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chartsheets/sheet10.xml" ContentType="application/vnd.openxmlformats-officedocument.spreadsheetml.chartsheet+xml"/>
  <Override PartName="/xl/chartsheets/sheet11.xml" ContentType="application/vnd.openxmlformats-officedocument.spreadsheetml.chartsheet+xml"/>
  <Override PartName="/xl/chartsheets/sheet12.xml" ContentType="application/vnd.openxmlformats-officedocument.spreadsheetml.chartsheet+xml"/>
  <Override PartName="/xl/chartsheets/sheet13.xml" ContentType="application/vnd.openxmlformats-officedocument.spreadsheetml.chartsheet+xml"/>
  <Override PartName="/xl/chartsheets/sheet14.xml" ContentType="application/vnd.openxmlformats-officedocument.spreadsheetml.chartsheet+xml"/>
  <Override PartName="/xl/chartsheets/sheet15.xml" ContentType="application/vnd.openxmlformats-officedocument.spreadsheetml.chartsheet+xml"/>
  <Override PartName="/xl/chartsheets/sheet16.xml" ContentType="application/vnd.openxmlformats-officedocument.spreadsheetml.chartsheet+xml"/>
  <Override PartName="/xl/chartsheets/sheet17.xml" ContentType="application/vnd.openxmlformats-officedocument.spreadsheetml.chartsheet+xml"/>
  <Override PartName="/xl/chartsheets/sheet18.xml" ContentType="application/vnd.openxmlformats-officedocument.spreadsheetml.chartsheet+xml"/>
  <Override PartName="/xl/chartsheets/sheet19.xml" ContentType="application/vnd.openxmlformats-officedocument.spreadsheetml.chartsheet+xml"/>
  <Override PartName="/xl/chartsheets/sheet20.xml" ContentType="application/vnd.openxmlformats-officedocument.spreadsheetml.chartsheet+xml"/>
  <Override PartName="/xl/chartsheets/sheet21.xml" ContentType="application/vnd.openxmlformats-officedocument.spreadsheetml.chartsheet+xml"/>
  <Override PartName="/xl/chartsheets/sheet22.xml" ContentType="application/vnd.openxmlformats-officedocument.spreadsheetml.chartsheet+xml"/>
  <Override PartName="/xl/chartsheets/sheet23.xml" ContentType="application/vnd.openxmlformats-officedocument.spreadsheetml.chartsheet+xml"/>
  <Override PartName="/xl/chartsheets/sheet24.xml" ContentType="application/vnd.openxmlformats-officedocument.spreadsheetml.chartsheet+xml"/>
  <Override PartName="/xl/chartsheets/sheet25.xml" ContentType="application/vnd.openxmlformats-officedocument.spreadsheetml.chartsheet+xml"/>
  <Override PartName="/xl/chartsheets/sheet26.xml" ContentType="application/vnd.openxmlformats-officedocument.spreadsheetml.chartsheet+xml"/>
  <Override PartName="/xl/chartsheets/sheet27.xml" ContentType="application/vnd.openxmlformats-officedocument.spreadsheetml.chartsheet+xml"/>
  <Override PartName="/xl/chartsheets/sheet28.xml" ContentType="application/vnd.openxmlformats-officedocument.spreadsheetml.chartsheet+xml"/>
  <Override PartName="/xl/chartsheets/sheet29.xml" ContentType="application/vnd.openxmlformats-officedocument.spreadsheetml.chartsheet+xml"/>
  <Override PartName="/xl/chartsheets/sheet30.xml" ContentType="application/vnd.openxmlformats-officedocument.spreadsheetml.chartsheet+xml"/>
  <Override PartName="/xl/chartsheets/sheet31.xml" ContentType="application/vnd.openxmlformats-officedocument.spreadsheetml.chartsheet+xml"/>
  <Override PartName="/xl/chartsheets/sheet32.xml" ContentType="application/vnd.openxmlformats-officedocument.spreadsheetml.chartsheet+xml"/>
  <Override PartName="/xl/chartsheets/sheet33.xml" ContentType="application/vnd.openxmlformats-officedocument.spreadsheetml.chartsheet+xml"/>
  <Override PartName="/xl/chartsheets/sheet34.xml" ContentType="application/vnd.openxmlformats-officedocument.spreadsheetml.chartsheet+xml"/>
  <Override PartName="/xl/chartsheets/sheet35.xml" ContentType="application/vnd.openxmlformats-officedocument.spreadsheetml.chartsheet+xml"/>
  <Override PartName="/xl/chartsheets/sheet36.xml" ContentType="application/vnd.openxmlformats-officedocument.spreadsheetml.chartsheet+xml"/>
  <Override PartName="/xl/chartsheets/sheet37.xml" ContentType="application/vnd.openxmlformats-officedocument.spreadsheetml.chartsheet+xml"/>
  <Override PartName="/xl/chartsheets/sheet38.xml" ContentType="application/vnd.openxmlformats-officedocument.spreadsheetml.chartsheet+xml"/>
  <Override PartName="/xl/chartsheets/sheet39.xml" ContentType="application/vnd.openxmlformats-officedocument.spreadsheetml.chartsheet+xml"/>
  <Override PartName="/xl/chartsheets/sheet40.xml" ContentType="application/vnd.openxmlformats-officedocument.spreadsheetml.chartsheet+xml"/>
  <Override PartName="/xl/chartsheets/sheet41.xml" ContentType="application/vnd.openxmlformats-officedocument.spreadsheetml.chartsheet+xml"/>
  <Override PartName="/xl/chartsheets/sheet42.xml" ContentType="application/vnd.openxmlformats-officedocument.spreadsheetml.chartsheet+xml"/>
  <Override PartName="/xl/chartsheets/sheet43.xml" ContentType="application/vnd.openxmlformats-officedocument.spreadsheetml.chartsheet+xml"/>
  <Override PartName="/xl/chartsheets/sheet44.xml" ContentType="application/vnd.openxmlformats-officedocument.spreadsheetml.chartsheet+xml"/>
  <Override PartName="/xl/chartsheets/sheet45.xml" ContentType="application/vnd.openxmlformats-officedocument.spreadsheetml.chartsheet+xml"/>
  <Override PartName="/xl/chartsheets/sheet46.xml" ContentType="application/vnd.openxmlformats-officedocument.spreadsheetml.chartsheet+xml"/>
  <Override PartName="/xl/chartsheets/sheet47.xml" ContentType="application/vnd.openxmlformats-officedocument.spreadsheetml.chartsheet+xml"/>
  <Override PartName="/xl/chartsheets/sheet48.xml" ContentType="application/vnd.openxmlformats-officedocument.spreadsheetml.chartsheet+xml"/>
  <Override PartName="/xl/chartsheets/sheet49.xml" ContentType="application/vnd.openxmlformats-officedocument.spreadsheetml.chartsheet+xml"/>
  <Override PartName="/xl/chartsheets/sheet50.xml" ContentType="application/vnd.openxmlformats-officedocument.spreadsheetml.chartsheet+xml"/>
  <Override PartName="/xl/chartsheets/sheet51.xml" ContentType="application/vnd.openxmlformats-officedocument.spreadsheetml.chartsheet+xml"/>
  <Override PartName="/xl/chartsheets/sheet52.xml" ContentType="application/vnd.openxmlformats-officedocument.spreadsheetml.chart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5.xml" ContentType="application/vnd.openxmlformats-officedocument.drawingml.chart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charts/chart6.xml" ContentType="application/vnd.openxmlformats-officedocument.drawingml.chart+xml"/>
  <Override PartName="/xl/drawings/drawing12.xml" ContentType="application/vnd.openxmlformats-officedocument.drawingml.chartshapes+xml"/>
  <Override PartName="/xl/drawings/drawing13.xml" ContentType="application/vnd.openxmlformats-officedocument.drawing+xml"/>
  <Override PartName="/xl/charts/chart7.xml" ContentType="application/vnd.openxmlformats-officedocument.drawingml.chart+xml"/>
  <Override PartName="/xl/drawings/drawing14.xml" ContentType="application/vnd.openxmlformats-officedocument.drawingml.chartshapes+xml"/>
  <Override PartName="/xl/drawings/drawing15.xml" ContentType="application/vnd.openxmlformats-officedocument.drawing+xml"/>
  <Override PartName="/xl/charts/chart8.xml" ContentType="application/vnd.openxmlformats-officedocument.drawingml.chart+xml"/>
  <Override PartName="/xl/drawings/drawing16.xml" ContentType="application/vnd.openxmlformats-officedocument.drawingml.chartshapes+xml"/>
  <Override PartName="/xl/drawings/drawing17.xml" ContentType="application/vnd.openxmlformats-officedocument.drawing+xml"/>
  <Override PartName="/xl/charts/chart9.xml" ContentType="application/vnd.openxmlformats-officedocument.drawingml.chart+xml"/>
  <Override PartName="/xl/drawings/drawing18.xml" ContentType="application/vnd.openxmlformats-officedocument.drawingml.chartshapes+xml"/>
  <Override PartName="/xl/drawings/drawing19.xml" ContentType="application/vnd.openxmlformats-officedocument.drawing+xml"/>
  <Override PartName="/xl/charts/chart10.xml" ContentType="application/vnd.openxmlformats-officedocument.drawingml.chart+xml"/>
  <Override PartName="/xl/drawings/drawing20.xml" ContentType="application/vnd.openxmlformats-officedocument.drawingml.chartshapes+xml"/>
  <Override PartName="/xl/drawings/drawing21.xml" ContentType="application/vnd.openxmlformats-officedocument.drawing+xml"/>
  <Override PartName="/xl/charts/chart11.xml" ContentType="application/vnd.openxmlformats-officedocument.drawingml.chart+xml"/>
  <Override PartName="/xl/drawings/drawing22.xml" ContentType="application/vnd.openxmlformats-officedocument.drawingml.chartshapes+xml"/>
  <Override PartName="/xl/drawings/drawing23.xml" ContentType="application/vnd.openxmlformats-officedocument.drawing+xml"/>
  <Override PartName="/xl/charts/chart12.xml" ContentType="application/vnd.openxmlformats-officedocument.drawingml.chart+xml"/>
  <Override PartName="/xl/drawings/drawing24.xml" ContentType="application/vnd.openxmlformats-officedocument.drawingml.chartshapes+xml"/>
  <Override PartName="/xl/drawings/drawing25.xml" ContentType="application/vnd.openxmlformats-officedocument.drawing+xml"/>
  <Override PartName="/xl/charts/chart13.xml" ContentType="application/vnd.openxmlformats-officedocument.drawingml.chart+xml"/>
  <Override PartName="/xl/drawings/drawing26.xml" ContentType="application/vnd.openxmlformats-officedocument.drawingml.chartshapes+xml"/>
  <Override PartName="/xl/drawings/drawing27.xml" ContentType="application/vnd.openxmlformats-officedocument.drawing+xml"/>
  <Override PartName="/xl/charts/chart14.xml" ContentType="application/vnd.openxmlformats-officedocument.drawingml.chart+xml"/>
  <Override PartName="/xl/drawings/drawing28.xml" ContentType="application/vnd.openxmlformats-officedocument.drawingml.chartshapes+xml"/>
  <Override PartName="/xl/drawings/drawing29.xml" ContentType="application/vnd.openxmlformats-officedocument.drawing+xml"/>
  <Override PartName="/xl/charts/chart15.xml" ContentType="application/vnd.openxmlformats-officedocument.drawingml.chart+xml"/>
  <Override PartName="/xl/drawings/drawing30.xml" ContentType="application/vnd.openxmlformats-officedocument.drawingml.chartshapes+xml"/>
  <Override PartName="/xl/drawings/drawing31.xml" ContentType="application/vnd.openxmlformats-officedocument.drawing+xml"/>
  <Override PartName="/xl/charts/chart16.xml" ContentType="application/vnd.openxmlformats-officedocument.drawingml.chart+xml"/>
  <Override PartName="/xl/drawings/drawing32.xml" ContentType="application/vnd.openxmlformats-officedocument.drawingml.chartshapes+xml"/>
  <Override PartName="/xl/drawings/drawing33.xml" ContentType="application/vnd.openxmlformats-officedocument.drawing+xml"/>
  <Override PartName="/xl/charts/chart17.xml" ContentType="application/vnd.openxmlformats-officedocument.drawingml.chart+xml"/>
  <Override PartName="/xl/drawings/drawing34.xml" ContentType="application/vnd.openxmlformats-officedocument.drawingml.chartshapes+xml"/>
  <Override PartName="/xl/drawings/drawing35.xml" ContentType="application/vnd.openxmlformats-officedocument.drawing+xml"/>
  <Override PartName="/xl/charts/chart18.xml" ContentType="application/vnd.openxmlformats-officedocument.drawingml.chart+xml"/>
  <Override PartName="/xl/drawings/drawing36.xml" ContentType="application/vnd.openxmlformats-officedocument.drawingml.chartshapes+xml"/>
  <Override PartName="/xl/drawings/drawing37.xml" ContentType="application/vnd.openxmlformats-officedocument.drawing+xml"/>
  <Override PartName="/xl/charts/chart19.xml" ContentType="application/vnd.openxmlformats-officedocument.drawingml.chart+xml"/>
  <Override PartName="/xl/drawings/drawing38.xml" ContentType="application/vnd.openxmlformats-officedocument.drawingml.chartshapes+xml"/>
  <Override PartName="/xl/drawings/drawing39.xml" ContentType="application/vnd.openxmlformats-officedocument.drawing+xml"/>
  <Override PartName="/xl/charts/chart20.xml" ContentType="application/vnd.openxmlformats-officedocument.drawingml.chart+xml"/>
  <Override PartName="/xl/drawings/drawing40.xml" ContentType="application/vnd.openxmlformats-officedocument.drawingml.chartshapes+xml"/>
  <Override PartName="/xl/drawings/drawing41.xml" ContentType="application/vnd.openxmlformats-officedocument.drawing+xml"/>
  <Override PartName="/xl/charts/chart21.xml" ContentType="application/vnd.openxmlformats-officedocument.drawingml.chart+xml"/>
  <Override PartName="/xl/drawings/drawing42.xml" ContentType="application/vnd.openxmlformats-officedocument.drawingml.chartshapes+xml"/>
  <Override PartName="/xl/drawings/drawing43.xml" ContentType="application/vnd.openxmlformats-officedocument.drawing+xml"/>
  <Override PartName="/xl/charts/chart22.xml" ContentType="application/vnd.openxmlformats-officedocument.drawingml.chart+xml"/>
  <Override PartName="/xl/drawings/drawing44.xml" ContentType="application/vnd.openxmlformats-officedocument.drawingml.chartshapes+xml"/>
  <Override PartName="/xl/drawings/drawing45.xml" ContentType="application/vnd.openxmlformats-officedocument.drawing+xml"/>
  <Override PartName="/xl/charts/chart23.xml" ContentType="application/vnd.openxmlformats-officedocument.drawingml.chart+xml"/>
  <Override PartName="/xl/drawings/drawing46.xml" ContentType="application/vnd.openxmlformats-officedocument.drawingml.chartshapes+xml"/>
  <Override PartName="/xl/drawings/drawing47.xml" ContentType="application/vnd.openxmlformats-officedocument.drawing+xml"/>
  <Override PartName="/xl/charts/chart24.xml" ContentType="application/vnd.openxmlformats-officedocument.drawingml.chart+xml"/>
  <Override PartName="/xl/drawings/drawing48.xml" ContentType="application/vnd.openxmlformats-officedocument.drawingml.chartshapes+xml"/>
  <Override PartName="/xl/drawings/drawing49.xml" ContentType="application/vnd.openxmlformats-officedocument.drawing+xml"/>
  <Override PartName="/xl/charts/chart25.xml" ContentType="application/vnd.openxmlformats-officedocument.drawingml.chart+xml"/>
  <Override PartName="/xl/drawings/drawing50.xml" ContentType="application/vnd.openxmlformats-officedocument.drawingml.chartshapes+xml"/>
  <Override PartName="/xl/drawings/drawing51.xml" ContentType="application/vnd.openxmlformats-officedocument.drawing+xml"/>
  <Override PartName="/xl/charts/chart26.xml" ContentType="application/vnd.openxmlformats-officedocument.drawingml.chart+xml"/>
  <Override PartName="/xl/drawings/drawing52.xml" ContentType="application/vnd.openxmlformats-officedocument.drawingml.chartshapes+xml"/>
  <Override PartName="/xl/drawings/drawing53.xml" ContentType="application/vnd.openxmlformats-officedocument.drawing+xml"/>
  <Override PartName="/xl/charts/chart27.xml" ContentType="application/vnd.openxmlformats-officedocument.drawingml.chart+xml"/>
  <Override PartName="/xl/drawings/drawing54.xml" ContentType="application/vnd.openxmlformats-officedocument.drawingml.chartshapes+xml"/>
  <Override PartName="/xl/drawings/drawing55.xml" ContentType="application/vnd.openxmlformats-officedocument.drawing+xml"/>
  <Override PartName="/xl/charts/chart28.xml" ContentType="application/vnd.openxmlformats-officedocument.drawingml.chart+xml"/>
  <Override PartName="/xl/drawings/drawing56.xml" ContentType="application/vnd.openxmlformats-officedocument.drawingml.chartshapes+xml"/>
  <Override PartName="/xl/drawings/drawing57.xml" ContentType="application/vnd.openxmlformats-officedocument.drawing+xml"/>
  <Override PartName="/xl/charts/chart29.xml" ContentType="application/vnd.openxmlformats-officedocument.drawingml.chart+xml"/>
  <Override PartName="/xl/drawings/drawing58.xml" ContentType="application/vnd.openxmlformats-officedocument.drawingml.chartshapes+xml"/>
  <Override PartName="/xl/drawings/drawing59.xml" ContentType="application/vnd.openxmlformats-officedocument.drawing+xml"/>
  <Override PartName="/xl/charts/chart30.xml" ContentType="application/vnd.openxmlformats-officedocument.drawingml.chart+xml"/>
  <Override PartName="/xl/drawings/drawing60.xml" ContentType="application/vnd.openxmlformats-officedocument.drawingml.chartshapes+xml"/>
  <Override PartName="/xl/drawings/drawing61.xml" ContentType="application/vnd.openxmlformats-officedocument.drawing+xml"/>
  <Override PartName="/xl/charts/chart31.xml" ContentType="application/vnd.openxmlformats-officedocument.drawingml.chart+xml"/>
  <Override PartName="/xl/drawings/drawing62.xml" ContentType="application/vnd.openxmlformats-officedocument.drawingml.chartshapes+xml"/>
  <Override PartName="/xl/drawings/drawing63.xml" ContentType="application/vnd.openxmlformats-officedocument.drawing+xml"/>
  <Override PartName="/xl/charts/chart32.xml" ContentType="application/vnd.openxmlformats-officedocument.drawingml.chart+xml"/>
  <Override PartName="/xl/drawings/drawing64.xml" ContentType="application/vnd.openxmlformats-officedocument.drawingml.chartshapes+xml"/>
  <Override PartName="/xl/drawings/drawing65.xml" ContentType="application/vnd.openxmlformats-officedocument.drawing+xml"/>
  <Override PartName="/xl/charts/chart33.xml" ContentType="application/vnd.openxmlformats-officedocument.drawingml.chart+xml"/>
  <Override PartName="/xl/drawings/drawing66.xml" ContentType="application/vnd.openxmlformats-officedocument.drawingml.chartshapes+xml"/>
  <Override PartName="/xl/drawings/drawing67.xml" ContentType="application/vnd.openxmlformats-officedocument.drawing+xml"/>
  <Override PartName="/xl/charts/chart34.xml" ContentType="application/vnd.openxmlformats-officedocument.drawingml.chart+xml"/>
  <Override PartName="/xl/drawings/drawing68.xml" ContentType="application/vnd.openxmlformats-officedocument.drawingml.chartshapes+xml"/>
  <Override PartName="/xl/drawings/drawing69.xml" ContentType="application/vnd.openxmlformats-officedocument.drawing+xml"/>
  <Override PartName="/xl/charts/chart35.xml" ContentType="application/vnd.openxmlformats-officedocument.drawingml.chart+xml"/>
  <Override PartName="/xl/drawings/drawing70.xml" ContentType="application/vnd.openxmlformats-officedocument.drawingml.chartshapes+xml"/>
  <Override PartName="/xl/drawings/drawing71.xml" ContentType="application/vnd.openxmlformats-officedocument.drawing+xml"/>
  <Override PartName="/xl/charts/chart36.xml" ContentType="application/vnd.openxmlformats-officedocument.drawingml.chart+xml"/>
  <Override PartName="/xl/drawings/drawing72.xml" ContentType="application/vnd.openxmlformats-officedocument.drawingml.chartshapes+xml"/>
  <Override PartName="/xl/drawings/drawing73.xml" ContentType="application/vnd.openxmlformats-officedocument.drawing+xml"/>
  <Override PartName="/xl/charts/chart37.xml" ContentType="application/vnd.openxmlformats-officedocument.drawingml.chart+xml"/>
  <Override PartName="/xl/drawings/drawing74.xml" ContentType="application/vnd.openxmlformats-officedocument.drawingml.chartshapes+xml"/>
  <Override PartName="/xl/drawings/drawing75.xml" ContentType="application/vnd.openxmlformats-officedocument.drawing+xml"/>
  <Override PartName="/xl/charts/chart38.xml" ContentType="application/vnd.openxmlformats-officedocument.drawingml.chart+xml"/>
  <Override PartName="/xl/drawings/drawing76.xml" ContentType="application/vnd.openxmlformats-officedocument.drawingml.chartshapes+xml"/>
  <Override PartName="/xl/drawings/drawing77.xml" ContentType="application/vnd.openxmlformats-officedocument.drawing+xml"/>
  <Override PartName="/xl/charts/chart39.xml" ContentType="application/vnd.openxmlformats-officedocument.drawingml.chart+xml"/>
  <Override PartName="/xl/drawings/drawing78.xml" ContentType="application/vnd.openxmlformats-officedocument.drawingml.chartshapes+xml"/>
  <Override PartName="/xl/drawings/drawing79.xml" ContentType="application/vnd.openxmlformats-officedocument.drawing+xml"/>
  <Override PartName="/xl/charts/chart40.xml" ContentType="application/vnd.openxmlformats-officedocument.drawingml.chart+xml"/>
  <Override PartName="/xl/drawings/drawing80.xml" ContentType="application/vnd.openxmlformats-officedocument.drawingml.chartshapes+xml"/>
  <Override PartName="/xl/drawings/drawing81.xml" ContentType="application/vnd.openxmlformats-officedocument.drawing+xml"/>
  <Override PartName="/xl/charts/chart41.xml" ContentType="application/vnd.openxmlformats-officedocument.drawingml.chart+xml"/>
  <Override PartName="/xl/drawings/drawing82.xml" ContentType="application/vnd.openxmlformats-officedocument.drawingml.chartshapes+xml"/>
  <Override PartName="/xl/drawings/drawing83.xml" ContentType="application/vnd.openxmlformats-officedocument.drawing+xml"/>
  <Override PartName="/xl/charts/chart42.xml" ContentType="application/vnd.openxmlformats-officedocument.drawingml.chart+xml"/>
  <Override PartName="/xl/drawings/drawing84.xml" ContentType="application/vnd.openxmlformats-officedocument.drawingml.chartshapes+xml"/>
  <Override PartName="/xl/drawings/drawing85.xml" ContentType="application/vnd.openxmlformats-officedocument.drawing+xml"/>
  <Override PartName="/xl/charts/chart43.xml" ContentType="application/vnd.openxmlformats-officedocument.drawingml.chart+xml"/>
  <Override PartName="/xl/drawings/drawing86.xml" ContentType="application/vnd.openxmlformats-officedocument.drawingml.chartshapes+xml"/>
  <Override PartName="/xl/drawings/drawing87.xml" ContentType="application/vnd.openxmlformats-officedocument.drawing+xml"/>
  <Override PartName="/xl/charts/chart44.xml" ContentType="application/vnd.openxmlformats-officedocument.drawingml.chart+xml"/>
  <Override PartName="/xl/drawings/drawing88.xml" ContentType="application/vnd.openxmlformats-officedocument.drawingml.chartshapes+xml"/>
  <Override PartName="/xl/drawings/drawing89.xml" ContentType="application/vnd.openxmlformats-officedocument.drawing+xml"/>
  <Override PartName="/xl/charts/chart45.xml" ContentType="application/vnd.openxmlformats-officedocument.drawingml.chart+xml"/>
  <Override PartName="/xl/drawings/drawing90.xml" ContentType="application/vnd.openxmlformats-officedocument.drawingml.chartshapes+xml"/>
  <Override PartName="/xl/drawings/drawing91.xml" ContentType="application/vnd.openxmlformats-officedocument.drawing+xml"/>
  <Override PartName="/xl/charts/chart46.xml" ContentType="application/vnd.openxmlformats-officedocument.drawingml.chart+xml"/>
  <Override PartName="/xl/drawings/drawing92.xml" ContentType="application/vnd.openxmlformats-officedocument.drawingml.chartshapes+xml"/>
  <Override PartName="/xl/drawings/drawing93.xml" ContentType="application/vnd.openxmlformats-officedocument.drawing+xml"/>
  <Override PartName="/xl/charts/chart47.xml" ContentType="application/vnd.openxmlformats-officedocument.drawingml.chart+xml"/>
  <Override PartName="/xl/drawings/drawing94.xml" ContentType="application/vnd.openxmlformats-officedocument.drawingml.chartshapes+xml"/>
  <Override PartName="/xl/drawings/drawing95.xml" ContentType="application/vnd.openxmlformats-officedocument.drawing+xml"/>
  <Override PartName="/xl/charts/chart48.xml" ContentType="application/vnd.openxmlformats-officedocument.drawingml.chart+xml"/>
  <Override PartName="/xl/drawings/drawing96.xml" ContentType="application/vnd.openxmlformats-officedocument.drawingml.chartshapes+xml"/>
  <Override PartName="/xl/drawings/drawing97.xml" ContentType="application/vnd.openxmlformats-officedocument.drawing+xml"/>
  <Override PartName="/xl/charts/chart49.xml" ContentType="application/vnd.openxmlformats-officedocument.drawingml.chart+xml"/>
  <Override PartName="/xl/drawings/drawing98.xml" ContentType="application/vnd.openxmlformats-officedocument.drawingml.chartshapes+xml"/>
  <Override PartName="/xl/drawings/drawing99.xml" ContentType="application/vnd.openxmlformats-officedocument.drawing+xml"/>
  <Override PartName="/xl/charts/chart50.xml" ContentType="application/vnd.openxmlformats-officedocument.drawingml.chart+xml"/>
  <Override PartName="/xl/drawings/drawing100.xml" ContentType="application/vnd.openxmlformats-officedocument.drawingml.chartshapes+xml"/>
  <Override PartName="/xl/drawings/drawing101.xml" ContentType="application/vnd.openxmlformats-officedocument.drawing+xml"/>
  <Override PartName="/xl/charts/chart51.xml" ContentType="application/vnd.openxmlformats-officedocument.drawingml.chart+xml"/>
  <Override PartName="/xl/drawings/drawing102.xml" ContentType="application/vnd.openxmlformats-officedocument.drawingml.chartshapes+xml"/>
  <Override PartName="/xl/drawings/drawing103.xml" ContentType="application/vnd.openxmlformats-officedocument.drawing+xml"/>
  <Override PartName="/xl/charts/chart52.xml" ContentType="application/vnd.openxmlformats-officedocument.drawingml.chart+xml"/>
  <Override PartName="/xl/drawings/drawing10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7526"/>
  <workbookPr saveExternalLinkValues="0" codeName="ThisWorkbook" autoCompressPictures="0"/>
  <bookViews>
    <workbookView xWindow="0" yWindow="-20" windowWidth="38400" windowHeight="23460" tabRatio="945" activeTab="2"/>
  </bookViews>
  <sheets>
    <sheet name="Read Me" sheetId="192" r:id="rId1"/>
    <sheet name="Adding Results" sheetId="193" r:id="rId2"/>
    <sheet name="YourData" sheetId="63" r:id="rId3"/>
    <sheet name="Title Page" sheetId="189" r:id="rId4"/>
    <sheet name="Program List" sheetId="190" r:id="rId5"/>
    <sheet name="Tables List" sheetId="195" r:id="rId6"/>
    <sheet name="Figures List" sheetId="194" r:id="rId7"/>
    <sheet name="Table-Q" sheetId="17" r:id="rId8"/>
    <sheet name="Table-R" sheetId="66" r:id="rId9"/>
    <sheet name="Table-S" sheetId="123" r:id="rId10"/>
    <sheet name="Table-T" sheetId="97" r:id="rId11"/>
    <sheet name="Fig B16.5.2-1 Qtot" sheetId="68" r:id="rId12"/>
    <sheet name="Fig B16.5.2-2 dQtot" sheetId="100" r:id="rId13"/>
    <sheet name="Fig B16.5.2-3 Ptot" sheetId="83" r:id="rId14"/>
    <sheet name="Fig B16.5.2-4 dPtot" sheetId="112" r:id="rId15"/>
    <sheet name="Fig B16.5.2-5 Qcomp" sheetId="38" r:id="rId16"/>
    <sheet name="Fig B16.5.2-6 dQcomp" sheetId="104" r:id="rId17"/>
    <sheet name="Fig B16.5.2-7 Qidfan" sheetId="69" r:id="rId18"/>
    <sheet name="Fig B16.5.2-8 dQidfan" sheetId="105" r:id="rId19"/>
    <sheet name="Fig B16.5.2-9 Qodfan" sheetId="71" r:id="rId20"/>
    <sheet name="Fig B16.5.2-10 dQodfan" sheetId="106" r:id="rId21"/>
    <sheet name="Fig B16.5.2-11 QCtot" sheetId="75" r:id="rId22"/>
    <sheet name="Fig B16.5.2-12 PCtot" sheetId="85" r:id="rId23"/>
    <sheet name="Fig B16.5.2-13 dPCtot" sheetId="113" r:id="rId24"/>
    <sheet name="Fig B16.5.2-14 QCSens" sheetId="76" r:id="rId25"/>
    <sheet name="Fig B16.5.2-15 dQCsens" sheetId="107" r:id="rId26"/>
    <sheet name="Fig B16.5.2-16 PCSens" sheetId="172" r:id="rId27"/>
    <sheet name="Fig B16.5.2-17 QClat" sheetId="78" r:id="rId28"/>
    <sheet name="Fig B16.5.2-18 dQClat" sheetId="108" r:id="rId29"/>
    <sheet name="Fig B16.5.2-19 PClat" sheetId="84" r:id="rId30"/>
    <sheet name="Fig B16.5.2-20 dPClat" sheetId="114" r:id="rId31"/>
    <sheet name="Fig B16.5.2-21 COP2" sheetId="79" r:id="rId32"/>
    <sheet name="Fig B16.5.2-22 dCOP2" sheetId="109" r:id="rId33"/>
    <sheet name="Fig B16.5.2-23 MxCOP2" sheetId="130" r:id="rId34"/>
    <sheet name="Fig B16.5.2-24 dMxCOP2" sheetId="132" r:id="rId35"/>
    <sheet name="Fig B16.5.2-25 MnCOP2" sheetId="131" r:id="rId36"/>
    <sheet name="Fig B16.5.2-26 dMnCOP2" sheetId="133" r:id="rId37"/>
    <sheet name="Fig B16.5.2-27 IDB" sheetId="80" r:id="rId38"/>
    <sheet name="Fig B16.5.2-28 dIDB" sheetId="110" r:id="rId39"/>
    <sheet name="Fig B16.5.2-29 MxIDB" sheetId="86" r:id="rId40"/>
    <sheet name="Fig B16.5.2-30 dMxIDB" sheetId="115" r:id="rId41"/>
    <sheet name="Fig B16.5.2-31 MnIDB" sheetId="87" r:id="rId42"/>
    <sheet name="Fig B16.5.2-32 Humrat" sheetId="81" r:id="rId43"/>
    <sheet name="Fig B16.5.2-33 dHumrat" sheetId="111" r:id="rId44"/>
    <sheet name="Fig B16.5.2-34 MxHum" sheetId="88" r:id="rId45"/>
    <sheet name="Fig B16.5.2-35 dMxHumrat" sheetId="116" r:id="rId46"/>
    <sheet name="Fig B16.5.2-36 MnHum" sheetId="89" r:id="rId47"/>
    <sheet name="Fig B16.5.2-37 RelHum" sheetId="125" r:id="rId48"/>
    <sheet name="Fig B16.5.2-38 dRelHum" sheetId="126" r:id="rId49"/>
    <sheet name="Fig B16.5.2-39 MxRelHum" sheetId="127" r:id="rId50"/>
    <sheet name="Fig B16.5.2-40 dMxRelHum" sheetId="128" r:id="rId51"/>
    <sheet name="Fig B16.5.2-41 MnRelHum" sheetId="135" r:id="rId52"/>
    <sheet name="Fig B16.5.2-42 Qf(ODB)" sheetId="120" r:id="rId53"/>
    <sheet name="Fig B16.5.2-43 QCf(ODB)" sheetId="117" r:id="rId54"/>
    <sheet name="Fig B16.5.2-44 COP2f(ODB)" sheetId="188" r:id="rId55"/>
    <sheet name="Fig B16.5.2-45 Humratf(ODB)" sheetId="119" r:id="rId56"/>
    <sheet name="Fig B16.5.2-46 HrQ" sheetId="91" r:id="rId57"/>
    <sheet name="Fig B16.5.2-47 HrQC" sheetId="166" r:id="rId58"/>
    <sheet name="Fig B16.5.2-48 HrCOP2" sheetId="94" r:id="rId59"/>
    <sheet name="Fig B16.5.2-49 HrHum" sheetId="93" r:id="rId60"/>
    <sheet name="Fig B16.5.2-50 HrEDB,EWB" sheetId="129" r:id="rId61"/>
    <sheet name="Fig B16.5.2-51 HrODB" sheetId="95" r:id="rId62"/>
    <sheet name="Fig B16.5.2-52 HrOHR" sheetId="134" r:id="rId63"/>
    <sheet name="A" sheetId="1" r:id="rId64"/>
    <sheet name="Qdata" sheetId="36" r:id="rId65"/>
    <sheet name="Rdata" sheetId="82" r:id="rId66"/>
    <sheet name="Sdata" sheetId="90" r:id="rId67"/>
    <sheet name="Tdata" sheetId="98" r:id="rId68"/>
    <sheet name="TRNSYS-TUD" sheetId="2" r:id="rId69"/>
    <sheet name="DOE22" sheetId="57" r:id="rId70"/>
    <sheet name="DOE21E" sheetId="58" r:id="rId71"/>
    <sheet name="EnergyPlus1.0" sheetId="60" r:id="rId72"/>
    <sheet name="CodyRun" sheetId="61" r:id="rId73"/>
    <sheet name="HOT3000" sheetId="62" r:id="rId74"/>
  </sheets>
  <definedNames>
    <definedName name="_Fill" hidden="1">#REF!</definedName>
    <definedName name="_xlnm.Print_Area" localSheetId="6">'Figures List'!$A$8:$E$59</definedName>
    <definedName name="_xlnm.Print_Area" localSheetId="4">'Program List'!$A$1:$D$43</definedName>
    <definedName name="_xlnm.Print_Area" localSheetId="7">'Table-Q'!$B$7:$O$382</definedName>
    <definedName name="_xlnm.Print_Area" localSheetId="8">'Table-R'!$A$7:$AB$294</definedName>
    <definedName name="_xlnm.Print_Area" localSheetId="9">'Table-S'!$A$7:$M$215</definedName>
    <definedName name="_xlnm.Print_Area" localSheetId="10">'Table-T'!$B$7:$O$514</definedName>
    <definedName name="_xlnm.Print_Area" localSheetId="5">'Tables List'!$A$8:$F$42</definedName>
    <definedName name="_xlnm.Print_Area" localSheetId="3">'Title Page'!$A$1:$A$29</definedName>
    <definedName name="_xlnm.Print_Titles" localSheetId="6">'Figures List'!$1:$7</definedName>
    <definedName name="_xlnm.Print_Titles" localSheetId="7">'Table-Q'!$1:$6</definedName>
    <definedName name="_xlnm.Print_Titles" localSheetId="8">'Table-R'!$1:$6</definedName>
    <definedName name="_xlnm.Print_Titles" localSheetId="9">'Table-S'!$1:$6</definedName>
    <definedName name="_xlnm.Print_Titles" localSheetId="10">'Table-T'!$1:$6</definedName>
    <definedName name="_xlnm.Print_Titles" localSheetId="5">'Tables List'!$1:$7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" i="97" l="1"/>
  <c r="C4" i="123"/>
  <c r="H4" i="66"/>
  <c r="C4" i="17"/>
  <c r="A5" i="82"/>
  <c r="A4" i="82"/>
  <c r="A3" i="82"/>
  <c r="A16" i="189"/>
  <c r="A6" i="189"/>
  <c r="D125" i="123"/>
  <c r="D124" i="123"/>
  <c r="D123" i="123"/>
  <c r="D122" i="123"/>
  <c r="D121" i="123"/>
  <c r="D120" i="123"/>
  <c r="D119" i="123"/>
  <c r="D118" i="123"/>
  <c r="D117" i="123"/>
  <c r="D116" i="123"/>
  <c r="D115" i="123"/>
  <c r="D114" i="123"/>
  <c r="D113" i="123"/>
  <c r="D112" i="123"/>
  <c r="D111" i="123"/>
  <c r="D110" i="123"/>
  <c r="D109" i="123"/>
  <c r="D108" i="123"/>
  <c r="D107" i="123"/>
  <c r="D106" i="123"/>
  <c r="D105" i="123"/>
  <c r="D104" i="123"/>
  <c r="D103" i="123"/>
  <c r="D102" i="123"/>
  <c r="L125" i="123"/>
  <c r="L124" i="123"/>
  <c r="L123" i="123"/>
  <c r="L122" i="123"/>
  <c r="L121" i="123"/>
  <c r="L120" i="123"/>
  <c r="L119" i="123"/>
  <c r="L118" i="123"/>
  <c r="L117" i="123"/>
  <c r="L116" i="123"/>
  <c r="L115" i="123"/>
  <c r="L114" i="123"/>
  <c r="L113" i="123"/>
  <c r="L112" i="123"/>
  <c r="L111" i="123"/>
  <c r="L110" i="123"/>
  <c r="L109" i="123"/>
  <c r="L108" i="123"/>
  <c r="L107" i="123"/>
  <c r="L106" i="123"/>
  <c r="L105" i="123"/>
  <c r="L104" i="123"/>
  <c r="L103" i="123"/>
  <c r="L102" i="123"/>
  <c r="S50" i="60"/>
  <c r="S1419" i="1"/>
  <c r="R1419" i="1"/>
  <c r="Q1419" i="1"/>
  <c r="P1419" i="1"/>
  <c r="O1419" i="1"/>
  <c r="N1419" i="1"/>
  <c r="M1419" i="1"/>
  <c r="L1419" i="1"/>
  <c r="K1419" i="1"/>
  <c r="D1419" i="1"/>
  <c r="C1419" i="1"/>
  <c r="B1419" i="1"/>
  <c r="V1418" i="1"/>
  <c r="U1418" i="1"/>
  <c r="T1418" i="1"/>
  <c r="S1418" i="1"/>
  <c r="R1418" i="1"/>
  <c r="Q1418" i="1"/>
  <c r="P1418" i="1"/>
  <c r="O1418" i="1"/>
  <c r="N1418" i="1"/>
  <c r="F2137" i="1"/>
  <c r="M1418" i="1"/>
  <c r="L1418" i="1"/>
  <c r="K1418" i="1"/>
  <c r="D1418" i="1"/>
  <c r="C1418" i="1"/>
  <c r="B1418" i="1"/>
  <c r="V1417" i="1"/>
  <c r="U1417" i="1"/>
  <c r="T1417" i="1"/>
  <c r="S1417" i="1"/>
  <c r="R1417" i="1"/>
  <c r="Q1417" i="1"/>
  <c r="P1417" i="1"/>
  <c r="O1417" i="1"/>
  <c r="N1417" i="1"/>
  <c r="M1417" i="1"/>
  <c r="L1417" i="1"/>
  <c r="K1417" i="1"/>
  <c r="D1417" i="1"/>
  <c r="C1417" i="1"/>
  <c r="B1417" i="1"/>
  <c r="V1416" i="1"/>
  <c r="U1416" i="1"/>
  <c r="T1416" i="1"/>
  <c r="T1414" i="1"/>
  <c r="H2135" i="1"/>
  <c r="S1416" i="1"/>
  <c r="R1416" i="1"/>
  <c r="Q1416" i="1"/>
  <c r="P1416" i="1"/>
  <c r="O1416" i="1"/>
  <c r="N1416" i="1"/>
  <c r="M1416" i="1"/>
  <c r="L1416" i="1"/>
  <c r="K1416" i="1"/>
  <c r="D1416" i="1"/>
  <c r="C1416" i="1"/>
  <c r="B1416" i="1"/>
  <c r="V1415" i="1"/>
  <c r="U1415" i="1"/>
  <c r="T1415" i="1"/>
  <c r="S1415" i="1"/>
  <c r="R1415" i="1"/>
  <c r="Q1415" i="1"/>
  <c r="P1415" i="1"/>
  <c r="O1415" i="1"/>
  <c r="N1415" i="1"/>
  <c r="M1415" i="1"/>
  <c r="L1415" i="1"/>
  <c r="K1415" i="1"/>
  <c r="D1415" i="1"/>
  <c r="C1415" i="1"/>
  <c r="B1415" i="1"/>
  <c r="V1414" i="1"/>
  <c r="U1414" i="1"/>
  <c r="S1414" i="1"/>
  <c r="R1414" i="1"/>
  <c r="Q1414" i="1"/>
  <c r="P1414" i="1"/>
  <c r="O1414" i="1"/>
  <c r="N1414" i="1"/>
  <c r="M1414" i="1"/>
  <c r="L1414" i="1"/>
  <c r="K1414" i="1"/>
  <c r="D1414" i="1"/>
  <c r="C1414" i="1"/>
  <c r="B1414" i="1"/>
  <c r="V1413" i="1"/>
  <c r="U1413" i="1"/>
  <c r="T1413" i="1"/>
  <c r="S1413" i="1"/>
  <c r="R1413" i="1"/>
  <c r="Q1413" i="1"/>
  <c r="P1413" i="1"/>
  <c r="O1413" i="1"/>
  <c r="N1413" i="1"/>
  <c r="M1413" i="1"/>
  <c r="L1413" i="1"/>
  <c r="K1413" i="1"/>
  <c r="D1413" i="1"/>
  <c r="C1413" i="1"/>
  <c r="B1413" i="1"/>
  <c r="V1412" i="1"/>
  <c r="U1412" i="1"/>
  <c r="T1412" i="1"/>
  <c r="S1412" i="1"/>
  <c r="R1412" i="1"/>
  <c r="Q1412" i="1"/>
  <c r="P1412" i="1"/>
  <c r="O1412" i="1"/>
  <c r="N1412" i="1"/>
  <c r="M1412" i="1"/>
  <c r="L1412" i="1"/>
  <c r="K1412" i="1"/>
  <c r="D1412" i="1"/>
  <c r="C1412" i="1"/>
  <c r="B1412" i="1"/>
  <c r="V1411" i="1"/>
  <c r="U1411" i="1"/>
  <c r="T1411" i="1"/>
  <c r="S1411" i="1"/>
  <c r="R1411" i="1"/>
  <c r="Q1411" i="1"/>
  <c r="P1411" i="1"/>
  <c r="O1411" i="1"/>
  <c r="N1411" i="1"/>
  <c r="M1411" i="1"/>
  <c r="L1411" i="1"/>
  <c r="K1411" i="1"/>
  <c r="D1411" i="1"/>
  <c r="C1411" i="1"/>
  <c r="B1411" i="1"/>
  <c r="V1410" i="1"/>
  <c r="U1410" i="1"/>
  <c r="T1410" i="1"/>
  <c r="S1410" i="1"/>
  <c r="R1410" i="1"/>
  <c r="Q1410" i="1"/>
  <c r="P1410" i="1"/>
  <c r="O1410" i="1"/>
  <c r="N1410" i="1"/>
  <c r="M1410" i="1"/>
  <c r="L1410" i="1"/>
  <c r="K1410" i="1"/>
  <c r="D1410" i="1"/>
  <c r="C1410" i="1"/>
  <c r="B1410" i="1"/>
  <c r="V1409" i="1"/>
  <c r="U1409" i="1"/>
  <c r="T1409" i="1"/>
  <c r="S1409" i="1"/>
  <c r="R1409" i="1"/>
  <c r="Q1409" i="1"/>
  <c r="P1409" i="1"/>
  <c r="O1409" i="1"/>
  <c r="N1409" i="1"/>
  <c r="M1409" i="1"/>
  <c r="L1409" i="1"/>
  <c r="K1409" i="1"/>
  <c r="D1409" i="1"/>
  <c r="C1409" i="1"/>
  <c r="B1409" i="1"/>
  <c r="V1408" i="1"/>
  <c r="U1408" i="1"/>
  <c r="T1408" i="1"/>
  <c r="S1408" i="1"/>
  <c r="R1408" i="1"/>
  <c r="Q1408" i="1"/>
  <c r="P1408" i="1"/>
  <c r="O1408" i="1"/>
  <c r="N1408" i="1"/>
  <c r="M1408" i="1"/>
  <c r="L1408" i="1"/>
  <c r="K1408" i="1"/>
  <c r="D1408" i="1"/>
  <c r="C1408" i="1"/>
  <c r="B1408" i="1"/>
  <c r="V1407" i="1"/>
  <c r="U1407" i="1"/>
  <c r="T1407" i="1"/>
  <c r="S1407" i="1"/>
  <c r="R1407" i="1"/>
  <c r="Q1407" i="1"/>
  <c r="P1407" i="1"/>
  <c r="O1407" i="1"/>
  <c r="N1407" i="1"/>
  <c r="M1407" i="1"/>
  <c r="L1407" i="1"/>
  <c r="K1407" i="1"/>
  <c r="D1407" i="1"/>
  <c r="C1407" i="1"/>
  <c r="B1407" i="1"/>
  <c r="V1406" i="1"/>
  <c r="U1406" i="1"/>
  <c r="T1406" i="1"/>
  <c r="S1406" i="1"/>
  <c r="R1406" i="1"/>
  <c r="Q1406" i="1"/>
  <c r="P1406" i="1"/>
  <c r="O1406" i="1"/>
  <c r="N1406" i="1"/>
  <c r="M1406" i="1"/>
  <c r="L1406" i="1"/>
  <c r="K1406" i="1"/>
  <c r="D1406" i="1"/>
  <c r="C1406" i="1"/>
  <c r="B1406" i="1"/>
  <c r="V1405" i="1"/>
  <c r="U1405" i="1"/>
  <c r="T1405" i="1"/>
  <c r="S1405" i="1"/>
  <c r="R1405" i="1"/>
  <c r="Q1405" i="1"/>
  <c r="P1405" i="1"/>
  <c r="O1405" i="1"/>
  <c r="N1405" i="1"/>
  <c r="M1405" i="1"/>
  <c r="L1405" i="1"/>
  <c r="K1405" i="1"/>
  <c r="D1405" i="1"/>
  <c r="C1405" i="1"/>
  <c r="B1405" i="1"/>
  <c r="V1404" i="1"/>
  <c r="U1404" i="1"/>
  <c r="T1404" i="1"/>
  <c r="S1404" i="1"/>
  <c r="R1404" i="1"/>
  <c r="Q1404" i="1"/>
  <c r="P1404" i="1"/>
  <c r="O1404" i="1"/>
  <c r="N1404" i="1"/>
  <c r="M1404" i="1"/>
  <c r="L1404" i="1"/>
  <c r="K1404" i="1"/>
  <c r="D1404" i="1"/>
  <c r="C1404" i="1"/>
  <c r="B1404" i="1"/>
  <c r="V1403" i="1"/>
  <c r="U1403" i="1"/>
  <c r="T1403" i="1"/>
  <c r="S1403" i="1"/>
  <c r="R1403" i="1"/>
  <c r="Q1403" i="1"/>
  <c r="G2125" i="1"/>
  <c r="P1403" i="1"/>
  <c r="O1403" i="1"/>
  <c r="N1403" i="1"/>
  <c r="M1403" i="1"/>
  <c r="L1403" i="1"/>
  <c r="K1403" i="1"/>
  <c r="D1403" i="1"/>
  <c r="C1403" i="1"/>
  <c r="B1403" i="1"/>
  <c r="V1402" i="1"/>
  <c r="U1402" i="1"/>
  <c r="T1402" i="1"/>
  <c r="S1402" i="1"/>
  <c r="R1402" i="1"/>
  <c r="Q1402" i="1"/>
  <c r="P1402" i="1"/>
  <c r="O1402" i="1"/>
  <c r="N1402" i="1"/>
  <c r="N1400" i="1"/>
  <c r="F2121" i="1"/>
  <c r="M1402" i="1"/>
  <c r="L1402" i="1"/>
  <c r="K1402" i="1"/>
  <c r="D1402" i="1"/>
  <c r="C1402" i="1"/>
  <c r="B1402" i="1"/>
  <c r="B1400" i="1"/>
  <c r="B2121" i="1"/>
  <c r="V1401" i="1"/>
  <c r="U1401" i="1"/>
  <c r="T1401" i="1"/>
  <c r="S1401" i="1"/>
  <c r="R1401" i="1"/>
  <c r="Q1401" i="1"/>
  <c r="P1401" i="1"/>
  <c r="O1401" i="1"/>
  <c r="N1401" i="1"/>
  <c r="M1401" i="1"/>
  <c r="L1401" i="1"/>
  <c r="K1401" i="1"/>
  <c r="K1400" i="1"/>
  <c r="E2120" i="1"/>
  <c r="D1401" i="1"/>
  <c r="C1401" i="1"/>
  <c r="B1401" i="1"/>
  <c r="V1400" i="1"/>
  <c r="U1400" i="1"/>
  <c r="T1400" i="1"/>
  <c r="H2121" i="1"/>
  <c r="S1400" i="1"/>
  <c r="R1400" i="1"/>
  <c r="Q1400" i="1"/>
  <c r="P1400" i="1"/>
  <c r="O1400" i="1"/>
  <c r="M1400" i="1"/>
  <c r="L1400" i="1"/>
  <c r="D1400" i="1"/>
  <c r="C1400" i="1"/>
  <c r="T1399" i="1"/>
  <c r="V1389" i="1"/>
  <c r="U1389" i="1"/>
  <c r="T1389" i="1"/>
  <c r="S1389" i="1"/>
  <c r="R1389" i="1"/>
  <c r="Q1389" i="1"/>
  <c r="P1389" i="1"/>
  <c r="O1389" i="1"/>
  <c r="N1389" i="1"/>
  <c r="N1388" i="1"/>
  <c r="F2107" i="1"/>
  <c r="M1389" i="1"/>
  <c r="L1389" i="1"/>
  <c r="K1389" i="1"/>
  <c r="D1389" i="1"/>
  <c r="C1389" i="1"/>
  <c r="B1389" i="1"/>
  <c r="B1388" i="1"/>
  <c r="B2107" i="1"/>
  <c r="V1388" i="1"/>
  <c r="U1388" i="1"/>
  <c r="T1388" i="1"/>
  <c r="S1388" i="1"/>
  <c r="R1388" i="1"/>
  <c r="Q1388" i="1"/>
  <c r="P1388" i="1"/>
  <c r="O1388" i="1"/>
  <c r="M1388" i="1"/>
  <c r="L1388" i="1"/>
  <c r="K1388" i="1"/>
  <c r="E2107" i="1"/>
  <c r="D1388" i="1"/>
  <c r="C1388" i="1"/>
  <c r="V1387" i="1"/>
  <c r="U1387" i="1"/>
  <c r="T1387" i="1"/>
  <c r="S1387" i="1"/>
  <c r="R1387" i="1"/>
  <c r="Q1387" i="1"/>
  <c r="P1387" i="1"/>
  <c r="O1387" i="1"/>
  <c r="N1387" i="1"/>
  <c r="M1387" i="1"/>
  <c r="L1387" i="1"/>
  <c r="K1387" i="1"/>
  <c r="D1387" i="1"/>
  <c r="C1387" i="1"/>
  <c r="B1387" i="1"/>
  <c r="V1386" i="1"/>
  <c r="U1386" i="1"/>
  <c r="T1386" i="1"/>
  <c r="S1386" i="1"/>
  <c r="R1386" i="1"/>
  <c r="Q1386" i="1"/>
  <c r="Q1384" i="1"/>
  <c r="G2105" i="1"/>
  <c r="P1386" i="1"/>
  <c r="O1386" i="1"/>
  <c r="N1386" i="1"/>
  <c r="M1386" i="1"/>
  <c r="L1386" i="1"/>
  <c r="K1386" i="1"/>
  <c r="D1386" i="1"/>
  <c r="C1386" i="1"/>
  <c r="B1386" i="1"/>
  <c r="V1385" i="1"/>
  <c r="U1385" i="1"/>
  <c r="T1385" i="1"/>
  <c r="S1385" i="1"/>
  <c r="R1385" i="1"/>
  <c r="Q1385" i="1"/>
  <c r="P1385" i="1"/>
  <c r="O1385" i="1"/>
  <c r="N1385" i="1"/>
  <c r="M1385" i="1"/>
  <c r="L1385" i="1"/>
  <c r="K1385" i="1"/>
  <c r="D1385" i="1"/>
  <c r="C1385" i="1"/>
  <c r="B1385" i="1"/>
  <c r="V1384" i="1"/>
  <c r="U1384" i="1"/>
  <c r="T1384" i="1"/>
  <c r="S1384" i="1"/>
  <c r="R1384" i="1"/>
  <c r="P1384" i="1"/>
  <c r="O1384" i="1"/>
  <c r="N1384" i="1"/>
  <c r="M1384" i="1"/>
  <c r="L1384" i="1"/>
  <c r="K1384" i="1"/>
  <c r="D1384" i="1"/>
  <c r="C1384" i="1"/>
  <c r="B1384" i="1"/>
  <c r="V1383" i="1"/>
  <c r="U1383" i="1"/>
  <c r="T1383" i="1"/>
  <c r="T1382" i="1"/>
  <c r="H2104" i="1"/>
  <c r="S1383" i="1"/>
  <c r="R1383" i="1"/>
  <c r="Q1383" i="1"/>
  <c r="P1383" i="1"/>
  <c r="O1383" i="1"/>
  <c r="N1383" i="1"/>
  <c r="M1383" i="1"/>
  <c r="L1383" i="1"/>
  <c r="K1383" i="1"/>
  <c r="D1383" i="1"/>
  <c r="C1383" i="1"/>
  <c r="B1383" i="1"/>
  <c r="V1382" i="1"/>
  <c r="U1382" i="1"/>
  <c r="S1382" i="1"/>
  <c r="R1382" i="1"/>
  <c r="Q1382" i="1"/>
  <c r="P1382" i="1"/>
  <c r="O1382" i="1"/>
  <c r="N1382" i="1"/>
  <c r="M1382" i="1"/>
  <c r="L1382" i="1"/>
  <c r="K1382" i="1"/>
  <c r="D1382" i="1"/>
  <c r="C1382" i="1"/>
  <c r="B1382" i="1"/>
  <c r="V1381" i="1"/>
  <c r="U1381" i="1"/>
  <c r="T1381" i="1"/>
  <c r="S1381" i="1"/>
  <c r="R1381" i="1"/>
  <c r="Q1381" i="1"/>
  <c r="P1381" i="1"/>
  <c r="O1381" i="1"/>
  <c r="N1381" i="1"/>
  <c r="M1381" i="1"/>
  <c r="L1381" i="1"/>
  <c r="K1381" i="1"/>
  <c r="D1381" i="1"/>
  <c r="C1381" i="1"/>
  <c r="B1381" i="1"/>
  <c r="V1380" i="1"/>
  <c r="U1380" i="1"/>
  <c r="T1380" i="1"/>
  <c r="S1380" i="1"/>
  <c r="R1380" i="1"/>
  <c r="Q1380" i="1"/>
  <c r="P1380" i="1"/>
  <c r="O1380" i="1"/>
  <c r="N1380" i="1"/>
  <c r="M1380" i="1"/>
  <c r="L1380" i="1"/>
  <c r="K1380" i="1"/>
  <c r="D1380" i="1"/>
  <c r="C1380" i="1"/>
  <c r="B1380" i="1"/>
  <c r="V1379" i="1"/>
  <c r="U1379" i="1"/>
  <c r="T1379" i="1"/>
  <c r="S1379" i="1"/>
  <c r="R1379" i="1"/>
  <c r="Q1379" i="1"/>
  <c r="P1379" i="1"/>
  <c r="O1379" i="1"/>
  <c r="N1379" i="1"/>
  <c r="M1379" i="1"/>
  <c r="L1379" i="1"/>
  <c r="K1379" i="1"/>
  <c r="D1379" i="1"/>
  <c r="C1379" i="1"/>
  <c r="B1379" i="1"/>
  <c r="V1378" i="1"/>
  <c r="U1378" i="1"/>
  <c r="T1378" i="1"/>
  <c r="S1378" i="1"/>
  <c r="R1378" i="1"/>
  <c r="Q1378" i="1"/>
  <c r="P1378" i="1"/>
  <c r="O1378" i="1"/>
  <c r="N1378" i="1"/>
  <c r="M1378" i="1"/>
  <c r="L1378" i="1"/>
  <c r="K1378" i="1"/>
  <c r="D1378" i="1"/>
  <c r="C1378" i="1"/>
  <c r="B1378" i="1"/>
  <c r="V1377" i="1"/>
  <c r="U1377" i="1"/>
  <c r="T1377" i="1"/>
  <c r="S1377" i="1"/>
  <c r="R1377" i="1"/>
  <c r="Q1377" i="1"/>
  <c r="P1377" i="1"/>
  <c r="O1377" i="1"/>
  <c r="N1377" i="1"/>
  <c r="M1377" i="1"/>
  <c r="L1377" i="1"/>
  <c r="K1377" i="1"/>
  <c r="D1377" i="1"/>
  <c r="C1377" i="1"/>
  <c r="B1377" i="1"/>
  <c r="V1376" i="1"/>
  <c r="U1376" i="1"/>
  <c r="T1376" i="1"/>
  <c r="S1376" i="1"/>
  <c r="R1376" i="1"/>
  <c r="Q1376" i="1"/>
  <c r="P1376" i="1"/>
  <c r="O1376" i="1"/>
  <c r="N1376" i="1"/>
  <c r="M1376" i="1"/>
  <c r="L1376" i="1"/>
  <c r="K1376" i="1"/>
  <c r="D1376" i="1"/>
  <c r="C1376" i="1"/>
  <c r="B1376" i="1"/>
  <c r="V1375" i="1"/>
  <c r="U1375" i="1"/>
  <c r="T1375" i="1"/>
  <c r="S1375" i="1"/>
  <c r="R1375" i="1"/>
  <c r="Q1375" i="1"/>
  <c r="P1375" i="1"/>
  <c r="O1375" i="1"/>
  <c r="N1375" i="1"/>
  <c r="M1375" i="1"/>
  <c r="L1375" i="1"/>
  <c r="K1375" i="1"/>
  <c r="D1375" i="1"/>
  <c r="C1375" i="1"/>
  <c r="B1375" i="1"/>
  <c r="V1374" i="1"/>
  <c r="U1374" i="1"/>
  <c r="T1374" i="1"/>
  <c r="S1374" i="1"/>
  <c r="R1374" i="1"/>
  <c r="Q1374" i="1"/>
  <c r="P1374" i="1"/>
  <c r="O1374" i="1"/>
  <c r="N1374" i="1"/>
  <c r="M1374" i="1"/>
  <c r="L1374" i="1"/>
  <c r="K1374" i="1"/>
  <c r="D1374" i="1"/>
  <c r="C1374" i="1"/>
  <c r="B1374" i="1"/>
  <c r="V1373" i="1"/>
  <c r="U1373" i="1"/>
  <c r="T1373" i="1"/>
  <c r="S1373" i="1"/>
  <c r="R1373" i="1"/>
  <c r="Q1373" i="1"/>
  <c r="P1373" i="1"/>
  <c r="O1373" i="1"/>
  <c r="N1373" i="1"/>
  <c r="M1373" i="1"/>
  <c r="L1373" i="1"/>
  <c r="K1373" i="1"/>
  <c r="D1373" i="1"/>
  <c r="C1373" i="1"/>
  <c r="B1373" i="1"/>
  <c r="V1372" i="1"/>
  <c r="U1372" i="1"/>
  <c r="T1372" i="1"/>
  <c r="S1372" i="1"/>
  <c r="R1372" i="1"/>
  <c r="Q1372" i="1"/>
  <c r="P1372" i="1"/>
  <c r="O1372" i="1"/>
  <c r="N1372" i="1"/>
  <c r="M1372" i="1"/>
  <c r="L1372" i="1"/>
  <c r="K1372" i="1"/>
  <c r="K1370" i="1"/>
  <c r="E2091" i="1"/>
  <c r="D1372" i="1"/>
  <c r="C1372" i="1"/>
  <c r="B1372" i="1"/>
  <c r="V1371" i="1"/>
  <c r="U1371" i="1"/>
  <c r="T1371" i="1"/>
  <c r="T1370" i="1"/>
  <c r="H2090" i="1"/>
  <c r="S1371" i="1"/>
  <c r="R1371" i="1"/>
  <c r="Q1371" i="1"/>
  <c r="P1371" i="1"/>
  <c r="O1371" i="1"/>
  <c r="N1371" i="1"/>
  <c r="M1371" i="1"/>
  <c r="L1371" i="1"/>
  <c r="K1371" i="1"/>
  <c r="D1371" i="1"/>
  <c r="C1371" i="1"/>
  <c r="B1371" i="1"/>
  <c r="V1370" i="1"/>
  <c r="U1370" i="1"/>
  <c r="S1370" i="1"/>
  <c r="R1370" i="1"/>
  <c r="Q1370" i="1"/>
  <c r="G2098" i="1"/>
  <c r="P1370" i="1"/>
  <c r="O1370" i="1"/>
  <c r="N1370" i="1"/>
  <c r="M1370" i="1"/>
  <c r="L1370" i="1"/>
  <c r="D1370" i="1"/>
  <c r="C1370" i="1"/>
  <c r="B1370" i="1"/>
  <c r="T1369" i="1"/>
  <c r="V1359" i="1"/>
  <c r="U1359" i="1"/>
  <c r="T1359" i="1"/>
  <c r="S1359" i="1"/>
  <c r="R1359" i="1"/>
  <c r="Q1359" i="1"/>
  <c r="P1359" i="1"/>
  <c r="O1359" i="1"/>
  <c r="N1359" i="1"/>
  <c r="M1359" i="1"/>
  <c r="L1359" i="1"/>
  <c r="K1359" i="1"/>
  <c r="K1358" i="1"/>
  <c r="E2077" i="1"/>
  <c r="D1359" i="1"/>
  <c r="C1359" i="1"/>
  <c r="B1359" i="1"/>
  <c r="V1358" i="1"/>
  <c r="U1358" i="1"/>
  <c r="T1358" i="1"/>
  <c r="S1358" i="1"/>
  <c r="R1358" i="1"/>
  <c r="Q1358" i="1"/>
  <c r="P1358" i="1"/>
  <c r="O1358" i="1"/>
  <c r="N1358" i="1"/>
  <c r="M1358" i="1"/>
  <c r="L1358" i="1"/>
  <c r="D1358" i="1"/>
  <c r="C1358" i="1"/>
  <c r="B1358" i="1"/>
  <c r="V1357" i="1"/>
  <c r="U1357" i="1"/>
  <c r="T1357" i="1"/>
  <c r="S1357" i="1"/>
  <c r="R1357" i="1"/>
  <c r="Q1357" i="1"/>
  <c r="Q1352" i="1"/>
  <c r="G2076" i="1"/>
  <c r="P1357" i="1"/>
  <c r="O1357" i="1"/>
  <c r="N1357" i="1"/>
  <c r="M1357" i="1"/>
  <c r="L1357" i="1"/>
  <c r="K1357" i="1"/>
  <c r="D1357" i="1"/>
  <c r="C1357" i="1"/>
  <c r="B1357" i="1"/>
  <c r="V1356" i="1"/>
  <c r="U1356" i="1"/>
  <c r="T1356" i="1"/>
  <c r="S1356" i="1"/>
  <c r="R1356" i="1"/>
  <c r="Q1356" i="1"/>
  <c r="P1356" i="1"/>
  <c r="O1356" i="1"/>
  <c r="N1356" i="1"/>
  <c r="N1354" i="1"/>
  <c r="F2075" i="1"/>
  <c r="M1356" i="1"/>
  <c r="L1356" i="1"/>
  <c r="K1356" i="1"/>
  <c r="D1356" i="1"/>
  <c r="C1356" i="1"/>
  <c r="B1356" i="1"/>
  <c r="B1354" i="1"/>
  <c r="B2075" i="1"/>
  <c r="V1355" i="1"/>
  <c r="U1355" i="1"/>
  <c r="T1355" i="1"/>
  <c r="S1355" i="1"/>
  <c r="R1355" i="1"/>
  <c r="Q1355" i="1"/>
  <c r="P1355" i="1"/>
  <c r="O1355" i="1"/>
  <c r="N1355" i="1"/>
  <c r="M1355" i="1"/>
  <c r="L1355" i="1"/>
  <c r="K1355" i="1"/>
  <c r="D1355" i="1"/>
  <c r="C1355" i="1"/>
  <c r="B1355" i="1"/>
  <c r="V1354" i="1"/>
  <c r="U1354" i="1"/>
  <c r="T1354" i="1"/>
  <c r="S1354" i="1"/>
  <c r="R1354" i="1"/>
  <c r="Q1354" i="1"/>
  <c r="P1354" i="1"/>
  <c r="O1354" i="1"/>
  <c r="M1354" i="1"/>
  <c r="L1354" i="1"/>
  <c r="K1354" i="1"/>
  <c r="D1354" i="1"/>
  <c r="C1354" i="1"/>
  <c r="V1353" i="1"/>
  <c r="U1353" i="1"/>
  <c r="T1353" i="1"/>
  <c r="S1353" i="1"/>
  <c r="R1353" i="1"/>
  <c r="Q1353" i="1"/>
  <c r="G2074" i="1"/>
  <c r="P1353" i="1"/>
  <c r="O1353" i="1"/>
  <c r="N1353" i="1"/>
  <c r="M1353" i="1"/>
  <c r="L1353" i="1"/>
  <c r="K1353" i="1"/>
  <c r="D1353" i="1"/>
  <c r="C1353" i="1"/>
  <c r="B1353" i="1"/>
  <c r="V1352" i="1"/>
  <c r="U1352" i="1"/>
  <c r="T1352" i="1"/>
  <c r="S1352" i="1"/>
  <c r="R1352" i="1"/>
  <c r="P1352" i="1"/>
  <c r="O1352" i="1"/>
  <c r="N1352" i="1"/>
  <c r="M1352" i="1"/>
  <c r="L1352" i="1"/>
  <c r="K1352" i="1"/>
  <c r="D1352" i="1"/>
  <c r="C1352" i="1"/>
  <c r="B1352" i="1"/>
  <c r="B2074" i="1"/>
  <c r="V1351" i="1"/>
  <c r="U1351" i="1"/>
  <c r="T1351" i="1"/>
  <c r="S1351" i="1"/>
  <c r="R1351" i="1"/>
  <c r="Q1351" i="1"/>
  <c r="P1351" i="1"/>
  <c r="O1351" i="1"/>
  <c r="N1351" i="1"/>
  <c r="M1351" i="1"/>
  <c r="L1351" i="1"/>
  <c r="K1351" i="1"/>
  <c r="D1351" i="1"/>
  <c r="C1351" i="1"/>
  <c r="B1351" i="1"/>
  <c r="V1350" i="1"/>
  <c r="U1350" i="1"/>
  <c r="T1350" i="1"/>
  <c r="S1350" i="1"/>
  <c r="R1350" i="1"/>
  <c r="Q1350" i="1"/>
  <c r="P1350" i="1"/>
  <c r="O1350" i="1"/>
  <c r="N1350" i="1"/>
  <c r="M1350" i="1"/>
  <c r="L1350" i="1"/>
  <c r="K1350" i="1"/>
  <c r="D1350" i="1"/>
  <c r="C1350" i="1"/>
  <c r="B1350" i="1"/>
  <c r="V1349" i="1"/>
  <c r="U1349" i="1"/>
  <c r="T1349" i="1"/>
  <c r="S1349" i="1"/>
  <c r="R1349" i="1"/>
  <c r="Q1349" i="1"/>
  <c r="P1349" i="1"/>
  <c r="O1349" i="1"/>
  <c r="N1349" i="1"/>
  <c r="M1349" i="1"/>
  <c r="L1349" i="1"/>
  <c r="K1349" i="1"/>
  <c r="D1349" i="1"/>
  <c r="C1349" i="1"/>
  <c r="B1349" i="1"/>
  <c r="V1348" i="1"/>
  <c r="U1348" i="1"/>
  <c r="T1348" i="1"/>
  <c r="S1348" i="1"/>
  <c r="R1348" i="1"/>
  <c r="Q1348" i="1"/>
  <c r="P1348" i="1"/>
  <c r="O1348" i="1"/>
  <c r="N1348" i="1"/>
  <c r="M1348" i="1"/>
  <c r="L1348" i="1"/>
  <c r="K1348" i="1"/>
  <c r="D1348" i="1"/>
  <c r="C1348" i="1"/>
  <c r="B1348" i="1"/>
  <c r="V1347" i="1"/>
  <c r="U1347" i="1"/>
  <c r="T1347" i="1"/>
  <c r="S1347" i="1"/>
  <c r="R1347" i="1"/>
  <c r="Q1347" i="1"/>
  <c r="P1347" i="1"/>
  <c r="O1347" i="1"/>
  <c r="N1347" i="1"/>
  <c r="M1347" i="1"/>
  <c r="L1347" i="1"/>
  <c r="K1347" i="1"/>
  <c r="K1340" i="1"/>
  <c r="E2068" i="1"/>
  <c r="D1347" i="1"/>
  <c r="C1347" i="1"/>
  <c r="B1347" i="1"/>
  <c r="V1346" i="1"/>
  <c r="U1346" i="1"/>
  <c r="T1346" i="1"/>
  <c r="T1340" i="1"/>
  <c r="H2067" i="1"/>
  <c r="S1346" i="1"/>
  <c r="R1346" i="1"/>
  <c r="Q1346" i="1"/>
  <c r="P1346" i="1"/>
  <c r="O1346" i="1"/>
  <c r="N1346" i="1"/>
  <c r="M1346" i="1"/>
  <c r="L1346" i="1"/>
  <c r="K1346" i="1"/>
  <c r="D1346" i="1"/>
  <c r="C1346" i="1"/>
  <c r="B1346" i="1"/>
  <c r="V1345" i="1"/>
  <c r="U1345" i="1"/>
  <c r="T1345" i="1"/>
  <c r="S1345" i="1"/>
  <c r="R1345" i="1"/>
  <c r="Q1345" i="1"/>
  <c r="Q1340" i="1"/>
  <c r="G2066" i="1"/>
  <c r="P1345" i="1"/>
  <c r="O1345" i="1"/>
  <c r="N1345" i="1"/>
  <c r="M1345" i="1"/>
  <c r="L1345" i="1"/>
  <c r="K1345" i="1"/>
  <c r="D1345" i="1"/>
  <c r="C1345" i="1"/>
  <c r="B1345" i="1"/>
  <c r="V1344" i="1"/>
  <c r="U1344" i="1"/>
  <c r="T1344" i="1"/>
  <c r="S1344" i="1"/>
  <c r="R1344" i="1"/>
  <c r="Q1344" i="1"/>
  <c r="P1344" i="1"/>
  <c r="O1344" i="1"/>
  <c r="N1344" i="1"/>
  <c r="M1344" i="1"/>
  <c r="L1344" i="1"/>
  <c r="K1344" i="1"/>
  <c r="D1344" i="1"/>
  <c r="C1344" i="1"/>
  <c r="B1344" i="1"/>
  <c r="V1343" i="1"/>
  <c r="U1343" i="1"/>
  <c r="T1343" i="1"/>
  <c r="S1343" i="1"/>
  <c r="R1343" i="1"/>
  <c r="Q1343" i="1"/>
  <c r="P1343" i="1"/>
  <c r="O1343" i="1"/>
  <c r="N1343" i="1"/>
  <c r="M1343" i="1"/>
  <c r="L1343" i="1"/>
  <c r="K1343" i="1"/>
  <c r="D1343" i="1"/>
  <c r="C1343" i="1"/>
  <c r="B1343" i="1"/>
  <c r="V1342" i="1"/>
  <c r="U1342" i="1"/>
  <c r="T1342" i="1"/>
  <c r="H2061" i="1"/>
  <c r="S1342" i="1"/>
  <c r="R1342" i="1"/>
  <c r="Q1342" i="1"/>
  <c r="P1342" i="1"/>
  <c r="O1342" i="1"/>
  <c r="N1342" i="1"/>
  <c r="M1342" i="1"/>
  <c r="L1342" i="1"/>
  <c r="K1342" i="1"/>
  <c r="D1342" i="1"/>
  <c r="C1342" i="1"/>
  <c r="B1342" i="1"/>
  <c r="V1341" i="1"/>
  <c r="U1341" i="1"/>
  <c r="T1341" i="1"/>
  <c r="S1341" i="1"/>
  <c r="R1341" i="1"/>
  <c r="Q1341" i="1"/>
  <c r="G2060" i="1"/>
  <c r="P1341" i="1"/>
  <c r="O1341" i="1"/>
  <c r="N1341" i="1"/>
  <c r="M1341" i="1"/>
  <c r="L1341" i="1"/>
  <c r="K1341" i="1"/>
  <c r="D1341" i="1"/>
  <c r="C1341" i="1"/>
  <c r="B1341" i="1"/>
  <c r="V1340" i="1"/>
  <c r="U1340" i="1"/>
  <c r="S1340" i="1"/>
  <c r="R1340" i="1"/>
  <c r="P1340" i="1"/>
  <c r="O1340" i="1"/>
  <c r="N1340" i="1"/>
  <c r="M1340" i="1"/>
  <c r="L1340" i="1"/>
  <c r="D1340" i="1"/>
  <c r="C1340" i="1"/>
  <c r="B1340" i="1"/>
  <c r="T1339" i="1"/>
  <c r="V1329" i="1"/>
  <c r="U1329" i="1"/>
  <c r="T1329" i="1"/>
  <c r="S1329" i="1"/>
  <c r="R1329" i="1"/>
  <c r="Q1329" i="1"/>
  <c r="P1329" i="1"/>
  <c r="O1329" i="1"/>
  <c r="N1329" i="1"/>
  <c r="M1329" i="1"/>
  <c r="L1329" i="1"/>
  <c r="K1329" i="1"/>
  <c r="D1329" i="1"/>
  <c r="C1329" i="1"/>
  <c r="B1329" i="1"/>
  <c r="V1328" i="1"/>
  <c r="U1328" i="1"/>
  <c r="T1328" i="1"/>
  <c r="S1328" i="1"/>
  <c r="R1328" i="1"/>
  <c r="Q1328" i="1"/>
  <c r="G2047" i="1"/>
  <c r="P1328" i="1"/>
  <c r="O1328" i="1"/>
  <c r="N1328" i="1"/>
  <c r="M1328" i="1"/>
  <c r="L1328" i="1"/>
  <c r="K1328" i="1"/>
  <c r="D1328" i="1"/>
  <c r="C1328" i="1"/>
  <c r="B1328" i="1"/>
  <c r="V1327" i="1"/>
  <c r="U1327" i="1"/>
  <c r="T1327" i="1"/>
  <c r="S1327" i="1"/>
  <c r="R1327" i="1"/>
  <c r="Q1327" i="1"/>
  <c r="P1327" i="1"/>
  <c r="O1327" i="1"/>
  <c r="N1327" i="1"/>
  <c r="N1322" i="1"/>
  <c r="F2046" i="1"/>
  <c r="M1327" i="1"/>
  <c r="L1327" i="1"/>
  <c r="K1327" i="1"/>
  <c r="D1327" i="1"/>
  <c r="C1327" i="1"/>
  <c r="B1327" i="1"/>
  <c r="B1322" i="1"/>
  <c r="B2046" i="1"/>
  <c r="V1326" i="1"/>
  <c r="U1326" i="1"/>
  <c r="T1326" i="1"/>
  <c r="S1326" i="1"/>
  <c r="R1326" i="1"/>
  <c r="Q1326" i="1"/>
  <c r="P1326" i="1"/>
  <c r="O1326" i="1"/>
  <c r="N1326" i="1"/>
  <c r="M1326" i="1"/>
  <c r="L1326" i="1"/>
  <c r="K1326" i="1"/>
  <c r="K1324" i="1"/>
  <c r="E2045" i="1"/>
  <c r="D1326" i="1"/>
  <c r="C1326" i="1"/>
  <c r="B1326" i="1"/>
  <c r="V1325" i="1"/>
  <c r="U1325" i="1"/>
  <c r="T1325" i="1"/>
  <c r="S1325" i="1"/>
  <c r="R1325" i="1"/>
  <c r="Q1325" i="1"/>
  <c r="P1325" i="1"/>
  <c r="O1325" i="1"/>
  <c r="N1325" i="1"/>
  <c r="M1325" i="1"/>
  <c r="L1325" i="1"/>
  <c r="K1325" i="1"/>
  <c r="D1325" i="1"/>
  <c r="C1325" i="1"/>
  <c r="B1325" i="1"/>
  <c r="V1324" i="1"/>
  <c r="U1324" i="1"/>
  <c r="T1324" i="1"/>
  <c r="S1324" i="1"/>
  <c r="R1324" i="1"/>
  <c r="Q1324" i="1"/>
  <c r="G2045" i="1"/>
  <c r="P1324" i="1"/>
  <c r="O1324" i="1"/>
  <c r="N1324" i="1"/>
  <c r="M1324" i="1"/>
  <c r="L1324" i="1"/>
  <c r="D1324" i="1"/>
  <c r="C1324" i="1"/>
  <c r="B1324" i="1"/>
  <c r="V1323" i="1"/>
  <c r="U1323" i="1"/>
  <c r="T1323" i="1"/>
  <c r="S1323" i="1"/>
  <c r="R1323" i="1"/>
  <c r="Q1323" i="1"/>
  <c r="P1323" i="1"/>
  <c r="O1323" i="1"/>
  <c r="N1323" i="1"/>
  <c r="F2044" i="1"/>
  <c r="M1323" i="1"/>
  <c r="L1323" i="1"/>
  <c r="K1323" i="1"/>
  <c r="D1323" i="1"/>
  <c r="C1323" i="1"/>
  <c r="B1323" i="1"/>
  <c r="B2044" i="1"/>
  <c r="V1322" i="1"/>
  <c r="U1322" i="1"/>
  <c r="T1322" i="1"/>
  <c r="S1322" i="1"/>
  <c r="R1322" i="1"/>
  <c r="Q1322" i="1"/>
  <c r="P1322" i="1"/>
  <c r="O1322" i="1"/>
  <c r="M1322" i="1"/>
  <c r="L1322" i="1"/>
  <c r="K1322" i="1"/>
  <c r="D1322" i="1"/>
  <c r="C1322" i="1"/>
  <c r="V1321" i="1"/>
  <c r="U1321" i="1"/>
  <c r="T1321" i="1"/>
  <c r="T1310" i="1"/>
  <c r="H2042" i="1"/>
  <c r="S1321" i="1"/>
  <c r="R1321" i="1"/>
  <c r="Q1321" i="1"/>
  <c r="P1321" i="1"/>
  <c r="O1321" i="1"/>
  <c r="N1321" i="1"/>
  <c r="M1321" i="1"/>
  <c r="L1321" i="1"/>
  <c r="K1321" i="1"/>
  <c r="D1321" i="1"/>
  <c r="C1321" i="1"/>
  <c r="B1321" i="1"/>
  <c r="V1320" i="1"/>
  <c r="U1320" i="1"/>
  <c r="T1320" i="1"/>
  <c r="S1320" i="1"/>
  <c r="R1320" i="1"/>
  <c r="Q1320" i="1"/>
  <c r="Q1310" i="1"/>
  <c r="G2041" i="1"/>
  <c r="P1320" i="1"/>
  <c r="O1320" i="1"/>
  <c r="N1320" i="1"/>
  <c r="M1320" i="1"/>
  <c r="L1320" i="1"/>
  <c r="K1320" i="1"/>
  <c r="D1320" i="1"/>
  <c r="C1320" i="1"/>
  <c r="B1320" i="1"/>
  <c r="V1319" i="1"/>
  <c r="U1319" i="1"/>
  <c r="T1319" i="1"/>
  <c r="S1319" i="1"/>
  <c r="R1319" i="1"/>
  <c r="Q1319" i="1"/>
  <c r="P1319" i="1"/>
  <c r="O1319" i="1"/>
  <c r="N1319" i="1"/>
  <c r="N1310" i="1"/>
  <c r="F2040" i="1"/>
  <c r="M1319" i="1"/>
  <c r="L1319" i="1"/>
  <c r="K1319" i="1"/>
  <c r="D1319" i="1"/>
  <c r="C1319" i="1"/>
  <c r="B1319" i="1"/>
  <c r="B1310" i="1"/>
  <c r="B2040" i="1"/>
  <c r="V1318" i="1"/>
  <c r="U1318" i="1"/>
  <c r="T1318" i="1"/>
  <c r="S1318" i="1"/>
  <c r="R1318" i="1"/>
  <c r="Q1318" i="1"/>
  <c r="P1318" i="1"/>
  <c r="O1318" i="1"/>
  <c r="N1318" i="1"/>
  <c r="M1318" i="1"/>
  <c r="L1318" i="1"/>
  <c r="K1318" i="1"/>
  <c r="D1318" i="1"/>
  <c r="C1318" i="1"/>
  <c r="B1318" i="1"/>
  <c r="V1317" i="1"/>
  <c r="U1317" i="1"/>
  <c r="T1317" i="1"/>
  <c r="H2038" i="1"/>
  <c r="S1317" i="1"/>
  <c r="R1317" i="1"/>
  <c r="Q1317" i="1"/>
  <c r="P1317" i="1"/>
  <c r="O1317" i="1"/>
  <c r="N1317" i="1"/>
  <c r="M1317" i="1"/>
  <c r="L1317" i="1"/>
  <c r="K1317" i="1"/>
  <c r="D1317" i="1"/>
  <c r="C1317" i="1"/>
  <c r="B1317" i="1"/>
  <c r="V1316" i="1"/>
  <c r="U1316" i="1"/>
  <c r="T1316" i="1"/>
  <c r="S1316" i="1"/>
  <c r="R1316" i="1"/>
  <c r="Q1316" i="1"/>
  <c r="G2037" i="1"/>
  <c r="P1316" i="1"/>
  <c r="O1316" i="1"/>
  <c r="N1316" i="1"/>
  <c r="M1316" i="1"/>
  <c r="L1316" i="1"/>
  <c r="K1316" i="1"/>
  <c r="D1316" i="1"/>
  <c r="C1316" i="1"/>
  <c r="B1316" i="1"/>
  <c r="V1315" i="1"/>
  <c r="U1315" i="1"/>
  <c r="T1315" i="1"/>
  <c r="S1315" i="1"/>
  <c r="R1315" i="1"/>
  <c r="Q1315" i="1"/>
  <c r="P1315" i="1"/>
  <c r="O1315" i="1"/>
  <c r="N1315" i="1"/>
  <c r="F2036" i="1"/>
  <c r="M1315" i="1"/>
  <c r="L1315" i="1"/>
  <c r="K1315" i="1"/>
  <c r="D1315" i="1"/>
  <c r="C1315" i="1"/>
  <c r="B1315" i="1"/>
  <c r="B2036" i="1"/>
  <c r="V1314" i="1"/>
  <c r="U1314" i="1"/>
  <c r="T1314" i="1"/>
  <c r="S1314" i="1"/>
  <c r="R1314" i="1"/>
  <c r="Q1314" i="1"/>
  <c r="P1314" i="1"/>
  <c r="O1314" i="1"/>
  <c r="N1314" i="1"/>
  <c r="M1314" i="1"/>
  <c r="L1314" i="1"/>
  <c r="K1314" i="1"/>
  <c r="D1314" i="1"/>
  <c r="C1314" i="1"/>
  <c r="B1314" i="1"/>
  <c r="V1313" i="1"/>
  <c r="U1313" i="1"/>
  <c r="T1313" i="1"/>
  <c r="S1313" i="1"/>
  <c r="R1313" i="1"/>
  <c r="Q1313" i="1"/>
  <c r="P1313" i="1"/>
  <c r="O1313" i="1"/>
  <c r="N1313" i="1"/>
  <c r="M1313" i="1"/>
  <c r="L1313" i="1"/>
  <c r="K1313" i="1"/>
  <c r="D1313" i="1"/>
  <c r="C1313" i="1"/>
  <c r="B1313" i="1"/>
  <c r="V1312" i="1"/>
  <c r="U1312" i="1"/>
  <c r="T1312" i="1"/>
  <c r="S1312" i="1"/>
  <c r="R1312" i="1"/>
  <c r="Q1312" i="1"/>
  <c r="P1312" i="1"/>
  <c r="O1312" i="1"/>
  <c r="N1312" i="1"/>
  <c r="M1312" i="1"/>
  <c r="L1312" i="1"/>
  <c r="K1312" i="1"/>
  <c r="D1312" i="1"/>
  <c r="C1312" i="1"/>
  <c r="B1312" i="1"/>
  <c r="V1311" i="1"/>
  <c r="U1311" i="1"/>
  <c r="T1311" i="1"/>
  <c r="S1311" i="1"/>
  <c r="R1311" i="1"/>
  <c r="Q1311" i="1"/>
  <c r="P1311" i="1"/>
  <c r="O1311" i="1"/>
  <c r="N1311" i="1"/>
  <c r="F2030" i="1"/>
  <c r="M1311" i="1"/>
  <c r="L1311" i="1"/>
  <c r="K1311" i="1"/>
  <c r="D1311" i="1"/>
  <c r="C1311" i="1"/>
  <c r="B1311" i="1"/>
  <c r="B2030" i="1"/>
  <c r="V1310" i="1"/>
  <c r="U1310" i="1"/>
  <c r="S1310" i="1"/>
  <c r="R1310" i="1"/>
  <c r="P1310" i="1"/>
  <c r="O1310" i="1"/>
  <c r="M1310" i="1"/>
  <c r="L1310" i="1"/>
  <c r="K1310" i="1"/>
  <c r="D1310" i="1"/>
  <c r="C1310" i="1"/>
  <c r="T1309" i="1"/>
  <c r="V1299" i="1"/>
  <c r="U1299" i="1"/>
  <c r="T1299" i="1"/>
  <c r="S1299" i="1"/>
  <c r="R1299" i="1"/>
  <c r="Q1299" i="1"/>
  <c r="Q1298" i="1"/>
  <c r="G2017" i="1"/>
  <c r="P1299" i="1"/>
  <c r="O1299" i="1"/>
  <c r="N1299" i="1"/>
  <c r="M1299" i="1"/>
  <c r="L1299" i="1"/>
  <c r="K1299" i="1"/>
  <c r="D1299" i="1"/>
  <c r="C1299" i="1"/>
  <c r="B1299" i="1"/>
  <c r="V1298" i="1"/>
  <c r="U1298" i="1"/>
  <c r="T1298" i="1"/>
  <c r="S1298" i="1"/>
  <c r="R1298" i="1"/>
  <c r="P1298" i="1"/>
  <c r="O1298" i="1"/>
  <c r="N1298" i="1"/>
  <c r="F2017" i="1"/>
  <c r="M1298" i="1"/>
  <c r="L1298" i="1"/>
  <c r="K1298" i="1"/>
  <c r="D1298" i="1"/>
  <c r="C1298" i="1"/>
  <c r="B1298" i="1"/>
  <c r="B2017" i="1"/>
  <c r="V1297" i="1"/>
  <c r="U1297" i="1"/>
  <c r="T1297" i="1"/>
  <c r="S1297" i="1"/>
  <c r="R1297" i="1"/>
  <c r="Q1297" i="1"/>
  <c r="P1297" i="1"/>
  <c r="O1297" i="1"/>
  <c r="N1297" i="1"/>
  <c r="M1297" i="1"/>
  <c r="L1297" i="1"/>
  <c r="K1297" i="1"/>
  <c r="K1292" i="1"/>
  <c r="E2016" i="1"/>
  <c r="D1297" i="1"/>
  <c r="C1297" i="1"/>
  <c r="B1297" i="1"/>
  <c r="V1296" i="1"/>
  <c r="U1296" i="1"/>
  <c r="T1296" i="1"/>
  <c r="T1294" i="1"/>
  <c r="H2015" i="1"/>
  <c r="S1296" i="1"/>
  <c r="R1296" i="1"/>
  <c r="Q1296" i="1"/>
  <c r="P1296" i="1"/>
  <c r="O1296" i="1"/>
  <c r="N1296" i="1"/>
  <c r="M1296" i="1"/>
  <c r="L1296" i="1"/>
  <c r="K1296" i="1"/>
  <c r="D1296" i="1"/>
  <c r="C1296" i="1"/>
  <c r="B1296" i="1"/>
  <c r="V1295" i="1"/>
  <c r="U1295" i="1"/>
  <c r="T1295" i="1"/>
  <c r="S1295" i="1"/>
  <c r="R1295" i="1"/>
  <c r="Q1295" i="1"/>
  <c r="P1295" i="1"/>
  <c r="O1295" i="1"/>
  <c r="N1295" i="1"/>
  <c r="M1295" i="1"/>
  <c r="L1295" i="1"/>
  <c r="K1295" i="1"/>
  <c r="D1295" i="1"/>
  <c r="C1295" i="1"/>
  <c r="B1295" i="1"/>
  <c r="V1294" i="1"/>
  <c r="U1294" i="1"/>
  <c r="S1294" i="1"/>
  <c r="R1294" i="1"/>
  <c r="Q1294" i="1"/>
  <c r="P1294" i="1"/>
  <c r="O1294" i="1"/>
  <c r="N1294" i="1"/>
  <c r="F2015" i="1"/>
  <c r="M1294" i="1"/>
  <c r="L1294" i="1"/>
  <c r="K1294" i="1"/>
  <c r="D1294" i="1"/>
  <c r="C1294" i="1"/>
  <c r="B1294" i="1"/>
  <c r="B2015" i="1"/>
  <c r="V1293" i="1"/>
  <c r="U1293" i="1"/>
  <c r="T1293" i="1"/>
  <c r="S1293" i="1"/>
  <c r="R1293" i="1"/>
  <c r="Q1293" i="1"/>
  <c r="P1293" i="1"/>
  <c r="O1293" i="1"/>
  <c r="N1293" i="1"/>
  <c r="M1293" i="1"/>
  <c r="L1293" i="1"/>
  <c r="K1293" i="1"/>
  <c r="E2014" i="1"/>
  <c r="D1293" i="1"/>
  <c r="C1293" i="1"/>
  <c r="B1293" i="1"/>
  <c r="V1292" i="1"/>
  <c r="U1292" i="1"/>
  <c r="T1292" i="1"/>
  <c r="S1292" i="1"/>
  <c r="R1292" i="1"/>
  <c r="Q1292" i="1"/>
  <c r="P1292" i="1"/>
  <c r="O1292" i="1"/>
  <c r="N1292" i="1"/>
  <c r="M1292" i="1"/>
  <c r="L1292" i="1"/>
  <c r="D1292" i="1"/>
  <c r="C1292" i="1"/>
  <c r="B1292" i="1"/>
  <c r="V1291" i="1"/>
  <c r="U1291" i="1"/>
  <c r="T1291" i="1"/>
  <c r="S1291" i="1"/>
  <c r="R1291" i="1"/>
  <c r="Q1291" i="1"/>
  <c r="P1291" i="1"/>
  <c r="O1291" i="1"/>
  <c r="N1291" i="1"/>
  <c r="M1291" i="1"/>
  <c r="L1291" i="1"/>
  <c r="K1291" i="1"/>
  <c r="D1291" i="1"/>
  <c r="C1291" i="1"/>
  <c r="B1291" i="1"/>
  <c r="V1290" i="1"/>
  <c r="U1290" i="1"/>
  <c r="T1290" i="1"/>
  <c r="S1290" i="1"/>
  <c r="R1290" i="1"/>
  <c r="Q1290" i="1"/>
  <c r="P1290" i="1"/>
  <c r="O1290" i="1"/>
  <c r="N1290" i="1"/>
  <c r="N1280" i="1"/>
  <c r="F2011" i="1"/>
  <c r="M1290" i="1"/>
  <c r="L1290" i="1"/>
  <c r="K1290" i="1"/>
  <c r="D1290" i="1"/>
  <c r="C1290" i="1"/>
  <c r="B1290" i="1"/>
  <c r="B1280" i="1"/>
  <c r="B2011" i="1"/>
  <c r="V1289" i="1"/>
  <c r="U1289" i="1"/>
  <c r="T1289" i="1"/>
  <c r="S1289" i="1"/>
  <c r="R1289" i="1"/>
  <c r="Q1289" i="1"/>
  <c r="P1289" i="1"/>
  <c r="O1289" i="1"/>
  <c r="N1289" i="1"/>
  <c r="M1289" i="1"/>
  <c r="L1289" i="1"/>
  <c r="K1289" i="1"/>
  <c r="D1289" i="1"/>
  <c r="C1289" i="1"/>
  <c r="B1289" i="1"/>
  <c r="V1288" i="1"/>
  <c r="U1288" i="1"/>
  <c r="T1288" i="1"/>
  <c r="S1288" i="1"/>
  <c r="R1288" i="1"/>
  <c r="Q1288" i="1"/>
  <c r="P1288" i="1"/>
  <c r="O1288" i="1"/>
  <c r="N1288" i="1"/>
  <c r="M1288" i="1"/>
  <c r="L1288" i="1"/>
  <c r="K1288" i="1"/>
  <c r="D1288" i="1"/>
  <c r="C1288" i="1"/>
  <c r="B1288" i="1"/>
  <c r="V1287" i="1"/>
  <c r="U1287" i="1"/>
  <c r="T1287" i="1"/>
  <c r="S1287" i="1"/>
  <c r="R1287" i="1"/>
  <c r="Q1287" i="1"/>
  <c r="Q1280" i="1"/>
  <c r="G2008" i="1"/>
  <c r="P1287" i="1"/>
  <c r="O1287" i="1"/>
  <c r="N1287" i="1"/>
  <c r="M1287" i="1"/>
  <c r="L1287" i="1"/>
  <c r="K1287" i="1"/>
  <c r="D1287" i="1"/>
  <c r="C1287" i="1"/>
  <c r="B1287" i="1"/>
  <c r="V1286" i="1"/>
  <c r="U1286" i="1"/>
  <c r="T1286" i="1"/>
  <c r="S1286" i="1"/>
  <c r="R1286" i="1"/>
  <c r="Q1286" i="1"/>
  <c r="P1286" i="1"/>
  <c r="O1286" i="1"/>
  <c r="N1286" i="1"/>
  <c r="F2007" i="1"/>
  <c r="M1286" i="1"/>
  <c r="L1286" i="1"/>
  <c r="K1286" i="1"/>
  <c r="D1286" i="1"/>
  <c r="C1286" i="1"/>
  <c r="B1286" i="1"/>
  <c r="V1285" i="1"/>
  <c r="U1285" i="1"/>
  <c r="T1285" i="1"/>
  <c r="S1285" i="1"/>
  <c r="R1285" i="1"/>
  <c r="Q1285" i="1"/>
  <c r="P1285" i="1"/>
  <c r="O1285" i="1"/>
  <c r="N1285" i="1"/>
  <c r="M1285" i="1"/>
  <c r="L1285" i="1"/>
  <c r="K1285" i="1"/>
  <c r="D1285" i="1"/>
  <c r="C1285" i="1"/>
  <c r="B1285" i="1"/>
  <c r="V1284" i="1"/>
  <c r="U1284" i="1"/>
  <c r="T1284" i="1"/>
  <c r="S1284" i="1"/>
  <c r="R1284" i="1"/>
  <c r="Q1284" i="1"/>
  <c r="P1284" i="1"/>
  <c r="O1284" i="1"/>
  <c r="N1284" i="1"/>
  <c r="M1284" i="1"/>
  <c r="L1284" i="1"/>
  <c r="K1284" i="1"/>
  <c r="D1284" i="1"/>
  <c r="C1284" i="1"/>
  <c r="B1284" i="1"/>
  <c r="V1283" i="1"/>
  <c r="U1283" i="1"/>
  <c r="T1283" i="1"/>
  <c r="S1283" i="1"/>
  <c r="R1283" i="1"/>
  <c r="Q1283" i="1"/>
  <c r="P1283" i="1"/>
  <c r="O1283" i="1"/>
  <c r="N1283" i="1"/>
  <c r="M1283" i="1"/>
  <c r="L1283" i="1"/>
  <c r="K1283" i="1"/>
  <c r="D1283" i="1"/>
  <c r="C1283" i="1"/>
  <c r="B1283" i="1"/>
  <c r="V1282" i="1"/>
  <c r="U1282" i="1"/>
  <c r="T1282" i="1"/>
  <c r="S1282" i="1"/>
  <c r="R1282" i="1"/>
  <c r="Q1282" i="1"/>
  <c r="P1282" i="1"/>
  <c r="O1282" i="1"/>
  <c r="N1282" i="1"/>
  <c r="F2001" i="1"/>
  <c r="M1282" i="1"/>
  <c r="L1282" i="1"/>
  <c r="K1282" i="1"/>
  <c r="D1282" i="1"/>
  <c r="C1282" i="1"/>
  <c r="B1282" i="1"/>
  <c r="V1281" i="1"/>
  <c r="U1281" i="1"/>
  <c r="T1281" i="1"/>
  <c r="S1281" i="1"/>
  <c r="R1281" i="1"/>
  <c r="Q1281" i="1"/>
  <c r="P1281" i="1"/>
  <c r="O1281" i="1"/>
  <c r="N1281" i="1"/>
  <c r="M1281" i="1"/>
  <c r="L1281" i="1"/>
  <c r="K1281" i="1"/>
  <c r="K1280" i="1"/>
  <c r="E2000" i="1"/>
  <c r="D1281" i="1"/>
  <c r="C1281" i="1"/>
  <c r="B1281" i="1"/>
  <c r="V1280" i="1"/>
  <c r="U1280" i="1"/>
  <c r="T1280" i="1"/>
  <c r="S1280" i="1"/>
  <c r="R1280" i="1"/>
  <c r="P1280" i="1"/>
  <c r="O1280" i="1"/>
  <c r="M1280" i="1"/>
  <c r="L1280" i="1"/>
  <c r="D1280" i="1"/>
  <c r="C1280" i="1"/>
  <c r="T1279" i="1"/>
  <c r="V1269" i="1"/>
  <c r="U1269" i="1"/>
  <c r="T1269" i="1"/>
  <c r="S1269" i="1"/>
  <c r="R1269" i="1"/>
  <c r="Q1269" i="1"/>
  <c r="P1269" i="1"/>
  <c r="O1269" i="1"/>
  <c r="N1269" i="1"/>
  <c r="N1268" i="1"/>
  <c r="F1987" i="1"/>
  <c r="M1269" i="1"/>
  <c r="L1269" i="1"/>
  <c r="K1269" i="1"/>
  <c r="D1269" i="1"/>
  <c r="C1269" i="1"/>
  <c r="B1269" i="1"/>
  <c r="B1268" i="1"/>
  <c r="B1987" i="1"/>
  <c r="V1268" i="1"/>
  <c r="U1268" i="1"/>
  <c r="T1268" i="1"/>
  <c r="S1268" i="1"/>
  <c r="R1268" i="1"/>
  <c r="Q1268" i="1"/>
  <c r="P1268" i="1"/>
  <c r="O1268" i="1"/>
  <c r="M1268" i="1"/>
  <c r="L1268" i="1"/>
  <c r="K1268" i="1"/>
  <c r="E1987" i="1"/>
  <c r="D1268" i="1"/>
  <c r="C1268" i="1"/>
  <c r="V1267" i="1"/>
  <c r="U1267" i="1"/>
  <c r="T1267" i="1"/>
  <c r="T1262" i="1"/>
  <c r="H1986" i="1"/>
  <c r="S1267" i="1"/>
  <c r="R1267" i="1"/>
  <c r="Q1267" i="1"/>
  <c r="P1267" i="1"/>
  <c r="O1267" i="1"/>
  <c r="N1267" i="1"/>
  <c r="M1267" i="1"/>
  <c r="L1267" i="1"/>
  <c r="K1267" i="1"/>
  <c r="D1267" i="1"/>
  <c r="C1267" i="1"/>
  <c r="B1267" i="1"/>
  <c r="V1266" i="1"/>
  <c r="U1266" i="1"/>
  <c r="T1266" i="1"/>
  <c r="S1266" i="1"/>
  <c r="R1266" i="1"/>
  <c r="Q1266" i="1"/>
  <c r="Q1264" i="1"/>
  <c r="G1985" i="1"/>
  <c r="P1266" i="1"/>
  <c r="O1266" i="1"/>
  <c r="N1266" i="1"/>
  <c r="M1266" i="1"/>
  <c r="L1266" i="1"/>
  <c r="K1266" i="1"/>
  <c r="D1266" i="1"/>
  <c r="C1266" i="1"/>
  <c r="B1266" i="1"/>
  <c r="V1265" i="1"/>
  <c r="U1265" i="1"/>
  <c r="T1265" i="1"/>
  <c r="S1265" i="1"/>
  <c r="R1265" i="1"/>
  <c r="Q1265" i="1"/>
  <c r="P1265" i="1"/>
  <c r="O1265" i="1"/>
  <c r="N1265" i="1"/>
  <c r="M1265" i="1"/>
  <c r="L1265" i="1"/>
  <c r="K1265" i="1"/>
  <c r="D1265" i="1"/>
  <c r="C1265" i="1"/>
  <c r="B1265" i="1"/>
  <c r="V1264" i="1"/>
  <c r="U1264" i="1"/>
  <c r="T1264" i="1"/>
  <c r="S1264" i="1"/>
  <c r="R1264" i="1"/>
  <c r="P1264" i="1"/>
  <c r="O1264" i="1"/>
  <c r="N1264" i="1"/>
  <c r="M1264" i="1"/>
  <c r="L1264" i="1"/>
  <c r="K1264" i="1"/>
  <c r="E1985" i="1"/>
  <c r="D1264" i="1"/>
  <c r="C1264" i="1"/>
  <c r="B1264" i="1"/>
  <c r="V1263" i="1"/>
  <c r="U1263" i="1"/>
  <c r="T1263" i="1"/>
  <c r="H1984" i="1"/>
  <c r="S1263" i="1"/>
  <c r="R1263" i="1"/>
  <c r="Q1263" i="1"/>
  <c r="P1263" i="1"/>
  <c r="O1263" i="1"/>
  <c r="N1263" i="1"/>
  <c r="M1263" i="1"/>
  <c r="L1263" i="1"/>
  <c r="K1263" i="1"/>
  <c r="D1263" i="1"/>
  <c r="C1263" i="1"/>
  <c r="B1263" i="1"/>
  <c r="V1262" i="1"/>
  <c r="U1262" i="1"/>
  <c r="S1262" i="1"/>
  <c r="R1262" i="1"/>
  <c r="Q1262" i="1"/>
  <c r="G1986" i="1"/>
  <c r="P1262" i="1"/>
  <c r="O1262" i="1"/>
  <c r="N1262" i="1"/>
  <c r="M1262" i="1"/>
  <c r="L1262" i="1"/>
  <c r="K1262" i="1"/>
  <c r="D1262" i="1"/>
  <c r="C1262" i="1"/>
  <c r="B1262" i="1"/>
  <c r="V1261" i="1"/>
  <c r="U1261" i="1"/>
  <c r="T1261" i="1"/>
  <c r="S1261" i="1"/>
  <c r="R1261" i="1"/>
  <c r="Q1261" i="1"/>
  <c r="P1261" i="1"/>
  <c r="O1261" i="1"/>
  <c r="N1261" i="1"/>
  <c r="M1261" i="1"/>
  <c r="L1261" i="1"/>
  <c r="K1261" i="1"/>
  <c r="D1261" i="1"/>
  <c r="C1261" i="1"/>
  <c r="B1261" i="1"/>
  <c r="B1250" i="1"/>
  <c r="B1982" i="1"/>
  <c r="V1260" i="1"/>
  <c r="U1260" i="1"/>
  <c r="T1260" i="1"/>
  <c r="S1260" i="1"/>
  <c r="R1260" i="1"/>
  <c r="Q1260" i="1"/>
  <c r="P1260" i="1"/>
  <c r="O1260" i="1"/>
  <c r="N1260" i="1"/>
  <c r="M1260" i="1"/>
  <c r="L1260" i="1"/>
  <c r="K1260" i="1"/>
  <c r="K1250" i="1"/>
  <c r="E1981" i="1"/>
  <c r="D1260" i="1"/>
  <c r="C1260" i="1"/>
  <c r="B1260" i="1"/>
  <c r="V1259" i="1"/>
  <c r="U1259" i="1"/>
  <c r="T1259" i="1"/>
  <c r="T1250" i="1"/>
  <c r="H1980" i="1"/>
  <c r="S1259" i="1"/>
  <c r="R1259" i="1"/>
  <c r="Q1259" i="1"/>
  <c r="P1259" i="1"/>
  <c r="O1259" i="1"/>
  <c r="N1259" i="1"/>
  <c r="M1259" i="1"/>
  <c r="L1259" i="1"/>
  <c r="K1259" i="1"/>
  <c r="D1259" i="1"/>
  <c r="C1259" i="1"/>
  <c r="B1259" i="1"/>
  <c r="V1258" i="1"/>
  <c r="U1258" i="1"/>
  <c r="T1258" i="1"/>
  <c r="S1258" i="1"/>
  <c r="R1258" i="1"/>
  <c r="Q1258" i="1"/>
  <c r="P1258" i="1"/>
  <c r="O1258" i="1"/>
  <c r="N1258" i="1"/>
  <c r="M1258" i="1"/>
  <c r="L1258" i="1"/>
  <c r="K1258" i="1"/>
  <c r="D1258" i="1"/>
  <c r="C1258" i="1"/>
  <c r="B1258" i="1"/>
  <c r="V1257" i="1"/>
  <c r="U1257" i="1"/>
  <c r="T1257" i="1"/>
  <c r="S1257" i="1"/>
  <c r="R1257" i="1"/>
  <c r="Q1257" i="1"/>
  <c r="P1257" i="1"/>
  <c r="O1257" i="1"/>
  <c r="N1257" i="1"/>
  <c r="M1257" i="1"/>
  <c r="L1257" i="1"/>
  <c r="K1257" i="1"/>
  <c r="D1257" i="1"/>
  <c r="C1257" i="1"/>
  <c r="B1257" i="1"/>
  <c r="B1978" i="1"/>
  <c r="V1256" i="1"/>
  <c r="U1256" i="1"/>
  <c r="T1256" i="1"/>
  <c r="S1256" i="1"/>
  <c r="R1256" i="1"/>
  <c r="Q1256" i="1"/>
  <c r="P1256" i="1"/>
  <c r="O1256" i="1"/>
  <c r="N1256" i="1"/>
  <c r="M1256" i="1"/>
  <c r="L1256" i="1"/>
  <c r="K1256" i="1"/>
  <c r="E1977" i="1"/>
  <c r="D1256" i="1"/>
  <c r="C1256" i="1"/>
  <c r="B1256" i="1"/>
  <c r="V1255" i="1"/>
  <c r="U1255" i="1"/>
  <c r="T1255" i="1"/>
  <c r="S1255" i="1"/>
  <c r="R1255" i="1"/>
  <c r="Q1255" i="1"/>
  <c r="P1255" i="1"/>
  <c r="O1255" i="1"/>
  <c r="N1255" i="1"/>
  <c r="M1255" i="1"/>
  <c r="L1255" i="1"/>
  <c r="K1255" i="1"/>
  <c r="D1255" i="1"/>
  <c r="C1255" i="1"/>
  <c r="B1255" i="1"/>
  <c r="V1254" i="1"/>
  <c r="U1254" i="1"/>
  <c r="T1254" i="1"/>
  <c r="S1254" i="1"/>
  <c r="R1254" i="1"/>
  <c r="Q1254" i="1"/>
  <c r="P1254" i="1"/>
  <c r="O1254" i="1"/>
  <c r="N1254" i="1"/>
  <c r="M1254" i="1"/>
  <c r="L1254" i="1"/>
  <c r="K1254" i="1"/>
  <c r="D1254" i="1"/>
  <c r="C1254" i="1"/>
  <c r="B1254" i="1"/>
  <c r="V1253" i="1"/>
  <c r="U1253" i="1"/>
  <c r="T1253" i="1"/>
  <c r="S1253" i="1"/>
  <c r="R1253" i="1"/>
  <c r="Q1253" i="1"/>
  <c r="P1253" i="1"/>
  <c r="O1253" i="1"/>
  <c r="N1253" i="1"/>
  <c r="N1252" i="1"/>
  <c r="F1973" i="1"/>
  <c r="M1253" i="1"/>
  <c r="L1253" i="1"/>
  <c r="K1253" i="1"/>
  <c r="D1253" i="1"/>
  <c r="C1253" i="1"/>
  <c r="B1253" i="1"/>
  <c r="B1975" i="1"/>
  <c r="V1252" i="1"/>
  <c r="U1252" i="1"/>
  <c r="T1252" i="1"/>
  <c r="S1252" i="1"/>
  <c r="R1252" i="1"/>
  <c r="Q1252" i="1"/>
  <c r="P1252" i="1"/>
  <c r="O1252" i="1"/>
  <c r="M1252" i="1"/>
  <c r="L1252" i="1"/>
  <c r="K1252" i="1"/>
  <c r="E1971" i="1"/>
  <c r="D1252" i="1"/>
  <c r="C1252" i="1"/>
  <c r="B1252" i="1"/>
  <c r="V1251" i="1"/>
  <c r="U1251" i="1"/>
  <c r="T1251" i="1"/>
  <c r="H1970" i="1"/>
  <c r="S1251" i="1"/>
  <c r="R1251" i="1"/>
  <c r="Q1251" i="1"/>
  <c r="P1251" i="1"/>
  <c r="O1251" i="1"/>
  <c r="N1251" i="1"/>
  <c r="M1251" i="1"/>
  <c r="L1251" i="1"/>
  <c r="K1251" i="1"/>
  <c r="D1251" i="1"/>
  <c r="C1251" i="1"/>
  <c r="B1251" i="1"/>
  <c r="V1250" i="1"/>
  <c r="U1250" i="1"/>
  <c r="S1250" i="1"/>
  <c r="R1250" i="1"/>
  <c r="Q1250" i="1"/>
  <c r="P1250" i="1"/>
  <c r="O1250" i="1"/>
  <c r="N1250" i="1"/>
  <c r="M1250" i="1"/>
  <c r="L1250" i="1"/>
  <c r="D1250" i="1"/>
  <c r="C1250" i="1"/>
  <c r="T1249" i="1"/>
  <c r="V1239" i="1"/>
  <c r="U1239" i="1"/>
  <c r="T1239" i="1"/>
  <c r="S1239" i="1"/>
  <c r="R1239" i="1"/>
  <c r="Q1239" i="1"/>
  <c r="P1239" i="1"/>
  <c r="O1239" i="1"/>
  <c r="N1239" i="1"/>
  <c r="M1239" i="1"/>
  <c r="L1239" i="1"/>
  <c r="K1239" i="1"/>
  <c r="K1238" i="1"/>
  <c r="E1957" i="1"/>
  <c r="D1239" i="1"/>
  <c r="C1239" i="1"/>
  <c r="B1239" i="1"/>
  <c r="V1238" i="1"/>
  <c r="U1238" i="1"/>
  <c r="T1238" i="1"/>
  <c r="H1957" i="1"/>
  <c r="S1238" i="1"/>
  <c r="R1238" i="1"/>
  <c r="Q1238" i="1"/>
  <c r="P1238" i="1"/>
  <c r="O1238" i="1"/>
  <c r="N1238" i="1"/>
  <c r="M1238" i="1"/>
  <c r="L1238" i="1"/>
  <c r="D1238" i="1"/>
  <c r="C1238" i="1"/>
  <c r="B1238" i="1"/>
  <c r="V1237" i="1"/>
  <c r="U1237" i="1"/>
  <c r="T1237" i="1"/>
  <c r="S1237" i="1"/>
  <c r="R1237" i="1"/>
  <c r="Q1237" i="1"/>
  <c r="Q1232" i="1"/>
  <c r="G1956" i="1"/>
  <c r="P1237" i="1"/>
  <c r="O1237" i="1"/>
  <c r="N1237" i="1"/>
  <c r="M1237" i="1"/>
  <c r="L1237" i="1"/>
  <c r="K1237" i="1"/>
  <c r="D1237" i="1"/>
  <c r="C1237" i="1"/>
  <c r="B1237" i="1"/>
  <c r="V1236" i="1"/>
  <c r="U1236" i="1"/>
  <c r="T1236" i="1"/>
  <c r="S1236" i="1"/>
  <c r="R1236" i="1"/>
  <c r="Q1236" i="1"/>
  <c r="P1236" i="1"/>
  <c r="O1236" i="1"/>
  <c r="N1236" i="1"/>
  <c r="N1234" i="1"/>
  <c r="F1955" i="1"/>
  <c r="M1236" i="1"/>
  <c r="L1236" i="1"/>
  <c r="K1236" i="1"/>
  <c r="D1236" i="1"/>
  <c r="C1236" i="1"/>
  <c r="B1236" i="1"/>
  <c r="B1234" i="1"/>
  <c r="B1955" i="1"/>
  <c r="V1235" i="1"/>
  <c r="U1235" i="1"/>
  <c r="T1235" i="1"/>
  <c r="S1235" i="1"/>
  <c r="R1235" i="1"/>
  <c r="Q1235" i="1"/>
  <c r="P1235" i="1"/>
  <c r="O1235" i="1"/>
  <c r="N1235" i="1"/>
  <c r="M1235" i="1"/>
  <c r="L1235" i="1"/>
  <c r="K1235" i="1"/>
  <c r="D1235" i="1"/>
  <c r="C1235" i="1"/>
  <c r="B1235" i="1"/>
  <c r="V1234" i="1"/>
  <c r="U1234" i="1"/>
  <c r="T1234" i="1"/>
  <c r="H1955" i="1"/>
  <c r="S1234" i="1"/>
  <c r="R1234" i="1"/>
  <c r="Q1234" i="1"/>
  <c r="P1234" i="1"/>
  <c r="O1234" i="1"/>
  <c r="M1234" i="1"/>
  <c r="L1234" i="1"/>
  <c r="K1234" i="1"/>
  <c r="D1234" i="1"/>
  <c r="C1234" i="1"/>
  <c r="V1233" i="1"/>
  <c r="U1233" i="1"/>
  <c r="T1233" i="1"/>
  <c r="S1233" i="1"/>
  <c r="R1233" i="1"/>
  <c r="Q1233" i="1"/>
  <c r="G1954" i="1"/>
  <c r="P1233" i="1"/>
  <c r="O1233" i="1"/>
  <c r="N1233" i="1"/>
  <c r="M1233" i="1"/>
  <c r="L1233" i="1"/>
  <c r="K1233" i="1"/>
  <c r="D1233" i="1"/>
  <c r="C1233" i="1"/>
  <c r="B1233" i="1"/>
  <c r="V1232" i="1"/>
  <c r="U1232" i="1"/>
  <c r="T1232" i="1"/>
  <c r="S1232" i="1"/>
  <c r="R1232" i="1"/>
  <c r="P1232" i="1"/>
  <c r="O1232" i="1"/>
  <c r="N1232" i="1"/>
  <c r="M1232" i="1"/>
  <c r="L1232" i="1"/>
  <c r="K1232" i="1"/>
  <c r="D1232" i="1"/>
  <c r="C1232" i="1"/>
  <c r="B1232" i="1"/>
  <c r="V1231" i="1"/>
  <c r="U1231" i="1"/>
  <c r="T1231" i="1"/>
  <c r="S1231" i="1"/>
  <c r="R1231" i="1"/>
  <c r="Q1231" i="1"/>
  <c r="P1231" i="1"/>
  <c r="O1231" i="1"/>
  <c r="N1231" i="1"/>
  <c r="M1231" i="1"/>
  <c r="L1231" i="1"/>
  <c r="K1231" i="1"/>
  <c r="K1220" i="1"/>
  <c r="E1952" i="1"/>
  <c r="D1231" i="1"/>
  <c r="C1231" i="1"/>
  <c r="B1231" i="1"/>
  <c r="V1230" i="1"/>
  <c r="U1230" i="1"/>
  <c r="T1230" i="1"/>
  <c r="T1220" i="1"/>
  <c r="H1951" i="1"/>
  <c r="S1230" i="1"/>
  <c r="R1230" i="1"/>
  <c r="Q1230" i="1"/>
  <c r="P1230" i="1"/>
  <c r="O1230" i="1"/>
  <c r="N1230" i="1"/>
  <c r="M1230" i="1"/>
  <c r="L1230" i="1"/>
  <c r="K1230" i="1"/>
  <c r="D1230" i="1"/>
  <c r="C1230" i="1"/>
  <c r="B1230" i="1"/>
  <c r="V1229" i="1"/>
  <c r="U1229" i="1"/>
  <c r="T1229" i="1"/>
  <c r="S1229" i="1"/>
  <c r="R1229" i="1"/>
  <c r="Q1229" i="1"/>
  <c r="Q1220" i="1"/>
  <c r="G1950" i="1"/>
  <c r="P1229" i="1"/>
  <c r="O1229" i="1"/>
  <c r="N1229" i="1"/>
  <c r="M1229" i="1"/>
  <c r="L1229" i="1"/>
  <c r="K1229" i="1"/>
  <c r="D1229" i="1"/>
  <c r="C1229" i="1"/>
  <c r="B1229" i="1"/>
  <c r="V1228" i="1"/>
  <c r="U1228" i="1"/>
  <c r="T1228" i="1"/>
  <c r="S1228" i="1"/>
  <c r="R1228" i="1"/>
  <c r="Q1228" i="1"/>
  <c r="P1228" i="1"/>
  <c r="O1228" i="1"/>
  <c r="N1228" i="1"/>
  <c r="M1228" i="1"/>
  <c r="L1228" i="1"/>
  <c r="K1228" i="1"/>
  <c r="D1228" i="1"/>
  <c r="C1228" i="1"/>
  <c r="B1228" i="1"/>
  <c r="V1227" i="1"/>
  <c r="U1227" i="1"/>
  <c r="T1227" i="1"/>
  <c r="S1227" i="1"/>
  <c r="R1227" i="1"/>
  <c r="Q1227" i="1"/>
  <c r="P1227" i="1"/>
  <c r="O1227" i="1"/>
  <c r="N1227" i="1"/>
  <c r="M1227" i="1"/>
  <c r="L1227" i="1"/>
  <c r="K1227" i="1"/>
  <c r="E1948" i="1"/>
  <c r="D1227" i="1"/>
  <c r="C1227" i="1"/>
  <c r="B1227" i="1"/>
  <c r="V1226" i="1"/>
  <c r="U1226" i="1"/>
  <c r="T1226" i="1"/>
  <c r="H1947" i="1"/>
  <c r="S1226" i="1"/>
  <c r="R1226" i="1"/>
  <c r="Q1226" i="1"/>
  <c r="P1226" i="1"/>
  <c r="O1226" i="1"/>
  <c r="N1226" i="1"/>
  <c r="M1226" i="1"/>
  <c r="L1226" i="1"/>
  <c r="K1226" i="1"/>
  <c r="D1226" i="1"/>
  <c r="C1226" i="1"/>
  <c r="B1226" i="1"/>
  <c r="V1225" i="1"/>
  <c r="U1225" i="1"/>
  <c r="T1225" i="1"/>
  <c r="S1225" i="1"/>
  <c r="R1225" i="1"/>
  <c r="Q1225" i="1"/>
  <c r="G1946" i="1"/>
  <c r="P1225" i="1"/>
  <c r="O1225" i="1"/>
  <c r="N1225" i="1"/>
  <c r="M1225" i="1"/>
  <c r="L1225" i="1"/>
  <c r="K1225" i="1"/>
  <c r="D1225" i="1"/>
  <c r="C1225" i="1"/>
  <c r="B1225" i="1"/>
  <c r="V1224" i="1"/>
  <c r="U1224" i="1"/>
  <c r="T1224" i="1"/>
  <c r="S1224" i="1"/>
  <c r="R1224" i="1"/>
  <c r="Q1224" i="1"/>
  <c r="P1224" i="1"/>
  <c r="O1224" i="1"/>
  <c r="N1224" i="1"/>
  <c r="M1224" i="1"/>
  <c r="L1224" i="1"/>
  <c r="K1224" i="1"/>
  <c r="D1224" i="1"/>
  <c r="C1224" i="1"/>
  <c r="B1224" i="1"/>
  <c r="V1223" i="1"/>
  <c r="U1223" i="1"/>
  <c r="T1223" i="1"/>
  <c r="S1223" i="1"/>
  <c r="R1223" i="1"/>
  <c r="Q1223" i="1"/>
  <c r="P1223" i="1"/>
  <c r="O1223" i="1"/>
  <c r="N1223" i="1"/>
  <c r="M1223" i="1"/>
  <c r="L1223" i="1"/>
  <c r="K1223" i="1"/>
  <c r="D1223" i="1"/>
  <c r="C1223" i="1"/>
  <c r="B1223" i="1"/>
  <c r="V1222" i="1"/>
  <c r="U1222" i="1"/>
  <c r="T1222" i="1"/>
  <c r="S1222" i="1"/>
  <c r="R1222" i="1"/>
  <c r="Q1222" i="1"/>
  <c r="P1222" i="1"/>
  <c r="O1222" i="1"/>
  <c r="N1222" i="1"/>
  <c r="M1222" i="1"/>
  <c r="L1222" i="1"/>
  <c r="K1222" i="1"/>
  <c r="D1222" i="1"/>
  <c r="C1222" i="1"/>
  <c r="B1222" i="1"/>
  <c r="V1221" i="1"/>
  <c r="U1221" i="1"/>
  <c r="T1221" i="1"/>
  <c r="S1221" i="1"/>
  <c r="R1221" i="1"/>
  <c r="Q1221" i="1"/>
  <c r="G1940" i="1"/>
  <c r="P1221" i="1"/>
  <c r="O1221" i="1"/>
  <c r="N1221" i="1"/>
  <c r="M1221" i="1"/>
  <c r="L1221" i="1"/>
  <c r="K1221" i="1"/>
  <c r="D1221" i="1"/>
  <c r="C1221" i="1"/>
  <c r="B1221" i="1"/>
  <c r="V1220" i="1"/>
  <c r="U1220" i="1"/>
  <c r="S1220" i="1"/>
  <c r="R1220" i="1"/>
  <c r="P1220" i="1"/>
  <c r="O1220" i="1"/>
  <c r="N1220" i="1"/>
  <c r="M1220" i="1"/>
  <c r="L1220" i="1"/>
  <c r="D1220" i="1"/>
  <c r="C1220" i="1"/>
  <c r="B1220" i="1"/>
  <c r="T1219" i="1"/>
  <c r="V1209" i="1"/>
  <c r="U1209" i="1"/>
  <c r="T1209" i="1"/>
  <c r="T1208" i="1"/>
  <c r="H1927" i="1"/>
  <c r="S1209" i="1"/>
  <c r="R1209" i="1"/>
  <c r="Q1209" i="1"/>
  <c r="P1209" i="1"/>
  <c r="O1209" i="1"/>
  <c r="N1209" i="1"/>
  <c r="M1209" i="1"/>
  <c r="L1209" i="1"/>
  <c r="K1209" i="1"/>
  <c r="D1209" i="1"/>
  <c r="C1209" i="1"/>
  <c r="B1209" i="1"/>
  <c r="V1208" i="1"/>
  <c r="U1208" i="1"/>
  <c r="S1208" i="1"/>
  <c r="R1208" i="1"/>
  <c r="Q1208" i="1"/>
  <c r="G1927" i="1"/>
  <c r="P1208" i="1"/>
  <c r="O1208" i="1"/>
  <c r="N1208" i="1"/>
  <c r="M1208" i="1"/>
  <c r="L1208" i="1"/>
  <c r="K1208" i="1"/>
  <c r="D1208" i="1"/>
  <c r="C1208" i="1"/>
  <c r="B1208" i="1"/>
  <c r="V1207" i="1"/>
  <c r="U1207" i="1"/>
  <c r="T1207" i="1"/>
  <c r="S1207" i="1"/>
  <c r="R1207" i="1"/>
  <c r="Q1207" i="1"/>
  <c r="P1207" i="1"/>
  <c r="O1207" i="1"/>
  <c r="N1207" i="1"/>
  <c r="N1202" i="1"/>
  <c r="F1926" i="1"/>
  <c r="M1207" i="1"/>
  <c r="L1207" i="1"/>
  <c r="K1207" i="1"/>
  <c r="D1207" i="1"/>
  <c r="C1207" i="1"/>
  <c r="B1207" i="1"/>
  <c r="B1202" i="1"/>
  <c r="B1926" i="1"/>
  <c r="V1206" i="1"/>
  <c r="U1206" i="1"/>
  <c r="T1206" i="1"/>
  <c r="S1206" i="1"/>
  <c r="R1206" i="1"/>
  <c r="Q1206" i="1"/>
  <c r="P1206" i="1"/>
  <c r="O1206" i="1"/>
  <c r="N1206" i="1"/>
  <c r="M1206" i="1"/>
  <c r="L1206" i="1"/>
  <c r="K1206" i="1"/>
  <c r="K1204" i="1"/>
  <c r="E1925" i="1"/>
  <c r="D1206" i="1"/>
  <c r="C1206" i="1"/>
  <c r="B1206" i="1"/>
  <c r="V1205" i="1"/>
  <c r="U1205" i="1"/>
  <c r="T1205" i="1"/>
  <c r="S1205" i="1"/>
  <c r="R1205" i="1"/>
  <c r="Q1205" i="1"/>
  <c r="P1205" i="1"/>
  <c r="O1205" i="1"/>
  <c r="N1205" i="1"/>
  <c r="M1205" i="1"/>
  <c r="L1205" i="1"/>
  <c r="K1205" i="1"/>
  <c r="D1205" i="1"/>
  <c r="C1205" i="1"/>
  <c r="B1205" i="1"/>
  <c r="V1204" i="1"/>
  <c r="U1204" i="1"/>
  <c r="T1204" i="1"/>
  <c r="S1204" i="1"/>
  <c r="R1204" i="1"/>
  <c r="Q1204" i="1"/>
  <c r="G1925" i="1"/>
  <c r="P1204" i="1"/>
  <c r="O1204" i="1"/>
  <c r="N1204" i="1"/>
  <c r="M1204" i="1"/>
  <c r="L1204" i="1"/>
  <c r="D1204" i="1"/>
  <c r="C1204" i="1"/>
  <c r="B1204" i="1"/>
  <c r="V1203" i="1"/>
  <c r="U1203" i="1"/>
  <c r="T1203" i="1"/>
  <c r="S1203" i="1"/>
  <c r="R1203" i="1"/>
  <c r="Q1203" i="1"/>
  <c r="P1203" i="1"/>
  <c r="O1203" i="1"/>
  <c r="N1203" i="1"/>
  <c r="F1924" i="1"/>
  <c r="M1203" i="1"/>
  <c r="L1203" i="1"/>
  <c r="K1203" i="1"/>
  <c r="D1203" i="1"/>
  <c r="C1203" i="1"/>
  <c r="B1203" i="1"/>
  <c r="B1924" i="1"/>
  <c r="V1202" i="1"/>
  <c r="U1202" i="1"/>
  <c r="T1202" i="1"/>
  <c r="S1202" i="1"/>
  <c r="R1202" i="1"/>
  <c r="Q1202" i="1"/>
  <c r="P1202" i="1"/>
  <c r="O1202" i="1"/>
  <c r="M1202" i="1"/>
  <c r="L1202" i="1"/>
  <c r="K1202" i="1"/>
  <c r="D1202" i="1"/>
  <c r="C1202" i="1"/>
  <c r="V1201" i="1"/>
  <c r="U1201" i="1"/>
  <c r="T1201" i="1"/>
  <c r="S1201" i="1"/>
  <c r="R1201" i="1"/>
  <c r="Q1201" i="1"/>
  <c r="P1201" i="1"/>
  <c r="O1201" i="1"/>
  <c r="N1201" i="1"/>
  <c r="M1201" i="1"/>
  <c r="L1201" i="1"/>
  <c r="K1201" i="1"/>
  <c r="D1201" i="1"/>
  <c r="C1201" i="1"/>
  <c r="B1201" i="1"/>
  <c r="V1200" i="1"/>
  <c r="U1200" i="1"/>
  <c r="T1200" i="1"/>
  <c r="S1200" i="1"/>
  <c r="R1200" i="1"/>
  <c r="Q1200" i="1"/>
  <c r="P1200" i="1"/>
  <c r="O1200" i="1"/>
  <c r="N1200" i="1"/>
  <c r="M1200" i="1"/>
  <c r="L1200" i="1"/>
  <c r="K1200" i="1"/>
  <c r="D1200" i="1"/>
  <c r="C1200" i="1"/>
  <c r="B1200" i="1"/>
  <c r="V1199" i="1"/>
  <c r="U1199" i="1"/>
  <c r="T1199" i="1"/>
  <c r="S1199" i="1"/>
  <c r="R1199" i="1"/>
  <c r="Q1199" i="1"/>
  <c r="P1199" i="1"/>
  <c r="O1199" i="1"/>
  <c r="N1199" i="1"/>
  <c r="M1199" i="1"/>
  <c r="L1199" i="1"/>
  <c r="K1199" i="1"/>
  <c r="D1199" i="1"/>
  <c r="C1199" i="1"/>
  <c r="B1199" i="1"/>
  <c r="V1198" i="1"/>
  <c r="U1198" i="1"/>
  <c r="T1198" i="1"/>
  <c r="S1198" i="1"/>
  <c r="R1198" i="1"/>
  <c r="Q1198" i="1"/>
  <c r="P1198" i="1"/>
  <c r="O1198" i="1"/>
  <c r="N1198" i="1"/>
  <c r="M1198" i="1"/>
  <c r="L1198" i="1"/>
  <c r="K1198" i="1"/>
  <c r="D1198" i="1"/>
  <c r="C1198" i="1"/>
  <c r="B1198" i="1"/>
  <c r="V1197" i="1"/>
  <c r="U1197" i="1"/>
  <c r="T1197" i="1"/>
  <c r="T1190" i="1"/>
  <c r="H1918" i="1"/>
  <c r="S1197" i="1"/>
  <c r="R1197" i="1"/>
  <c r="Q1197" i="1"/>
  <c r="P1197" i="1"/>
  <c r="O1197" i="1"/>
  <c r="N1197" i="1"/>
  <c r="M1197" i="1"/>
  <c r="L1197" i="1"/>
  <c r="K1197" i="1"/>
  <c r="D1197" i="1"/>
  <c r="C1197" i="1"/>
  <c r="B1197" i="1"/>
  <c r="V1196" i="1"/>
  <c r="U1196" i="1"/>
  <c r="T1196" i="1"/>
  <c r="S1196" i="1"/>
  <c r="R1196" i="1"/>
  <c r="Q1196" i="1"/>
  <c r="Q1190" i="1"/>
  <c r="G1917" i="1"/>
  <c r="P1196" i="1"/>
  <c r="O1196" i="1"/>
  <c r="N1196" i="1"/>
  <c r="M1196" i="1"/>
  <c r="L1196" i="1"/>
  <c r="K1196" i="1"/>
  <c r="D1196" i="1"/>
  <c r="C1196" i="1"/>
  <c r="B1196" i="1"/>
  <c r="V1195" i="1"/>
  <c r="U1195" i="1"/>
  <c r="T1195" i="1"/>
  <c r="S1195" i="1"/>
  <c r="R1195" i="1"/>
  <c r="Q1195" i="1"/>
  <c r="P1195" i="1"/>
  <c r="O1195" i="1"/>
  <c r="N1195" i="1"/>
  <c r="N1190" i="1"/>
  <c r="F1916" i="1"/>
  <c r="M1195" i="1"/>
  <c r="L1195" i="1"/>
  <c r="K1195" i="1"/>
  <c r="D1195" i="1"/>
  <c r="C1195" i="1"/>
  <c r="B1195" i="1"/>
  <c r="V1194" i="1"/>
  <c r="U1194" i="1"/>
  <c r="T1194" i="1"/>
  <c r="S1194" i="1"/>
  <c r="R1194" i="1"/>
  <c r="Q1194" i="1"/>
  <c r="P1194" i="1"/>
  <c r="O1194" i="1"/>
  <c r="N1194" i="1"/>
  <c r="M1194" i="1"/>
  <c r="L1194" i="1"/>
  <c r="K1194" i="1"/>
  <c r="D1194" i="1"/>
  <c r="C1194" i="1"/>
  <c r="B1194" i="1"/>
  <c r="V1193" i="1"/>
  <c r="U1193" i="1"/>
  <c r="T1193" i="1"/>
  <c r="S1193" i="1"/>
  <c r="R1193" i="1"/>
  <c r="Q1193" i="1"/>
  <c r="P1193" i="1"/>
  <c r="O1193" i="1"/>
  <c r="N1193" i="1"/>
  <c r="M1193" i="1"/>
  <c r="L1193" i="1"/>
  <c r="K1193" i="1"/>
  <c r="D1193" i="1"/>
  <c r="C1193" i="1"/>
  <c r="B1193" i="1"/>
  <c r="V1192" i="1"/>
  <c r="U1192" i="1"/>
  <c r="T1192" i="1"/>
  <c r="S1192" i="1"/>
  <c r="R1192" i="1"/>
  <c r="Q1192" i="1"/>
  <c r="P1192" i="1"/>
  <c r="O1192" i="1"/>
  <c r="N1192" i="1"/>
  <c r="M1192" i="1"/>
  <c r="L1192" i="1"/>
  <c r="K1192" i="1"/>
  <c r="D1192" i="1"/>
  <c r="C1192" i="1"/>
  <c r="B1192" i="1"/>
  <c r="V1191" i="1"/>
  <c r="U1191" i="1"/>
  <c r="T1191" i="1"/>
  <c r="S1191" i="1"/>
  <c r="R1191" i="1"/>
  <c r="Q1191" i="1"/>
  <c r="P1191" i="1"/>
  <c r="O1191" i="1"/>
  <c r="N1191" i="1"/>
  <c r="M1191" i="1"/>
  <c r="L1191" i="1"/>
  <c r="K1191" i="1"/>
  <c r="D1191" i="1"/>
  <c r="C1191" i="1"/>
  <c r="B1191" i="1"/>
  <c r="V1190" i="1"/>
  <c r="U1190" i="1"/>
  <c r="S1190" i="1"/>
  <c r="R1190" i="1"/>
  <c r="P1190" i="1"/>
  <c r="O1190" i="1"/>
  <c r="M1190" i="1"/>
  <c r="L1190" i="1"/>
  <c r="K1190" i="1"/>
  <c r="D1190" i="1"/>
  <c r="C1190" i="1"/>
  <c r="B1190" i="1"/>
  <c r="T1189" i="1"/>
  <c r="V1171" i="1"/>
  <c r="U1171" i="1"/>
  <c r="T1171" i="1"/>
  <c r="S1171" i="1"/>
  <c r="R1171" i="1"/>
  <c r="Q1171" i="1"/>
  <c r="P1171" i="1"/>
  <c r="O1171" i="1"/>
  <c r="N1171" i="1"/>
  <c r="M1171" i="1"/>
  <c r="L1171" i="1"/>
  <c r="K1171" i="1"/>
  <c r="D1171" i="1"/>
  <c r="C1171" i="1"/>
  <c r="B1171" i="1"/>
  <c r="V1170" i="1"/>
  <c r="U1170" i="1"/>
  <c r="T1170" i="1"/>
  <c r="S1170" i="1"/>
  <c r="R1170" i="1"/>
  <c r="Q1170" i="1"/>
  <c r="P1170" i="1"/>
  <c r="O1170" i="1"/>
  <c r="N1170" i="1"/>
  <c r="M1170" i="1"/>
  <c r="L1170" i="1"/>
  <c r="K1170" i="1"/>
  <c r="D1170" i="1"/>
  <c r="C1170" i="1"/>
  <c r="B1170" i="1"/>
  <c r="T1169" i="1"/>
  <c r="V1159" i="1"/>
  <c r="AB53" i="66"/>
  <c r="U1159" i="1"/>
  <c r="AA53" i="66"/>
  <c r="T1159" i="1"/>
  <c r="S1159" i="1"/>
  <c r="R1159" i="1"/>
  <c r="Q1159" i="1"/>
  <c r="P1159" i="1"/>
  <c r="O1159" i="1"/>
  <c r="N1159" i="1"/>
  <c r="M1159" i="1"/>
  <c r="L1159" i="1"/>
  <c r="K1159" i="1"/>
  <c r="D1159" i="1"/>
  <c r="C1159" i="1"/>
  <c r="B1159" i="1"/>
  <c r="V1158" i="1"/>
  <c r="AB52" i="66"/>
  <c r="U1158" i="1"/>
  <c r="AA52" i="66"/>
  <c r="T1158" i="1"/>
  <c r="Z52" i="66"/>
  <c r="I98" i="82"/>
  <c r="S1158" i="1"/>
  <c r="R1158" i="1"/>
  <c r="Q1158" i="1"/>
  <c r="P1158" i="1"/>
  <c r="O1158" i="1"/>
  <c r="N1158" i="1"/>
  <c r="M1158" i="1"/>
  <c r="L1158" i="1"/>
  <c r="K1158" i="1"/>
  <c r="D1158" i="1"/>
  <c r="C1158" i="1"/>
  <c r="B1158" i="1"/>
  <c r="V1157" i="1"/>
  <c r="AB51" i="66"/>
  <c r="U1157" i="1"/>
  <c r="AA51" i="66"/>
  <c r="T1157" i="1"/>
  <c r="Z51" i="66"/>
  <c r="I97" i="82"/>
  <c r="S1157" i="1"/>
  <c r="R1157" i="1"/>
  <c r="Q1157" i="1"/>
  <c r="P1157" i="1"/>
  <c r="O1157" i="1"/>
  <c r="N1157" i="1"/>
  <c r="M1157" i="1"/>
  <c r="L1157" i="1"/>
  <c r="K1157" i="1"/>
  <c r="D1157" i="1"/>
  <c r="C1157" i="1"/>
  <c r="B1157" i="1"/>
  <c r="V1156" i="1"/>
  <c r="AB50" i="66"/>
  <c r="U1156" i="1"/>
  <c r="AA50" i="66"/>
  <c r="T1156" i="1"/>
  <c r="Z50" i="66"/>
  <c r="I96" i="82"/>
  <c r="S1156" i="1"/>
  <c r="R1156" i="1"/>
  <c r="Q1156" i="1"/>
  <c r="P1156" i="1"/>
  <c r="O1156" i="1"/>
  <c r="N1156" i="1"/>
  <c r="M1156" i="1"/>
  <c r="L1156" i="1"/>
  <c r="K1156" i="1"/>
  <c r="K1154" i="1"/>
  <c r="E1895" i="1"/>
  <c r="D1156" i="1"/>
  <c r="C1156" i="1"/>
  <c r="B1156" i="1"/>
  <c r="V1155" i="1"/>
  <c r="AB49" i="66"/>
  <c r="U1155" i="1"/>
  <c r="AA49" i="66"/>
  <c r="T1155" i="1"/>
  <c r="Z49" i="66"/>
  <c r="I95" i="82"/>
  <c r="S1155" i="1"/>
  <c r="R1155" i="1"/>
  <c r="Q1155" i="1"/>
  <c r="P1155" i="1"/>
  <c r="O1155" i="1"/>
  <c r="N1155" i="1"/>
  <c r="M1155" i="1"/>
  <c r="L1155" i="1"/>
  <c r="K1155" i="1"/>
  <c r="D1155" i="1"/>
  <c r="C1155" i="1"/>
  <c r="B1155" i="1"/>
  <c r="V1154" i="1"/>
  <c r="AB48" i="66"/>
  <c r="U1154" i="1"/>
  <c r="AA48" i="66"/>
  <c r="T1154" i="1"/>
  <c r="Z48" i="66"/>
  <c r="I94" i="82"/>
  <c r="S1154" i="1"/>
  <c r="R1154" i="1"/>
  <c r="Q1154" i="1"/>
  <c r="G1895" i="1"/>
  <c r="P1154" i="1"/>
  <c r="O1154" i="1"/>
  <c r="N1154" i="1"/>
  <c r="M1154" i="1"/>
  <c r="L1154" i="1"/>
  <c r="D1154" i="1"/>
  <c r="C1154" i="1"/>
  <c r="B1154" i="1"/>
  <c r="V1153" i="1"/>
  <c r="AB47" i="66"/>
  <c r="U1153" i="1"/>
  <c r="AA47" i="66"/>
  <c r="T1153" i="1"/>
  <c r="Z47" i="66"/>
  <c r="I93" i="82"/>
  <c r="S1153" i="1"/>
  <c r="R1153" i="1"/>
  <c r="Q1153" i="1"/>
  <c r="P1153" i="1"/>
  <c r="O1153" i="1"/>
  <c r="N1153" i="1"/>
  <c r="M1153" i="1"/>
  <c r="L1153" i="1"/>
  <c r="K1153" i="1"/>
  <c r="D1153" i="1"/>
  <c r="C1153" i="1"/>
  <c r="B1153" i="1"/>
  <c r="V1152" i="1"/>
  <c r="AB46" i="66"/>
  <c r="U1152" i="1"/>
  <c r="AA46" i="66"/>
  <c r="T1152" i="1"/>
  <c r="Z46" i="66"/>
  <c r="I92" i="82"/>
  <c r="S1152" i="1"/>
  <c r="R1152" i="1"/>
  <c r="Q1152" i="1"/>
  <c r="P1152" i="1"/>
  <c r="O1152" i="1"/>
  <c r="N1152" i="1"/>
  <c r="M1152" i="1"/>
  <c r="L1152" i="1"/>
  <c r="K1152" i="1"/>
  <c r="D1152" i="1"/>
  <c r="C1152" i="1"/>
  <c r="B1152" i="1"/>
  <c r="V1151" i="1"/>
  <c r="AB45" i="66"/>
  <c r="U1151" i="1"/>
  <c r="AA45" i="66"/>
  <c r="T1151" i="1"/>
  <c r="S1151" i="1"/>
  <c r="R1151" i="1"/>
  <c r="Q1151" i="1"/>
  <c r="P1151" i="1"/>
  <c r="O1151" i="1"/>
  <c r="N1151" i="1"/>
  <c r="M1151" i="1"/>
  <c r="L1151" i="1"/>
  <c r="K1151" i="1"/>
  <c r="D1151" i="1"/>
  <c r="C1151" i="1"/>
  <c r="B1151" i="1"/>
  <c r="V1150" i="1"/>
  <c r="AB44" i="66"/>
  <c r="U1150" i="1"/>
  <c r="AA44" i="66"/>
  <c r="T1150" i="1"/>
  <c r="Z44" i="66"/>
  <c r="I90" i="82"/>
  <c r="S1150" i="1"/>
  <c r="R1150" i="1"/>
  <c r="Q1150" i="1"/>
  <c r="P1150" i="1"/>
  <c r="O1150" i="1"/>
  <c r="N1150" i="1"/>
  <c r="M1150" i="1"/>
  <c r="L1150" i="1"/>
  <c r="K1150" i="1"/>
  <c r="D1150" i="1"/>
  <c r="C1150" i="1"/>
  <c r="B1150" i="1"/>
  <c r="V1149" i="1"/>
  <c r="AB43" i="66"/>
  <c r="U1149" i="1"/>
  <c r="AA43" i="66"/>
  <c r="T1149" i="1"/>
  <c r="Z43" i="66"/>
  <c r="I89" i="82"/>
  <c r="S1149" i="1"/>
  <c r="R1149" i="1"/>
  <c r="Q1149" i="1"/>
  <c r="P1149" i="1"/>
  <c r="O1149" i="1"/>
  <c r="N1149" i="1"/>
  <c r="M1149" i="1"/>
  <c r="L1149" i="1"/>
  <c r="K1149" i="1"/>
  <c r="D1149" i="1"/>
  <c r="C1149" i="1"/>
  <c r="B1149" i="1"/>
  <c r="V1148" i="1"/>
  <c r="AB42" i="66"/>
  <c r="U1148" i="1"/>
  <c r="AA42" i="66"/>
  <c r="T1148" i="1"/>
  <c r="Z42" i="66"/>
  <c r="I88" i="82"/>
  <c r="S1148" i="1"/>
  <c r="R1148" i="1"/>
  <c r="Q1148" i="1"/>
  <c r="P1148" i="1"/>
  <c r="O1148" i="1"/>
  <c r="N1148" i="1"/>
  <c r="M1148" i="1"/>
  <c r="L1148" i="1"/>
  <c r="K1148" i="1"/>
  <c r="D1148" i="1"/>
  <c r="C1148" i="1"/>
  <c r="B1148" i="1"/>
  <c r="V1147" i="1"/>
  <c r="AB41" i="66"/>
  <c r="U1147" i="1"/>
  <c r="AA41" i="66"/>
  <c r="T1147" i="1"/>
  <c r="Z41" i="66"/>
  <c r="I87" i="82"/>
  <c r="S1147" i="1"/>
  <c r="R1147" i="1"/>
  <c r="Q1147" i="1"/>
  <c r="P1147" i="1"/>
  <c r="O1147" i="1"/>
  <c r="N1147" i="1"/>
  <c r="M1147" i="1"/>
  <c r="L1147" i="1"/>
  <c r="K1147" i="1"/>
  <c r="D1147" i="1"/>
  <c r="C1147" i="1"/>
  <c r="B1147" i="1"/>
  <c r="V1146" i="1"/>
  <c r="AB40" i="66"/>
  <c r="U1146" i="1"/>
  <c r="AA40" i="66"/>
  <c r="T1146" i="1"/>
  <c r="Z40" i="66"/>
  <c r="I86" i="82"/>
  <c r="S1146" i="1"/>
  <c r="R1146" i="1"/>
  <c r="Q1146" i="1"/>
  <c r="P1146" i="1"/>
  <c r="O1146" i="1"/>
  <c r="N1146" i="1"/>
  <c r="M1146" i="1"/>
  <c r="L1146" i="1"/>
  <c r="K1146" i="1"/>
  <c r="D1146" i="1"/>
  <c r="C1146" i="1"/>
  <c r="B1146" i="1"/>
  <c r="V1145" i="1"/>
  <c r="AB39" i="66"/>
  <c r="U1145" i="1"/>
  <c r="AA39" i="66"/>
  <c r="T1145" i="1"/>
  <c r="Z39" i="66"/>
  <c r="I85" i="82"/>
  <c r="S1145" i="1"/>
  <c r="R1145" i="1"/>
  <c r="Q1145" i="1"/>
  <c r="P1145" i="1"/>
  <c r="O1145" i="1"/>
  <c r="N1145" i="1"/>
  <c r="M1145" i="1"/>
  <c r="L1145" i="1"/>
  <c r="K1145" i="1"/>
  <c r="D1145" i="1"/>
  <c r="C1145" i="1"/>
  <c r="B1145" i="1"/>
  <c r="V1144" i="1"/>
  <c r="AB38" i="66"/>
  <c r="U1144" i="1"/>
  <c r="AA38" i="66"/>
  <c r="T1144" i="1"/>
  <c r="Z38" i="66"/>
  <c r="I84" i="82"/>
  <c r="S1144" i="1"/>
  <c r="R1144" i="1"/>
  <c r="Q1144" i="1"/>
  <c r="P1144" i="1"/>
  <c r="O1144" i="1"/>
  <c r="N1144" i="1"/>
  <c r="M1144" i="1"/>
  <c r="L1144" i="1"/>
  <c r="K1144" i="1"/>
  <c r="D1144" i="1"/>
  <c r="C1144" i="1"/>
  <c r="B1144" i="1"/>
  <c r="V1143" i="1"/>
  <c r="AB37" i="66"/>
  <c r="U1143" i="1"/>
  <c r="AA37" i="66"/>
  <c r="T1143" i="1"/>
  <c r="S1143" i="1"/>
  <c r="R1143" i="1"/>
  <c r="Q1143" i="1"/>
  <c r="P1143" i="1"/>
  <c r="O1143" i="1"/>
  <c r="N1143" i="1"/>
  <c r="M1143" i="1"/>
  <c r="L1143" i="1"/>
  <c r="K1143" i="1"/>
  <c r="D1143" i="1"/>
  <c r="C1143" i="1"/>
  <c r="B1143" i="1"/>
  <c r="V1142" i="1"/>
  <c r="AB36" i="66"/>
  <c r="U1142" i="1"/>
  <c r="AA36" i="66"/>
  <c r="T1142" i="1"/>
  <c r="Z36" i="66"/>
  <c r="I82" i="82"/>
  <c r="S1142" i="1"/>
  <c r="R1142" i="1"/>
  <c r="Q1142" i="1"/>
  <c r="P1142" i="1"/>
  <c r="O1142" i="1"/>
  <c r="N1142" i="1"/>
  <c r="M1142" i="1"/>
  <c r="L1142" i="1"/>
  <c r="K1142" i="1"/>
  <c r="D1142" i="1"/>
  <c r="C1142" i="1"/>
  <c r="B1142" i="1"/>
  <c r="V1141" i="1"/>
  <c r="AB35" i="66"/>
  <c r="U1141" i="1"/>
  <c r="AA35" i="66"/>
  <c r="T1141" i="1"/>
  <c r="Z35" i="66"/>
  <c r="I81" i="82"/>
  <c r="S1141" i="1"/>
  <c r="R1141" i="1"/>
  <c r="Q1141" i="1"/>
  <c r="P1141" i="1"/>
  <c r="O1141" i="1"/>
  <c r="N1141" i="1"/>
  <c r="M1141" i="1"/>
  <c r="L1141" i="1"/>
  <c r="K1141" i="1"/>
  <c r="D1141" i="1"/>
  <c r="C1141" i="1"/>
  <c r="B1141" i="1"/>
  <c r="V1140" i="1"/>
  <c r="AB34" i="66"/>
  <c r="U1140" i="1"/>
  <c r="AA34" i="66"/>
  <c r="T1140" i="1"/>
  <c r="Z34" i="66"/>
  <c r="I80" i="82"/>
  <c r="S1140" i="1"/>
  <c r="R1140" i="1"/>
  <c r="Q1140" i="1"/>
  <c r="P1140" i="1"/>
  <c r="O1140" i="1"/>
  <c r="N1140" i="1"/>
  <c r="M1140" i="1"/>
  <c r="L1140" i="1"/>
  <c r="K1140" i="1"/>
  <c r="D1140" i="1"/>
  <c r="C1140" i="1"/>
  <c r="B1140" i="1"/>
  <c r="T1139" i="1"/>
  <c r="V1129" i="1"/>
  <c r="AB101" i="66"/>
  <c r="U1129" i="1"/>
  <c r="AA101" i="66"/>
  <c r="T1129" i="1"/>
  <c r="Z101" i="66"/>
  <c r="I76" i="82"/>
  <c r="S1129" i="1"/>
  <c r="R1129" i="1"/>
  <c r="Q1129" i="1"/>
  <c r="P1129" i="1"/>
  <c r="O1129" i="1"/>
  <c r="N1129" i="1"/>
  <c r="M1129" i="1"/>
  <c r="L1129" i="1"/>
  <c r="K1129" i="1"/>
  <c r="D1129" i="1"/>
  <c r="C1129" i="1"/>
  <c r="B1129" i="1"/>
  <c r="V1128" i="1"/>
  <c r="AB100" i="66"/>
  <c r="U1128" i="1"/>
  <c r="AA100" i="66"/>
  <c r="T1128" i="1"/>
  <c r="Z100" i="66"/>
  <c r="I75" i="82"/>
  <c r="S1128" i="1"/>
  <c r="R1128" i="1"/>
  <c r="Q1128" i="1"/>
  <c r="P1128" i="1"/>
  <c r="O1128" i="1"/>
  <c r="N1128" i="1"/>
  <c r="M1128" i="1"/>
  <c r="L1128" i="1"/>
  <c r="K1128" i="1"/>
  <c r="D1128" i="1"/>
  <c r="C1128" i="1"/>
  <c r="B1128" i="1"/>
  <c r="V1127" i="1"/>
  <c r="AB99" i="66"/>
  <c r="U1127" i="1"/>
  <c r="AA99" i="66"/>
  <c r="T1127" i="1"/>
  <c r="Z99" i="66"/>
  <c r="I74" i="82"/>
  <c r="S1127" i="1"/>
  <c r="R1127" i="1"/>
  <c r="Q1127" i="1"/>
  <c r="P1127" i="1"/>
  <c r="O1127" i="1"/>
  <c r="N1127" i="1"/>
  <c r="M1127" i="1"/>
  <c r="L1127" i="1"/>
  <c r="K1127" i="1"/>
  <c r="D1127" i="1"/>
  <c r="C1127" i="1"/>
  <c r="B1127" i="1"/>
  <c r="V1126" i="1"/>
  <c r="AB98" i="66"/>
  <c r="U1126" i="1"/>
  <c r="AA98" i="66"/>
  <c r="T1126" i="1"/>
  <c r="Z98" i="66"/>
  <c r="I73" i="82"/>
  <c r="S1126" i="1"/>
  <c r="R1126" i="1"/>
  <c r="Q1126" i="1"/>
  <c r="P1126" i="1"/>
  <c r="O1126" i="1"/>
  <c r="N1126" i="1"/>
  <c r="M1126" i="1"/>
  <c r="L1126" i="1"/>
  <c r="K1126" i="1"/>
  <c r="D1126" i="1"/>
  <c r="C1126" i="1"/>
  <c r="B1126" i="1"/>
  <c r="V1125" i="1"/>
  <c r="AB97" i="66"/>
  <c r="U1125" i="1"/>
  <c r="AA97" i="66"/>
  <c r="T1125" i="1"/>
  <c r="Z97" i="66"/>
  <c r="I72" i="82"/>
  <c r="S1125" i="1"/>
  <c r="R1125" i="1"/>
  <c r="Q1125" i="1"/>
  <c r="P1125" i="1"/>
  <c r="O1125" i="1"/>
  <c r="N1125" i="1"/>
  <c r="M1125" i="1"/>
  <c r="L1125" i="1"/>
  <c r="K1125" i="1"/>
  <c r="D1125" i="1"/>
  <c r="C1125" i="1"/>
  <c r="B1125" i="1"/>
  <c r="V1124" i="1"/>
  <c r="AB96" i="66"/>
  <c r="U1124" i="1"/>
  <c r="AA96" i="66"/>
  <c r="T1124" i="1"/>
  <c r="S1124" i="1"/>
  <c r="R1124" i="1"/>
  <c r="Q1124" i="1"/>
  <c r="P1124" i="1"/>
  <c r="O1124" i="1"/>
  <c r="N1124" i="1"/>
  <c r="M1124" i="1"/>
  <c r="L1124" i="1"/>
  <c r="K1124" i="1"/>
  <c r="D1124" i="1"/>
  <c r="C1124" i="1"/>
  <c r="B1124" i="1"/>
  <c r="V1123" i="1"/>
  <c r="AB95" i="66"/>
  <c r="U1123" i="1"/>
  <c r="AA95" i="66"/>
  <c r="T1123" i="1"/>
  <c r="Z95" i="66"/>
  <c r="I70" i="82"/>
  <c r="S1123" i="1"/>
  <c r="R1123" i="1"/>
  <c r="Q1123" i="1"/>
  <c r="P1123" i="1"/>
  <c r="O1123" i="1"/>
  <c r="N1123" i="1"/>
  <c r="M1123" i="1"/>
  <c r="L1123" i="1"/>
  <c r="K1123" i="1"/>
  <c r="D1123" i="1"/>
  <c r="C1123" i="1"/>
  <c r="B1123" i="1"/>
  <c r="V1122" i="1"/>
  <c r="AB94" i="66"/>
  <c r="U1122" i="1"/>
  <c r="AA94" i="66"/>
  <c r="T1122" i="1"/>
  <c r="Z94" i="66"/>
  <c r="I69" i="82"/>
  <c r="S1122" i="1"/>
  <c r="R1122" i="1"/>
  <c r="Q1122" i="1"/>
  <c r="P1122" i="1"/>
  <c r="O1122" i="1"/>
  <c r="N1122" i="1"/>
  <c r="M1122" i="1"/>
  <c r="L1122" i="1"/>
  <c r="K1122" i="1"/>
  <c r="D1122" i="1"/>
  <c r="C1122" i="1"/>
  <c r="B1122" i="1"/>
  <c r="V1121" i="1"/>
  <c r="AB93" i="66"/>
  <c r="U1121" i="1"/>
  <c r="AA93" i="66"/>
  <c r="T1121" i="1"/>
  <c r="Z93" i="66"/>
  <c r="I68" i="82"/>
  <c r="S1121" i="1"/>
  <c r="R1121" i="1"/>
  <c r="Q1121" i="1"/>
  <c r="P1121" i="1"/>
  <c r="O1121" i="1"/>
  <c r="N1121" i="1"/>
  <c r="M1121" i="1"/>
  <c r="L1121" i="1"/>
  <c r="K1121" i="1"/>
  <c r="D1121" i="1"/>
  <c r="C1121" i="1"/>
  <c r="B1121" i="1"/>
  <c r="V1120" i="1"/>
  <c r="AB92" i="66"/>
  <c r="U1120" i="1"/>
  <c r="AA92" i="66"/>
  <c r="T1120" i="1"/>
  <c r="Z92" i="66"/>
  <c r="I67" i="82"/>
  <c r="S1120" i="1"/>
  <c r="R1120" i="1"/>
  <c r="Q1120" i="1"/>
  <c r="P1120" i="1"/>
  <c r="O1120" i="1"/>
  <c r="N1120" i="1"/>
  <c r="M1120" i="1"/>
  <c r="L1120" i="1"/>
  <c r="K1120" i="1"/>
  <c r="D1120" i="1"/>
  <c r="C1120" i="1"/>
  <c r="B1120" i="1"/>
  <c r="V1119" i="1"/>
  <c r="AB91" i="66"/>
  <c r="U1119" i="1"/>
  <c r="AA91" i="66"/>
  <c r="T1119" i="1"/>
  <c r="S1119" i="1"/>
  <c r="R1119" i="1"/>
  <c r="Q1119" i="1"/>
  <c r="P1119" i="1"/>
  <c r="O1119" i="1"/>
  <c r="N1119" i="1"/>
  <c r="M1119" i="1"/>
  <c r="L1119" i="1"/>
  <c r="K1119" i="1"/>
  <c r="D1119" i="1"/>
  <c r="C1119" i="1"/>
  <c r="B1119" i="1"/>
  <c r="V1118" i="1"/>
  <c r="AB90" i="66"/>
  <c r="U1118" i="1"/>
  <c r="AA90" i="66"/>
  <c r="T1118" i="1"/>
  <c r="Z90" i="66"/>
  <c r="I65" i="82"/>
  <c r="S1118" i="1"/>
  <c r="R1118" i="1"/>
  <c r="Q1118" i="1"/>
  <c r="P1118" i="1"/>
  <c r="O1118" i="1"/>
  <c r="N1118" i="1"/>
  <c r="M1118" i="1"/>
  <c r="L1118" i="1"/>
  <c r="K1118" i="1"/>
  <c r="D1118" i="1"/>
  <c r="C1118" i="1"/>
  <c r="B1118" i="1"/>
  <c r="V1117" i="1"/>
  <c r="AB89" i="66"/>
  <c r="U1117" i="1"/>
  <c r="AA89" i="66"/>
  <c r="T1117" i="1"/>
  <c r="S1117" i="1"/>
  <c r="R1117" i="1"/>
  <c r="Q1117" i="1"/>
  <c r="P1117" i="1"/>
  <c r="O1117" i="1"/>
  <c r="N1117" i="1"/>
  <c r="M1117" i="1"/>
  <c r="L1117" i="1"/>
  <c r="K1117" i="1"/>
  <c r="D1117" i="1"/>
  <c r="C1117" i="1"/>
  <c r="B1117" i="1"/>
  <c r="V1116" i="1"/>
  <c r="AB88" i="66"/>
  <c r="U1116" i="1"/>
  <c r="AA88" i="66"/>
  <c r="T1116" i="1"/>
  <c r="Z88" i="66"/>
  <c r="I63" i="82"/>
  <c r="S1116" i="1"/>
  <c r="R1116" i="1"/>
  <c r="Q1116" i="1"/>
  <c r="P1116" i="1"/>
  <c r="O1116" i="1"/>
  <c r="N1116" i="1"/>
  <c r="N1110" i="1"/>
  <c r="F1857" i="1"/>
  <c r="M1116" i="1"/>
  <c r="L1116" i="1"/>
  <c r="K1116" i="1"/>
  <c r="D1116" i="1"/>
  <c r="C1116" i="1"/>
  <c r="B1116" i="1"/>
  <c r="B1110" i="1"/>
  <c r="B1857" i="1"/>
  <c r="V1115" i="1"/>
  <c r="AB87" i="66"/>
  <c r="U1115" i="1"/>
  <c r="AA87" i="66"/>
  <c r="T1115" i="1"/>
  <c r="Z87" i="66"/>
  <c r="I62" i="82"/>
  <c r="S1115" i="1"/>
  <c r="R1115" i="1"/>
  <c r="Q1115" i="1"/>
  <c r="P1115" i="1"/>
  <c r="O1115" i="1"/>
  <c r="N1115" i="1"/>
  <c r="M1115" i="1"/>
  <c r="L1115" i="1"/>
  <c r="K1115" i="1"/>
  <c r="D1115" i="1"/>
  <c r="C1115" i="1"/>
  <c r="B1115" i="1"/>
  <c r="V1114" i="1"/>
  <c r="AB86" i="66"/>
  <c r="U1114" i="1"/>
  <c r="AA86" i="66"/>
  <c r="T1114" i="1"/>
  <c r="S1114" i="1"/>
  <c r="R1114" i="1"/>
  <c r="Q1114" i="1"/>
  <c r="P1114" i="1"/>
  <c r="O1114" i="1"/>
  <c r="N1114" i="1"/>
  <c r="M1114" i="1"/>
  <c r="L1114" i="1"/>
  <c r="K1114" i="1"/>
  <c r="D1114" i="1"/>
  <c r="C1114" i="1"/>
  <c r="B1114" i="1"/>
  <c r="V1113" i="1"/>
  <c r="AB85" i="66"/>
  <c r="U1113" i="1"/>
  <c r="AA85" i="66"/>
  <c r="T1113" i="1"/>
  <c r="Z85" i="66"/>
  <c r="I60" i="82"/>
  <c r="S1113" i="1"/>
  <c r="R1113" i="1"/>
  <c r="Q1113" i="1"/>
  <c r="P1113" i="1"/>
  <c r="O1113" i="1"/>
  <c r="N1113" i="1"/>
  <c r="M1113" i="1"/>
  <c r="L1113" i="1"/>
  <c r="K1113" i="1"/>
  <c r="D1113" i="1"/>
  <c r="C1113" i="1"/>
  <c r="B1113" i="1"/>
  <c r="V1112" i="1"/>
  <c r="AB84" i="66"/>
  <c r="U1112" i="1"/>
  <c r="AA84" i="66"/>
  <c r="T1112" i="1"/>
  <c r="Z84" i="66"/>
  <c r="I59" i="82"/>
  <c r="S1112" i="1"/>
  <c r="R1112" i="1"/>
  <c r="Q1112" i="1"/>
  <c r="G1853" i="1"/>
  <c r="P1112" i="1"/>
  <c r="O1112" i="1"/>
  <c r="N1112" i="1"/>
  <c r="M1112" i="1"/>
  <c r="L1112" i="1"/>
  <c r="K1112" i="1"/>
  <c r="D1112" i="1"/>
  <c r="C1112" i="1"/>
  <c r="B1112" i="1"/>
  <c r="V1111" i="1"/>
  <c r="AB83" i="66"/>
  <c r="U1111" i="1"/>
  <c r="AA83" i="66"/>
  <c r="T1111" i="1"/>
  <c r="S1111" i="1"/>
  <c r="R1111" i="1"/>
  <c r="Q1111" i="1"/>
  <c r="P1111" i="1"/>
  <c r="O1111" i="1"/>
  <c r="N1111" i="1"/>
  <c r="M1111" i="1"/>
  <c r="L1111" i="1"/>
  <c r="K1111" i="1"/>
  <c r="D1111" i="1"/>
  <c r="C1111" i="1"/>
  <c r="B1111" i="1"/>
  <c r="V1110" i="1"/>
  <c r="AB82" i="66"/>
  <c r="U1110" i="1"/>
  <c r="AA82" i="66"/>
  <c r="T1110" i="1"/>
  <c r="Z82" i="66"/>
  <c r="I57" i="82"/>
  <c r="S1110" i="1"/>
  <c r="R1110" i="1"/>
  <c r="Q1110" i="1"/>
  <c r="P1110" i="1"/>
  <c r="O1110" i="1"/>
  <c r="M1110" i="1"/>
  <c r="L1110" i="1"/>
  <c r="K1110" i="1"/>
  <c r="D1110" i="1"/>
  <c r="C1110" i="1"/>
  <c r="T1109" i="1"/>
  <c r="V1099" i="1"/>
  <c r="AB78" i="66"/>
  <c r="U1099" i="1"/>
  <c r="AA78" i="66"/>
  <c r="T1099" i="1"/>
  <c r="Z78" i="66"/>
  <c r="I53" i="82"/>
  <c r="S1099" i="1"/>
  <c r="R1099" i="1"/>
  <c r="Q1099" i="1"/>
  <c r="P1099" i="1"/>
  <c r="O1099" i="1"/>
  <c r="N1099" i="1"/>
  <c r="N1098" i="1"/>
  <c r="F1837" i="1"/>
  <c r="M1099" i="1"/>
  <c r="L1099" i="1"/>
  <c r="K1099" i="1"/>
  <c r="D1099" i="1"/>
  <c r="C1099" i="1"/>
  <c r="B1099" i="1"/>
  <c r="B1098" i="1"/>
  <c r="B1837" i="1"/>
  <c r="V1098" i="1"/>
  <c r="AB77" i="66"/>
  <c r="U1098" i="1"/>
  <c r="AA77" i="66"/>
  <c r="T1098" i="1"/>
  <c r="Z77" i="66"/>
  <c r="I52" i="82"/>
  <c r="S1098" i="1"/>
  <c r="R1098" i="1"/>
  <c r="Q1098" i="1"/>
  <c r="P1098" i="1"/>
  <c r="O1098" i="1"/>
  <c r="M1098" i="1"/>
  <c r="L1098" i="1"/>
  <c r="K1098" i="1"/>
  <c r="E1837" i="1"/>
  <c r="D1098" i="1"/>
  <c r="C1098" i="1"/>
  <c r="V1097" i="1"/>
  <c r="AB76" i="66"/>
  <c r="U1097" i="1"/>
  <c r="AA76" i="66"/>
  <c r="T1097" i="1"/>
  <c r="S1097" i="1"/>
  <c r="R1097" i="1"/>
  <c r="Q1097" i="1"/>
  <c r="P1097" i="1"/>
  <c r="O1097" i="1"/>
  <c r="N1097" i="1"/>
  <c r="M1097" i="1"/>
  <c r="L1097" i="1"/>
  <c r="K1097" i="1"/>
  <c r="D1097" i="1"/>
  <c r="C1097" i="1"/>
  <c r="B1097" i="1"/>
  <c r="V1096" i="1"/>
  <c r="AB75" i="66"/>
  <c r="U1096" i="1"/>
  <c r="AA75" i="66"/>
  <c r="T1096" i="1"/>
  <c r="Z75" i="66"/>
  <c r="I50" i="82"/>
  <c r="S1096" i="1"/>
  <c r="R1096" i="1"/>
  <c r="Q1096" i="1"/>
  <c r="Q1094" i="1"/>
  <c r="G1835" i="1"/>
  <c r="P1096" i="1"/>
  <c r="O1096" i="1"/>
  <c r="N1096" i="1"/>
  <c r="M1096" i="1"/>
  <c r="L1096" i="1"/>
  <c r="K1096" i="1"/>
  <c r="D1096" i="1"/>
  <c r="C1096" i="1"/>
  <c r="B1096" i="1"/>
  <c r="V1095" i="1"/>
  <c r="AB74" i="66"/>
  <c r="U1095" i="1"/>
  <c r="AA74" i="66"/>
  <c r="T1095" i="1"/>
  <c r="Z74" i="66"/>
  <c r="I49" i="82"/>
  <c r="S1095" i="1"/>
  <c r="R1095" i="1"/>
  <c r="Q1095" i="1"/>
  <c r="P1095" i="1"/>
  <c r="O1095" i="1"/>
  <c r="N1095" i="1"/>
  <c r="M1095" i="1"/>
  <c r="L1095" i="1"/>
  <c r="K1095" i="1"/>
  <c r="D1095" i="1"/>
  <c r="C1095" i="1"/>
  <c r="B1095" i="1"/>
  <c r="V1094" i="1"/>
  <c r="AB73" i="66"/>
  <c r="U1094" i="1"/>
  <c r="AA73" i="66"/>
  <c r="T1094" i="1"/>
  <c r="Z73" i="66"/>
  <c r="I48" i="82"/>
  <c r="S1094" i="1"/>
  <c r="R1094" i="1"/>
  <c r="P1094" i="1"/>
  <c r="O1094" i="1"/>
  <c r="N1094" i="1"/>
  <c r="M1094" i="1"/>
  <c r="L1094" i="1"/>
  <c r="K1094" i="1"/>
  <c r="E1835" i="1"/>
  <c r="D1094" i="1"/>
  <c r="C1094" i="1"/>
  <c r="B1094" i="1"/>
  <c r="V1093" i="1"/>
  <c r="AB72" i="66"/>
  <c r="U1093" i="1"/>
  <c r="AA72" i="66"/>
  <c r="T1093" i="1"/>
  <c r="S1093" i="1"/>
  <c r="R1093" i="1"/>
  <c r="Q1093" i="1"/>
  <c r="P1093" i="1"/>
  <c r="O1093" i="1"/>
  <c r="N1093" i="1"/>
  <c r="M1093" i="1"/>
  <c r="L1093" i="1"/>
  <c r="K1093" i="1"/>
  <c r="D1093" i="1"/>
  <c r="C1093" i="1"/>
  <c r="B1093" i="1"/>
  <c r="V1092" i="1"/>
  <c r="AB71" i="66"/>
  <c r="U1092" i="1"/>
  <c r="AA71" i="66"/>
  <c r="T1092" i="1"/>
  <c r="Z71" i="66"/>
  <c r="I46" i="82"/>
  <c r="S1092" i="1"/>
  <c r="R1092" i="1"/>
  <c r="Q1092" i="1"/>
  <c r="P1092" i="1"/>
  <c r="O1092" i="1"/>
  <c r="N1092" i="1"/>
  <c r="M1092" i="1"/>
  <c r="L1092" i="1"/>
  <c r="K1092" i="1"/>
  <c r="D1092" i="1"/>
  <c r="C1092" i="1"/>
  <c r="B1092" i="1"/>
  <c r="V1091" i="1"/>
  <c r="AB70" i="66"/>
  <c r="U1091" i="1"/>
  <c r="AA70" i="66"/>
  <c r="T1091" i="1"/>
  <c r="Z70" i="66"/>
  <c r="I45" i="82"/>
  <c r="S1091" i="1"/>
  <c r="R1091" i="1"/>
  <c r="Q1091" i="1"/>
  <c r="P1091" i="1"/>
  <c r="O1091" i="1"/>
  <c r="N1091" i="1"/>
  <c r="M1091" i="1"/>
  <c r="L1091" i="1"/>
  <c r="K1091" i="1"/>
  <c r="D1091" i="1"/>
  <c r="C1091" i="1"/>
  <c r="B1091" i="1"/>
  <c r="V1090" i="1"/>
  <c r="AB69" i="66"/>
  <c r="U1090" i="1"/>
  <c r="AA69" i="66"/>
  <c r="T1090" i="1"/>
  <c r="Z69" i="66"/>
  <c r="I44" i="82"/>
  <c r="S1090" i="1"/>
  <c r="R1090" i="1"/>
  <c r="Q1090" i="1"/>
  <c r="P1090" i="1"/>
  <c r="O1090" i="1"/>
  <c r="N1090" i="1"/>
  <c r="M1090" i="1"/>
  <c r="L1090" i="1"/>
  <c r="K1090" i="1"/>
  <c r="D1090" i="1"/>
  <c r="C1090" i="1"/>
  <c r="B1090" i="1"/>
  <c r="V1089" i="1"/>
  <c r="AB68" i="66"/>
  <c r="U1089" i="1"/>
  <c r="AA68" i="66"/>
  <c r="T1089" i="1"/>
  <c r="Z68" i="66"/>
  <c r="I43" i="82"/>
  <c r="S1089" i="1"/>
  <c r="R1089" i="1"/>
  <c r="Q1089" i="1"/>
  <c r="P1089" i="1"/>
  <c r="O1089" i="1"/>
  <c r="N1089" i="1"/>
  <c r="M1089" i="1"/>
  <c r="L1089" i="1"/>
  <c r="K1089" i="1"/>
  <c r="D1089" i="1"/>
  <c r="C1089" i="1"/>
  <c r="B1089" i="1"/>
  <c r="V1088" i="1"/>
  <c r="AB67" i="66"/>
  <c r="U1088" i="1"/>
  <c r="AA67" i="66"/>
  <c r="T1088" i="1"/>
  <c r="Z67" i="66"/>
  <c r="I42" i="82"/>
  <c r="S1088" i="1"/>
  <c r="R1088" i="1"/>
  <c r="Q1088" i="1"/>
  <c r="P1088" i="1"/>
  <c r="O1088" i="1"/>
  <c r="N1088" i="1"/>
  <c r="M1088" i="1"/>
  <c r="L1088" i="1"/>
  <c r="K1088" i="1"/>
  <c r="D1088" i="1"/>
  <c r="C1088" i="1"/>
  <c r="B1088" i="1"/>
  <c r="V1087" i="1"/>
  <c r="AB66" i="66"/>
  <c r="U1087" i="1"/>
  <c r="AA66" i="66"/>
  <c r="T1087" i="1"/>
  <c r="Z66" i="66"/>
  <c r="I41" i="82"/>
  <c r="S1087" i="1"/>
  <c r="R1087" i="1"/>
  <c r="Q1087" i="1"/>
  <c r="P1087" i="1"/>
  <c r="O1087" i="1"/>
  <c r="N1087" i="1"/>
  <c r="M1087" i="1"/>
  <c r="L1087" i="1"/>
  <c r="K1087" i="1"/>
  <c r="D1087" i="1"/>
  <c r="C1087" i="1"/>
  <c r="B1087" i="1"/>
  <c r="V1086" i="1"/>
  <c r="AB65" i="66"/>
  <c r="U1086" i="1"/>
  <c r="AA65" i="66"/>
  <c r="T1086" i="1"/>
  <c r="Z65" i="66"/>
  <c r="I40" i="82"/>
  <c r="T1080" i="1"/>
  <c r="H1827" i="1"/>
  <c r="O299" i="97"/>
  <c r="I298" i="98"/>
  <c r="S1086" i="1"/>
  <c r="R1086" i="1"/>
  <c r="Q1086" i="1"/>
  <c r="P1086" i="1"/>
  <c r="O1086" i="1"/>
  <c r="N1086" i="1"/>
  <c r="M1086" i="1"/>
  <c r="L1086" i="1"/>
  <c r="K1086" i="1"/>
  <c r="D1086" i="1"/>
  <c r="C1086" i="1"/>
  <c r="B1086" i="1"/>
  <c r="V1085" i="1"/>
  <c r="AB64" i="66"/>
  <c r="U1085" i="1"/>
  <c r="AA64" i="66"/>
  <c r="T1085" i="1"/>
  <c r="Z64" i="66"/>
  <c r="I39" i="82"/>
  <c r="S1085" i="1"/>
  <c r="R1085" i="1"/>
  <c r="Q1085" i="1"/>
  <c r="P1085" i="1"/>
  <c r="O1085" i="1"/>
  <c r="N1085" i="1"/>
  <c r="M1085" i="1"/>
  <c r="L1085" i="1"/>
  <c r="K1085" i="1"/>
  <c r="D1085" i="1"/>
  <c r="C1085" i="1"/>
  <c r="B1085" i="1"/>
  <c r="V1084" i="1"/>
  <c r="AB63" i="66"/>
  <c r="U1084" i="1"/>
  <c r="AA63" i="66"/>
  <c r="T1084" i="1"/>
  <c r="Z63" i="66"/>
  <c r="I38" i="82"/>
  <c r="S1084" i="1"/>
  <c r="R1084" i="1"/>
  <c r="Q1084" i="1"/>
  <c r="P1084" i="1"/>
  <c r="O1084" i="1"/>
  <c r="N1084" i="1"/>
  <c r="M1084" i="1"/>
  <c r="L1084" i="1"/>
  <c r="K1084" i="1"/>
  <c r="D1084" i="1"/>
  <c r="C1084" i="1"/>
  <c r="B1084" i="1"/>
  <c r="V1083" i="1"/>
  <c r="AB62" i="66"/>
  <c r="U1083" i="1"/>
  <c r="AA62" i="66"/>
  <c r="T1083" i="1"/>
  <c r="Z62" i="66"/>
  <c r="I37" i="82"/>
  <c r="S1083" i="1"/>
  <c r="R1083" i="1"/>
  <c r="Q1083" i="1"/>
  <c r="P1083" i="1"/>
  <c r="O1083" i="1"/>
  <c r="N1083" i="1"/>
  <c r="M1083" i="1"/>
  <c r="L1083" i="1"/>
  <c r="K1083" i="1"/>
  <c r="D1083" i="1"/>
  <c r="C1083" i="1"/>
  <c r="B1083" i="1"/>
  <c r="V1082" i="1"/>
  <c r="AB61" i="66"/>
  <c r="U1082" i="1"/>
  <c r="AA61" i="66"/>
  <c r="T1082" i="1"/>
  <c r="Z61" i="66"/>
  <c r="I36" i="82"/>
  <c r="S1082" i="1"/>
  <c r="R1082" i="1"/>
  <c r="Q1082" i="1"/>
  <c r="P1082" i="1"/>
  <c r="O1082" i="1"/>
  <c r="N1082" i="1"/>
  <c r="M1082" i="1"/>
  <c r="L1082" i="1"/>
  <c r="K1082" i="1"/>
  <c r="D1082" i="1"/>
  <c r="C1082" i="1"/>
  <c r="B1082" i="1"/>
  <c r="V1081" i="1"/>
  <c r="AB60" i="66"/>
  <c r="U1081" i="1"/>
  <c r="AA60" i="66"/>
  <c r="T1081" i="1"/>
  <c r="Z60" i="66"/>
  <c r="I35" i="82"/>
  <c r="S1081" i="1"/>
  <c r="R1081" i="1"/>
  <c r="Q1081" i="1"/>
  <c r="P1081" i="1"/>
  <c r="O1081" i="1"/>
  <c r="N1081" i="1"/>
  <c r="M1081" i="1"/>
  <c r="L1081" i="1"/>
  <c r="K1081" i="1"/>
  <c r="D1081" i="1"/>
  <c r="C1081" i="1"/>
  <c r="B1081" i="1"/>
  <c r="V1080" i="1"/>
  <c r="AB59" i="66"/>
  <c r="U1080" i="1"/>
  <c r="AA59" i="66"/>
  <c r="Z59" i="66"/>
  <c r="I34" i="82"/>
  <c r="H1831" i="1"/>
  <c r="O303" i="97"/>
  <c r="I302" i="98"/>
  <c r="H1832" i="1"/>
  <c r="O304" i="97"/>
  <c r="I303" i="98"/>
  <c r="S1080" i="1"/>
  <c r="R1080" i="1"/>
  <c r="Q1080" i="1"/>
  <c r="P1080" i="1"/>
  <c r="O1080" i="1"/>
  <c r="N1080" i="1"/>
  <c r="M1080" i="1"/>
  <c r="L1080" i="1"/>
  <c r="K1080" i="1"/>
  <c r="D1080" i="1"/>
  <c r="C1080" i="1"/>
  <c r="B1080" i="1"/>
  <c r="T1079" i="1"/>
  <c r="V1069" i="1"/>
  <c r="U1069" i="1"/>
  <c r="T1069" i="1"/>
  <c r="Z30" i="66"/>
  <c r="I30" i="82"/>
  <c r="S1069" i="1"/>
  <c r="R1069" i="1"/>
  <c r="Q1069" i="1"/>
  <c r="Q1068" i="1"/>
  <c r="G1807" i="1"/>
  <c r="P1069" i="1"/>
  <c r="O1069" i="1"/>
  <c r="N1069" i="1"/>
  <c r="M1069" i="1"/>
  <c r="L1069" i="1"/>
  <c r="K1069" i="1"/>
  <c r="D1069" i="1"/>
  <c r="C1069" i="1"/>
  <c r="B1069" i="1"/>
  <c r="V1068" i="1"/>
  <c r="U1068" i="1"/>
  <c r="AA29" i="66"/>
  <c r="T1068" i="1"/>
  <c r="S1068" i="1"/>
  <c r="R1068" i="1"/>
  <c r="P1068" i="1"/>
  <c r="O1068" i="1"/>
  <c r="N1068" i="1"/>
  <c r="M1068" i="1"/>
  <c r="L1068" i="1"/>
  <c r="K1068" i="1"/>
  <c r="E1807" i="1"/>
  <c r="D1068" i="1"/>
  <c r="C1068" i="1"/>
  <c r="B1068" i="1"/>
  <c r="V1067" i="1"/>
  <c r="AB28" i="66"/>
  <c r="U1067" i="1"/>
  <c r="T1067" i="1"/>
  <c r="S1067" i="1"/>
  <c r="R1067" i="1"/>
  <c r="Q1067" i="1"/>
  <c r="P1067" i="1"/>
  <c r="O1067" i="1"/>
  <c r="N1067" i="1"/>
  <c r="M1067" i="1"/>
  <c r="L1067" i="1"/>
  <c r="K1067" i="1"/>
  <c r="D1067" i="1"/>
  <c r="C1067" i="1"/>
  <c r="B1067" i="1"/>
  <c r="V1066" i="1"/>
  <c r="U1066" i="1"/>
  <c r="T1066" i="1"/>
  <c r="S1066" i="1"/>
  <c r="R1066" i="1"/>
  <c r="Q1066" i="1"/>
  <c r="P1066" i="1"/>
  <c r="O1066" i="1"/>
  <c r="N1066" i="1"/>
  <c r="M1066" i="1"/>
  <c r="L1066" i="1"/>
  <c r="K1066" i="1"/>
  <c r="D1066" i="1"/>
  <c r="C1066" i="1"/>
  <c r="B1066" i="1"/>
  <c r="V1065" i="1"/>
  <c r="U1065" i="1"/>
  <c r="T1065" i="1"/>
  <c r="Z26" i="66"/>
  <c r="I26" i="82"/>
  <c r="S1065" i="1"/>
  <c r="R1065" i="1"/>
  <c r="Q1065" i="1"/>
  <c r="P1065" i="1"/>
  <c r="O1065" i="1"/>
  <c r="N1065" i="1"/>
  <c r="M1065" i="1"/>
  <c r="L1065" i="1"/>
  <c r="K1065" i="1"/>
  <c r="D1065" i="1"/>
  <c r="C1065" i="1"/>
  <c r="B1065" i="1"/>
  <c r="V1064" i="1"/>
  <c r="U1064" i="1"/>
  <c r="AA25" i="66"/>
  <c r="T1064" i="1"/>
  <c r="S1064" i="1"/>
  <c r="R1064" i="1"/>
  <c r="Q1064" i="1"/>
  <c r="P1064" i="1"/>
  <c r="O1064" i="1"/>
  <c r="N1064" i="1"/>
  <c r="M1064" i="1"/>
  <c r="L1064" i="1"/>
  <c r="K1064" i="1"/>
  <c r="D1064" i="1"/>
  <c r="C1064" i="1"/>
  <c r="B1064" i="1"/>
  <c r="V1063" i="1"/>
  <c r="AB24" i="66"/>
  <c r="U1063" i="1"/>
  <c r="T1063" i="1"/>
  <c r="S1063" i="1"/>
  <c r="R1063" i="1"/>
  <c r="Q1063" i="1"/>
  <c r="P1063" i="1"/>
  <c r="O1063" i="1"/>
  <c r="N1063" i="1"/>
  <c r="M1063" i="1"/>
  <c r="L1063" i="1"/>
  <c r="K1063" i="1"/>
  <c r="D1063" i="1"/>
  <c r="C1063" i="1"/>
  <c r="B1063" i="1"/>
  <c r="V1062" i="1"/>
  <c r="U1062" i="1"/>
  <c r="T1062" i="1"/>
  <c r="S1062" i="1"/>
  <c r="R1062" i="1"/>
  <c r="Q1062" i="1"/>
  <c r="P1062" i="1"/>
  <c r="O1062" i="1"/>
  <c r="N1062" i="1"/>
  <c r="F1804" i="1"/>
  <c r="M1062" i="1"/>
  <c r="L1062" i="1"/>
  <c r="K1062" i="1"/>
  <c r="D1062" i="1"/>
  <c r="C1062" i="1"/>
  <c r="B1062" i="1"/>
  <c r="V1061" i="1"/>
  <c r="U1061" i="1"/>
  <c r="T1061" i="1"/>
  <c r="Z22" i="66"/>
  <c r="I22" i="82"/>
  <c r="S1061" i="1"/>
  <c r="R1061" i="1"/>
  <c r="Q1061" i="1"/>
  <c r="P1061" i="1"/>
  <c r="O1061" i="1"/>
  <c r="N1061" i="1"/>
  <c r="M1061" i="1"/>
  <c r="L1061" i="1"/>
  <c r="K1061" i="1"/>
  <c r="D1061" i="1"/>
  <c r="C1061" i="1"/>
  <c r="B1061" i="1"/>
  <c r="V1060" i="1"/>
  <c r="U1060" i="1"/>
  <c r="AA21" i="66"/>
  <c r="T1060" i="1"/>
  <c r="S1060" i="1"/>
  <c r="R1060" i="1"/>
  <c r="Q1060" i="1"/>
  <c r="P1060" i="1"/>
  <c r="O1060" i="1"/>
  <c r="N1060" i="1"/>
  <c r="M1060" i="1"/>
  <c r="L1060" i="1"/>
  <c r="K1060" i="1"/>
  <c r="D1060" i="1"/>
  <c r="C1060" i="1"/>
  <c r="B1060" i="1"/>
  <c r="V1059" i="1"/>
  <c r="U1059" i="1"/>
  <c r="T1059" i="1"/>
  <c r="S1059" i="1"/>
  <c r="R1059" i="1"/>
  <c r="Q1059" i="1"/>
  <c r="P1059" i="1"/>
  <c r="O1059" i="1"/>
  <c r="N1059" i="1"/>
  <c r="M1059" i="1"/>
  <c r="L1059" i="1"/>
  <c r="K1059" i="1"/>
  <c r="D1059" i="1"/>
  <c r="C1059" i="1"/>
  <c r="B1059" i="1"/>
  <c r="V1058" i="1"/>
  <c r="U1058" i="1"/>
  <c r="T1058" i="1"/>
  <c r="S1058" i="1"/>
  <c r="R1058" i="1"/>
  <c r="Q1058" i="1"/>
  <c r="P1058" i="1"/>
  <c r="O1058" i="1"/>
  <c r="N1058" i="1"/>
  <c r="M1058" i="1"/>
  <c r="L1058" i="1"/>
  <c r="K1058" i="1"/>
  <c r="D1058" i="1"/>
  <c r="C1058" i="1"/>
  <c r="B1058" i="1"/>
  <c r="V1057" i="1"/>
  <c r="U1057" i="1"/>
  <c r="T1057" i="1"/>
  <c r="Z18" i="66"/>
  <c r="I18" i="82"/>
  <c r="S1057" i="1"/>
  <c r="R1057" i="1"/>
  <c r="Q1057" i="1"/>
  <c r="P1057" i="1"/>
  <c r="O1057" i="1"/>
  <c r="N1057" i="1"/>
  <c r="M1057" i="1"/>
  <c r="L1057" i="1"/>
  <c r="K1057" i="1"/>
  <c r="D1057" i="1"/>
  <c r="C1057" i="1"/>
  <c r="B1057" i="1"/>
  <c r="V1056" i="1"/>
  <c r="U1056" i="1"/>
  <c r="AA17" i="66"/>
  <c r="T1056" i="1"/>
  <c r="S1056" i="1"/>
  <c r="R1056" i="1"/>
  <c r="Q1056" i="1"/>
  <c r="P1056" i="1"/>
  <c r="O1056" i="1"/>
  <c r="N1056" i="1"/>
  <c r="M1056" i="1"/>
  <c r="L1056" i="1"/>
  <c r="K1056" i="1"/>
  <c r="D1056" i="1"/>
  <c r="C1056" i="1"/>
  <c r="B1056" i="1"/>
  <c r="V1055" i="1"/>
  <c r="U1055" i="1"/>
  <c r="T1055" i="1"/>
  <c r="S1055" i="1"/>
  <c r="R1055" i="1"/>
  <c r="Q1055" i="1"/>
  <c r="P1055" i="1"/>
  <c r="O1055" i="1"/>
  <c r="N1055" i="1"/>
  <c r="M1055" i="1"/>
  <c r="L1055" i="1"/>
  <c r="K1055" i="1"/>
  <c r="D1055" i="1"/>
  <c r="C1055" i="1"/>
  <c r="B1055" i="1"/>
  <c r="V1054" i="1"/>
  <c r="U1054" i="1"/>
  <c r="T1054" i="1"/>
  <c r="S1054" i="1"/>
  <c r="R1054" i="1"/>
  <c r="Q1054" i="1"/>
  <c r="P1054" i="1"/>
  <c r="O1054" i="1"/>
  <c r="N1054" i="1"/>
  <c r="M1054" i="1"/>
  <c r="L1054" i="1"/>
  <c r="K1054" i="1"/>
  <c r="D1054" i="1"/>
  <c r="C1054" i="1"/>
  <c r="B1054" i="1"/>
  <c r="V1053" i="1"/>
  <c r="U1053" i="1"/>
  <c r="T1053" i="1"/>
  <c r="S1053" i="1"/>
  <c r="R1053" i="1"/>
  <c r="Q1053" i="1"/>
  <c r="P1053" i="1"/>
  <c r="O1053" i="1"/>
  <c r="N1053" i="1"/>
  <c r="M1053" i="1"/>
  <c r="L1053" i="1"/>
  <c r="K1053" i="1"/>
  <c r="D1053" i="1"/>
  <c r="C1053" i="1"/>
  <c r="B1053" i="1"/>
  <c r="V1052" i="1"/>
  <c r="U1052" i="1"/>
  <c r="AA13" i="66"/>
  <c r="T1052" i="1"/>
  <c r="S1052" i="1"/>
  <c r="R1052" i="1"/>
  <c r="Q1052" i="1"/>
  <c r="P1052" i="1"/>
  <c r="O1052" i="1"/>
  <c r="N1052" i="1"/>
  <c r="M1052" i="1"/>
  <c r="L1052" i="1"/>
  <c r="K1052" i="1"/>
  <c r="D1052" i="1"/>
  <c r="C1052" i="1"/>
  <c r="B1052" i="1"/>
  <c r="V1051" i="1"/>
  <c r="AB12" i="66"/>
  <c r="U1051" i="1"/>
  <c r="T1051" i="1"/>
  <c r="S1051" i="1"/>
  <c r="R1051" i="1"/>
  <c r="Q1051" i="1"/>
  <c r="P1051" i="1"/>
  <c r="O1051" i="1"/>
  <c r="N1051" i="1"/>
  <c r="M1051" i="1"/>
  <c r="L1051" i="1"/>
  <c r="K1051" i="1"/>
  <c r="D1051" i="1"/>
  <c r="C1051" i="1"/>
  <c r="B1051" i="1"/>
  <c r="V1419" i="1"/>
  <c r="U1419" i="1"/>
  <c r="T1419" i="1"/>
  <c r="V1050" i="1"/>
  <c r="AB11" i="66"/>
  <c r="U1050" i="1"/>
  <c r="T1050" i="1"/>
  <c r="H1799" i="1"/>
  <c r="O256" i="97"/>
  <c r="I255" i="98"/>
  <c r="S1050" i="1"/>
  <c r="R1050" i="1"/>
  <c r="Q1050" i="1"/>
  <c r="P1050" i="1"/>
  <c r="O1050" i="1"/>
  <c r="N1050" i="1"/>
  <c r="M1050" i="1"/>
  <c r="L1050" i="1"/>
  <c r="K1050" i="1"/>
  <c r="D1050" i="1"/>
  <c r="C1050" i="1"/>
  <c r="B1050" i="1"/>
  <c r="A24" i="189"/>
  <c r="A21" i="189"/>
  <c r="A20" i="189"/>
  <c r="A14" i="189"/>
  <c r="A8" i="189"/>
  <c r="B32" i="189"/>
  <c r="A13" i="189"/>
  <c r="A23" i="189"/>
  <c r="A19" i="189"/>
  <c r="A15" i="189"/>
  <c r="O181" i="90"/>
  <c r="O180" i="90"/>
  <c r="O179" i="90"/>
  <c r="H179" i="90"/>
  <c r="H180" i="90"/>
  <c r="H181" i="90"/>
  <c r="H182" i="90"/>
  <c r="H183" i="90"/>
  <c r="J2133" i="1"/>
  <c r="I2133" i="1"/>
  <c r="G2133" i="1"/>
  <c r="F2133" i="1"/>
  <c r="E2133" i="1"/>
  <c r="AL101" i="58"/>
  <c r="H1412" i="1"/>
  <c r="AL106" i="58"/>
  <c r="H1417" i="1"/>
  <c r="D2136" i="1"/>
  <c r="AL89" i="58"/>
  <c r="H1400" i="1"/>
  <c r="D2133" i="1"/>
  <c r="AL101" i="57"/>
  <c r="E1412" i="1"/>
  <c r="AL89" i="57"/>
  <c r="E1400" i="1"/>
  <c r="B2133" i="1"/>
  <c r="J2132" i="1"/>
  <c r="F2132" i="1"/>
  <c r="E2132" i="1"/>
  <c r="AL100" i="58"/>
  <c r="H1411" i="1"/>
  <c r="AL100" i="57"/>
  <c r="E1411" i="1"/>
  <c r="B2132" i="1"/>
  <c r="J2131" i="1"/>
  <c r="G2131" i="1"/>
  <c r="E2131" i="1"/>
  <c r="AL99" i="58"/>
  <c r="H1410" i="1"/>
  <c r="AL99" i="57"/>
  <c r="E1410" i="1"/>
  <c r="J2130" i="1"/>
  <c r="G2130" i="1"/>
  <c r="F2130" i="1"/>
  <c r="AL98" i="58"/>
  <c r="H1409" i="1"/>
  <c r="AL98" i="57"/>
  <c r="E1409" i="1"/>
  <c r="B2130" i="1"/>
  <c r="J2129" i="1"/>
  <c r="I2129" i="1"/>
  <c r="G2129" i="1"/>
  <c r="F2129" i="1"/>
  <c r="E2129" i="1"/>
  <c r="AL97" i="58"/>
  <c r="H1408" i="1"/>
  <c r="AL97" i="57"/>
  <c r="E1408" i="1"/>
  <c r="B2129" i="1"/>
  <c r="J2128" i="1"/>
  <c r="I2128" i="1"/>
  <c r="F2128" i="1"/>
  <c r="E2128" i="1"/>
  <c r="AL96" i="58"/>
  <c r="H1407" i="1"/>
  <c r="AL96" i="57"/>
  <c r="E1407" i="1"/>
  <c r="B2128" i="1"/>
  <c r="J2127" i="1"/>
  <c r="I2127" i="1"/>
  <c r="G2127" i="1"/>
  <c r="E2127" i="1"/>
  <c r="AL95" i="58"/>
  <c r="H1406" i="1"/>
  <c r="AL95" i="57"/>
  <c r="E1406" i="1"/>
  <c r="J2126" i="1"/>
  <c r="I2126" i="1"/>
  <c r="H2126" i="1"/>
  <c r="G2126" i="1"/>
  <c r="F2126" i="1"/>
  <c r="AL94" i="58"/>
  <c r="H1405" i="1"/>
  <c r="AL94" i="57"/>
  <c r="E1405" i="1"/>
  <c r="B2126" i="1"/>
  <c r="J2124" i="1"/>
  <c r="I2124" i="1"/>
  <c r="G2124" i="1"/>
  <c r="F2124" i="1"/>
  <c r="E2124" i="1"/>
  <c r="AL93" i="58"/>
  <c r="H1404" i="1"/>
  <c r="AL93" i="57"/>
  <c r="E1404" i="1"/>
  <c r="B2124" i="1"/>
  <c r="I2122" i="1"/>
  <c r="F2122" i="1"/>
  <c r="E2122" i="1"/>
  <c r="AL92" i="58"/>
  <c r="H1403" i="1"/>
  <c r="AL92" i="57"/>
  <c r="E1403" i="1"/>
  <c r="B2122" i="1"/>
  <c r="J2121" i="1"/>
  <c r="I2121" i="1"/>
  <c r="G2121" i="1"/>
  <c r="E2121" i="1"/>
  <c r="AL91" i="58"/>
  <c r="H1402" i="1"/>
  <c r="AL91" i="57"/>
  <c r="E1402" i="1"/>
  <c r="J2120" i="1"/>
  <c r="I2120" i="1"/>
  <c r="G2120" i="1"/>
  <c r="F2120" i="1"/>
  <c r="AL90" i="58"/>
  <c r="H1401" i="1"/>
  <c r="AL90" i="57"/>
  <c r="E1401" i="1"/>
  <c r="B2120" i="1"/>
  <c r="J2137" i="1"/>
  <c r="H2137" i="1"/>
  <c r="G2137" i="1"/>
  <c r="E2137" i="1"/>
  <c r="AL108" i="58"/>
  <c r="H1419" i="1"/>
  <c r="AL107" i="58"/>
  <c r="H1418" i="1"/>
  <c r="AL108" i="57"/>
  <c r="E1419" i="1"/>
  <c r="AL107" i="57"/>
  <c r="E1418" i="1"/>
  <c r="B2137" i="1"/>
  <c r="J2136" i="1"/>
  <c r="I2136" i="1"/>
  <c r="G2136" i="1"/>
  <c r="F2136" i="1"/>
  <c r="AL106" i="57"/>
  <c r="E1417" i="1"/>
  <c r="C2136" i="1"/>
  <c r="B2136" i="1"/>
  <c r="J2135" i="1"/>
  <c r="I2135" i="1"/>
  <c r="G2135" i="1"/>
  <c r="F2135" i="1"/>
  <c r="E2135" i="1"/>
  <c r="AL105" i="58"/>
  <c r="H1416" i="1"/>
  <c r="AL103" i="58"/>
  <c r="H1414" i="1"/>
  <c r="AL105" i="57"/>
  <c r="E1416" i="1"/>
  <c r="AL103" i="57"/>
  <c r="E1414" i="1"/>
  <c r="C2135" i="1"/>
  <c r="B2135" i="1"/>
  <c r="J2134" i="1"/>
  <c r="I2134" i="1"/>
  <c r="G2134" i="1"/>
  <c r="F2134" i="1"/>
  <c r="AL102" i="58"/>
  <c r="H1413" i="1"/>
  <c r="AL102" i="57"/>
  <c r="E1413" i="1"/>
  <c r="C2134" i="1"/>
  <c r="B2134" i="1"/>
  <c r="F2125" i="1"/>
  <c r="B2125" i="1"/>
  <c r="G2123" i="1"/>
  <c r="E2123" i="1"/>
  <c r="H2103" i="1"/>
  <c r="F2103" i="1"/>
  <c r="E2103" i="1"/>
  <c r="AI101" i="58"/>
  <c r="H1382" i="1"/>
  <c r="AI89" i="58"/>
  <c r="H1370" i="1"/>
  <c r="D2103" i="1"/>
  <c r="AI101" i="57"/>
  <c r="E1382" i="1"/>
  <c r="AI89" i="57"/>
  <c r="E1370" i="1"/>
  <c r="B2103" i="1"/>
  <c r="J2102" i="1"/>
  <c r="H2102" i="1"/>
  <c r="E2102" i="1"/>
  <c r="AI100" i="58"/>
  <c r="H1381" i="1"/>
  <c r="D2102" i="1"/>
  <c r="AI100" i="57"/>
  <c r="E1381" i="1"/>
  <c r="H2101" i="1"/>
  <c r="F2101" i="1"/>
  <c r="AI99" i="58"/>
  <c r="H1380" i="1"/>
  <c r="D2101" i="1"/>
  <c r="AI99" i="57"/>
  <c r="E1380" i="1"/>
  <c r="B2101" i="1"/>
  <c r="F2100" i="1"/>
  <c r="E2100" i="1"/>
  <c r="AI98" i="58"/>
  <c r="H1379" i="1"/>
  <c r="D2100" i="1"/>
  <c r="AI98" i="57"/>
  <c r="E1379" i="1"/>
  <c r="B2100" i="1"/>
  <c r="H2099" i="1"/>
  <c r="F2099" i="1"/>
  <c r="E2099" i="1"/>
  <c r="AI97" i="58"/>
  <c r="H1378" i="1"/>
  <c r="D2099" i="1"/>
  <c r="AI97" i="57"/>
  <c r="E1378" i="1"/>
  <c r="B2099" i="1"/>
  <c r="H2098" i="1"/>
  <c r="E2098" i="1"/>
  <c r="AI96" i="58"/>
  <c r="H1377" i="1"/>
  <c r="D2098" i="1"/>
  <c r="AI96" i="57"/>
  <c r="E1377" i="1"/>
  <c r="H2097" i="1"/>
  <c r="F2097" i="1"/>
  <c r="AI95" i="58"/>
  <c r="H1376" i="1"/>
  <c r="D2097" i="1"/>
  <c r="AI95" i="57"/>
  <c r="E1376" i="1"/>
  <c r="B2097" i="1"/>
  <c r="F2096" i="1"/>
  <c r="E2096" i="1"/>
  <c r="AI94" i="58"/>
  <c r="H1375" i="1"/>
  <c r="D2096" i="1"/>
  <c r="AI94" i="57"/>
  <c r="E1375" i="1"/>
  <c r="B2096" i="1"/>
  <c r="H2094" i="1"/>
  <c r="F2094" i="1"/>
  <c r="E2094" i="1"/>
  <c r="AI93" i="58"/>
  <c r="H1374" i="1"/>
  <c r="D2094" i="1"/>
  <c r="AI93" i="57"/>
  <c r="E1374" i="1"/>
  <c r="B2094" i="1"/>
  <c r="H2092" i="1"/>
  <c r="F2092" i="1"/>
  <c r="AI92" i="58"/>
  <c r="H1373" i="1"/>
  <c r="D2092" i="1"/>
  <c r="D2095" i="1"/>
  <c r="AI92" i="57"/>
  <c r="E1373" i="1"/>
  <c r="H2091" i="1"/>
  <c r="F2091" i="1"/>
  <c r="AI91" i="58"/>
  <c r="H1372" i="1"/>
  <c r="D2091" i="1"/>
  <c r="AI91" i="57"/>
  <c r="E1372" i="1"/>
  <c r="B2091" i="1"/>
  <c r="F2090" i="1"/>
  <c r="E2090" i="1"/>
  <c r="AI90" i="58"/>
  <c r="H1371" i="1"/>
  <c r="D2090" i="1"/>
  <c r="AI90" i="57"/>
  <c r="E1371" i="1"/>
  <c r="B2090" i="1"/>
  <c r="J2107" i="1"/>
  <c r="I2107" i="1"/>
  <c r="H2107" i="1"/>
  <c r="G2107" i="1"/>
  <c r="AI108" i="58"/>
  <c r="H1389" i="1"/>
  <c r="AI107" i="58"/>
  <c r="H1388" i="1"/>
  <c r="D2107" i="1"/>
  <c r="AI108" i="57"/>
  <c r="E1389" i="1"/>
  <c r="AI107" i="57"/>
  <c r="E1388" i="1"/>
  <c r="C2107" i="1"/>
  <c r="J2106" i="1"/>
  <c r="I2106" i="1"/>
  <c r="F2106" i="1"/>
  <c r="E2106" i="1"/>
  <c r="AI106" i="58"/>
  <c r="H1387" i="1"/>
  <c r="D2106" i="1"/>
  <c r="AI106" i="57"/>
  <c r="E1387" i="1"/>
  <c r="B2106" i="1"/>
  <c r="J2105" i="1"/>
  <c r="I2105" i="1"/>
  <c r="H2105" i="1"/>
  <c r="F2105" i="1"/>
  <c r="E2105" i="1"/>
  <c r="AI105" i="58"/>
  <c r="H1386" i="1"/>
  <c r="AI103" i="58"/>
  <c r="H1384" i="1"/>
  <c r="AI105" i="57"/>
  <c r="E1386" i="1"/>
  <c r="AI103" i="57"/>
  <c r="E1384" i="1"/>
  <c r="B2105" i="1"/>
  <c r="J2104" i="1"/>
  <c r="I2104" i="1"/>
  <c r="F2104" i="1"/>
  <c r="E2104" i="1"/>
  <c r="AI102" i="58"/>
  <c r="H1383" i="1"/>
  <c r="AI102" i="57"/>
  <c r="E1383" i="1"/>
  <c r="C2104" i="1"/>
  <c r="B2104" i="1"/>
  <c r="J2095" i="1"/>
  <c r="H2095" i="1"/>
  <c r="F2095" i="1"/>
  <c r="J2093" i="1"/>
  <c r="H2093" i="1"/>
  <c r="G2093" i="1"/>
  <c r="F2093" i="1"/>
  <c r="D2093" i="1"/>
  <c r="J2073" i="1"/>
  <c r="H2073" i="1"/>
  <c r="G2073" i="1"/>
  <c r="E2073" i="1"/>
  <c r="AF101" i="58"/>
  <c r="H1352" i="1"/>
  <c r="AF89" i="58"/>
  <c r="H1340" i="1"/>
  <c r="D2073" i="1"/>
  <c r="AF101" i="57"/>
  <c r="E1352" i="1"/>
  <c r="AF89" i="57"/>
  <c r="E1340" i="1"/>
  <c r="C2073" i="1"/>
  <c r="J2072" i="1"/>
  <c r="I2072" i="1"/>
  <c r="H2072" i="1"/>
  <c r="G2072" i="1"/>
  <c r="AF100" i="58"/>
  <c r="H1351" i="1"/>
  <c r="D2072" i="1"/>
  <c r="AF100" i="57"/>
  <c r="E1351" i="1"/>
  <c r="C2072" i="1"/>
  <c r="B2072" i="1"/>
  <c r="J2071" i="1"/>
  <c r="G2071" i="1"/>
  <c r="E2071" i="1"/>
  <c r="AF99" i="58"/>
  <c r="H1350" i="1"/>
  <c r="D2071" i="1"/>
  <c r="AF99" i="57"/>
  <c r="E1350" i="1"/>
  <c r="C2071" i="1"/>
  <c r="J2070" i="1"/>
  <c r="H2070" i="1"/>
  <c r="E2070" i="1"/>
  <c r="AF98" i="58"/>
  <c r="H1349" i="1"/>
  <c r="AF98" i="57"/>
  <c r="E1349" i="1"/>
  <c r="C2070" i="1"/>
  <c r="J2069" i="1"/>
  <c r="H2069" i="1"/>
  <c r="G2069" i="1"/>
  <c r="E2069" i="1"/>
  <c r="AF97" i="58"/>
  <c r="H1348" i="1"/>
  <c r="D2069" i="1"/>
  <c r="AF97" i="57"/>
  <c r="E1348" i="1"/>
  <c r="C2069" i="1"/>
  <c r="J2068" i="1"/>
  <c r="H2068" i="1"/>
  <c r="G2068" i="1"/>
  <c r="AF96" i="58"/>
  <c r="H1347" i="1"/>
  <c r="D2068" i="1"/>
  <c r="AF96" i="57"/>
  <c r="E1347" i="1"/>
  <c r="C2068" i="1"/>
  <c r="J2067" i="1"/>
  <c r="G2067" i="1"/>
  <c r="E2067" i="1"/>
  <c r="AF95" i="58"/>
  <c r="H1346" i="1"/>
  <c r="AF95" i="57"/>
  <c r="E1346" i="1"/>
  <c r="C2067" i="1"/>
  <c r="J2066" i="1"/>
  <c r="H2066" i="1"/>
  <c r="E2066" i="1"/>
  <c r="AF94" i="58"/>
  <c r="H1345" i="1"/>
  <c r="D2066" i="1"/>
  <c r="AF94" i="57"/>
  <c r="E1345" i="1"/>
  <c r="C2066" i="1"/>
  <c r="J2064" i="1"/>
  <c r="H2064" i="1"/>
  <c r="G2064" i="1"/>
  <c r="E2064" i="1"/>
  <c r="AF93" i="58"/>
  <c r="H1344" i="1"/>
  <c r="D2064" i="1"/>
  <c r="AF93" i="57"/>
  <c r="E1344" i="1"/>
  <c r="C2064" i="1"/>
  <c r="J2062" i="1"/>
  <c r="H2062" i="1"/>
  <c r="G2065" i="1"/>
  <c r="G2062" i="1"/>
  <c r="AF92" i="58"/>
  <c r="H1343" i="1"/>
  <c r="AF92" i="57"/>
  <c r="E1343" i="1"/>
  <c r="J2061" i="1"/>
  <c r="G2061" i="1"/>
  <c r="E2061" i="1"/>
  <c r="AF91" i="58"/>
  <c r="H1342" i="1"/>
  <c r="D2061" i="1"/>
  <c r="AF91" i="57"/>
  <c r="E1342" i="1"/>
  <c r="C2061" i="1"/>
  <c r="J2060" i="1"/>
  <c r="I2060" i="1"/>
  <c r="H2060" i="1"/>
  <c r="E2060" i="1"/>
  <c r="AF90" i="58"/>
  <c r="H1341" i="1"/>
  <c r="D2060" i="1"/>
  <c r="AF90" i="57"/>
  <c r="E1341" i="1"/>
  <c r="C2060" i="1"/>
  <c r="J2077" i="1"/>
  <c r="G2077" i="1"/>
  <c r="F2077" i="1"/>
  <c r="AF108" i="58"/>
  <c r="H1359" i="1"/>
  <c r="AF107" i="58"/>
  <c r="H1358" i="1"/>
  <c r="AF108" i="57"/>
  <c r="E1359" i="1"/>
  <c r="AF107" i="57"/>
  <c r="E1358" i="1"/>
  <c r="C2077" i="1"/>
  <c r="B2077" i="1"/>
  <c r="J2076" i="1"/>
  <c r="I2076" i="1"/>
  <c r="H2076" i="1"/>
  <c r="E2076" i="1"/>
  <c r="AF106" i="58"/>
  <c r="H1357" i="1"/>
  <c r="AF106" i="57"/>
  <c r="E1357" i="1"/>
  <c r="H2075" i="1"/>
  <c r="G2075" i="1"/>
  <c r="E2075" i="1"/>
  <c r="AF105" i="58"/>
  <c r="H1356" i="1"/>
  <c r="AF103" i="58"/>
  <c r="H1354" i="1"/>
  <c r="AF105" i="57"/>
  <c r="E1356" i="1"/>
  <c r="AF103" i="57"/>
  <c r="E1354" i="1"/>
  <c r="C2075" i="1"/>
  <c r="J2074" i="1"/>
  <c r="I2074" i="1"/>
  <c r="H2074" i="1"/>
  <c r="E2074" i="1"/>
  <c r="AF102" i="58"/>
  <c r="H1353" i="1"/>
  <c r="D2074" i="1"/>
  <c r="AF102" i="57"/>
  <c r="E1353" i="1"/>
  <c r="C2074" i="1"/>
  <c r="I2065" i="1"/>
  <c r="H2065" i="1"/>
  <c r="G2063" i="1"/>
  <c r="F2063" i="1"/>
  <c r="B2063" i="1"/>
  <c r="J2043" i="1"/>
  <c r="H2043" i="1"/>
  <c r="G2042" i="1"/>
  <c r="G2043" i="1"/>
  <c r="F2043" i="1"/>
  <c r="AC101" i="58"/>
  <c r="H1322" i="1"/>
  <c r="AC89" i="58"/>
  <c r="H1310" i="1"/>
  <c r="D2043" i="1"/>
  <c r="AC101" i="57"/>
  <c r="E1322" i="1"/>
  <c r="AC89" i="57"/>
  <c r="E1310" i="1"/>
  <c r="C2043" i="1"/>
  <c r="B2043" i="1"/>
  <c r="J2042" i="1"/>
  <c r="F2042" i="1"/>
  <c r="AC100" i="58"/>
  <c r="H1321" i="1"/>
  <c r="AC100" i="57"/>
  <c r="E1321" i="1"/>
  <c r="C2042" i="1"/>
  <c r="B2042" i="1"/>
  <c r="J2041" i="1"/>
  <c r="I2041" i="1"/>
  <c r="H2041" i="1"/>
  <c r="F2041" i="1"/>
  <c r="AC99" i="58"/>
  <c r="H1320" i="1"/>
  <c r="D2041" i="1"/>
  <c r="AC99" i="57"/>
  <c r="E1320" i="1"/>
  <c r="B2041" i="1"/>
  <c r="I2040" i="1"/>
  <c r="H2040" i="1"/>
  <c r="AC98" i="58"/>
  <c r="H1319" i="1"/>
  <c r="AC98" i="57"/>
  <c r="E1319" i="1"/>
  <c r="C2040" i="1"/>
  <c r="J2039" i="1"/>
  <c r="I2039" i="1"/>
  <c r="H2039" i="1"/>
  <c r="G2039" i="1"/>
  <c r="F2039" i="1"/>
  <c r="AC97" i="58"/>
  <c r="H1318" i="1"/>
  <c r="D2039" i="1"/>
  <c r="AC97" i="57"/>
  <c r="E1318" i="1"/>
  <c r="B2039" i="1"/>
  <c r="I2038" i="1"/>
  <c r="G2038" i="1"/>
  <c r="F2038" i="1"/>
  <c r="AC96" i="58"/>
  <c r="H1317" i="1"/>
  <c r="D2038" i="1"/>
  <c r="AC96" i="57"/>
  <c r="E1317" i="1"/>
  <c r="C2038" i="1"/>
  <c r="B2038" i="1"/>
  <c r="I2037" i="1"/>
  <c r="H2037" i="1"/>
  <c r="F2037" i="1"/>
  <c r="AC95" i="58"/>
  <c r="H1316" i="1"/>
  <c r="D2037" i="1"/>
  <c r="AC95" i="57"/>
  <c r="E1316" i="1"/>
  <c r="B2037" i="1"/>
  <c r="I2036" i="1"/>
  <c r="H2036" i="1"/>
  <c r="G2036" i="1"/>
  <c r="AC94" i="58"/>
  <c r="H1315" i="1"/>
  <c r="AC94" i="57"/>
  <c r="E1315" i="1"/>
  <c r="C2036" i="1"/>
  <c r="J2034" i="1"/>
  <c r="H2034" i="1"/>
  <c r="G2034" i="1"/>
  <c r="F2034" i="1"/>
  <c r="AC93" i="58"/>
  <c r="H1314" i="1"/>
  <c r="AC93" i="57"/>
  <c r="E1314" i="1"/>
  <c r="C2034" i="1"/>
  <c r="B2034" i="1"/>
  <c r="J2032" i="1"/>
  <c r="I2035" i="1"/>
  <c r="I2032" i="1"/>
  <c r="G2032" i="1"/>
  <c r="F2032" i="1"/>
  <c r="AC92" i="58"/>
  <c r="H1313" i="1"/>
  <c r="AC92" i="57"/>
  <c r="E1313" i="1"/>
  <c r="C2032" i="1"/>
  <c r="C2035" i="1"/>
  <c r="B2032" i="1"/>
  <c r="J2031" i="1"/>
  <c r="H2031" i="1"/>
  <c r="F2031" i="1"/>
  <c r="AC91" i="58"/>
  <c r="H1312" i="1"/>
  <c r="D2031" i="1"/>
  <c r="AC91" i="57"/>
  <c r="E1312" i="1"/>
  <c r="C2033" i="1"/>
  <c r="B2031" i="1"/>
  <c r="J2030" i="1"/>
  <c r="I2030" i="1"/>
  <c r="H2030" i="1"/>
  <c r="G2030" i="1"/>
  <c r="AC90" i="58"/>
  <c r="H1311" i="1"/>
  <c r="AC90" i="57"/>
  <c r="E1311" i="1"/>
  <c r="C2030" i="1"/>
  <c r="H2047" i="1"/>
  <c r="F2047" i="1"/>
  <c r="E2047" i="1"/>
  <c r="AC108" i="58"/>
  <c r="H1329" i="1"/>
  <c r="AC107" i="58"/>
  <c r="H1328" i="1"/>
  <c r="AC108" i="57"/>
  <c r="E1329" i="1"/>
  <c r="AC107" i="57"/>
  <c r="E1328" i="1"/>
  <c r="C2047" i="1"/>
  <c r="J2046" i="1"/>
  <c r="I2046" i="1"/>
  <c r="H2046" i="1"/>
  <c r="G2046" i="1"/>
  <c r="AC106" i="58"/>
  <c r="H1327" i="1"/>
  <c r="D2046" i="1"/>
  <c r="AC106" i="57"/>
  <c r="E1327" i="1"/>
  <c r="C2046" i="1"/>
  <c r="H2045" i="1"/>
  <c r="F2045" i="1"/>
  <c r="AC105" i="58"/>
  <c r="H1326" i="1"/>
  <c r="AC103" i="58"/>
  <c r="H1324" i="1"/>
  <c r="D2045" i="1"/>
  <c r="AC105" i="57"/>
  <c r="E1326" i="1"/>
  <c r="AC103" i="57"/>
  <c r="E1324" i="1"/>
  <c r="B2045" i="1"/>
  <c r="J2044" i="1"/>
  <c r="I2044" i="1"/>
  <c r="H2044" i="1"/>
  <c r="G2044" i="1"/>
  <c r="AC102" i="58"/>
  <c r="H1323" i="1"/>
  <c r="D2044" i="1"/>
  <c r="AC102" i="57"/>
  <c r="E1323" i="1"/>
  <c r="C2044" i="1"/>
  <c r="G2035" i="1"/>
  <c r="B2035" i="1"/>
  <c r="E2033" i="1"/>
  <c r="B2033" i="1"/>
  <c r="G2013" i="1"/>
  <c r="F2013" i="1"/>
  <c r="E2013" i="1"/>
  <c r="E2012" i="1"/>
  <c r="Z101" i="58"/>
  <c r="H1292" i="1"/>
  <c r="Z89" i="58"/>
  <c r="H1280" i="1"/>
  <c r="Z101" i="57"/>
  <c r="E1292" i="1"/>
  <c r="Z89" i="57"/>
  <c r="E1280" i="1"/>
  <c r="C2013" i="1"/>
  <c r="B2013" i="1"/>
  <c r="J2012" i="1"/>
  <c r="I2012" i="1"/>
  <c r="G2012" i="1"/>
  <c r="F2012" i="1"/>
  <c r="Z100" i="58"/>
  <c r="H1291" i="1"/>
  <c r="Z100" i="57"/>
  <c r="E1291" i="1"/>
  <c r="B2012" i="1"/>
  <c r="G2011" i="1"/>
  <c r="Z99" i="58"/>
  <c r="H1290" i="1"/>
  <c r="Z99" i="57"/>
  <c r="E1290" i="1"/>
  <c r="C2011" i="1"/>
  <c r="J2010" i="1"/>
  <c r="G2010" i="1"/>
  <c r="F2010" i="1"/>
  <c r="Z98" i="58"/>
  <c r="H1289" i="1"/>
  <c r="Z98" i="57"/>
  <c r="E1289" i="1"/>
  <c r="C2010" i="1"/>
  <c r="B2010" i="1"/>
  <c r="J2009" i="1"/>
  <c r="G2009" i="1"/>
  <c r="F2009" i="1"/>
  <c r="Z97" i="58"/>
  <c r="H1288" i="1"/>
  <c r="Z97" i="57"/>
  <c r="E1288" i="1"/>
  <c r="C2009" i="1"/>
  <c r="B2009" i="1"/>
  <c r="F2008" i="1"/>
  <c r="Z96" i="58"/>
  <c r="H1287" i="1"/>
  <c r="D2008" i="1"/>
  <c r="Z96" i="57"/>
  <c r="E1287" i="1"/>
  <c r="B2008" i="1"/>
  <c r="J2007" i="1"/>
  <c r="G2007" i="1"/>
  <c r="Z95" i="58"/>
  <c r="H1286" i="1"/>
  <c r="Z95" i="57"/>
  <c r="E1286" i="1"/>
  <c r="C2007" i="1"/>
  <c r="B2007" i="1"/>
  <c r="J2006" i="1"/>
  <c r="G2006" i="1"/>
  <c r="F2006" i="1"/>
  <c r="Z94" i="58"/>
  <c r="H1285" i="1"/>
  <c r="Z94" i="57"/>
  <c r="E1285" i="1"/>
  <c r="B2006" i="1"/>
  <c r="J2004" i="1"/>
  <c r="G2004" i="1"/>
  <c r="F2004" i="1"/>
  <c r="Z93" i="58"/>
  <c r="H1284" i="1"/>
  <c r="Z93" i="57"/>
  <c r="E1284" i="1"/>
  <c r="C2004" i="1"/>
  <c r="B2004" i="1"/>
  <c r="J2002" i="1"/>
  <c r="I2005" i="1"/>
  <c r="F2005" i="1"/>
  <c r="F2002" i="1"/>
  <c r="Z92" i="58"/>
  <c r="H1283" i="1"/>
  <c r="Z92" i="57"/>
  <c r="E1283" i="1"/>
  <c r="B2002" i="1"/>
  <c r="J2001" i="1"/>
  <c r="H2001" i="1"/>
  <c r="G2001" i="1"/>
  <c r="Z91" i="58"/>
  <c r="H1282" i="1"/>
  <c r="Z91" i="57"/>
  <c r="E1282" i="1"/>
  <c r="C2001" i="1"/>
  <c r="J2000" i="1"/>
  <c r="I2000" i="1"/>
  <c r="G2000" i="1"/>
  <c r="F2000" i="1"/>
  <c r="Z90" i="58"/>
  <c r="H1281" i="1"/>
  <c r="Z90" i="57"/>
  <c r="E1281" i="1"/>
  <c r="C2000" i="1"/>
  <c r="B2000" i="1"/>
  <c r="I2017" i="1"/>
  <c r="H2017" i="1"/>
  <c r="E2017" i="1"/>
  <c r="Z108" i="58"/>
  <c r="H1299" i="1"/>
  <c r="Z107" i="58"/>
  <c r="H1298" i="1"/>
  <c r="D2017" i="1"/>
  <c r="Z108" i="57"/>
  <c r="E1299" i="1"/>
  <c r="Z107" i="57"/>
  <c r="E1298" i="1"/>
  <c r="I2016" i="1"/>
  <c r="G2016" i="1"/>
  <c r="Z106" i="58"/>
  <c r="H1297" i="1"/>
  <c r="Z106" i="57"/>
  <c r="E1297" i="1"/>
  <c r="B2016" i="1"/>
  <c r="I2015" i="1"/>
  <c r="G2015" i="1"/>
  <c r="E2015" i="1"/>
  <c r="Z105" i="58"/>
  <c r="H1296" i="1"/>
  <c r="Z103" i="58"/>
  <c r="H1294" i="1"/>
  <c r="D2015" i="1"/>
  <c r="Z105" i="57"/>
  <c r="E1296" i="1"/>
  <c r="Z103" i="57"/>
  <c r="E1294" i="1"/>
  <c r="I2014" i="1"/>
  <c r="G2014" i="1"/>
  <c r="Z102" i="58"/>
  <c r="H1293" i="1"/>
  <c r="Z102" i="57"/>
  <c r="E1293" i="1"/>
  <c r="C2014" i="1"/>
  <c r="B2014" i="1"/>
  <c r="G2005" i="1"/>
  <c r="E2005" i="1"/>
  <c r="B2005" i="1"/>
  <c r="H2003" i="1"/>
  <c r="E2003" i="1"/>
  <c r="D2003" i="1"/>
  <c r="H1983" i="1"/>
  <c r="F1983" i="1"/>
  <c r="E1983" i="1"/>
  <c r="W101" i="58"/>
  <c r="H1262" i="1"/>
  <c r="W89" i="58"/>
  <c r="H1250" i="1"/>
  <c r="D1983" i="1"/>
  <c r="W101" i="57"/>
  <c r="E1262" i="1"/>
  <c r="W89" i="57"/>
  <c r="E1250" i="1"/>
  <c r="B1983" i="1"/>
  <c r="I1982" i="1"/>
  <c r="H1982" i="1"/>
  <c r="E1982" i="1"/>
  <c r="W100" i="58"/>
  <c r="H1261" i="1"/>
  <c r="D1982" i="1"/>
  <c r="W100" i="57"/>
  <c r="E1261" i="1"/>
  <c r="I1981" i="1"/>
  <c r="H1981" i="1"/>
  <c r="W99" i="58"/>
  <c r="H1260" i="1"/>
  <c r="D1981" i="1"/>
  <c r="W99" i="57"/>
  <c r="E1260" i="1"/>
  <c r="B1981" i="1"/>
  <c r="I1980" i="1"/>
  <c r="E1980" i="1"/>
  <c r="W98" i="58"/>
  <c r="H1259" i="1"/>
  <c r="D1980" i="1"/>
  <c r="W98" i="57"/>
  <c r="E1259" i="1"/>
  <c r="B1980" i="1"/>
  <c r="I1979" i="1"/>
  <c r="H1979" i="1"/>
  <c r="E1979" i="1"/>
  <c r="W97" i="58"/>
  <c r="H1258" i="1"/>
  <c r="D1979" i="1"/>
  <c r="W97" i="57"/>
  <c r="E1258" i="1"/>
  <c r="B1979" i="1"/>
  <c r="I1978" i="1"/>
  <c r="H1978" i="1"/>
  <c r="E1978" i="1"/>
  <c r="W96" i="58"/>
  <c r="H1257" i="1"/>
  <c r="D1978" i="1"/>
  <c r="W96" i="57"/>
  <c r="E1257" i="1"/>
  <c r="I1977" i="1"/>
  <c r="H1977" i="1"/>
  <c r="W95" i="58"/>
  <c r="H1256" i="1"/>
  <c r="D1977" i="1"/>
  <c r="W95" i="57"/>
  <c r="E1256" i="1"/>
  <c r="B1977" i="1"/>
  <c r="I1976" i="1"/>
  <c r="H1976" i="1"/>
  <c r="E1976" i="1"/>
  <c r="W94" i="58"/>
  <c r="H1255" i="1"/>
  <c r="D1976" i="1"/>
  <c r="W94" i="57"/>
  <c r="E1255" i="1"/>
  <c r="B1976" i="1"/>
  <c r="H1974" i="1"/>
  <c r="E1974" i="1"/>
  <c r="W93" i="58"/>
  <c r="H1254" i="1"/>
  <c r="D1974" i="1"/>
  <c r="W93" i="57"/>
  <c r="E1254" i="1"/>
  <c r="W92" i="57"/>
  <c r="E1253" i="1"/>
  <c r="C1975" i="1"/>
  <c r="B1974" i="1"/>
  <c r="H1972" i="1"/>
  <c r="W92" i="58"/>
  <c r="H1253" i="1"/>
  <c r="W91" i="58"/>
  <c r="H1252" i="1"/>
  <c r="D1973" i="1"/>
  <c r="D1972" i="1"/>
  <c r="I1971" i="1"/>
  <c r="H1971" i="1"/>
  <c r="D1971" i="1"/>
  <c r="W91" i="57"/>
  <c r="E1252" i="1"/>
  <c r="B1971" i="1"/>
  <c r="I1970" i="1"/>
  <c r="E1970" i="1"/>
  <c r="W90" i="58"/>
  <c r="H1251" i="1"/>
  <c r="D1970" i="1"/>
  <c r="W90" i="57"/>
  <c r="E1251" i="1"/>
  <c r="B1970" i="1"/>
  <c r="J1987" i="1"/>
  <c r="I1987" i="1"/>
  <c r="H1987" i="1"/>
  <c r="W108" i="58"/>
  <c r="H1269" i="1"/>
  <c r="W107" i="58"/>
  <c r="H1268" i="1"/>
  <c r="D1987" i="1"/>
  <c r="W108" i="57"/>
  <c r="E1269" i="1"/>
  <c r="W107" i="57"/>
  <c r="E1268" i="1"/>
  <c r="J1986" i="1"/>
  <c r="I1986" i="1"/>
  <c r="F1986" i="1"/>
  <c r="E1986" i="1"/>
  <c r="W106" i="58"/>
  <c r="H1267" i="1"/>
  <c r="W106" i="57"/>
  <c r="E1267" i="1"/>
  <c r="B1986" i="1"/>
  <c r="J1985" i="1"/>
  <c r="H1985" i="1"/>
  <c r="F1985" i="1"/>
  <c r="W105" i="58"/>
  <c r="H1266" i="1"/>
  <c r="W103" i="58"/>
  <c r="H1264" i="1"/>
  <c r="D1985" i="1"/>
  <c r="W105" i="57"/>
  <c r="E1266" i="1"/>
  <c r="W103" i="57"/>
  <c r="E1264" i="1"/>
  <c r="B1985" i="1"/>
  <c r="J1984" i="1"/>
  <c r="I1984" i="1"/>
  <c r="F1984" i="1"/>
  <c r="E1984" i="1"/>
  <c r="W102" i="58"/>
  <c r="H1263" i="1"/>
  <c r="W102" i="57"/>
  <c r="E1263" i="1"/>
  <c r="B1984" i="1"/>
  <c r="H1975" i="1"/>
  <c r="F1975" i="1"/>
  <c r="D1975" i="1"/>
  <c r="H1973" i="1"/>
  <c r="G1973" i="1"/>
  <c r="C1973" i="1"/>
  <c r="H1953" i="1"/>
  <c r="G1953" i="1"/>
  <c r="E1953" i="1"/>
  <c r="T101" i="58"/>
  <c r="H1232" i="1"/>
  <c r="T89" i="58"/>
  <c r="H1220" i="1"/>
  <c r="D1953" i="1"/>
  <c r="T101" i="57"/>
  <c r="E1232" i="1"/>
  <c r="T89" i="57"/>
  <c r="E1220" i="1"/>
  <c r="C1953" i="1"/>
  <c r="H1952" i="1"/>
  <c r="G1952" i="1"/>
  <c r="T100" i="58"/>
  <c r="H1231" i="1"/>
  <c r="D1952" i="1"/>
  <c r="T100" i="57"/>
  <c r="E1231" i="1"/>
  <c r="C1952" i="1"/>
  <c r="I1951" i="1"/>
  <c r="G1951" i="1"/>
  <c r="E1951" i="1"/>
  <c r="T99" i="58"/>
  <c r="H1230" i="1"/>
  <c r="T99" i="57"/>
  <c r="E1230" i="1"/>
  <c r="C1951" i="1"/>
  <c r="H1950" i="1"/>
  <c r="E1950" i="1"/>
  <c r="T98" i="58"/>
  <c r="H1229" i="1"/>
  <c r="D1950" i="1"/>
  <c r="T98" i="57"/>
  <c r="E1229" i="1"/>
  <c r="I1949" i="1"/>
  <c r="H1949" i="1"/>
  <c r="G1949" i="1"/>
  <c r="E1949" i="1"/>
  <c r="T97" i="58"/>
  <c r="H1228" i="1"/>
  <c r="D1949" i="1"/>
  <c r="T97" i="57"/>
  <c r="E1228" i="1"/>
  <c r="C1949" i="1"/>
  <c r="I1948" i="1"/>
  <c r="H1948" i="1"/>
  <c r="G1948" i="1"/>
  <c r="T96" i="58"/>
  <c r="H1227" i="1"/>
  <c r="D1948" i="1"/>
  <c r="T96" i="57"/>
  <c r="E1227" i="1"/>
  <c r="C1948" i="1"/>
  <c r="I1947" i="1"/>
  <c r="G1947" i="1"/>
  <c r="E1947" i="1"/>
  <c r="T95" i="58"/>
  <c r="H1226" i="1"/>
  <c r="D1947" i="1"/>
  <c r="T95" i="57"/>
  <c r="E1226" i="1"/>
  <c r="C1947" i="1"/>
  <c r="I1946" i="1"/>
  <c r="H1946" i="1"/>
  <c r="E1946" i="1"/>
  <c r="T94" i="58"/>
  <c r="H1225" i="1"/>
  <c r="D1946" i="1"/>
  <c r="T94" i="57"/>
  <c r="E1225" i="1"/>
  <c r="C1946" i="1"/>
  <c r="J1944" i="1"/>
  <c r="I1944" i="1"/>
  <c r="H1944" i="1"/>
  <c r="G1944" i="1"/>
  <c r="E1944" i="1"/>
  <c r="T93" i="58"/>
  <c r="H1224" i="1"/>
  <c r="D1944" i="1"/>
  <c r="T93" i="57"/>
  <c r="E1224" i="1"/>
  <c r="C1944" i="1"/>
  <c r="I1942" i="1"/>
  <c r="H1942" i="1"/>
  <c r="G1942" i="1"/>
  <c r="T92" i="58"/>
  <c r="H1223" i="1"/>
  <c r="D1942" i="1"/>
  <c r="T92" i="57"/>
  <c r="E1223" i="1"/>
  <c r="T91" i="57"/>
  <c r="E1222" i="1"/>
  <c r="C1943" i="1"/>
  <c r="J1941" i="1"/>
  <c r="I1941" i="1"/>
  <c r="G1941" i="1"/>
  <c r="E1941" i="1"/>
  <c r="T91" i="58"/>
  <c r="H1222" i="1"/>
  <c r="C1941" i="1"/>
  <c r="I1940" i="1"/>
  <c r="H1940" i="1"/>
  <c r="F1940" i="1"/>
  <c r="E1940" i="1"/>
  <c r="T90" i="58"/>
  <c r="H1221" i="1"/>
  <c r="D1940" i="1"/>
  <c r="T90" i="57"/>
  <c r="E1221" i="1"/>
  <c r="C1940" i="1"/>
  <c r="G1957" i="1"/>
  <c r="F1957" i="1"/>
  <c r="T108" i="58"/>
  <c r="H1239" i="1"/>
  <c r="T107" i="58"/>
  <c r="H1238" i="1"/>
  <c r="D1957" i="1"/>
  <c r="T108" i="57"/>
  <c r="E1239" i="1"/>
  <c r="T107" i="57"/>
  <c r="E1238" i="1"/>
  <c r="C1957" i="1"/>
  <c r="B1957" i="1"/>
  <c r="J1956" i="1"/>
  <c r="I1956" i="1"/>
  <c r="H1956" i="1"/>
  <c r="E1956" i="1"/>
  <c r="T106" i="58"/>
  <c r="H1237" i="1"/>
  <c r="D1956" i="1"/>
  <c r="T106" i="57"/>
  <c r="E1237" i="1"/>
  <c r="C1956" i="1"/>
  <c r="J1955" i="1"/>
  <c r="I1955" i="1"/>
  <c r="G1955" i="1"/>
  <c r="E1955" i="1"/>
  <c r="T105" i="58"/>
  <c r="H1236" i="1"/>
  <c r="T103" i="58"/>
  <c r="H1234" i="1"/>
  <c r="D1955" i="1"/>
  <c r="T105" i="57"/>
  <c r="E1236" i="1"/>
  <c r="T103" i="57"/>
  <c r="E1234" i="1"/>
  <c r="C1955" i="1"/>
  <c r="J1954" i="1"/>
  <c r="I1954" i="1"/>
  <c r="H1954" i="1"/>
  <c r="E1954" i="1"/>
  <c r="T102" i="58"/>
  <c r="H1233" i="1"/>
  <c r="D1954" i="1"/>
  <c r="T102" i="57"/>
  <c r="E1233" i="1"/>
  <c r="C1954" i="1"/>
  <c r="H1945" i="1"/>
  <c r="D1945" i="1"/>
  <c r="G1943" i="1"/>
  <c r="F1943" i="1"/>
  <c r="B1943" i="1"/>
  <c r="H1923" i="1"/>
  <c r="G1923" i="1"/>
  <c r="F1923" i="1"/>
  <c r="Q101" i="58"/>
  <c r="H1202" i="1"/>
  <c r="Q89" i="58"/>
  <c r="H1190" i="1"/>
  <c r="D1923" i="1"/>
  <c r="Q101" i="57"/>
  <c r="E1202" i="1"/>
  <c r="Q89" i="57"/>
  <c r="E1190" i="1"/>
  <c r="B1923" i="1"/>
  <c r="J1922" i="1"/>
  <c r="I1922" i="1"/>
  <c r="H1922" i="1"/>
  <c r="G1922" i="1"/>
  <c r="F1922" i="1"/>
  <c r="Q100" i="58"/>
  <c r="H1201" i="1"/>
  <c r="D1922" i="1"/>
  <c r="Q100" i="57"/>
  <c r="E1201" i="1"/>
  <c r="B1922" i="1"/>
  <c r="J1921" i="1"/>
  <c r="H1921" i="1"/>
  <c r="F1921" i="1"/>
  <c r="Q99" i="58"/>
  <c r="H1200" i="1"/>
  <c r="D1921" i="1"/>
  <c r="Q99" i="57"/>
  <c r="E1200" i="1"/>
  <c r="B1921" i="1"/>
  <c r="J1920" i="1"/>
  <c r="I1920" i="1"/>
  <c r="H1920" i="1"/>
  <c r="G1920" i="1"/>
  <c r="Q98" i="58"/>
  <c r="H1199" i="1"/>
  <c r="D1920" i="1"/>
  <c r="Q98" i="57"/>
  <c r="E1199" i="1"/>
  <c r="I1919" i="1"/>
  <c r="H1919" i="1"/>
  <c r="G1919" i="1"/>
  <c r="F1919" i="1"/>
  <c r="Q97" i="58"/>
  <c r="H1198" i="1"/>
  <c r="D1919" i="1"/>
  <c r="Q97" i="57"/>
  <c r="E1198" i="1"/>
  <c r="B1919" i="1"/>
  <c r="J1918" i="1"/>
  <c r="I1918" i="1"/>
  <c r="G1918" i="1"/>
  <c r="F1918" i="1"/>
  <c r="Q96" i="58"/>
  <c r="H1197" i="1"/>
  <c r="D1918" i="1"/>
  <c r="Q96" i="57"/>
  <c r="E1197" i="1"/>
  <c r="B1918" i="1"/>
  <c r="J1917" i="1"/>
  <c r="I1917" i="1"/>
  <c r="H1917" i="1"/>
  <c r="F1917" i="1"/>
  <c r="Q95" i="58"/>
  <c r="H1196" i="1"/>
  <c r="D1917" i="1"/>
  <c r="Q95" i="57"/>
  <c r="E1196" i="1"/>
  <c r="B1917" i="1"/>
  <c r="I1916" i="1"/>
  <c r="H1916" i="1"/>
  <c r="G1916" i="1"/>
  <c r="Q94" i="58"/>
  <c r="H1195" i="1"/>
  <c r="D1916" i="1"/>
  <c r="Q94" i="57"/>
  <c r="E1195" i="1"/>
  <c r="I1914" i="1"/>
  <c r="H1914" i="1"/>
  <c r="G1914" i="1"/>
  <c r="F1914" i="1"/>
  <c r="Q93" i="58"/>
  <c r="H1194" i="1"/>
  <c r="D1914" i="1"/>
  <c r="Q93" i="57"/>
  <c r="E1194" i="1"/>
  <c r="Q92" i="57"/>
  <c r="E1193" i="1"/>
  <c r="C1915" i="1"/>
  <c r="B1914" i="1"/>
  <c r="I1912" i="1"/>
  <c r="G1912" i="1"/>
  <c r="F1913" i="1"/>
  <c r="F1912" i="1"/>
  <c r="Q92" i="58"/>
  <c r="H1193" i="1"/>
  <c r="B1912" i="1"/>
  <c r="I1911" i="1"/>
  <c r="H1911" i="1"/>
  <c r="F1911" i="1"/>
  <c r="Q91" i="58"/>
  <c r="H1192" i="1"/>
  <c r="D1911" i="1"/>
  <c r="Q91" i="57"/>
  <c r="E1192" i="1"/>
  <c r="C1913" i="1"/>
  <c r="B1911" i="1"/>
  <c r="J1910" i="1"/>
  <c r="I1910" i="1"/>
  <c r="H1910" i="1"/>
  <c r="G1910" i="1"/>
  <c r="Q90" i="58"/>
  <c r="H1191" i="1"/>
  <c r="D1910" i="1"/>
  <c r="Q90" i="57"/>
  <c r="E1191" i="1"/>
  <c r="I1927" i="1"/>
  <c r="F1927" i="1"/>
  <c r="E1927" i="1"/>
  <c r="Q108" i="58"/>
  <c r="H1209" i="1"/>
  <c r="Q107" i="58"/>
  <c r="H1208" i="1"/>
  <c r="D1927" i="1"/>
  <c r="Q108" i="57"/>
  <c r="E1209" i="1"/>
  <c r="Q107" i="57"/>
  <c r="E1208" i="1"/>
  <c r="B1927" i="1"/>
  <c r="J1926" i="1"/>
  <c r="I1926" i="1"/>
  <c r="H1926" i="1"/>
  <c r="G1926" i="1"/>
  <c r="Q106" i="58"/>
  <c r="H1207" i="1"/>
  <c r="D1926" i="1"/>
  <c r="Q106" i="57"/>
  <c r="E1207" i="1"/>
  <c r="C1926" i="1"/>
  <c r="I1925" i="1"/>
  <c r="H1925" i="1"/>
  <c r="F1925" i="1"/>
  <c r="Q105" i="58"/>
  <c r="H1206" i="1"/>
  <c r="Q103" i="58"/>
  <c r="H1204" i="1"/>
  <c r="D1925" i="1"/>
  <c r="Q105" i="57"/>
  <c r="E1206" i="1"/>
  <c r="Q103" i="57"/>
  <c r="E1204" i="1"/>
  <c r="C1925" i="1"/>
  <c r="B1925" i="1"/>
  <c r="J1924" i="1"/>
  <c r="I1924" i="1"/>
  <c r="H1924" i="1"/>
  <c r="G1924" i="1"/>
  <c r="Q102" i="58"/>
  <c r="H1203" i="1"/>
  <c r="D1924" i="1"/>
  <c r="Q102" i="57"/>
  <c r="E1203" i="1"/>
  <c r="C1924" i="1"/>
  <c r="G1915" i="1"/>
  <c r="F1915" i="1"/>
  <c r="B1915" i="1"/>
  <c r="E1913" i="1"/>
  <c r="I1893" i="1"/>
  <c r="H1893" i="1"/>
  <c r="O284" i="97"/>
  <c r="I283" i="98"/>
  <c r="Z74" i="58"/>
  <c r="H1152" i="1"/>
  <c r="Z62" i="58"/>
  <c r="H1140" i="1"/>
  <c r="Z74" i="57"/>
  <c r="E1152" i="1"/>
  <c r="Z62" i="57"/>
  <c r="E1140" i="1"/>
  <c r="B1893" i="1"/>
  <c r="I1892" i="1"/>
  <c r="E1892" i="1"/>
  <c r="Z73" i="58"/>
  <c r="H1151" i="1"/>
  <c r="D1892" i="1"/>
  <c r="Z73" i="57"/>
  <c r="E1151" i="1"/>
  <c r="B1892" i="1"/>
  <c r="I1891" i="1"/>
  <c r="E1891" i="1"/>
  <c r="Z72" i="58"/>
  <c r="H1150" i="1"/>
  <c r="D1891" i="1"/>
  <c r="Z72" i="57"/>
  <c r="E1150" i="1"/>
  <c r="B1891" i="1"/>
  <c r="I1890" i="1"/>
  <c r="E1890" i="1"/>
  <c r="Z71" i="58"/>
  <c r="H1149" i="1"/>
  <c r="D1890" i="1"/>
  <c r="Z71" i="57"/>
  <c r="E1149" i="1"/>
  <c r="B1890" i="1"/>
  <c r="I1889" i="1"/>
  <c r="Z70" i="58"/>
  <c r="H1148" i="1"/>
  <c r="D1889" i="1"/>
  <c r="Z70" i="57"/>
  <c r="E1148" i="1"/>
  <c r="B1889" i="1"/>
  <c r="I1888" i="1"/>
  <c r="E1888" i="1"/>
  <c r="Z69" i="58"/>
  <c r="H1147" i="1"/>
  <c r="D1888" i="1"/>
  <c r="Z69" i="57"/>
  <c r="E1147" i="1"/>
  <c r="B1888" i="1"/>
  <c r="I1887" i="1"/>
  <c r="E1887" i="1"/>
  <c r="Z68" i="58"/>
  <c r="H1146" i="1"/>
  <c r="D1887" i="1"/>
  <c r="Z68" i="57"/>
  <c r="E1146" i="1"/>
  <c r="B1887" i="1"/>
  <c r="I1886" i="1"/>
  <c r="E1886" i="1"/>
  <c r="Z67" i="58"/>
  <c r="H1145" i="1"/>
  <c r="D1886" i="1"/>
  <c r="Z67" i="57"/>
  <c r="E1145" i="1"/>
  <c r="I1884" i="1"/>
  <c r="Z66" i="58"/>
  <c r="H1144" i="1"/>
  <c r="D1884" i="1"/>
  <c r="Z66" i="57"/>
  <c r="E1144" i="1"/>
  <c r="B1884" i="1"/>
  <c r="Z65" i="58"/>
  <c r="H1143" i="1"/>
  <c r="Z65" i="57"/>
  <c r="E1143" i="1"/>
  <c r="I1881" i="1"/>
  <c r="E1881" i="1"/>
  <c r="Z64" i="58"/>
  <c r="H1142" i="1"/>
  <c r="D1881" i="1"/>
  <c r="Z64" i="57"/>
  <c r="E1142" i="1"/>
  <c r="B1881" i="1"/>
  <c r="I1880" i="1"/>
  <c r="E1880" i="1"/>
  <c r="Z63" i="58"/>
  <c r="H1141" i="1"/>
  <c r="D1880" i="1"/>
  <c r="Z63" i="57"/>
  <c r="E1141" i="1"/>
  <c r="B1880" i="1"/>
  <c r="J1897" i="1"/>
  <c r="F1897" i="1"/>
  <c r="E1897" i="1"/>
  <c r="Z81" i="58"/>
  <c r="H1159" i="1"/>
  <c r="Z80" i="58"/>
  <c r="H1158" i="1"/>
  <c r="Z81" i="57"/>
  <c r="E1159" i="1"/>
  <c r="Z80" i="57"/>
  <c r="E1158" i="1"/>
  <c r="B1897" i="1"/>
  <c r="J1896" i="1"/>
  <c r="I1896" i="1"/>
  <c r="G1896" i="1"/>
  <c r="Z79" i="58"/>
  <c r="H1157" i="1"/>
  <c r="Z79" i="57"/>
  <c r="E1157" i="1"/>
  <c r="C1896" i="1"/>
  <c r="F1895" i="1"/>
  <c r="Z78" i="58"/>
  <c r="H1156" i="1"/>
  <c r="Z76" i="58"/>
  <c r="H1154" i="1"/>
  <c r="D1895" i="1"/>
  <c r="Z78" i="57"/>
  <c r="E1156" i="1"/>
  <c r="Z76" i="57"/>
  <c r="E1154" i="1"/>
  <c r="C1895" i="1"/>
  <c r="B1895" i="1"/>
  <c r="J1894" i="1"/>
  <c r="I1894" i="1"/>
  <c r="G1894" i="1"/>
  <c r="F1894" i="1"/>
  <c r="Z75" i="58"/>
  <c r="H1153" i="1"/>
  <c r="Z75" i="57"/>
  <c r="E1153" i="1"/>
  <c r="C1894" i="1"/>
  <c r="G1885" i="1"/>
  <c r="F1885" i="1"/>
  <c r="B1885" i="1"/>
  <c r="J1883" i="1"/>
  <c r="G1883" i="1"/>
  <c r="F1883" i="1"/>
  <c r="J1863" i="1"/>
  <c r="H1863" i="1"/>
  <c r="F1863" i="1"/>
  <c r="E1863" i="1"/>
  <c r="W74" i="58"/>
  <c r="H1122" i="1"/>
  <c r="W62" i="58"/>
  <c r="H1110" i="1"/>
  <c r="W74" i="57"/>
  <c r="E1122" i="1"/>
  <c r="W62" i="57"/>
  <c r="E1110" i="1"/>
  <c r="W66" i="57"/>
  <c r="E1114" i="1"/>
  <c r="C1854" i="1"/>
  <c r="B1863" i="1"/>
  <c r="J1862" i="1"/>
  <c r="H1862" i="1"/>
  <c r="E1862" i="1"/>
  <c r="W73" i="58"/>
  <c r="H1121" i="1"/>
  <c r="W73" i="57"/>
  <c r="E1121" i="1"/>
  <c r="J1861" i="1"/>
  <c r="H1861" i="1"/>
  <c r="G1861" i="1"/>
  <c r="F1861" i="1"/>
  <c r="W72" i="58"/>
  <c r="H1120" i="1"/>
  <c r="D1861" i="1"/>
  <c r="W72" i="57"/>
  <c r="E1120" i="1"/>
  <c r="B1861" i="1"/>
  <c r="I1860" i="1"/>
  <c r="F1860" i="1"/>
  <c r="E1860" i="1"/>
  <c r="W71" i="58"/>
  <c r="H1119" i="1"/>
  <c r="W71" i="57"/>
  <c r="E1119" i="1"/>
  <c r="J1859" i="1"/>
  <c r="I1859" i="1"/>
  <c r="H1859" i="1"/>
  <c r="G1859" i="1"/>
  <c r="F1859" i="1"/>
  <c r="E1859" i="1"/>
  <c r="W70" i="58"/>
  <c r="H1118" i="1"/>
  <c r="W70" i="57"/>
  <c r="E1118" i="1"/>
  <c r="B1859" i="1"/>
  <c r="I1858" i="1"/>
  <c r="F1858" i="1"/>
  <c r="E1858" i="1"/>
  <c r="W69" i="58"/>
  <c r="H1117" i="1"/>
  <c r="D1858" i="1"/>
  <c r="W69" i="57"/>
  <c r="E1117" i="1"/>
  <c r="I1857" i="1"/>
  <c r="H1857" i="1"/>
  <c r="E1857" i="1"/>
  <c r="W68" i="58"/>
  <c r="H1116" i="1"/>
  <c r="D1857" i="1"/>
  <c r="W68" i="57"/>
  <c r="E1116" i="1"/>
  <c r="J1856" i="1"/>
  <c r="I1856" i="1"/>
  <c r="G1856" i="1"/>
  <c r="F1856" i="1"/>
  <c r="W67" i="58"/>
  <c r="H1115" i="1"/>
  <c r="D1856" i="1"/>
  <c r="W67" i="57"/>
  <c r="E1115" i="1"/>
  <c r="B1856" i="1"/>
  <c r="I1854" i="1"/>
  <c r="F1854" i="1"/>
  <c r="E1854" i="1"/>
  <c r="W66" i="58"/>
  <c r="H1114" i="1"/>
  <c r="D1854" i="1"/>
  <c r="B1854" i="1"/>
  <c r="J1852" i="1"/>
  <c r="I1852" i="1"/>
  <c r="H1852" i="1"/>
  <c r="F1852" i="1"/>
  <c r="E1852" i="1"/>
  <c r="W65" i="58"/>
  <c r="H1113" i="1"/>
  <c r="W65" i="57"/>
  <c r="E1113" i="1"/>
  <c r="B1852" i="1"/>
  <c r="H1851" i="1"/>
  <c r="O316" i="97"/>
  <c r="I313" i="98"/>
  <c r="F1851" i="1"/>
  <c r="E1851" i="1"/>
  <c r="W64" i="58"/>
  <c r="H1112" i="1"/>
  <c r="D1851" i="1"/>
  <c r="W64" i="57"/>
  <c r="E1112" i="1"/>
  <c r="B1851" i="1"/>
  <c r="J1850" i="1"/>
  <c r="F1850" i="1"/>
  <c r="E1850" i="1"/>
  <c r="W63" i="58"/>
  <c r="H1111" i="1"/>
  <c r="D1850" i="1"/>
  <c r="W63" i="57"/>
  <c r="E1111" i="1"/>
  <c r="B1850" i="1"/>
  <c r="G1867" i="1"/>
  <c r="F1867" i="1"/>
  <c r="W81" i="58"/>
  <c r="H1129" i="1"/>
  <c r="W80" i="58"/>
  <c r="H1128" i="1"/>
  <c r="D1867" i="1"/>
  <c r="W81" i="57"/>
  <c r="E1129" i="1"/>
  <c r="W80" i="57"/>
  <c r="E1128" i="1"/>
  <c r="B1867" i="1"/>
  <c r="J1866" i="1"/>
  <c r="I1866" i="1"/>
  <c r="F1866" i="1"/>
  <c r="E1866" i="1"/>
  <c r="W79" i="58"/>
  <c r="H1127" i="1"/>
  <c r="D1866" i="1"/>
  <c r="W79" i="57"/>
  <c r="E1127" i="1"/>
  <c r="C1866" i="1"/>
  <c r="B1866" i="1"/>
  <c r="I1865" i="1"/>
  <c r="G1865" i="1"/>
  <c r="E1865" i="1"/>
  <c r="W78" i="58"/>
  <c r="H1126" i="1"/>
  <c r="W76" i="58"/>
  <c r="H1124" i="1"/>
  <c r="W78" i="57"/>
  <c r="E1126" i="1"/>
  <c r="W76" i="57"/>
  <c r="E1124" i="1"/>
  <c r="J1864" i="1"/>
  <c r="I1864" i="1"/>
  <c r="F1864" i="1"/>
  <c r="E1864" i="1"/>
  <c r="W75" i="58"/>
  <c r="H1123" i="1"/>
  <c r="D1864" i="1"/>
  <c r="W75" i="57"/>
  <c r="E1123" i="1"/>
  <c r="B1864" i="1"/>
  <c r="I1855" i="1"/>
  <c r="G1855" i="1"/>
  <c r="F1855" i="1"/>
  <c r="B1855" i="1"/>
  <c r="H1853" i="1"/>
  <c r="O318" i="97"/>
  <c r="I315" i="98"/>
  <c r="F1853" i="1"/>
  <c r="E1853" i="1"/>
  <c r="J1833" i="1"/>
  <c r="H1833" i="1"/>
  <c r="O305" i="97"/>
  <c r="I304" i="98"/>
  <c r="F1833" i="1"/>
  <c r="E1833" i="1"/>
  <c r="T74" i="58"/>
  <c r="H1092" i="1"/>
  <c r="T62" i="58"/>
  <c r="H1080" i="1"/>
  <c r="T74" i="57"/>
  <c r="E1092" i="1"/>
  <c r="T62" i="57"/>
  <c r="E1080" i="1"/>
  <c r="B1833" i="1"/>
  <c r="E1832" i="1"/>
  <c r="T73" i="58"/>
  <c r="H1091" i="1"/>
  <c r="D1832" i="1"/>
  <c r="T73" i="57"/>
  <c r="E1091" i="1"/>
  <c r="I1831" i="1"/>
  <c r="T72" i="58"/>
  <c r="H1090" i="1"/>
  <c r="D1831" i="1"/>
  <c r="T72" i="57"/>
  <c r="E1090" i="1"/>
  <c r="B1831" i="1"/>
  <c r="I1830" i="1"/>
  <c r="E1830" i="1"/>
  <c r="T71" i="58"/>
  <c r="H1089" i="1"/>
  <c r="D1830" i="1"/>
  <c r="T71" i="57"/>
  <c r="E1089" i="1"/>
  <c r="B1830" i="1"/>
  <c r="I1829" i="1"/>
  <c r="H1829" i="1"/>
  <c r="O301" i="97"/>
  <c r="I300" i="98"/>
  <c r="E1829" i="1"/>
  <c r="T70" i="58"/>
  <c r="H1088" i="1"/>
  <c r="T70" i="57"/>
  <c r="E1088" i="1"/>
  <c r="C1829" i="1"/>
  <c r="B1829" i="1"/>
  <c r="I1828" i="1"/>
  <c r="G1828" i="1"/>
  <c r="E1828" i="1"/>
  <c r="T69" i="58"/>
  <c r="H1087" i="1"/>
  <c r="D1828" i="1"/>
  <c r="T69" i="57"/>
  <c r="E1087" i="1"/>
  <c r="I1827" i="1"/>
  <c r="G1827" i="1"/>
  <c r="E1827" i="1"/>
  <c r="T68" i="58"/>
  <c r="H1086" i="1"/>
  <c r="T68" i="57"/>
  <c r="E1086" i="1"/>
  <c r="I1826" i="1"/>
  <c r="G1826" i="1"/>
  <c r="T67" i="58"/>
  <c r="H1085" i="1"/>
  <c r="T67" i="57"/>
  <c r="E1085" i="1"/>
  <c r="B1826" i="1"/>
  <c r="I1824" i="1"/>
  <c r="H1824" i="1"/>
  <c r="O296" i="97"/>
  <c r="I295" i="98"/>
  <c r="E1824" i="1"/>
  <c r="T66" i="58"/>
  <c r="H1084" i="1"/>
  <c r="D1824" i="1"/>
  <c r="T66" i="57"/>
  <c r="E1084" i="1"/>
  <c r="C1824" i="1"/>
  <c r="B1824" i="1"/>
  <c r="H1822" i="1"/>
  <c r="O294" i="97"/>
  <c r="I293" i="98"/>
  <c r="T65" i="58"/>
  <c r="H1083" i="1"/>
  <c r="T65" i="57"/>
  <c r="E1083" i="1"/>
  <c r="I1821" i="1"/>
  <c r="E1821" i="1"/>
  <c r="T64" i="58"/>
  <c r="H1082" i="1"/>
  <c r="D1821" i="1"/>
  <c r="T64" i="57"/>
  <c r="E1082" i="1"/>
  <c r="B1821" i="1"/>
  <c r="J1820" i="1"/>
  <c r="I1820" i="1"/>
  <c r="E1820" i="1"/>
  <c r="T63" i="58"/>
  <c r="H1081" i="1"/>
  <c r="T63" i="57"/>
  <c r="E1081" i="1"/>
  <c r="C1820" i="1"/>
  <c r="J1837" i="1"/>
  <c r="G1837" i="1"/>
  <c r="T81" i="58"/>
  <c r="H1099" i="1"/>
  <c r="T80" i="58"/>
  <c r="H1098" i="1"/>
  <c r="T81" i="57"/>
  <c r="E1099" i="1"/>
  <c r="T80" i="57"/>
  <c r="E1098" i="1"/>
  <c r="F1836" i="1"/>
  <c r="E1836" i="1"/>
  <c r="T79" i="58"/>
  <c r="H1097" i="1"/>
  <c r="D1836" i="1"/>
  <c r="T79" i="57"/>
  <c r="E1097" i="1"/>
  <c r="B1836" i="1"/>
  <c r="J1835" i="1"/>
  <c r="I1835" i="1"/>
  <c r="F1835" i="1"/>
  <c r="T78" i="58"/>
  <c r="H1096" i="1"/>
  <c r="T76" i="58"/>
  <c r="H1094" i="1"/>
  <c r="T78" i="57"/>
  <c r="E1096" i="1"/>
  <c r="T76" i="57"/>
  <c r="E1094" i="1"/>
  <c r="B1835" i="1"/>
  <c r="J1834" i="1"/>
  <c r="F1834" i="1"/>
  <c r="E1834" i="1"/>
  <c r="T75" i="58"/>
  <c r="H1093" i="1"/>
  <c r="T75" i="57"/>
  <c r="E1093" i="1"/>
  <c r="B1834" i="1"/>
  <c r="F1825" i="1"/>
  <c r="B1825" i="1"/>
  <c r="J1823" i="1"/>
  <c r="F1823" i="1"/>
  <c r="J1807" i="1"/>
  <c r="J1798" i="1"/>
  <c r="J1796" i="1"/>
  <c r="J1792" i="1"/>
  <c r="J1794" i="1"/>
  <c r="J1790" i="1"/>
  <c r="I1799" i="1"/>
  <c r="I1792" i="1"/>
  <c r="I1791" i="1"/>
  <c r="H1803" i="1"/>
  <c r="H1805" i="1"/>
  <c r="H1800" i="1"/>
  <c r="O257" i="97"/>
  <c r="I256" i="98"/>
  <c r="H1794" i="1"/>
  <c r="O251" i="97"/>
  <c r="I250" i="98"/>
  <c r="H1791" i="1"/>
  <c r="O248" i="97"/>
  <c r="I247" i="98"/>
  <c r="G1805" i="1"/>
  <c r="G1804" i="1"/>
  <c r="G1803" i="1"/>
  <c r="G1801" i="1"/>
  <c r="G1800" i="1"/>
  <c r="G1798" i="1"/>
  <c r="G1797" i="1"/>
  <c r="G1796" i="1"/>
  <c r="G1794" i="1"/>
  <c r="G1795" i="1"/>
  <c r="G1791" i="1"/>
  <c r="G1793" i="1"/>
  <c r="G1792" i="1"/>
  <c r="G1790" i="1"/>
  <c r="F1807" i="1"/>
  <c r="F1806" i="1"/>
  <c r="F1802" i="1"/>
  <c r="F1803" i="1"/>
  <c r="F1801" i="1"/>
  <c r="F1799" i="1"/>
  <c r="F1797" i="1"/>
  <c r="F1795" i="1"/>
  <c r="F1794" i="1"/>
  <c r="F1791" i="1"/>
  <c r="F1793" i="1"/>
  <c r="F1790" i="1"/>
  <c r="E1806" i="1"/>
  <c r="E1805" i="1"/>
  <c r="E1804" i="1"/>
  <c r="E1802" i="1"/>
  <c r="E1801" i="1"/>
  <c r="E1799" i="1"/>
  <c r="E1797" i="1"/>
  <c r="E1793" i="1"/>
  <c r="E1791" i="1"/>
  <c r="E1790" i="1"/>
  <c r="Q81" i="58"/>
  <c r="H1069" i="1"/>
  <c r="Q80" i="58"/>
  <c r="H1068" i="1"/>
  <c r="Q79" i="58"/>
  <c r="H1067" i="1"/>
  <c r="Q74" i="58"/>
  <c r="H1062" i="1"/>
  <c r="D1806" i="1"/>
  <c r="Q78" i="58"/>
  <c r="H1066" i="1"/>
  <c r="Q76" i="58"/>
  <c r="H1064" i="1"/>
  <c r="Q75" i="58"/>
  <c r="H1063" i="1"/>
  <c r="D1804" i="1"/>
  <c r="Q62" i="58"/>
  <c r="H1050" i="1"/>
  <c r="Q73" i="58"/>
  <c r="H1061" i="1"/>
  <c r="Q72" i="58"/>
  <c r="H1060" i="1"/>
  <c r="Q71" i="58"/>
  <c r="H1059" i="1"/>
  <c r="Q70" i="58"/>
  <c r="H1058" i="1"/>
  <c r="Q69" i="58"/>
  <c r="H1057" i="1"/>
  <c r="Q68" i="58"/>
  <c r="H1056" i="1"/>
  <c r="Q67" i="58"/>
  <c r="H1055" i="1"/>
  <c r="Q65" i="58"/>
  <c r="H1053" i="1"/>
  <c r="I14" i="66"/>
  <c r="Q66" i="58"/>
  <c r="H1054" i="1"/>
  <c r="Q64" i="58"/>
  <c r="H1052" i="1"/>
  <c r="Q63" i="58"/>
  <c r="H1051" i="1"/>
  <c r="Q81" i="57"/>
  <c r="E1069" i="1"/>
  <c r="Q80" i="57"/>
  <c r="E1068" i="1"/>
  <c r="Q79" i="57"/>
  <c r="E1067" i="1"/>
  <c r="Q74" i="57"/>
  <c r="E1062" i="1"/>
  <c r="Q78" i="57"/>
  <c r="E1066" i="1"/>
  <c r="Q76" i="57"/>
  <c r="E1064" i="1"/>
  <c r="Q75" i="57"/>
  <c r="E1063" i="1"/>
  <c r="Q62" i="57"/>
  <c r="E1050" i="1"/>
  <c r="Q73" i="57"/>
  <c r="E1061" i="1"/>
  <c r="Q72" i="57"/>
  <c r="E1060" i="1"/>
  <c r="Q71" i="57"/>
  <c r="E1059" i="1"/>
  <c r="Q70" i="57"/>
  <c r="E1058" i="1"/>
  <c r="Q69" i="57"/>
  <c r="E1057" i="1"/>
  <c r="Q68" i="57"/>
  <c r="E1056" i="1"/>
  <c r="Q67" i="57"/>
  <c r="E1055" i="1"/>
  <c r="Q65" i="57"/>
  <c r="E1053" i="1"/>
  <c r="Q66" i="57"/>
  <c r="E1054" i="1"/>
  <c r="Q64" i="57"/>
  <c r="E1052" i="1"/>
  <c r="Q63" i="57"/>
  <c r="E1051" i="1"/>
  <c r="B1807" i="1"/>
  <c r="B1806" i="1"/>
  <c r="B1804" i="1"/>
  <c r="B1798" i="1"/>
  <c r="B1799" i="1"/>
  <c r="B1800" i="1"/>
  <c r="B1801" i="1"/>
  <c r="B1802" i="1"/>
  <c r="B1803" i="1"/>
  <c r="B1796" i="1"/>
  <c r="B1795" i="1"/>
  <c r="B1794" i="1"/>
  <c r="B1793" i="1"/>
  <c r="B1791" i="1"/>
  <c r="B1792" i="1"/>
  <c r="B1790" i="1"/>
  <c r="K63" i="57"/>
  <c r="C411" i="1"/>
  <c r="K62" i="57"/>
  <c r="C410" i="1"/>
  <c r="K63" i="58"/>
  <c r="D411" i="1"/>
  <c r="K62" i="58"/>
  <c r="D410" i="1"/>
  <c r="D422" i="1"/>
  <c r="D1743" i="1"/>
  <c r="E411" i="1"/>
  <c r="E410" i="1"/>
  <c r="E421" i="1"/>
  <c r="E1742" i="1"/>
  <c r="F411" i="1"/>
  <c r="F410" i="1"/>
  <c r="F1730" i="1"/>
  <c r="G411" i="1"/>
  <c r="G410" i="1"/>
  <c r="H411" i="1"/>
  <c r="H410" i="1"/>
  <c r="I1730" i="1"/>
  <c r="K64" i="57"/>
  <c r="C412" i="1"/>
  <c r="K64" i="58"/>
  <c r="D412" i="1"/>
  <c r="E412" i="1"/>
  <c r="E1731" i="1"/>
  <c r="F412" i="1"/>
  <c r="F1731" i="1"/>
  <c r="G412" i="1"/>
  <c r="G1731" i="1"/>
  <c r="H412" i="1"/>
  <c r="I1731" i="1"/>
  <c r="J1731" i="1"/>
  <c r="K65" i="57"/>
  <c r="C413" i="1"/>
  <c r="K65" i="58"/>
  <c r="D413" i="1"/>
  <c r="E413" i="1"/>
  <c r="E1733" i="1"/>
  <c r="F413" i="1"/>
  <c r="F1732" i="1"/>
  <c r="G413" i="1"/>
  <c r="G1733" i="1"/>
  <c r="H413" i="1"/>
  <c r="I1733" i="1"/>
  <c r="F1733" i="1"/>
  <c r="K66" i="57"/>
  <c r="C414" i="1"/>
  <c r="C1734" i="1"/>
  <c r="K66" i="58"/>
  <c r="D414" i="1"/>
  <c r="E414" i="1"/>
  <c r="F414" i="1"/>
  <c r="G414" i="1"/>
  <c r="H414" i="1"/>
  <c r="H1734" i="1"/>
  <c r="O200" i="97"/>
  <c r="I1734" i="1"/>
  <c r="J1734" i="1"/>
  <c r="E1735" i="1"/>
  <c r="K67" i="57"/>
  <c r="C415" i="1"/>
  <c r="C1736" i="1"/>
  <c r="K67" i="58"/>
  <c r="D415" i="1"/>
  <c r="E415" i="1"/>
  <c r="F415" i="1"/>
  <c r="F1736" i="1"/>
  <c r="G415" i="1"/>
  <c r="H415" i="1"/>
  <c r="I1736" i="1"/>
  <c r="J1736" i="1"/>
  <c r="K68" i="57"/>
  <c r="C416" i="1"/>
  <c r="K68" i="58"/>
  <c r="D416" i="1"/>
  <c r="E416" i="1"/>
  <c r="F416" i="1"/>
  <c r="F1737" i="1"/>
  <c r="G416" i="1"/>
  <c r="G1737" i="1"/>
  <c r="H416" i="1"/>
  <c r="I1737" i="1"/>
  <c r="J1737" i="1"/>
  <c r="K69" i="57"/>
  <c r="C417" i="1"/>
  <c r="C1738" i="1"/>
  <c r="K69" i="58"/>
  <c r="D417" i="1"/>
  <c r="E417" i="1"/>
  <c r="E1738" i="1"/>
  <c r="F417" i="1"/>
  <c r="F1738" i="1"/>
  <c r="G417" i="1"/>
  <c r="G1738" i="1"/>
  <c r="H417" i="1"/>
  <c r="I1738" i="1"/>
  <c r="J1738" i="1"/>
  <c r="K70" i="57"/>
  <c r="C418" i="1"/>
  <c r="C1739" i="1"/>
  <c r="K70" i="58"/>
  <c r="D418" i="1"/>
  <c r="E418" i="1"/>
  <c r="F418" i="1"/>
  <c r="F1739" i="1"/>
  <c r="G418" i="1"/>
  <c r="G1739" i="1"/>
  <c r="H418" i="1"/>
  <c r="H1739" i="1"/>
  <c r="I1739" i="1"/>
  <c r="J1739" i="1"/>
  <c r="K71" i="57"/>
  <c r="C419" i="1"/>
  <c r="K71" i="58"/>
  <c r="D419" i="1"/>
  <c r="E419" i="1"/>
  <c r="F419" i="1"/>
  <c r="F1740" i="1"/>
  <c r="G419" i="1"/>
  <c r="H419" i="1"/>
  <c r="H1740" i="1"/>
  <c r="O206" i="97"/>
  <c r="I205" i="98"/>
  <c r="I1740" i="1"/>
  <c r="J1740" i="1"/>
  <c r="K72" i="57"/>
  <c r="C420" i="1"/>
  <c r="K72" i="58"/>
  <c r="D420" i="1"/>
  <c r="D1741" i="1"/>
  <c r="E420" i="1"/>
  <c r="E1741" i="1"/>
  <c r="F420" i="1"/>
  <c r="F1741" i="1"/>
  <c r="G420" i="1"/>
  <c r="G1741" i="1"/>
  <c r="H420" i="1"/>
  <c r="H1741" i="1"/>
  <c r="I1741" i="1"/>
  <c r="J1741" i="1"/>
  <c r="K73" i="57"/>
  <c r="C421" i="1"/>
  <c r="K73" i="58"/>
  <c r="D421" i="1"/>
  <c r="D1742" i="1"/>
  <c r="F421" i="1"/>
  <c r="F1742" i="1"/>
  <c r="G421" i="1"/>
  <c r="G1742" i="1"/>
  <c r="H421" i="1"/>
  <c r="I1742" i="1"/>
  <c r="J1742" i="1"/>
  <c r="C422" i="1"/>
  <c r="E422" i="1"/>
  <c r="F422" i="1"/>
  <c r="F1743" i="1"/>
  <c r="G422" i="1"/>
  <c r="H422" i="1"/>
  <c r="H1743" i="1"/>
  <c r="O209" i="97"/>
  <c r="I1743" i="1"/>
  <c r="J1743" i="1"/>
  <c r="K76" i="57"/>
  <c r="C424" i="1"/>
  <c r="K75" i="57"/>
  <c r="C423" i="1"/>
  <c r="K76" i="58"/>
  <c r="D424" i="1"/>
  <c r="K75" i="58"/>
  <c r="D423" i="1"/>
  <c r="E424" i="1"/>
  <c r="E423" i="1"/>
  <c r="F424" i="1"/>
  <c r="F423" i="1"/>
  <c r="F1744" i="1"/>
  <c r="G424" i="1"/>
  <c r="G423" i="1"/>
  <c r="G1744" i="1"/>
  <c r="H424" i="1"/>
  <c r="H423" i="1"/>
  <c r="I1744" i="1"/>
  <c r="C427" i="1"/>
  <c r="C425" i="1"/>
  <c r="D427" i="1"/>
  <c r="D425" i="1"/>
  <c r="E427" i="1"/>
  <c r="E425" i="1"/>
  <c r="E1745" i="1"/>
  <c r="F427" i="1"/>
  <c r="F425" i="1"/>
  <c r="G427" i="1"/>
  <c r="G425" i="1"/>
  <c r="H427" i="1"/>
  <c r="H425" i="1"/>
  <c r="C428" i="1"/>
  <c r="D428" i="1"/>
  <c r="D1746" i="1"/>
  <c r="E428" i="1"/>
  <c r="E1746" i="1"/>
  <c r="F428" i="1"/>
  <c r="F1746" i="1"/>
  <c r="G428" i="1"/>
  <c r="H428" i="1"/>
  <c r="H1746" i="1"/>
  <c r="O212" i="97"/>
  <c r="I211" i="98"/>
  <c r="I1746" i="1"/>
  <c r="J1746" i="1"/>
  <c r="C430" i="1"/>
  <c r="C429" i="1"/>
  <c r="D430" i="1"/>
  <c r="D429" i="1"/>
  <c r="E430" i="1"/>
  <c r="E429" i="1"/>
  <c r="E1747" i="1"/>
  <c r="F430" i="1"/>
  <c r="F429" i="1"/>
  <c r="G430" i="1"/>
  <c r="G429" i="1"/>
  <c r="H430" i="1"/>
  <c r="H429" i="1"/>
  <c r="L63" i="57"/>
  <c r="C441" i="1"/>
  <c r="L62" i="57"/>
  <c r="C440" i="1"/>
  <c r="L67" i="57"/>
  <c r="C445" i="1"/>
  <c r="C1766" i="1"/>
  <c r="L63" i="58"/>
  <c r="D441" i="1"/>
  <c r="L62" i="58"/>
  <c r="D440" i="1"/>
  <c r="E441" i="1"/>
  <c r="E440" i="1"/>
  <c r="E448" i="1"/>
  <c r="E1769" i="1"/>
  <c r="L63" i="61"/>
  <c r="F441" i="1"/>
  <c r="L62" i="61"/>
  <c r="F440" i="1"/>
  <c r="G441" i="1"/>
  <c r="G440" i="1"/>
  <c r="H441" i="1"/>
  <c r="H440" i="1"/>
  <c r="H446" i="1"/>
  <c r="H1767" i="1"/>
  <c r="O224" i="97"/>
  <c r="I223" i="98"/>
  <c r="I1760" i="1"/>
  <c r="L64" i="57"/>
  <c r="C442" i="1"/>
  <c r="L64" i="58"/>
  <c r="D442" i="1"/>
  <c r="E442" i="1"/>
  <c r="L64" i="61"/>
  <c r="F442" i="1"/>
  <c r="G442" i="1"/>
  <c r="H442" i="1"/>
  <c r="J1761" i="1"/>
  <c r="L65" i="57"/>
  <c r="C443" i="1"/>
  <c r="L65" i="58"/>
  <c r="D443" i="1"/>
  <c r="L66" i="58"/>
  <c r="D444" i="1"/>
  <c r="D1765" i="1"/>
  <c r="E443" i="1"/>
  <c r="L65" i="61"/>
  <c r="F443" i="1"/>
  <c r="G443" i="1"/>
  <c r="G1762" i="1"/>
  <c r="H443" i="1"/>
  <c r="J1762" i="1"/>
  <c r="L66" i="57"/>
  <c r="C444" i="1"/>
  <c r="C1764" i="1"/>
  <c r="E444" i="1"/>
  <c r="L66" i="61"/>
  <c r="F444" i="1"/>
  <c r="G444" i="1"/>
  <c r="G1764" i="1"/>
  <c r="H444" i="1"/>
  <c r="L67" i="58"/>
  <c r="D445" i="1"/>
  <c r="D1766" i="1"/>
  <c r="E445" i="1"/>
  <c r="L67" i="61"/>
  <c r="F445" i="1"/>
  <c r="F1766" i="1"/>
  <c r="G445" i="1"/>
  <c r="G1766" i="1"/>
  <c r="H445" i="1"/>
  <c r="H1766" i="1"/>
  <c r="J1766" i="1"/>
  <c r="L68" i="57"/>
  <c r="C446" i="1"/>
  <c r="L68" i="58"/>
  <c r="D446" i="1"/>
  <c r="D1767" i="1"/>
  <c r="E446" i="1"/>
  <c r="L68" i="61"/>
  <c r="F446" i="1"/>
  <c r="F1767" i="1"/>
  <c r="G446" i="1"/>
  <c r="G1767" i="1"/>
  <c r="I1767" i="1"/>
  <c r="L69" i="57"/>
  <c r="C447" i="1"/>
  <c r="L69" i="58"/>
  <c r="D447" i="1"/>
  <c r="E447" i="1"/>
  <c r="E1768" i="1"/>
  <c r="F447" i="1"/>
  <c r="G447" i="1"/>
  <c r="G1768" i="1"/>
  <c r="H447" i="1"/>
  <c r="L70" i="57"/>
  <c r="C448" i="1"/>
  <c r="L70" i="58"/>
  <c r="D448" i="1"/>
  <c r="D1769" i="1"/>
  <c r="F448" i="1"/>
  <c r="G448" i="1"/>
  <c r="G1769" i="1"/>
  <c r="H448" i="1"/>
  <c r="H1769" i="1"/>
  <c r="O226" i="97"/>
  <c r="I1769" i="1"/>
  <c r="J1769" i="1"/>
  <c r="L71" i="57"/>
  <c r="C449" i="1"/>
  <c r="C1770" i="1"/>
  <c r="L71" i="58"/>
  <c r="D449" i="1"/>
  <c r="E449" i="1"/>
  <c r="F449" i="1"/>
  <c r="G449" i="1"/>
  <c r="G1770" i="1"/>
  <c r="H449" i="1"/>
  <c r="J1770" i="1"/>
  <c r="L72" i="57"/>
  <c r="C450" i="1"/>
  <c r="L72" i="58"/>
  <c r="D450" i="1"/>
  <c r="E450" i="1"/>
  <c r="F450" i="1"/>
  <c r="F1771" i="1"/>
  <c r="G450" i="1"/>
  <c r="G1771" i="1"/>
  <c r="H450" i="1"/>
  <c r="H1771" i="1"/>
  <c r="I1771" i="1"/>
  <c r="J1771" i="1"/>
  <c r="L73" i="57"/>
  <c r="C451" i="1"/>
  <c r="L73" i="58"/>
  <c r="D451" i="1"/>
  <c r="D1772" i="1"/>
  <c r="E451" i="1"/>
  <c r="F451" i="1"/>
  <c r="F1772" i="1"/>
  <c r="G451" i="1"/>
  <c r="G1772" i="1"/>
  <c r="H451" i="1"/>
  <c r="I1772" i="1"/>
  <c r="J1772" i="1"/>
  <c r="C452" i="1"/>
  <c r="D452" i="1"/>
  <c r="E452" i="1"/>
  <c r="E1773" i="1"/>
  <c r="L74" i="61"/>
  <c r="F452" i="1"/>
  <c r="G452" i="1"/>
  <c r="G1773" i="1"/>
  <c r="H452" i="1"/>
  <c r="H1773" i="1"/>
  <c r="O230" i="97"/>
  <c r="I229" i="98"/>
  <c r="J1773" i="1"/>
  <c r="L76" i="57"/>
  <c r="C454" i="1"/>
  <c r="L75" i="57"/>
  <c r="C453" i="1"/>
  <c r="L76" i="58"/>
  <c r="D454" i="1"/>
  <c r="L75" i="58"/>
  <c r="D453" i="1"/>
  <c r="D1774" i="1"/>
  <c r="E454" i="1"/>
  <c r="E453" i="1"/>
  <c r="E1774" i="1"/>
  <c r="L76" i="61"/>
  <c r="F454" i="1"/>
  <c r="L75" i="61"/>
  <c r="F453" i="1"/>
  <c r="F1774" i="1"/>
  <c r="G454" i="1"/>
  <c r="G453" i="1"/>
  <c r="H454" i="1"/>
  <c r="H453" i="1"/>
  <c r="C457" i="1"/>
  <c r="C455" i="1"/>
  <c r="C1775" i="1"/>
  <c r="D457" i="1"/>
  <c r="D455" i="1"/>
  <c r="D1775" i="1"/>
  <c r="E457" i="1"/>
  <c r="E455" i="1"/>
  <c r="E1775" i="1"/>
  <c r="L79" i="61"/>
  <c r="F457" i="1"/>
  <c r="L77" i="61"/>
  <c r="F455" i="1"/>
  <c r="G457" i="1"/>
  <c r="G455" i="1"/>
  <c r="G1775" i="1"/>
  <c r="H457" i="1"/>
  <c r="H455" i="1"/>
  <c r="I1775" i="1"/>
  <c r="J1775" i="1"/>
  <c r="C458" i="1"/>
  <c r="C1776" i="1"/>
  <c r="D458" i="1"/>
  <c r="E458" i="1"/>
  <c r="E1776" i="1"/>
  <c r="L80" i="61"/>
  <c r="F458" i="1"/>
  <c r="F1776" i="1"/>
  <c r="G458" i="1"/>
  <c r="G1776" i="1"/>
  <c r="H458" i="1"/>
  <c r="I1776" i="1"/>
  <c r="C460" i="1"/>
  <c r="C459" i="1"/>
  <c r="D460" i="1"/>
  <c r="D459" i="1"/>
  <c r="E460" i="1"/>
  <c r="E459" i="1"/>
  <c r="E1777" i="1"/>
  <c r="L82" i="61"/>
  <c r="F460" i="1"/>
  <c r="L81" i="61"/>
  <c r="F459" i="1"/>
  <c r="F1777" i="1"/>
  <c r="G460" i="1"/>
  <c r="G459" i="1"/>
  <c r="G1777" i="1"/>
  <c r="H460" i="1"/>
  <c r="H459" i="1"/>
  <c r="I1777" i="1"/>
  <c r="B452" i="1"/>
  <c r="B440" i="1"/>
  <c r="B451" i="1"/>
  <c r="B450" i="1"/>
  <c r="B449" i="1"/>
  <c r="B448" i="1"/>
  <c r="B1769" i="1"/>
  <c r="B447" i="1"/>
  <c r="B446" i="1"/>
  <c r="B445" i="1"/>
  <c r="B444" i="1"/>
  <c r="B443" i="1"/>
  <c r="B442" i="1"/>
  <c r="B441" i="1"/>
  <c r="B460" i="1"/>
  <c r="B459" i="1"/>
  <c r="B458" i="1"/>
  <c r="B457" i="1"/>
  <c r="B455" i="1"/>
  <c r="B1775" i="1"/>
  <c r="B454" i="1"/>
  <c r="B453" i="1"/>
  <c r="B1774" i="1"/>
  <c r="B422" i="1"/>
  <c r="B410" i="1"/>
  <c r="B421" i="1"/>
  <c r="B1742" i="1"/>
  <c r="B420" i="1"/>
  <c r="B1741" i="1"/>
  <c r="B419" i="1"/>
  <c r="B1740" i="1"/>
  <c r="B418" i="1"/>
  <c r="B1739" i="1"/>
  <c r="B417" i="1"/>
  <c r="B1738" i="1"/>
  <c r="B416" i="1"/>
  <c r="B1737" i="1"/>
  <c r="B415" i="1"/>
  <c r="B1736" i="1"/>
  <c r="B414" i="1"/>
  <c r="B1734" i="1"/>
  <c r="B413" i="1"/>
  <c r="B1732" i="1"/>
  <c r="B412" i="1"/>
  <c r="B1733" i="1"/>
  <c r="B1731" i="1"/>
  <c r="B411" i="1"/>
  <c r="B1730" i="1"/>
  <c r="B430" i="1"/>
  <c r="B429" i="1"/>
  <c r="B428" i="1"/>
  <c r="B427" i="1"/>
  <c r="B425" i="1"/>
  <c r="B1745" i="1"/>
  <c r="B424" i="1"/>
  <c r="B423" i="1"/>
  <c r="B1744" i="1"/>
  <c r="J63" i="57"/>
  <c r="C381" i="1"/>
  <c r="J62" i="57"/>
  <c r="C380" i="1"/>
  <c r="J63" i="58"/>
  <c r="D381" i="1"/>
  <c r="J62" i="58"/>
  <c r="D380" i="1"/>
  <c r="E381" i="1"/>
  <c r="E380" i="1"/>
  <c r="F381" i="1"/>
  <c r="F380" i="1"/>
  <c r="G381" i="1"/>
  <c r="G380" i="1"/>
  <c r="G1700" i="1"/>
  <c r="H381" i="1"/>
  <c r="H380" i="1"/>
  <c r="H1700" i="1"/>
  <c r="O171" i="97"/>
  <c r="J64" i="57"/>
  <c r="C382" i="1"/>
  <c r="J64" i="58"/>
  <c r="D382" i="1"/>
  <c r="E382" i="1"/>
  <c r="F382" i="1"/>
  <c r="F1701" i="1"/>
  <c r="G382" i="1"/>
  <c r="G1701" i="1"/>
  <c r="H382" i="1"/>
  <c r="H1701" i="1"/>
  <c r="O172" i="97"/>
  <c r="I171" i="98"/>
  <c r="J65" i="57"/>
  <c r="C383" i="1"/>
  <c r="J65" i="58"/>
  <c r="D383" i="1"/>
  <c r="E383" i="1"/>
  <c r="F383" i="1"/>
  <c r="G383" i="1"/>
  <c r="G1702" i="1"/>
  <c r="H383" i="1"/>
  <c r="J66" i="57"/>
  <c r="C384" i="1"/>
  <c r="J66" i="58"/>
  <c r="D384" i="1"/>
  <c r="D1704" i="1"/>
  <c r="E384" i="1"/>
  <c r="F384" i="1"/>
  <c r="G384" i="1"/>
  <c r="H384" i="1"/>
  <c r="G1705" i="1"/>
  <c r="J67" i="57"/>
  <c r="C385" i="1"/>
  <c r="J67" i="58"/>
  <c r="D385" i="1"/>
  <c r="E385" i="1"/>
  <c r="F385" i="1"/>
  <c r="G385" i="1"/>
  <c r="G1706" i="1"/>
  <c r="H385" i="1"/>
  <c r="H1706" i="1"/>
  <c r="J68" i="57"/>
  <c r="C386" i="1"/>
  <c r="J68" i="58"/>
  <c r="D386" i="1"/>
  <c r="E386" i="1"/>
  <c r="E1707" i="1"/>
  <c r="F386" i="1"/>
  <c r="F1707" i="1"/>
  <c r="G386" i="1"/>
  <c r="G1707" i="1"/>
  <c r="H386" i="1"/>
  <c r="I1707" i="1"/>
  <c r="J69" i="57"/>
  <c r="C387" i="1"/>
  <c r="J69" i="58"/>
  <c r="D387" i="1"/>
  <c r="D1708" i="1"/>
  <c r="E387" i="1"/>
  <c r="F387" i="1"/>
  <c r="G387" i="1"/>
  <c r="G1708" i="1"/>
  <c r="H387" i="1"/>
  <c r="H1708" i="1"/>
  <c r="O179" i="97"/>
  <c r="I178" i="98"/>
  <c r="I1708" i="1"/>
  <c r="J70" i="57"/>
  <c r="C388" i="1"/>
  <c r="J70" i="58"/>
  <c r="D388" i="1"/>
  <c r="D1709" i="1"/>
  <c r="E388" i="1"/>
  <c r="E1709" i="1"/>
  <c r="F388" i="1"/>
  <c r="G388" i="1"/>
  <c r="G1709" i="1"/>
  <c r="H388" i="1"/>
  <c r="H1709" i="1"/>
  <c r="O180" i="97"/>
  <c r="J1709" i="1"/>
  <c r="J71" i="57"/>
  <c r="C389" i="1"/>
  <c r="J71" i="58"/>
  <c r="D389" i="1"/>
  <c r="D1710" i="1"/>
  <c r="E389" i="1"/>
  <c r="F389" i="1"/>
  <c r="G389" i="1"/>
  <c r="H389" i="1"/>
  <c r="H1710" i="1"/>
  <c r="I1710" i="1"/>
  <c r="J72" i="57"/>
  <c r="C390" i="1"/>
  <c r="J72" i="58"/>
  <c r="D390" i="1"/>
  <c r="D1711" i="1"/>
  <c r="E390" i="1"/>
  <c r="F390" i="1"/>
  <c r="G390" i="1"/>
  <c r="G1711" i="1"/>
  <c r="H390" i="1"/>
  <c r="H1711" i="1"/>
  <c r="I1711" i="1"/>
  <c r="J1711" i="1"/>
  <c r="J73" i="57"/>
  <c r="C391" i="1"/>
  <c r="C1712" i="1"/>
  <c r="J73" i="58"/>
  <c r="D391" i="1"/>
  <c r="D1712" i="1"/>
  <c r="E391" i="1"/>
  <c r="F391" i="1"/>
  <c r="G391" i="1"/>
  <c r="G1712" i="1"/>
  <c r="H391" i="1"/>
  <c r="H1712" i="1"/>
  <c r="O183" i="97"/>
  <c r="I1712" i="1"/>
  <c r="J74" i="57"/>
  <c r="C392" i="1"/>
  <c r="J74" i="58"/>
  <c r="D392" i="1"/>
  <c r="D1713" i="1"/>
  <c r="E392" i="1"/>
  <c r="F392" i="1"/>
  <c r="F398" i="1"/>
  <c r="F1716" i="1"/>
  <c r="G392" i="1"/>
  <c r="G1713" i="1"/>
  <c r="H392" i="1"/>
  <c r="H398" i="1"/>
  <c r="H1716" i="1"/>
  <c r="O187" i="97"/>
  <c r="J1713" i="1"/>
  <c r="J76" i="57"/>
  <c r="C394" i="1"/>
  <c r="J75" i="57"/>
  <c r="C393" i="1"/>
  <c r="J76" i="58"/>
  <c r="D394" i="1"/>
  <c r="J75" i="58"/>
  <c r="D393" i="1"/>
  <c r="D1714" i="1"/>
  <c r="E394" i="1"/>
  <c r="E393" i="1"/>
  <c r="F394" i="1"/>
  <c r="F393" i="1"/>
  <c r="F1714" i="1"/>
  <c r="G394" i="1"/>
  <c r="G393" i="1"/>
  <c r="G1714" i="1"/>
  <c r="H394" i="1"/>
  <c r="H393" i="1"/>
  <c r="J79" i="57"/>
  <c r="C397" i="1"/>
  <c r="J77" i="57"/>
  <c r="C395" i="1"/>
  <c r="J79" i="58"/>
  <c r="D397" i="1"/>
  <c r="J77" i="58"/>
  <c r="D395" i="1"/>
  <c r="D1715" i="1"/>
  <c r="E397" i="1"/>
  <c r="E395" i="1"/>
  <c r="E1715" i="1"/>
  <c r="F397" i="1"/>
  <c r="F395" i="1"/>
  <c r="F1715" i="1"/>
  <c r="G397" i="1"/>
  <c r="G395" i="1"/>
  <c r="H397" i="1"/>
  <c r="H395" i="1"/>
  <c r="J80" i="57"/>
  <c r="C398" i="1"/>
  <c r="J80" i="58"/>
  <c r="D398" i="1"/>
  <c r="D1716" i="1"/>
  <c r="E398" i="1"/>
  <c r="E1716" i="1"/>
  <c r="G398" i="1"/>
  <c r="G1716" i="1"/>
  <c r="J82" i="57"/>
  <c r="C400" i="1"/>
  <c r="J81" i="57"/>
  <c r="C399" i="1"/>
  <c r="C1717" i="1"/>
  <c r="J82" i="58"/>
  <c r="D400" i="1"/>
  <c r="J81" i="58"/>
  <c r="D399" i="1"/>
  <c r="D1717" i="1"/>
  <c r="E400" i="1"/>
  <c r="E399" i="1"/>
  <c r="E1717" i="1"/>
  <c r="F400" i="1"/>
  <c r="F399" i="1"/>
  <c r="G400" i="1"/>
  <c r="G399" i="1"/>
  <c r="H400" i="1"/>
  <c r="H399" i="1"/>
  <c r="B392" i="1"/>
  <c r="B380" i="1"/>
  <c r="B1713" i="1"/>
  <c r="B391" i="1"/>
  <c r="B1712" i="1"/>
  <c r="B390" i="1"/>
  <c r="B1711" i="1"/>
  <c r="B389" i="1"/>
  <c r="B388" i="1"/>
  <c r="B1709" i="1"/>
  <c r="B387" i="1"/>
  <c r="B1708" i="1"/>
  <c r="B386" i="1"/>
  <c r="B1707" i="1"/>
  <c r="B385" i="1"/>
  <c r="B384" i="1"/>
  <c r="B1704" i="1"/>
  <c r="B383" i="1"/>
  <c r="B382" i="1"/>
  <c r="B1703" i="1"/>
  <c r="B1702" i="1"/>
  <c r="B1701" i="1"/>
  <c r="B381" i="1"/>
  <c r="B1700" i="1"/>
  <c r="B400" i="1"/>
  <c r="B399" i="1"/>
  <c r="B1717" i="1"/>
  <c r="B398" i="1"/>
  <c r="B397" i="1"/>
  <c r="B395" i="1"/>
  <c r="B1715" i="1"/>
  <c r="B394" i="1"/>
  <c r="B393" i="1"/>
  <c r="B1714" i="1"/>
  <c r="F63" i="57"/>
  <c r="C63" i="57"/>
  <c r="D63" i="57"/>
  <c r="I63" i="57"/>
  <c r="C351" i="1"/>
  <c r="F62" i="57"/>
  <c r="C62" i="57"/>
  <c r="D62" i="57"/>
  <c r="I62" i="57"/>
  <c r="C350" i="1"/>
  <c r="F63" i="58"/>
  <c r="C63" i="58"/>
  <c r="D63" i="58"/>
  <c r="I63" i="58"/>
  <c r="D351" i="1"/>
  <c r="F62" i="58"/>
  <c r="C62" i="58"/>
  <c r="D62" i="58"/>
  <c r="I62" i="58"/>
  <c r="D350" i="1"/>
  <c r="E351" i="1"/>
  <c r="E350" i="1"/>
  <c r="F351" i="1"/>
  <c r="F350" i="1"/>
  <c r="F1670" i="1"/>
  <c r="G351" i="1"/>
  <c r="G350" i="1"/>
  <c r="G1670" i="1"/>
  <c r="H351" i="1"/>
  <c r="H350" i="1"/>
  <c r="H359" i="1"/>
  <c r="H1680" i="1"/>
  <c r="J1670" i="1"/>
  <c r="F64" i="57"/>
  <c r="C64" i="57"/>
  <c r="D64" i="57"/>
  <c r="I64" i="57"/>
  <c r="C352" i="1"/>
  <c r="F64" i="58"/>
  <c r="C64" i="58"/>
  <c r="D64" i="58"/>
  <c r="I64" i="58"/>
  <c r="D352" i="1"/>
  <c r="D1671" i="1"/>
  <c r="E352" i="1"/>
  <c r="F352" i="1"/>
  <c r="F1671" i="1"/>
  <c r="G352" i="1"/>
  <c r="G1671" i="1"/>
  <c r="H352" i="1"/>
  <c r="H353" i="1"/>
  <c r="H1673" i="1"/>
  <c r="O153" i="97"/>
  <c r="H1671" i="1"/>
  <c r="O151" i="97"/>
  <c r="I1671" i="1"/>
  <c r="F65" i="57"/>
  <c r="C65" i="57"/>
  <c r="D65" i="57"/>
  <c r="I65" i="57"/>
  <c r="C353" i="1"/>
  <c r="F65" i="58"/>
  <c r="C65" i="58"/>
  <c r="D65" i="58"/>
  <c r="I65" i="58"/>
  <c r="D353" i="1"/>
  <c r="E353" i="1"/>
  <c r="E1673" i="1"/>
  <c r="F353" i="1"/>
  <c r="G353" i="1"/>
  <c r="G354" i="1"/>
  <c r="G1675" i="1"/>
  <c r="G1672" i="1"/>
  <c r="I1672" i="1"/>
  <c r="G1673" i="1"/>
  <c r="F66" i="57"/>
  <c r="C66" i="57"/>
  <c r="D66" i="57"/>
  <c r="I66" i="57"/>
  <c r="C354" i="1"/>
  <c r="C1674" i="1"/>
  <c r="F66" i="58"/>
  <c r="C66" i="58"/>
  <c r="D66" i="58"/>
  <c r="I66" i="58"/>
  <c r="D354" i="1"/>
  <c r="E354" i="1"/>
  <c r="E1675" i="1"/>
  <c r="F354" i="1"/>
  <c r="G1674" i="1"/>
  <c r="H354" i="1"/>
  <c r="F67" i="57"/>
  <c r="C67" i="57"/>
  <c r="D67" i="57"/>
  <c r="I67" i="57"/>
  <c r="C355" i="1"/>
  <c r="C1676" i="1"/>
  <c r="F67" i="58"/>
  <c r="C67" i="58"/>
  <c r="D67" i="58"/>
  <c r="I67" i="58"/>
  <c r="D355" i="1"/>
  <c r="E355" i="1"/>
  <c r="F355" i="1"/>
  <c r="F1676" i="1"/>
  <c r="G355" i="1"/>
  <c r="G1676" i="1"/>
  <c r="H355" i="1"/>
  <c r="F68" i="57"/>
  <c r="C68" i="57"/>
  <c r="D68" i="57"/>
  <c r="I68" i="57"/>
  <c r="C356" i="1"/>
  <c r="F68" i="58"/>
  <c r="C68" i="58"/>
  <c r="D68" i="58"/>
  <c r="I68" i="58"/>
  <c r="D356" i="1"/>
  <c r="D1677" i="1"/>
  <c r="E356" i="1"/>
  <c r="F356" i="1"/>
  <c r="F1677" i="1"/>
  <c r="G356" i="1"/>
  <c r="G1677" i="1"/>
  <c r="H356" i="1"/>
  <c r="H1677" i="1"/>
  <c r="I1677" i="1"/>
  <c r="F69" i="57"/>
  <c r="C69" i="57"/>
  <c r="D69" i="57"/>
  <c r="I69" i="57"/>
  <c r="C357" i="1"/>
  <c r="F69" i="58"/>
  <c r="C69" i="58"/>
  <c r="D69" i="58"/>
  <c r="I69" i="58"/>
  <c r="D357" i="1"/>
  <c r="D1678" i="1"/>
  <c r="E357" i="1"/>
  <c r="E1678" i="1"/>
  <c r="F357" i="1"/>
  <c r="G357" i="1"/>
  <c r="G1678" i="1"/>
  <c r="H357" i="1"/>
  <c r="I1678" i="1"/>
  <c r="F70" i="57"/>
  <c r="C70" i="57"/>
  <c r="D70" i="57"/>
  <c r="I70" i="57"/>
  <c r="C358" i="1"/>
  <c r="F70" i="58"/>
  <c r="C70" i="58"/>
  <c r="D70" i="58"/>
  <c r="I70" i="58"/>
  <c r="D358" i="1"/>
  <c r="D1679" i="1"/>
  <c r="E358" i="1"/>
  <c r="E1679" i="1"/>
  <c r="F358" i="1"/>
  <c r="G358" i="1"/>
  <c r="G1679" i="1"/>
  <c r="H358" i="1"/>
  <c r="I1679" i="1"/>
  <c r="F71" i="57"/>
  <c r="C71" i="57"/>
  <c r="D71" i="57"/>
  <c r="I71" i="57"/>
  <c r="C359" i="1"/>
  <c r="C1680" i="1"/>
  <c r="F71" i="58"/>
  <c r="C71" i="58"/>
  <c r="D71" i="58"/>
  <c r="I71" i="58"/>
  <c r="D359" i="1"/>
  <c r="E359" i="1"/>
  <c r="E1680" i="1"/>
  <c r="F359" i="1"/>
  <c r="G359" i="1"/>
  <c r="G1680" i="1"/>
  <c r="J1680" i="1"/>
  <c r="F72" i="57"/>
  <c r="C72" i="57"/>
  <c r="D72" i="57"/>
  <c r="I72" i="57"/>
  <c r="C360" i="1"/>
  <c r="C1681" i="1"/>
  <c r="F72" i="58"/>
  <c r="C72" i="58"/>
  <c r="D72" i="58"/>
  <c r="I72" i="58"/>
  <c r="D360" i="1"/>
  <c r="D1681" i="1"/>
  <c r="E360" i="1"/>
  <c r="F360" i="1"/>
  <c r="F1681" i="1"/>
  <c r="G360" i="1"/>
  <c r="G1681" i="1"/>
  <c r="H360" i="1"/>
  <c r="J1681" i="1"/>
  <c r="F73" i="57"/>
  <c r="C73" i="57"/>
  <c r="D73" i="57"/>
  <c r="I73" i="57"/>
  <c r="C361" i="1"/>
  <c r="C1682" i="1"/>
  <c r="F73" i="58"/>
  <c r="C73" i="58"/>
  <c r="D73" i="58"/>
  <c r="I73" i="58"/>
  <c r="D361" i="1"/>
  <c r="D1682" i="1"/>
  <c r="E361" i="1"/>
  <c r="F361" i="1"/>
  <c r="G361" i="1"/>
  <c r="G1682" i="1"/>
  <c r="H361" i="1"/>
  <c r="H1682" i="1"/>
  <c r="O162" i="97"/>
  <c r="J1682" i="1"/>
  <c r="F74" i="57"/>
  <c r="C74" i="57"/>
  <c r="D74" i="57"/>
  <c r="I74" i="57"/>
  <c r="C362" i="1"/>
  <c r="F74" i="58"/>
  <c r="C74" i="58"/>
  <c r="D74" i="58"/>
  <c r="I74" i="58"/>
  <c r="D362" i="1"/>
  <c r="E362" i="1"/>
  <c r="F362" i="1"/>
  <c r="G362" i="1"/>
  <c r="G1683" i="1"/>
  <c r="H362" i="1"/>
  <c r="H1683" i="1"/>
  <c r="O163" i="97"/>
  <c r="J1683" i="1"/>
  <c r="F76" i="57"/>
  <c r="C76" i="57"/>
  <c r="D76" i="57"/>
  <c r="I76" i="57"/>
  <c r="C364" i="1"/>
  <c r="F75" i="57"/>
  <c r="C75" i="57"/>
  <c r="D75" i="57"/>
  <c r="I75" i="57"/>
  <c r="C363" i="1"/>
  <c r="F76" i="58"/>
  <c r="C76" i="58"/>
  <c r="D76" i="58"/>
  <c r="I76" i="58"/>
  <c r="D364" i="1"/>
  <c r="F75" i="58"/>
  <c r="C75" i="58"/>
  <c r="D75" i="58"/>
  <c r="I75" i="58"/>
  <c r="D363" i="1"/>
  <c r="D1684" i="1"/>
  <c r="E364" i="1"/>
  <c r="E363" i="1"/>
  <c r="F364" i="1"/>
  <c r="F363" i="1"/>
  <c r="F1684" i="1"/>
  <c r="G364" i="1"/>
  <c r="G363" i="1"/>
  <c r="G1684" i="1"/>
  <c r="H364" i="1"/>
  <c r="H363" i="1"/>
  <c r="F79" i="57"/>
  <c r="C79" i="57"/>
  <c r="D79" i="57"/>
  <c r="I79" i="57"/>
  <c r="C367" i="1"/>
  <c r="F77" i="57"/>
  <c r="C77" i="57"/>
  <c r="D77" i="57"/>
  <c r="I77" i="57"/>
  <c r="C365" i="1"/>
  <c r="F79" i="58"/>
  <c r="C79" i="58"/>
  <c r="D79" i="58"/>
  <c r="I79" i="58"/>
  <c r="D367" i="1"/>
  <c r="F77" i="58"/>
  <c r="C77" i="58"/>
  <c r="D77" i="58"/>
  <c r="I77" i="58"/>
  <c r="D365" i="1"/>
  <c r="E367" i="1"/>
  <c r="E365" i="1"/>
  <c r="E1685" i="1"/>
  <c r="F367" i="1"/>
  <c r="F365" i="1"/>
  <c r="F1685" i="1"/>
  <c r="G367" i="1"/>
  <c r="G365" i="1"/>
  <c r="G1685" i="1"/>
  <c r="H367" i="1"/>
  <c r="H365" i="1"/>
  <c r="H1685" i="1"/>
  <c r="F80" i="57"/>
  <c r="C80" i="57"/>
  <c r="D80" i="57"/>
  <c r="I80" i="57"/>
  <c r="C368" i="1"/>
  <c r="C1686" i="1"/>
  <c r="F80" i="58"/>
  <c r="C80" i="58"/>
  <c r="D80" i="58"/>
  <c r="I80" i="58"/>
  <c r="D368" i="1"/>
  <c r="E368" i="1"/>
  <c r="F368" i="1"/>
  <c r="F1686" i="1"/>
  <c r="G368" i="1"/>
  <c r="G1686" i="1"/>
  <c r="H368" i="1"/>
  <c r="H1686" i="1"/>
  <c r="I1686" i="1"/>
  <c r="F82" i="57"/>
  <c r="C82" i="57"/>
  <c r="D82" i="57"/>
  <c r="I82" i="57"/>
  <c r="C370" i="1"/>
  <c r="F81" i="57"/>
  <c r="C81" i="57"/>
  <c r="D81" i="57"/>
  <c r="I81" i="57"/>
  <c r="C369" i="1"/>
  <c r="C1687" i="1"/>
  <c r="F82" i="58"/>
  <c r="C82" i="58"/>
  <c r="D82" i="58"/>
  <c r="I82" i="58"/>
  <c r="D370" i="1"/>
  <c r="F81" i="58"/>
  <c r="C81" i="58"/>
  <c r="D81" i="58"/>
  <c r="I81" i="58"/>
  <c r="D369" i="1"/>
  <c r="E370" i="1"/>
  <c r="E369" i="1"/>
  <c r="F370" i="1"/>
  <c r="F369" i="1"/>
  <c r="F1687" i="1"/>
  <c r="G370" i="1"/>
  <c r="G369" i="1"/>
  <c r="H370" i="1"/>
  <c r="H369" i="1"/>
  <c r="F74" i="2"/>
  <c r="I74" i="2"/>
  <c r="B362" i="1"/>
  <c r="F62" i="2"/>
  <c r="I62" i="2"/>
  <c r="B350" i="1"/>
  <c r="I73" i="2"/>
  <c r="B361" i="1"/>
  <c r="F72" i="2"/>
  <c r="I72" i="2"/>
  <c r="B360" i="1"/>
  <c r="F71" i="2"/>
  <c r="I71" i="2"/>
  <c r="B359" i="1"/>
  <c r="F70" i="2"/>
  <c r="I70" i="2"/>
  <c r="B358" i="1"/>
  <c r="F69" i="2"/>
  <c r="I69" i="2"/>
  <c r="B357" i="1"/>
  <c r="F68" i="2"/>
  <c r="I68" i="2"/>
  <c r="B356" i="1"/>
  <c r="F67" i="2"/>
  <c r="I67" i="2"/>
  <c r="B355" i="1"/>
  <c r="F66" i="2"/>
  <c r="I66" i="2"/>
  <c r="B354" i="1"/>
  <c r="F65" i="2"/>
  <c r="I65" i="2"/>
  <c r="B353" i="1"/>
  <c r="F64" i="2"/>
  <c r="I64" i="2"/>
  <c r="B352" i="1"/>
  <c r="F63" i="2"/>
  <c r="I63" i="2"/>
  <c r="B351" i="1"/>
  <c r="B1670" i="1"/>
  <c r="F82" i="2"/>
  <c r="I82" i="2"/>
  <c r="B370" i="1"/>
  <c r="F81" i="2"/>
  <c r="I81" i="2"/>
  <c r="B369" i="1"/>
  <c r="F80" i="2"/>
  <c r="I80" i="2"/>
  <c r="B368" i="1"/>
  <c r="F79" i="2"/>
  <c r="I79" i="2"/>
  <c r="B367" i="1"/>
  <c r="F77" i="2"/>
  <c r="I77" i="2"/>
  <c r="B365" i="1"/>
  <c r="F76" i="2"/>
  <c r="I76" i="2"/>
  <c r="B364" i="1"/>
  <c r="F75" i="2"/>
  <c r="I75" i="2"/>
  <c r="B363" i="1"/>
  <c r="B1684" i="1"/>
  <c r="H63" i="57"/>
  <c r="C321" i="1"/>
  <c r="H62" i="57"/>
  <c r="C320" i="1"/>
  <c r="H63" i="58"/>
  <c r="D321" i="1"/>
  <c r="H62" i="58"/>
  <c r="D320" i="1"/>
  <c r="E321" i="1"/>
  <c r="E320" i="1"/>
  <c r="F321" i="1"/>
  <c r="F320" i="1"/>
  <c r="F1640" i="1"/>
  <c r="G321" i="1"/>
  <c r="G320" i="1"/>
  <c r="H321" i="1"/>
  <c r="H320" i="1"/>
  <c r="H328" i="1"/>
  <c r="H1649" i="1"/>
  <c r="I1640" i="1"/>
  <c r="J1640" i="1"/>
  <c r="H64" i="57"/>
  <c r="C322" i="1"/>
  <c r="H64" i="58"/>
  <c r="D322" i="1"/>
  <c r="E322" i="1"/>
  <c r="F322" i="1"/>
  <c r="F1641" i="1"/>
  <c r="G322" i="1"/>
  <c r="H322" i="1"/>
  <c r="I1641" i="1"/>
  <c r="H65" i="57"/>
  <c r="C323" i="1"/>
  <c r="H65" i="58"/>
  <c r="D323" i="1"/>
  <c r="D1643" i="1"/>
  <c r="E323" i="1"/>
  <c r="F323" i="1"/>
  <c r="G323" i="1"/>
  <c r="G324" i="1"/>
  <c r="G1645" i="1"/>
  <c r="H323" i="1"/>
  <c r="H324" i="1"/>
  <c r="H1645" i="1"/>
  <c r="H1643" i="1"/>
  <c r="I1643" i="1"/>
  <c r="I1642" i="1"/>
  <c r="J1643" i="1"/>
  <c r="H66" i="57"/>
  <c r="G66" i="57"/>
  <c r="C294" i="1"/>
  <c r="G62" i="57"/>
  <c r="C290" i="1"/>
  <c r="C1614" i="1"/>
  <c r="H66" i="58"/>
  <c r="D324" i="1"/>
  <c r="E324" i="1"/>
  <c r="E1644" i="1"/>
  <c r="F324" i="1"/>
  <c r="I1644" i="1"/>
  <c r="J1644" i="1"/>
  <c r="F1645" i="1"/>
  <c r="J1645" i="1"/>
  <c r="H67" i="57"/>
  <c r="C325" i="1"/>
  <c r="H67" i="58"/>
  <c r="D325" i="1"/>
  <c r="E325" i="1"/>
  <c r="F325" i="1"/>
  <c r="F1646" i="1"/>
  <c r="G325" i="1"/>
  <c r="G1646" i="1"/>
  <c r="H325" i="1"/>
  <c r="I1646" i="1"/>
  <c r="J1646" i="1"/>
  <c r="H68" i="57"/>
  <c r="C326" i="1"/>
  <c r="H68" i="58"/>
  <c r="G68" i="58"/>
  <c r="D296" i="1"/>
  <c r="G62" i="58"/>
  <c r="D290" i="1"/>
  <c r="D1617" i="1"/>
  <c r="E326" i="1"/>
  <c r="F326" i="1"/>
  <c r="F1647" i="1"/>
  <c r="G326" i="1"/>
  <c r="H326" i="1"/>
  <c r="I1647" i="1"/>
  <c r="J1647" i="1"/>
  <c r="H69" i="57"/>
  <c r="C327" i="1"/>
  <c r="H69" i="58"/>
  <c r="D327" i="1"/>
  <c r="E327" i="1"/>
  <c r="E1648" i="1"/>
  <c r="F327" i="1"/>
  <c r="F1648" i="1"/>
  <c r="G327" i="1"/>
  <c r="G1648" i="1"/>
  <c r="H327" i="1"/>
  <c r="I1648" i="1"/>
  <c r="J1648" i="1"/>
  <c r="H70" i="57"/>
  <c r="C328" i="1"/>
  <c r="H70" i="58"/>
  <c r="D328" i="1"/>
  <c r="E328" i="1"/>
  <c r="E1649" i="1"/>
  <c r="F328" i="1"/>
  <c r="G328" i="1"/>
  <c r="I1649" i="1"/>
  <c r="J1649" i="1"/>
  <c r="H71" i="57"/>
  <c r="C329" i="1"/>
  <c r="H71" i="58"/>
  <c r="D329" i="1"/>
  <c r="E329" i="1"/>
  <c r="F329" i="1"/>
  <c r="G329" i="1"/>
  <c r="G1650" i="1"/>
  <c r="H329" i="1"/>
  <c r="I1650" i="1"/>
  <c r="J1650" i="1"/>
  <c r="H72" i="57"/>
  <c r="C330" i="1"/>
  <c r="C1651" i="1"/>
  <c r="H72" i="58"/>
  <c r="D330" i="1"/>
  <c r="E330" i="1"/>
  <c r="E1651" i="1"/>
  <c r="F330" i="1"/>
  <c r="G330" i="1"/>
  <c r="G1651" i="1"/>
  <c r="H330" i="1"/>
  <c r="I1651" i="1"/>
  <c r="J1651" i="1"/>
  <c r="H73" i="57"/>
  <c r="C331" i="1"/>
  <c r="H73" i="58"/>
  <c r="D331" i="1"/>
  <c r="E331" i="1"/>
  <c r="F331" i="1"/>
  <c r="G331" i="1"/>
  <c r="G1652" i="1"/>
  <c r="H331" i="1"/>
  <c r="I1652" i="1"/>
  <c r="J1652" i="1"/>
  <c r="H74" i="57"/>
  <c r="C332" i="1"/>
  <c r="H74" i="58"/>
  <c r="D332" i="1"/>
  <c r="D1653" i="1"/>
  <c r="E332" i="1"/>
  <c r="F332" i="1"/>
  <c r="F1653" i="1"/>
  <c r="G332" i="1"/>
  <c r="G1653" i="1"/>
  <c r="H332" i="1"/>
  <c r="H1653" i="1"/>
  <c r="O138" i="97"/>
  <c r="I1653" i="1"/>
  <c r="J1653" i="1"/>
  <c r="H76" i="57"/>
  <c r="C334" i="1"/>
  <c r="H75" i="57"/>
  <c r="C333" i="1"/>
  <c r="H76" i="58"/>
  <c r="D334" i="1"/>
  <c r="H75" i="58"/>
  <c r="D333" i="1"/>
  <c r="D1654" i="1"/>
  <c r="E334" i="1"/>
  <c r="E333" i="1"/>
  <c r="F334" i="1"/>
  <c r="F333" i="1"/>
  <c r="G334" i="1"/>
  <c r="G333" i="1"/>
  <c r="H334" i="1"/>
  <c r="H333" i="1"/>
  <c r="I1654" i="1"/>
  <c r="J1654" i="1"/>
  <c r="H79" i="57"/>
  <c r="C337" i="1"/>
  <c r="H77" i="57"/>
  <c r="C335" i="1"/>
  <c r="C1655" i="1"/>
  <c r="H79" i="58"/>
  <c r="D337" i="1"/>
  <c r="H77" i="58"/>
  <c r="D335" i="1"/>
  <c r="D1655" i="1"/>
  <c r="E337" i="1"/>
  <c r="E335" i="1"/>
  <c r="F337" i="1"/>
  <c r="F335" i="1"/>
  <c r="F1655" i="1"/>
  <c r="G337" i="1"/>
  <c r="G335" i="1"/>
  <c r="H337" i="1"/>
  <c r="H335" i="1"/>
  <c r="H80" i="57"/>
  <c r="C338" i="1"/>
  <c r="C1656" i="1"/>
  <c r="H80" i="58"/>
  <c r="D338" i="1"/>
  <c r="E338" i="1"/>
  <c r="F338" i="1"/>
  <c r="G338" i="1"/>
  <c r="G1656" i="1"/>
  <c r="H338" i="1"/>
  <c r="J1656" i="1"/>
  <c r="H82" i="57"/>
  <c r="C340" i="1"/>
  <c r="H81" i="57"/>
  <c r="C339" i="1"/>
  <c r="C1657" i="1"/>
  <c r="H82" i="58"/>
  <c r="D340" i="1"/>
  <c r="H81" i="58"/>
  <c r="G81" i="58"/>
  <c r="D309" i="1"/>
  <c r="E340" i="1"/>
  <c r="E339" i="1"/>
  <c r="F340" i="1"/>
  <c r="F339" i="1"/>
  <c r="F1657" i="1"/>
  <c r="G340" i="1"/>
  <c r="G339" i="1"/>
  <c r="H340" i="1"/>
  <c r="H339" i="1"/>
  <c r="B332" i="1"/>
  <c r="B320" i="1"/>
  <c r="B1653" i="1"/>
  <c r="B331" i="1"/>
  <c r="B1652" i="1"/>
  <c r="B330" i="1"/>
  <c r="B1651" i="1"/>
  <c r="B329" i="1"/>
  <c r="B1650" i="1"/>
  <c r="B328" i="1"/>
  <c r="B1649" i="1"/>
  <c r="B327" i="1"/>
  <c r="B1648" i="1"/>
  <c r="B326" i="1"/>
  <c r="B1647" i="1"/>
  <c r="B325" i="1"/>
  <c r="B1646" i="1"/>
  <c r="B324" i="1"/>
  <c r="B323" i="1"/>
  <c r="B1645" i="1"/>
  <c r="B1642" i="1"/>
  <c r="B322" i="1"/>
  <c r="B1641" i="1"/>
  <c r="B321" i="1"/>
  <c r="B1640" i="1"/>
  <c r="B340" i="1"/>
  <c r="B339" i="1"/>
  <c r="B338" i="1"/>
  <c r="B1656" i="1"/>
  <c r="C141" i="97"/>
  <c r="B337" i="1"/>
  <c r="B335" i="1"/>
  <c r="B1655" i="1"/>
  <c r="B334" i="1"/>
  <c r="B333" i="1"/>
  <c r="B1654" i="1"/>
  <c r="G63" i="57"/>
  <c r="C291" i="1"/>
  <c r="G63" i="58"/>
  <c r="D291" i="1"/>
  <c r="E291" i="1"/>
  <c r="E290" i="1"/>
  <c r="E1610" i="1"/>
  <c r="F291" i="1"/>
  <c r="F290" i="1"/>
  <c r="F296" i="1"/>
  <c r="F1617" i="1"/>
  <c r="G291" i="1"/>
  <c r="G290" i="1"/>
  <c r="H291" i="1"/>
  <c r="H290" i="1"/>
  <c r="H1610" i="1"/>
  <c r="O104" i="97"/>
  <c r="J1614" i="1"/>
  <c r="G64" i="57"/>
  <c r="C292" i="1"/>
  <c r="E292" i="1"/>
  <c r="E1611" i="1"/>
  <c r="F292" i="1"/>
  <c r="G292" i="1"/>
  <c r="G1611" i="1"/>
  <c r="H292" i="1"/>
  <c r="H1611" i="1"/>
  <c r="O105" i="97"/>
  <c r="G65" i="57"/>
  <c r="C293" i="1"/>
  <c r="G65" i="58"/>
  <c r="D293" i="1"/>
  <c r="E293" i="1"/>
  <c r="E1612" i="1"/>
  <c r="F293" i="1"/>
  <c r="G293" i="1"/>
  <c r="H293" i="1"/>
  <c r="H1612" i="1"/>
  <c r="O106" i="97"/>
  <c r="J1612" i="1"/>
  <c r="G66" i="58"/>
  <c r="D294" i="1"/>
  <c r="D1614" i="1"/>
  <c r="E294" i="1"/>
  <c r="E1614" i="1"/>
  <c r="F294" i="1"/>
  <c r="F1614" i="1"/>
  <c r="G294" i="1"/>
  <c r="H294" i="1"/>
  <c r="H1614" i="1"/>
  <c r="I1614" i="1"/>
  <c r="G67" i="57"/>
  <c r="C295" i="1"/>
  <c r="C1616" i="1"/>
  <c r="G67" i="58"/>
  <c r="D295" i="1"/>
  <c r="D1616" i="1"/>
  <c r="E295" i="1"/>
  <c r="E1616" i="1"/>
  <c r="F295" i="1"/>
  <c r="G295" i="1"/>
  <c r="G1616" i="1"/>
  <c r="H295" i="1"/>
  <c r="H1616" i="1"/>
  <c r="I1616" i="1"/>
  <c r="J1616" i="1"/>
  <c r="G68" i="57"/>
  <c r="C296" i="1"/>
  <c r="C1617" i="1"/>
  <c r="E296" i="1"/>
  <c r="E1617" i="1"/>
  <c r="G296" i="1"/>
  <c r="G1617" i="1"/>
  <c r="H296" i="1"/>
  <c r="H1617" i="1"/>
  <c r="O111" i="97"/>
  <c r="I1617" i="1"/>
  <c r="G69" i="57"/>
  <c r="C297" i="1"/>
  <c r="C1618" i="1"/>
  <c r="G69" i="58"/>
  <c r="D297" i="1"/>
  <c r="E297" i="1"/>
  <c r="E1618" i="1"/>
  <c r="F297" i="1"/>
  <c r="G297" i="1"/>
  <c r="G1618" i="1"/>
  <c r="H297" i="1"/>
  <c r="H1618" i="1"/>
  <c r="I1618" i="1"/>
  <c r="J1618" i="1"/>
  <c r="G70" i="57"/>
  <c r="C298" i="1"/>
  <c r="C1619" i="1"/>
  <c r="G70" i="58"/>
  <c r="D298" i="1"/>
  <c r="E298" i="1"/>
  <c r="F298" i="1"/>
  <c r="G298" i="1"/>
  <c r="G1619" i="1"/>
  <c r="H298" i="1"/>
  <c r="H1619" i="1"/>
  <c r="O113" i="97"/>
  <c r="I112" i="98"/>
  <c r="I1619" i="1"/>
  <c r="J1619" i="1"/>
  <c r="G71" i="57"/>
  <c r="C299" i="1"/>
  <c r="C1620" i="1"/>
  <c r="E299" i="1"/>
  <c r="E1620" i="1"/>
  <c r="F299" i="1"/>
  <c r="G299" i="1"/>
  <c r="G1620" i="1"/>
  <c r="H299" i="1"/>
  <c r="H1620" i="1"/>
  <c r="I1620" i="1"/>
  <c r="J1620" i="1"/>
  <c r="G72" i="58"/>
  <c r="D300" i="1"/>
  <c r="D1621" i="1"/>
  <c r="E300" i="1"/>
  <c r="E1621" i="1"/>
  <c r="F300" i="1"/>
  <c r="F1621" i="1"/>
  <c r="G300" i="1"/>
  <c r="G1621" i="1"/>
  <c r="H300" i="1"/>
  <c r="H1621" i="1"/>
  <c r="I1621" i="1"/>
  <c r="J1621" i="1"/>
  <c r="G73" i="57"/>
  <c r="C301" i="1"/>
  <c r="C1622" i="1"/>
  <c r="E301" i="1"/>
  <c r="F301" i="1"/>
  <c r="F1622" i="1"/>
  <c r="G301" i="1"/>
  <c r="G1622" i="1"/>
  <c r="H301" i="1"/>
  <c r="H1622" i="1"/>
  <c r="I1622" i="1"/>
  <c r="J1622" i="1"/>
  <c r="G74" i="57"/>
  <c r="C302" i="1"/>
  <c r="C1623" i="1"/>
  <c r="E302" i="1"/>
  <c r="E1623" i="1"/>
  <c r="F302" i="1"/>
  <c r="G302" i="1"/>
  <c r="H302" i="1"/>
  <c r="H1623" i="1"/>
  <c r="O117" i="97"/>
  <c r="I1623" i="1"/>
  <c r="J1623" i="1"/>
  <c r="G76" i="57"/>
  <c r="C304" i="1"/>
  <c r="G75" i="57"/>
  <c r="C303" i="1"/>
  <c r="C1624" i="1"/>
  <c r="G76" i="58"/>
  <c r="D304" i="1"/>
  <c r="G75" i="58"/>
  <c r="D303" i="1"/>
  <c r="D1624" i="1"/>
  <c r="E304" i="1"/>
  <c r="E303" i="1"/>
  <c r="F304" i="1"/>
  <c r="F303" i="1"/>
  <c r="G304" i="1"/>
  <c r="G303" i="1"/>
  <c r="G1624" i="1"/>
  <c r="H304" i="1"/>
  <c r="H303" i="1"/>
  <c r="G79" i="57"/>
  <c r="C307" i="1"/>
  <c r="G77" i="57"/>
  <c r="C305" i="1"/>
  <c r="C1625" i="1"/>
  <c r="G79" i="58"/>
  <c r="D307" i="1"/>
  <c r="G77" i="58"/>
  <c r="D305" i="1"/>
  <c r="E307" i="1"/>
  <c r="E305" i="1"/>
  <c r="F307" i="1"/>
  <c r="F305" i="1"/>
  <c r="G307" i="1"/>
  <c r="G305" i="1"/>
  <c r="H307" i="1"/>
  <c r="H305" i="1"/>
  <c r="I1625" i="1"/>
  <c r="G80" i="57"/>
  <c r="C308" i="1"/>
  <c r="C1626" i="1"/>
  <c r="E308" i="1"/>
  <c r="E1626" i="1"/>
  <c r="F308" i="1"/>
  <c r="F1626" i="1"/>
  <c r="G308" i="1"/>
  <c r="H308" i="1"/>
  <c r="H1626" i="1"/>
  <c r="O120" i="97"/>
  <c r="I1626" i="1"/>
  <c r="G82" i="57"/>
  <c r="C310" i="1"/>
  <c r="G81" i="57"/>
  <c r="C309" i="1"/>
  <c r="G82" i="58"/>
  <c r="D310" i="1"/>
  <c r="E310" i="1"/>
  <c r="E309" i="1"/>
  <c r="E1627" i="1"/>
  <c r="F310" i="1"/>
  <c r="F309" i="1"/>
  <c r="F1627" i="1"/>
  <c r="G310" i="1"/>
  <c r="G309" i="1"/>
  <c r="G1627" i="1"/>
  <c r="H310" i="1"/>
  <c r="H309" i="1"/>
  <c r="B302" i="1"/>
  <c r="B290" i="1"/>
  <c r="B301" i="1"/>
  <c r="B1622" i="1"/>
  <c r="B300" i="1"/>
  <c r="B299" i="1"/>
  <c r="B298" i="1"/>
  <c r="B1619" i="1"/>
  <c r="B297" i="1"/>
  <c r="B1618" i="1"/>
  <c r="B296" i="1"/>
  <c r="B295" i="1"/>
  <c r="B294" i="1"/>
  <c r="B1614" i="1"/>
  <c r="B293" i="1"/>
  <c r="B292" i="1"/>
  <c r="B291" i="1"/>
  <c r="B310" i="1"/>
  <c r="B309" i="1"/>
  <c r="B308" i="1"/>
  <c r="B1626" i="1"/>
  <c r="B307" i="1"/>
  <c r="B305" i="1"/>
  <c r="B1625" i="1"/>
  <c r="B304" i="1"/>
  <c r="B303" i="1"/>
  <c r="B1613" i="1"/>
  <c r="C261" i="1"/>
  <c r="C260" i="1"/>
  <c r="C1580" i="1"/>
  <c r="D261" i="1"/>
  <c r="D260" i="1"/>
  <c r="D1580" i="1"/>
  <c r="E261" i="1"/>
  <c r="E260" i="1"/>
  <c r="F261" i="1"/>
  <c r="F260" i="1"/>
  <c r="F1580" i="1"/>
  <c r="G261" i="1"/>
  <c r="G260" i="1"/>
  <c r="G267" i="1"/>
  <c r="G1588" i="1"/>
  <c r="H261" i="1"/>
  <c r="H260" i="1"/>
  <c r="I1580" i="1"/>
  <c r="I1588" i="1"/>
  <c r="C262" i="1"/>
  <c r="D262" i="1"/>
  <c r="D1581" i="1"/>
  <c r="E262" i="1"/>
  <c r="E1581" i="1"/>
  <c r="F262" i="1"/>
  <c r="F1581" i="1"/>
  <c r="G262" i="1"/>
  <c r="H262" i="1"/>
  <c r="I1581" i="1"/>
  <c r="C263" i="1"/>
  <c r="D263" i="1"/>
  <c r="E263" i="1"/>
  <c r="F263" i="1"/>
  <c r="F1582" i="1"/>
  <c r="G263" i="1"/>
  <c r="G1582" i="1"/>
  <c r="H263" i="1"/>
  <c r="I1582" i="1"/>
  <c r="J1582" i="1"/>
  <c r="C264" i="1"/>
  <c r="C1584" i="1"/>
  <c r="D264" i="1"/>
  <c r="D1584" i="1"/>
  <c r="E264" i="1"/>
  <c r="E1584" i="1"/>
  <c r="F264" i="1"/>
  <c r="F1584" i="1"/>
  <c r="G264" i="1"/>
  <c r="G1584" i="1"/>
  <c r="H264" i="1"/>
  <c r="H1584" i="1"/>
  <c r="I1584" i="1"/>
  <c r="J1584" i="1"/>
  <c r="C265" i="1"/>
  <c r="C1586" i="1"/>
  <c r="D265" i="1"/>
  <c r="D1586" i="1"/>
  <c r="E265" i="1"/>
  <c r="F265" i="1"/>
  <c r="F1586" i="1"/>
  <c r="G265" i="1"/>
  <c r="H265" i="1"/>
  <c r="I1586" i="1"/>
  <c r="J1586" i="1"/>
  <c r="C266" i="1"/>
  <c r="C1587" i="1"/>
  <c r="D266" i="1"/>
  <c r="D1587" i="1"/>
  <c r="E266" i="1"/>
  <c r="F266" i="1"/>
  <c r="F1587" i="1"/>
  <c r="G266" i="1"/>
  <c r="H266" i="1"/>
  <c r="H1587" i="1"/>
  <c r="I1587" i="1"/>
  <c r="C267" i="1"/>
  <c r="C1588" i="1"/>
  <c r="D267" i="1"/>
  <c r="D1588" i="1"/>
  <c r="E267" i="1"/>
  <c r="F267" i="1"/>
  <c r="F1588" i="1"/>
  <c r="H267" i="1"/>
  <c r="J1588" i="1"/>
  <c r="C268" i="1"/>
  <c r="D268" i="1"/>
  <c r="D1589" i="1"/>
  <c r="E268" i="1"/>
  <c r="F268" i="1"/>
  <c r="F1589" i="1"/>
  <c r="G268" i="1"/>
  <c r="G1589" i="1"/>
  <c r="H268" i="1"/>
  <c r="H1589" i="1"/>
  <c r="C269" i="1"/>
  <c r="C1590" i="1"/>
  <c r="D269" i="1"/>
  <c r="D1590" i="1"/>
  <c r="E269" i="1"/>
  <c r="F269" i="1"/>
  <c r="F1590" i="1"/>
  <c r="G269" i="1"/>
  <c r="G1590" i="1"/>
  <c r="H269" i="1"/>
  <c r="I1590" i="1"/>
  <c r="J1590" i="1"/>
  <c r="C270" i="1"/>
  <c r="C1591" i="1"/>
  <c r="D270" i="1"/>
  <c r="D1591" i="1"/>
  <c r="E270" i="1"/>
  <c r="F270" i="1"/>
  <c r="F1591" i="1"/>
  <c r="G270" i="1"/>
  <c r="G1591" i="1"/>
  <c r="H270" i="1"/>
  <c r="I1591" i="1"/>
  <c r="J1591" i="1"/>
  <c r="C271" i="1"/>
  <c r="C1592" i="1"/>
  <c r="D271" i="1"/>
  <c r="D1592" i="1"/>
  <c r="E271" i="1"/>
  <c r="F271" i="1"/>
  <c r="F1592" i="1"/>
  <c r="G271" i="1"/>
  <c r="G1592" i="1"/>
  <c r="H271" i="1"/>
  <c r="I1592" i="1"/>
  <c r="J1592" i="1"/>
  <c r="C272" i="1"/>
  <c r="C1593" i="1"/>
  <c r="D272" i="1"/>
  <c r="D1593" i="1"/>
  <c r="E272" i="1"/>
  <c r="E1593" i="1"/>
  <c r="F272" i="1"/>
  <c r="F1593" i="1"/>
  <c r="G272" i="1"/>
  <c r="G1593" i="1"/>
  <c r="H272" i="1"/>
  <c r="I1593" i="1"/>
  <c r="J1593" i="1"/>
  <c r="C274" i="1"/>
  <c r="C273" i="1"/>
  <c r="D274" i="1"/>
  <c r="D273" i="1"/>
  <c r="D1594" i="1"/>
  <c r="E274" i="1"/>
  <c r="E273" i="1"/>
  <c r="F274" i="1"/>
  <c r="F273" i="1"/>
  <c r="G274" i="1"/>
  <c r="G273" i="1"/>
  <c r="H274" i="1"/>
  <c r="H273" i="1"/>
  <c r="I1594" i="1"/>
  <c r="C277" i="1"/>
  <c r="C275" i="1"/>
  <c r="D277" i="1"/>
  <c r="D275" i="1"/>
  <c r="E277" i="1"/>
  <c r="E275" i="1"/>
  <c r="E1595" i="1"/>
  <c r="F277" i="1"/>
  <c r="F275" i="1"/>
  <c r="F1595" i="1"/>
  <c r="G277" i="1"/>
  <c r="G275" i="1"/>
  <c r="H277" i="1"/>
  <c r="H275" i="1"/>
  <c r="I1595" i="1"/>
  <c r="C278" i="1"/>
  <c r="D278" i="1"/>
  <c r="D1596" i="1"/>
  <c r="E278" i="1"/>
  <c r="F278" i="1"/>
  <c r="F1596" i="1"/>
  <c r="G278" i="1"/>
  <c r="H278" i="1"/>
  <c r="H1596" i="1"/>
  <c r="J1596" i="1"/>
  <c r="C280" i="1"/>
  <c r="C279" i="1"/>
  <c r="D280" i="1"/>
  <c r="D279" i="1"/>
  <c r="E280" i="1"/>
  <c r="E279" i="1"/>
  <c r="E1597" i="1"/>
  <c r="F280" i="1"/>
  <c r="F279" i="1"/>
  <c r="F1597" i="1"/>
  <c r="G280" i="1"/>
  <c r="G279" i="1"/>
  <c r="G1597" i="1"/>
  <c r="H280" i="1"/>
  <c r="H279" i="1"/>
  <c r="B272" i="1"/>
  <c r="B260" i="1"/>
  <c r="B271" i="1"/>
  <c r="B1592" i="1"/>
  <c r="B270" i="1"/>
  <c r="B1591" i="1"/>
  <c r="B269" i="1"/>
  <c r="B1590" i="1"/>
  <c r="B268" i="1"/>
  <c r="B1589" i="1"/>
  <c r="B267" i="1"/>
  <c r="B1588" i="1"/>
  <c r="B266" i="1"/>
  <c r="B1587" i="1"/>
  <c r="B265" i="1"/>
  <c r="B1586" i="1"/>
  <c r="B264" i="1"/>
  <c r="B1584" i="1"/>
  <c r="B263" i="1"/>
  <c r="B262" i="1"/>
  <c r="B1583" i="1"/>
  <c r="B1582" i="1"/>
  <c r="B1581" i="1"/>
  <c r="B261" i="1"/>
  <c r="B1580" i="1"/>
  <c r="B280" i="1"/>
  <c r="B279" i="1"/>
  <c r="B1597" i="1"/>
  <c r="B278" i="1"/>
  <c r="B277" i="1"/>
  <c r="B275" i="1"/>
  <c r="B1595" i="1"/>
  <c r="B274" i="1"/>
  <c r="B273" i="1"/>
  <c r="B1594" i="1"/>
  <c r="C201" i="1"/>
  <c r="C200" i="1"/>
  <c r="D201" i="1"/>
  <c r="D200" i="1"/>
  <c r="D1520" i="1"/>
  <c r="E201" i="1"/>
  <c r="E200" i="1"/>
  <c r="E1520" i="1"/>
  <c r="F201" i="1"/>
  <c r="F200" i="1"/>
  <c r="F210" i="1"/>
  <c r="F1531" i="1"/>
  <c r="G201" i="1"/>
  <c r="G200" i="1"/>
  <c r="H201" i="1"/>
  <c r="H200" i="1"/>
  <c r="H209" i="1"/>
  <c r="H1530" i="1"/>
  <c r="O87" i="97"/>
  <c r="C202" i="1"/>
  <c r="D202" i="1"/>
  <c r="D1521" i="1"/>
  <c r="E202" i="1"/>
  <c r="E1521" i="1"/>
  <c r="F202" i="1"/>
  <c r="G202" i="1"/>
  <c r="H202" i="1"/>
  <c r="O87" i="17"/>
  <c r="C203" i="1"/>
  <c r="D203" i="1"/>
  <c r="E203" i="1"/>
  <c r="E1522" i="1"/>
  <c r="F203" i="1"/>
  <c r="G203" i="1"/>
  <c r="G1522" i="1"/>
  <c r="H203" i="1"/>
  <c r="C1523" i="1"/>
  <c r="C204" i="1"/>
  <c r="D204" i="1"/>
  <c r="D1524" i="1"/>
  <c r="E204" i="1"/>
  <c r="E1524" i="1"/>
  <c r="F204" i="1"/>
  <c r="F1524" i="1"/>
  <c r="G204" i="1"/>
  <c r="H204" i="1"/>
  <c r="C205" i="1"/>
  <c r="D205" i="1"/>
  <c r="D1526" i="1"/>
  <c r="E205" i="1"/>
  <c r="F205" i="1"/>
  <c r="G205" i="1"/>
  <c r="G1526" i="1"/>
  <c r="H205" i="1"/>
  <c r="J1526" i="1"/>
  <c r="C206" i="1"/>
  <c r="D206" i="1"/>
  <c r="D1527" i="1"/>
  <c r="E206" i="1"/>
  <c r="E1527" i="1"/>
  <c r="F206" i="1"/>
  <c r="G206" i="1"/>
  <c r="H206" i="1"/>
  <c r="J1527" i="1"/>
  <c r="C207" i="1"/>
  <c r="D207" i="1"/>
  <c r="D1528" i="1"/>
  <c r="E207" i="1"/>
  <c r="E1528" i="1"/>
  <c r="F207" i="1"/>
  <c r="F1528" i="1"/>
  <c r="G207" i="1"/>
  <c r="H207" i="1"/>
  <c r="J1528" i="1"/>
  <c r="C208" i="1"/>
  <c r="D208" i="1"/>
  <c r="E208" i="1"/>
  <c r="E1529" i="1"/>
  <c r="F208" i="1"/>
  <c r="G208" i="1"/>
  <c r="G1529" i="1"/>
  <c r="H208" i="1"/>
  <c r="I1529" i="1"/>
  <c r="J1529" i="1"/>
  <c r="C209" i="1"/>
  <c r="C1530" i="1"/>
  <c r="D209" i="1"/>
  <c r="D1530" i="1"/>
  <c r="E209" i="1"/>
  <c r="E1530" i="1"/>
  <c r="F209" i="1"/>
  <c r="G209" i="1"/>
  <c r="G1530" i="1"/>
  <c r="J1530" i="1"/>
  <c r="C210" i="1"/>
  <c r="D210" i="1"/>
  <c r="D1531" i="1"/>
  <c r="E210" i="1"/>
  <c r="E1531" i="1"/>
  <c r="G210" i="1"/>
  <c r="H210" i="1"/>
  <c r="I1531" i="1"/>
  <c r="J1531" i="1"/>
  <c r="C211" i="1"/>
  <c r="D211" i="1"/>
  <c r="D1532" i="1"/>
  <c r="E211" i="1"/>
  <c r="F211" i="1"/>
  <c r="G211" i="1"/>
  <c r="H211" i="1"/>
  <c r="I1532" i="1"/>
  <c r="J1532" i="1"/>
  <c r="C212" i="1"/>
  <c r="D212" i="1"/>
  <c r="D1533" i="1"/>
  <c r="E212" i="1"/>
  <c r="F212" i="1"/>
  <c r="G212" i="1"/>
  <c r="H212" i="1"/>
  <c r="I1533" i="1"/>
  <c r="J1533" i="1"/>
  <c r="C214" i="1"/>
  <c r="C213" i="1"/>
  <c r="C1534" i="1"/>
  <c r="D214" i="1"/>
  <c r="D213" i="1"/>
  <c r="D1534" i="1"/>
  <c r="E214" i="1"/>
  <c r="E213" i="1"/>
  <c r="F214" i="1"/>
  <c r="F213" i="1"/>
  <c r="G214" i="1"/>
  <c r="G213" i="1"/>
  <c r="G1534" i="1"/>
  <c r="H214" i="1"/>
  <c r="H213" i="1"/>
  <c r="C217" i="1"/>
  <c r="C215" i="1"/>
  <c r="D217" i="1"/>
  <c r="D215" i="1"/>
  <c r="D1535" i="1"/>
  <c r="E217" i="1"/>
  <c r="E215" i="1"/>
  <c r="F217" i="1"/>
  <c r="F215" i="1"/>
  <c r="G217" i="1"/>
  <c r="G215" i="1"/>
  <c r="G1535" i="1"/>
  <c r="H217" i="1"/>
  <c r="O102" i="17"/>
  <c r="H215" i="1"/>
  <c r="C218" i="1"/>
  <c r="D218" i="1"/>
  <c r="E218" i="1"/>
  <c r="E1536" i="1"/>
  <c r="F218" i="1"/>
  <c r="G218" i="1"/>
  <c r="H218" i="1"/>
  <c r="J1536" i="1"/>
  <c r="C220" i="1"/>
  <c r="C219" i="1"/>
  <c r="D220" i="1"/>
  <c r="D219" i="1"/>
  <c r="D1537" i="1"/>
  <c r="E220" i="1"/>
  <c r="E219" i="1"/>
  <c r="F220" i="1"/>
  <c r="F219" i="1"/>
  <c r="G220" i="1"/>
  <c r="G219" i="1"/>
  <c r="G1537" i="1"/>
  <c r="H220" i="1"/>
  <c r="H219" i="1"/>
  <c r="H1537" i="1"/>
  <c r="O94" i="97"/>
  <c r="I1537" i="1"/>
  <c r="H250" i="1"/>
  <c r="H249" i="1"/>
  <c r="G250" i="1"/>
  <c r="G249" i="1"/>
  <c r="F250" i="1"/>
  <c r="F249" i="1"/>
  <c r="E250" i="1"/>
  <c r="E249" i="1"/>
  <c r="E1567" i="1"/>
  <c r="E82" i="58"/>
  <c r="B82" i="58"/>
  <c r="D160" i="1"/>
  <c r="E81" i="58"/>
  <c r="B81" i="58"/>
  <c r="D159" i="1"/>
  <c r="D1477" i="1"/>
  <c r="D249" i="1"/>
  <c r="E82" i="57"/>
  <c r="C250" i="1"/>
  <c r="D81" i="17"/>
  <c r="E81" i="57"/>
  <c r="B81" i="57"/>
  <c r="C159" i="1"/>
  <c r="C249" i="1"/>
  <c r="H248" i="1"/>
  <c r="H242" i="1"/>
  <c r="G248" i="1"/>
  <c r="G242" i="1"/>
  <c r="F248" i="1"/>
  <c r="F242" i="1"/>
  <c r="F230" i="1"/>
  <c r="F1563" i="1"/>
  <c r="E248" i="1"/>
  <c r="E242" i="1"/>
  <c r="E80" i="58"/>
  <c r="D248" i="1"/>
  <c r="E74" i="58"/>
  <c r="B74" i="58"/>
  <c r="D152" i="1"/>
  <c r="D242" i="1"/>
  <c r="D1566" i="1"/>
  <c r="E80" i="57"/>
  <c r="C248" i="1"/>
  <c r="E74" i="57"/>
  <c r="B74" i="57"/>
  <c r="C152" i="1"/>
  <c r="C242" i="1"/>
  <c r="H247" i="1"/>
  <c r="H245" i="1"/>
  <c r="G247" i="1"/>
  <c r="G245" i="1"/>
  <c r="F247" i="1"/>
  <c r="F245" i="1"/>
  <c r="E247" i="1"/>
  <c r="E245" i="1"/>
  <c r="E1565" i="1"/>
  <c r="E79" i="58"/>
  <c r="D247" i="1"/>
  <c r="E77" i="58"/>
  <c r="D245" i="1"/>
  <c r="E79" i="57"/>
  <c r="C247" i="1"/>
  <c r="E77" i="57"/>
  <c r="C245" i="1"/>
  <c r="I1564" i="1"/>
  <c r="H244" i="1"/>
  <c r="H243" i="1"/>
  <c r="G244" i="1"/>
  <c r="G243" i="1"/>
  <c r="F244" i="1"/>
  <c r="F243" i="1"/>
  <c r="F1564" i="1"/>
  <c r="E244" i="1"/>
  <c r="E243" i="1"/>
  <c r="E1564" i="1"/>
  <c r="E76" i="58"/>
  <c r="D244" i="1"/>
  <c r="E75" i="58"/>
  <c r="D243" i="1"/>
  <c r="D1564" i="1"/>
  <c r="E76" i="57"/>
  <c r="C244" i="1"/>
  <c r="E75" i="57"/>
  <c r="C243" i="1"/>
  <c r="C1564" i="1"/>
  <c r="H230" i="1"/>
  <c r="O61" i="17"/>
  <c r="G230" i="1"/>
  <c r="E230" i="1"/>
  <c r="E62" i="58"/>
  <c r="D230" i="1"/>
  <c r="E68" i="58"/>
  <c r="D236" i="1"/>
  <c r="D1557" i="1"/>
  <c r="E62" i="57"/>
  <c r="C230" i="1"/>
  <c r="H241" i="1"/>
  <c r="G241" i="1"/>
  <c r="F241" i="1"/>
  <c r="F1562" i="1"/>
  <c r="E241" i="1"/>
  <c r="E73" i="58"/>
  <c r="B73" i="58"/>
  <c r="D151" i="1"/>
  <c r="B62" i="58"/>
  <c r="D140" i="1"/>
  <c r="D1472" i="1"/>
  <c r="E73" i="57"/>
  <c r="B73" i="57"/>
  <c r="C151" i="1"/>
  <c r="C241" i="1"/>
  <c r="J1561" i="1"/>
  <c r="I1561" i="1"/>
  <c r="H240" i="1"/>
  <c r="G240" i="1"/>
  <c r="F240" i="1"/>
  <c r="F1561" i="1"/>
  <c r="E240" i="1"/>
  <c r="E72" i="58"/>
  <c r="B72" i="58"/>
  <c r="D150" i="1"/>
  <c r="D1471" i="1"/>
  <c r="D240" i="1"/>
  <c r="D1561" i="1"/>
  <c r="E72" i="57"/>
  <c r="C240" i="1"/>
  <c r="J1560" i="1"/>
  <c r="H239" i="1"/>
  <c r="G239" i="1"/>
  <c r="F239" i="1"/>
  <c r="F1560" i="1"/>
  <c r="E239" i="1"/>
  <c r="E71" i="58"/>
  <c r="D239" i="1"/>
  <c r="D1560" i="1"/>
  <c r="E71" i="57"/>
  <c r="C239" i="1"/>
  <c r="H238" i="1"/>
  <c r="H1559" i="1"/>
  <c r="O65" i="97"/>
  <c r="I64" i="98"/>
  <c r="G238" i="1"/>
  <c r="F238" i="1"/>
  <c r="F1559" i="1"/>
  <c r="E238" i="1"/>
  <c r="E70" i="58"/>
  <c r="D238" i="1"/>
  <c r="D1559" i="1"/>
  <c r="E70" i="57"/>
  <c r="C238" i="1"/>
  <c r="H237" i="1"/>
  <c r="G237" i="1"/>
  <c r="F237" i="1"/>
  <c r="F1558" i="1"/>
  <c r="E237" i="1"/>
  <c r="E69" i="58"/>
  <c r="D237" i="1"/>
  <c r="E69" i="57"/>
  <c r="C237" i="1"/>
  <c r="C1558" i="1"/>
  <c r="I1557" i="1"/>
  <c r="H236" i="1"/>
  <c r="G236" i="1"/>
  <c r="F236" i="1"/>
  <c r="F1557" i="1"/>
  <c r="E236" i="1"/>
  <c r="E68" i="57"/>
  <c r="C236" i="1"/>
  <c r="J1556" i="1"/>
  <c r="I1556" i="1"/>
  <c r="H235" i="1"/>
  <c r="G235" i="1"/>
  <c r="F235" i="1"/>
  <c r="F1556" i="1"/>
  <c r="E235" i="1"/>
  <c r="E1556" i="1"/>
  <c r="E67" i="58"/>
  <c r="D235" i="1"/>
  <c r="D1556" i="1"/>
  <c r="E67" i="57"/>
  <c r="C235" i="1"/>
  <c r="I1552" i="1"/>
  <c r="H233" i="1"/>
  <c r="H1552" i="1"/>
  <c r="O58" i="97"/>
  <c r="I57" i="98"/>
  <c r="H234" i="1"/>
  <c r="G233" i="1"/>
  <c r="G234" i="1"/>
  <c r="F233" i="1"/>
  <c r="F1552" i="1"/>
  <c r="F234" i="1"/>
  <c r="E233" i="1"/>
  <c r="E234" i="1"/>
  <c r="E65" i="58"/>
  <c r="D233" i="1"/>
  <c r="E66" i="58"/>
  <c r="D234" i="1"/>
  <c r="D1554" i="1"/>
  <c r="E65" i="57"/>
  <c r="C233" i="1"/>
  <c r="E66" i="57"/>
  <c r="C234" i="1"/>
  <c r="C1554" i="1"/>
  <c r="J1551" i="1"/>
  <c r="H232" i="1"/>
  <c r="H1551" i="1"/>
  <c r="G232" i="1"/>
  <c r="H63" i="17"/>
  <c r="F232" i="1"/>
  <c r="F1551" i="1"/>
  <c r="E232" i="1"/>
  <c r="E64" i="58"/>
  <c r="D232" i="1"/>
  <c r="E64" i="57"/>
  <c r="C232" i="1"/>
  <c r="C1551" i="1"/>
  <c r="J1550" i="1"/>
  <c r="H231" i="1"/>
  <c r="G231" i="1"/>
  <c r="F231" i="1"/>
  <c r="F1550" i="1"/>
  <c r="E231" i="1"/>
  <c r="E63" i="58"/>
  <c r="D231" i="1"/>
  <c r="D1550" i="1"/>
  <c r="E63" i="57"/>
  <c r="C231" i="1"/>
  <c r="B250" i="1"/>
  <c r="B249" i="1"/>
  <c r="B248" i="1"/>
  <c r="B242" i="1"/>
  <c r="B247" i="1"/>
  <c r="B245" i="1"/>
  <c r="B1565" i="1"/>
  <c r="B244" i="1"/>
  <c r="B243" i="1"/>
  <c r="B236" i="1"/>
  <c r="B230" i="1"/>
  <c r="B237" i="1"/>
  <c r="B238" i="1"/>
  <c r="B239" i="1"/>
  <c r="B240" i="1"/>
  <c r="B241" i="1"/>
  <c r="C72" i="17"/>
  <c r="B1562" i="1"/>
  <c r="B235" i="1"/>
  <c r="B233" i="1"/>
  <c r="B234" i="1"/>
  <c r="B232" i="1"/>
  <c r="B231" i="1"/>
  <c r="B220" i="1"/>
  <c r="B219" i="1"/>
  <c r="B218" i="1"/>
  <c r="B212" i="1"/>
  <c r="B1536" i="1"/>
  <c r="B217" i="1"/>
  <c r="B215" i="1"/>
  <c r="B1535" i="1"/>
  <c r="B214" i="1"/>
  <c r="B213" i="1"/>
  <c r="B1534" i="1"/>
  <c r="B206" i="1"/>
  <c r="B200" i="1"/>
  <c r="B1533" i="1"/>
  <c r="B207" i="1"/>
  <c r="B1528" i="1"/>
  <c r="B208" i="1"/>
  <c r="B209" i="1"/>
  <c r="B1530" i="1"/>
  <c r="B210" i="1"/>
  <c r="B1531" i="1"/>
  <c r="B211" i="1"/>
  <c r="B205" i="1"/>
  <c r="B1526" i="1"/>
  <c r="B203" i="1"/>
  <c r="B204" i="1"/>
  <c r="B1525" i="1"/>
  <c r="B202" i="1"/>
  <c r="B1521" i="1"/>
  <c r="B1522" i="1"/>
  <c r="C171" i="1"/>
  <c r="C170" i="1"/>
  <c r="C1490" i="1"/>
  <c r="D171" i="1"/>
  <c r="D170" i="1"/>
  <c r="E171" i="1"/>
  <c r="E170" i="1"/>
  <c r="F171" i="1"/>
  <c r="F170" i="1"/>
  <c r="F1490" i="1"/>
  <c r="G171" i="1"/>
  <c r="G170" i="1"/>
  <c r="G174" i="1"/>
  <c r="G1494" i="1"/>
  <c r="G1490" i="1"/>
  <c r="H171" i="1"/>
  <c r="H170" i="1"/>
  <c r="J1491" i="1"/>
  <c r="C172" i="1"/>
  <c r="D172" i="1"/>
  <c r="E172" i="1"/>
  <c r="E1491" i="1"/>
  <c r="F172" i="1"/>
  <c r="G172" i="1"/>
  <c r="H172" i="1"/>
  <c r="C173" i="1"/>
  <c r="C1492" i="1"/>
  <c r="D173" i="1"/>
  <c r="E173" i="1"/>
  <c r="F173" i="1"/>
  <c r="G173" i="1"/>
  <c r="H173" i="1"/>
  <c r="C174" i="1"/>
  <c r="C1494" i="1"/>
  <c r="D174" i="1"/>
  <c r="E174" i="1"/>
  <c r="E1494" i="1"/>
  <c r="F174" i="1"/>
  <c r="F1494" i="1"/>
  <c r="H174" i="1"/>
  <c r="J1494" i="1"/>
  <c r="C175" i="1"/>
  <c r="D175" i="1"/>
  <c r="E175" i="1"/>
  <c r="E1496" i="1"/>
  <c r="F175" i="1"/>
  <c r="G175" i="1"/>
  <c r="G1496" i="1"/>
  <c r="H175" i="1"/>
  <c r="I1496" i="1"/>
  <c r="J1496" i="1"/>
  <c r="C176" i="1"/>
  <c r="C1497" i="1"/>
  <c r="D176" i="1"/>
  <c r="E176" i="1"/>
  <c r="E1497" i="1"/>
  <c r="F176" i="1"/>
  <c r="G176" i="1"/>
  <c r="H176" i="1"/>
  <c r="J1497" i="1"/>
  <c r="C177" i="1"/>
  <c r="D177" i="1"/>
  <c r="D1498" i="1"/>
  <c r="E177" i="1"/>
  <c r="E1498" i="1"/>
  <c r="F177" i="1"/>
  <c r="G177" i="1"/>
  <c r="G1498" i="1"/>
  <c r="H177" i="1"/>
  <c r="I1498" i="1"/>
  <c r="J1498" i="1"/>
  <c r="C178" i="1"/>
  <c r="C1499" i="1"/>
  <c r="D178" i="1"/>
  <c r="D1499" i="1"/>
  <c r="E178" i="1"/>
  <c r="E1499" i="1"/>
  <c r="F178" i="1"/>
  <c r="F1499" i="1"/>
  <c r="G178" i="1"/>
  <c r="H178" i="1"/>
  <c r="H1499" i="1"/>
  <c r="J1499" i="1"/>
  <c r="C179" i="1"/>
  <c r="D179" i="1"/>
  <c r="D1500" i="1"/>
  <c r="E179" i="1"/>
  <c r="E1500" i="1"/>
  <c r="F179" i="1"/>
  <c r="F1500" i="1"/>
  <c r="G179" i="1"/>
  <c r="G1500" i="1"/>
  <c r="H179" i="1"/>
  <c r="I1500" i="1"/>
  <c r="J1500" i="1"/>
  <c r="C180" i="1"/>
  <c r="C1501" i="1"/>
  <c r="D180" i="1"/>
  <c r="E180" i="1"/>
  <c r="E1501" i="1"/>
  <c r="F180" i="1"/>
  <c r="G180" i="1"/>
  <c r="H180" i="1"/>
  <c r="J1501" i="1"/>
  <c r="C181" i="1"/>
  <c r="C1502" i="1"/>
  <c r="D181" i="1"/>
  <c r="E181" i="1"/>
  <c r="F181" i="1"/>
  <c r="G181" i="1"/>
  <c r="G1502" i="1"/>
  <c r="H181" i="1"/>
  <c r="I1502" i="1"/>
  <c r="J1502" i="1"/>
  <c r="C182" i="1"/>
  <c r="D182" i="1"/>
  <c r="D1503" i="1"/>
  <c r="E182" i="1"/>
  <c r="E1503" i="1"/>
  <c r="F182" i="1"/>
  <c r="F1503" i="1"/>
  <c r="G182" i="1"/>
  <c r="G1503" i="1"/>
  <c r="H182" i="1"/>
  <c r="H188" i="1"/>
  <c r="H1506" i="1"/>
  <c r="J1503" i="1"/>
  <c r="C184" i="1"/>
  <c r="C183" i="1"/>
  <c r="D184" i="1"/>
  <c r="D183" i="1"/>
  <c r="D1504" i="1"/>
  <c r="E184" i="1"/>
  <c r="E183" i="1"/>
  <c r="E1504" i="1"/>
  <c r="F184" i="1"/>
  <c r="F183" i="1"/>
  <c r="F1504" i="1"/>
  <c r="G184" i="1"/>
  <c r="G183" i="1"/>
  <c r="G1504" i="1"/>
  <c r="H184" i="1"/>
  <c r="H183" i="1"/>
  <c r="C187" i="1"/>
  <c r="C185" i="1"/>
  <c r="D187" i="1"/>
  <c r="D185" i="1"/>
  <c r="E187" i="1"/>
  <c r="E185" i="1"/>
  <c r="E1505" i="1"/>
  <c r="F187" i="1"/>
  <c r="F185" i="1"/>
  <c r="F1505" i="1"/>
  <c r="G187" i="1"/>
  <c r="G185" i="1"/>
  <c r="G1505" i="1"/>
  <c r="H187" i="1"/>
  <c r="H185" i="1"/>
  <c r="I1505" i="1"/>
  <c r="C188" i="1"/>
  <c r="C1506" i="1"/>
  <c r="D188" i="1"/>
  <c r="D1506" i="1"/>
  <c r="E188" i="1"/>
  <c r="F188" i="1"/>
  <c r="F1506" i="1"/>
  <c r="G188" i="1"/>
  <c r="G1506" i="1"/>
  <c r="I1506" i="1"/>
  <c r="C190" i="1"/>
  <c r="C189" i="1"/>
  <c r="C1507" i="1"/>
  <c r="D190" i="1"/>
  <c r="D189" i="1"/>
  <c r="E190" i="1"/>
  <c r="E189" i="1"/>
  <c r="E1507" i="1"/>
  <c r="F190" i="1"/>
  <c r="F189" i="1"/>
  <c r="F1507" i="1"/>
  <c r="G190" i="1"/>
  <c r="G189" i="1"/>
  <c r="H190" i="1"/>
  <c r="H189" i="1"/>
  <c r="I1507" i="1"/>
  <c r="B190" i="1"/>
  <c r="B189" i="1"/>
  <c r="B1507" i="1"/>
  <c r="B188" i="1"/>
  <c r="B182" i="1"/>
  <c r="B1506" i="1"/>
  <c r="B170" i="1"/>
  <c r="B1503" i="1"/>
  <c r="B187" i="1"/>
  <c r="B185" i="1"/>
  <c r="B1505" i="1"/>
  <c r="B184" i="1"/>
  <c r="B183" i="1"/>
  <c r="B1504" i="1"/>
  <c r="B181" i="1"/>
  <c r="B180" i="1"/>
  <c r="B1501" i="1"/>
  <c r="B179" i="1"/>
  <c r="B1500" i="1"/>
  <c r="B178" i="1"/>
  <c r="B1499" i="1"/>
  <c r="B177" i="1"/>
  <c r="B176" i="1"/>
  <c r="B175" i="1"/>
  <c r="B1496" i="1"/>
  <c r="B173" i="1"/>
  <c r="B172" i="1"/>
  <c r="B1493" i="1"/>
  <c r="B174" i="1"/>
  <c r="B1491" i="1"/>
  <c r="B171" i="1"/>
  <c r="H160" i="1"/>
  <c r="H159" i="1"/>
  <c r="G160" i="1"/>
  <c r="G159" i="1"/>
  <c r="G1477" i="1"/>
  <c r="F160" i="1"/>
  <c r="F159" i="1"/>
  <c r="E160" i="1"/>
  <c r="E159" i="1"/>
  <c r="B82" i="57"/>
  <c r="C160" i="1"/>
  <c r="H158" i="1"/>
  <c r="H152" i="1"/>
  <c r="G158" i="1"/>
  <c r="G152" i="1"/>
  <c r="G1476" i="1"/>
  <c r="F158" i="1"/>
  <c r="F152" i="1"/>
  <c r="E158" i="1"/>
  <c r="E152" i="1"/>
  <c r="B80" i="58"/>
  <c r="D158" i="1"/>
  <c r="B80" i="57"/>
  <c r="C158" i="1"/>
  <c r="J1475" i="1"/>
  <c r="H157" i="1"/>
  <c r="H155" i="1"/>
  <c r="H1475" i="1"/>
  <c r="G157" i="1"/>
  <c r="G155" i="1"/>
  <c r="F157" i="1"/>
  <c r="F155" i="1"/>
  <c r="E157" i="1"/>
  <c r="E155" i="1"/>
  <c r="E1475" i="1"/>
  <c r="B79" i="58"/>
  <c r="D157" i="1"/>
  <c r="B79" i="57"/>
  <c r="C157" i="1"/>
  <c r="B77" i="57"/>
  <c r="C155" i="1"/>
  <c r="C1475" i="1"/>
  <c r="J1474" i="1"/>
  <c r="H153" i="1"/>
  <c r="H154" i="1"/>
  <c r="G153" i="1"/>
  <c r="G154" i="1"/>
  <c r="F153" i="1"/>
  <c r="F154" i="1"/>
  <c r="E153" i="1"/>
  <c r="E154" i="1"/>
  <c r="B75" i="58"/>
  <c r="D153" i="1"/>
  <c r="E24" i="17"/>
  <c r="E23" i="36"/>
  <c r="B76" i="58"/>
  <c r="D154" i="1"/>
  <c r="B75" i="57"/>
  <c r="C153" i="1"/>
  <c r="B76" i="57"/>
  <c r="C154" i="1"/>
  <c r="I1473" i="1"/>
  <c r="H140" i="1"/>
  <c r="G140" i="1"/>
  <c r="G1473" i="1"/>
  <c r="F140" i="1"/>
  <c r="F146" i="1"/>
  <c r="F1467" i="1"/>
  <c r="E140" i="1"/>
  <c r="E1473" i="1"/>
  <c r="B69" i="58"/>
  <c r="D147" i="1"/>
  <c r="D1468" i="1"/>
  <c r="B62" i="57"/>
  <c r="C140" i="1"/>
  <c r="J1472" i="1"/>
  <c r="H151" i="1"/>
  <c r="G151" i="1"/>
  <c r="G1472" i="1"/>
  <c r="F151" i="1"/>
  <c r="E151" i="1"/>
  <c r="E1472" i="1"/>
  <c r="I1471" i="1"/>
  <c r="H150" i="1"/>
  <c r="G150" i="1"/>
  <c r="F150" i="1"/>
  <c r="E150" i="1"/>
  <c r="E1471" i="1"/>
  <c r="B72" i="57"/>
  <c r="C150" i="1"/>
  <c r="H149" i="1"/>
  <c r="G149" i="1"/>
  <c r="G1470" i="1"/>
  <c r="F149" i="1"/>
  <c r="F1470" i="1"/>
  <c r="E149" i="1"/>
  <c r="E1470" i="1"/>
  <c r="B71" i="58"/>
  <c r="D149" i="1"/>
  <c r="D1470" i="1"/>
  <c r="B71" i="57"/>
  <c r="C149" i="1"/>
  <c r="H148" i="1"/>
  <c r="G148" i="1"/>
  <c r="F148" i="1"/>
  <c r="E148" i="1"/>
  <c r="E1469" i="1"/>
  <c r="B70" i="57"/>
  <c r="C148" i="1"/>
  <c r="C1469" i="1"/>
  <c r="I1468" i="1"/>
  <c r="H147" i="1"/>
  <c r="G147" i="1"/>
  <c r="G1468" i="1"/>
  <c r="F147" i="1"/>
  <c r="E147" i="1"/>
  <c r="E1468" i="1"/>
  <c r="B69" i="57"/>
  <c r="C147" i="1"/>
  <c r="I1467" i="1"/>
  <c r="H146" i="1"/>
  <c r="G146" i="1"/>
  <c r="G1467" i="1"/>
  <c r="E146" i="1"/>
  <c r="E1467" i="1"/>
  <c r="B68" i="58"/>
  <c r="D146" i="1"/>
  <c r="B68" i="57"/>
  <c r="C146" i="1"/>
  <c r="J1466" i="1"/>
  <c r="H145" i="1"/>
  <c r="G145" i="1"/>
  <c r="F145" i="1"/>
  <c r="F1466" i="1"/>
  <c r="E145" i="1"/>
  <c r="E1466" i="1"/>
  <c r="B67" i="58"/>
  <c r="D145" i="1"/>
  <c r="D1466" i="1"/>
  <c r="B67" i="57"/>
  <c r="C145" i="1"/>
  <c r="H143" i="1"/>
  <c r="H1462" i="1"/>
  <c r="O13" i="97"/>
  <c r="I12" i="98"/>
  <c r="H144" i="1"/>
  <c r="G143" i="1"/>
  <c r="G144" i="1"/>
  <c r="G1464" i="1"/>
  <c r="F143" i="1"/>
  <c r="F144" i="1"/>
  <c r="F1464" i="1"/>
  <c r="E143" i="1"/>
  <c r="E144" i="1"/>
  <c r="E1464" i="1"/>
  <c r="B65" i="58"/>
  <c r="D143" i="1"/>
  <c r="D1462" i="1"/>
  <c r="B66" i="58"/>
  <c r="D144" i="1"/>
  <c r="D1464" i="1"/>
  <c r="B65" i="57"/>
  <c r="C143" i="1"/>
  <c r="B66" i="57"/>
  <c r="C144" i="1"/>
  <c r="H142" i="1"/>
  <c r="G142" i="1"/>
  <c r="G1463" i="1"/>
  <c r="F142" i="1"/>
  <c r="E142" i="1"/>
  <c r="B64" i="58"/>
  <c r="D142" i="1"/>
  <c r="B64" i="57"/>
  <c r="C142" i="1"/>
  <c r="E1461" i="1"/>
  <c r="J1460" i="1"/>
  <c r="H141" i="1"/>
  <c r="G141" i="1"/>
  <c r="F141" i="1"/>
  <c r="E141" i="1"/>
  <c r="E1460" i="1"/>
  <c r="B63" i="58"/>
  <c r="D141" i="1"/>
  <c r="B63" i="57"/>
  <c r="C141" i="1"/>
  <c r="B82" i="2"/>
  <c r="B160" i="1"/>
  <c r="B81" i="2"/>
  <c r="B159" i="1"/>
  <c r="B80" i="2"/>
  <c r="B158" i="1"/>
  <c r="B74" i="2"/>
  <c r="B152" i="1"/>
  <c r="B1476" i="1"/>
  <c r="B79" i="2"/>
  <c r="B157" i="1"/>
  <c r="B77" i="2"/>
  <c r="B155" i="1"/>
  <c r="B75" i="2"/>
  <c r="B153" i="1"/>
  <c r="B76" i="2"/>
  <c r="B154" i="1"/>
  <c r="B62" i="2"/>
  <c r="B140" i="1"/>
  <c r="B151" i="1"/>
  <c r="B72" i="2"/>
  <c r="B150" i="1"/>
  <c r="C21" i="17"/>
  <c r="C20" i="36"/>
  <c r="B71" i="2"/>
  <c r="B149" i="1"/>
  <c r="B70" i="2"/>
  <c r="B148" i="1"/>
  <c r="B69" i="2"/>
  <c r="B147" i="1"/>
  <c r="B68" i="2"/>
  <c r="B146" i="1"/>
  <c r="C17" i="17"/>
  <c r="C16" i="36"/>
  <c r="B67" i="2"/>
  <c r="B145" i="1"/>
  <c r="B65" i="2"/>
  <c r="B143" i="1"/>
  <c r="C14" i="17"/>
  <c r="C13" i="36"/>
  <c r="B66" i="2"/>
  <c r="B144" i="1"/>
  <c r="B64" i="2"/>
  <c r="B142" i="1"/>
  <c r="B63" i="2"/>
  <c r="B141" i="1"/>
  <c r="B201" i="1"/>
  <c r="B1520" i="1"/>
  <c r="H1040" i="1"/>
  <c r="H1039" i="1"/>
  <c r="H1031" i="1"/>
  <c r="H1030" i="1"/>
  <c r="H1020" i="1"/>
  <c r="H1019" i="1"/>
  <c r="H1011" i="1"/>
  <c r="H1010" i="1"/>
  <c r="H1000" i="1"/>
  <c r="H999" i="1"/>
  <c r="H991" i="1"/>
  <c r="H990" i="1"/>
  <c r="H980" i="1"/>
  <c r="H979" i="1"/>
  <c r="H971" i="1"/>
  <c r="H970" i="1"/>
  <c r="H960" i="1"/>
  <c r="H959" i="1"/>
  <c r="H951" i="1"/>
  <c r="H950" i="1"/>
  <c r="H940" i="1"/>
  <c r="H939" i="1"/>
  <c r="H931" i="1"/>
  <c r="H930" i="1"/>
  <c r="H920" i="1"/>
  <c r="H919" i="1"/>
  <c r="H911" i="1"/>
  <c r="H910" i="1"/>
  <c r="H900" i="1"/>
  <c r="H899" i="1"/>
  <c r="H891" i="1"/>
  <c r="H890" i="1"/>
  <c r="H880" i="1"/>
  <c r="H879" i="1"/>
  <c r="H871" i="1"/>
  <c r="H870" i="1"/>
  <c r="H860" i="1"/>
  <c r="H859" i="1"/>
  <c r="H851" i="1"/>
  <c r="H850" i="1"/>
  <c r="H840" i="1"/>
  <c r="H839" i="1"/>
  <c r="H831" i="1"/>
  <c r="H830" i="1"/>
  <c r="H530" i="1"/>
  <c r="O18" i="90"/>
  <c r="H1849" i="1"/>
  <c r="AM90" i="57"/>
  <c r="F1401" i="1"/>
  <c r="AN90" i="57"/>
  <c r="G1401" i="1"/>
  <c r="AM90" i="58"/>
  <c r="I1401" i="1"/>
  <c r="AN90" i="58"/>
  <c r="J1401" i="1"/>
  <c r="AM91" i="57"/>
  <c r="F1402" i="1"/>
  <c r="AN91" i="57"/>
  <c r="G1402" i="1"/>
  <c r="AM91" i="58"/>
  <c r="I1402" i="1"/>
  <c r="AN91" i="58"/>
  <c r="J1402" i="1"/>
  <c r="AM92" i="57"/>
  <c r="F1403" i="1"/>
  <c r="AN92" i="57"/>
  <c r="G1403" i="1"/>
  <c r="AM92" i="58"/>
  <c r="I1403" i="1"/>
  <c r="AN92" i="58"/>
  <c r="J1403" i="1"/>
  <c r="AM93" i="57"/>
  <c r="F1404" i="1"/>
  <c r="AN93" i="57"/>
  <c r="G1404" i="1"/>
  <c r="AM93" i="58"/>
  <c r="I1404" i="1"/>
  <c r="AN93" i="58"/>
  <c r="J1404" i="1"/>
  <c r="AM94" i="57"/>
  <c r="F1405" i="1"/>
  <c r="AN94" i="57"/>
  <c r="G1405" i="1"/>
  <c r="AM94" i="58"/>
  <c r="I1405" i="1"/>
  <c r="AN94" i="58"/>
  <c r="J1405" i="1"/>
  <c r="AM95" i="57"/>
  <c r="F1406" i="1"/>
  <c r="AN95" i="57"/>
  <c r="G1406" i="1"/>
  <c r="AM95" i="58"/>
  <c r="I1406" i="1"/>
  <c r="AN95" i="58"/>
  <c r="J1406" i="1"/>
  <c r="AM96" i="57"/>
  <c r="F1407" i="1"/>
  <c r="AN96" i="57"/>
  <c r="G1407" i="1"/>
  <c r="AM96" i="58"/>
  <c r="I1407" i="1"/>
  <c r="AN96" i="58"/>
  <c r="J1407" i="1"/>
  <c r="AM97" i="57"/>
  <c r="F1408" i="1"/>
  <c r="AN97" i="57"/>
  <c r="G1408" i="1"/>
  <c r="AM97" i="58"/>
  <c r="I1408" i="1"/>
  <c r="AN97" i="58"/>
  <c r="J1408" i="1"/>
  <c r="AM98" i="57"/>
  <c r="F1409" i="1"/>
  <c r="AN98" i="57"/>
  <c r="G1409" i="1"/>
  <c r="AM98" i="58"/>
  <c r="I1409" i="1"/>
  <c r="AN98" i="58"/>
  <c r="J1409" i="1"/>
  <c r="AM99" i="57"/>
  <c r="F1410" i="1"/>
  <c r="AN99" i="57"/>
  <c r="G1410" i="1"/>
  <c r="AM99" i="58"/>
  <c r="I1410" i="1"/>
  <c r="AN99" i="58"/>
  <c r="J1410" i="1"/>
  <c r="AM100" i="57"/>
  <c r="F1411" i="1"/>
  <c r="AN100" i="57"/>
  <c r="G1411" i="1"/>
  <c r="AM100" i="58"/>
  <c r="I1411" i="1"/>
  <c r="AN100" i="58"/>
  <c r="J1411" i="1"/>
  <c r="AM185" i="57"/>
  <c r="AM101" i="57"/>
  <c r="F1412" i="1"/>
  <c r="AN185" i="57"/>
  <c r="AN101" i="57"/>
  <c r="G1412" i="1"/>
  <c r="AM185" i="58"/>
  <c r="AM101" i="58"/>
  <c r="I1412" i="1"/>
  <c r="AN185" i="58"/>
  <c r="AN101" i="58"/>
  <c r="J1412" i="1"/>
  <c r="AM186" i="57"/>
  <c r="AM102" i="57"/>
  <c r="F1413" i="1"/>
  <c r="AN186" i="57"/>
  <c r="AN102" i="57"/>
  <c r="G1413" i="1"/>
  <c r="AM186" i="58"/>
  <c r="AM102" i="58"/>
  <c r="I1413" i="1"/>
  <c r="AN186" i="58"/>
  <c r="AN102" i="58"/>
  <c r="J1413" i="1"/>
  <c r="AM187" i="57"/>
  <c r="AM103" i="57"/>
  <c r="F1414" i="1"/>
  <c r="AN187" i="57"/>
  <c r="AN103" i="57"/>
  <c r="G1414" i="1"/>
  <c r="AM187" i="58"/>
  <c r="AM103" i="58"/>
  <c r="I1414" i="1"/>
  <c r="AN187" i="58"/>
  <c r="AN103" i="58"/>
  <c r="J1414" i="1"/>
  <c r="AL104" i="57"/>
  <c r="E1415" i="1"/>
  <c r="AM188" i="57"/>
  <c r="AM104" i="57"/>
  <c r="F1415" i="1"/>
  <c r="AN188" i="57"/>
  <c r="AN104" i="57"/>
  <c r="G1415" i="1"/>
  <c r="AL104" i="58"/>
  <c r="H1415" i="1"/>
  <c r="AM188" i="58"/>
  <c r="AM104" i="58"/>
  <c r="I1415" i="1"/>
  <c r="AN188" i="58"/>
  <c r="AN104" i="58"/>
  <c r="J1415" i="1"/>
  <c r="AM189" i="57"/>
  <c r="AM105" i="57"/>
  <c r="F1416" i="1"/>
  <c r="AN189" i="57"/>
  <c r="AN105" i="57"/>
  <c r="G1416" i="1"/>
  <c r="AM189" i="58"/>
  <c r="AM105" i="58"/>
  <c r="I1416" i="1"/>
  <c r="AN189" i="58"/>
  <c r="AN105" i="58"/>
  <c r="J1416" i="1"/>
  <c r="AM190" i="57"/>
  <c r="AM106" i="57"/>
  <c r="F1417" i="1"/>
  <c r="AN190" i="57"/>
  <c r="AN106" i="57"/>
  <c r="G1417" i="1"/>
  <c r="AM190" i="58"/>
  <c r="AM106" i="58"/>
  <c r="I1417" i="1"/>
  <c r="AN190" i="58"/>
  <c r="AN106" i="58"/>
  <c r="J1417" i="1"/>
  <c r="AM191" i="57"/>
  <c r="AM107" i="57"/>
  <c r="F1418" i="1"/>
  <c r="AN191" i="57"/>
  <c r="AN107" i="57"/>
  <c r="G1418" i="1"/>
  <c r="AM191" i="58"/>
  <c r="AM107" i="58"/>
  <c r="I1418" i="1"/>
  <c r="AN191" i="58"/>
  <c r="AN107" i="58"/>
  <c r="J1418" i="1"/>
  <c r="AM192" i="57"/>
  <c r="AM108" i="57"/>
  <c r="F1419" i="1"/>
  <c r="AN192" i="57"/>
  <c r="AN108" i="57"/>
  <c r="G1419" i="1"/>
  <c r="AM192" i="58"/>
  <c r="AM108" i="58"/>
  <c r="I1419" i="1"/>
  <c r="AN192" i="58"/>
  <c r="AN108" i="58"/>
  <c r="J1419" i="1"/>
  <c r="AN89" i="58"/>
  <c r="J1400" i="1"/>
  <c r="AN89" i="57"/>
  <c r="G1400" i="1"/>
  <c r="AM89" i="58"/>
  <c r="I1400" i="1"/>
  <c r="AM89" i="57"/>
  <c r="F1400" i="1"/>
  <c r="AJ90" i="57"/>
  <c r="F1371" i="1"/>
  <c r="AK90" i="57"/>
  <c r="G1371" i="1"/>
  <c r="AJ90" i="58"/>
  <c r="I1371" i="1"/>
  <c r="AK90" i="58"/>
  <c r="J1371" i="1"/>
  <c r="AJ91" i="57"/>
  <c r="F1372" i="1"/>
  <c r="AK91" i="57"/>
  <c r="G1372" i="1"/>
  <c r="AJ91" i="58"/>
  <c r="I1372" i="1"/>
  <c r="AK91" i="58"/>
  <c r="J1372" i="1"/>
  <c r="AJ92" i="57"/>
  <c r="F1373" i="1"/>
  <c r="AK92" i="57"/>
  <c r="G1373" i="1"/>
  <c r="AJ92" i="58"/>
  <c r="I1373" i="1"/>
  <c r="AK92" i="58"/>
  <c r="J1373" i="1"/>
  <c r="AJ93" i="57"/>
  <c r="F1374" i="1"/>
  <c r="AK93" i="57"/>
  <c r="G1374" i="1"/>
  <c r="AJ93" i="58"/>
  <c r="I1374" i="1"/>
  <c r="AK93" i="58"/>
  <c r="J1374" i="1"/>
  <c r="AJ94" i="57"/>
  <c r="F1375" i="1"/>
  <c r="AK94" i="57"/>
  <c r="G1375" i="1"/>
  <c r="AJ94" i="58"/>
  <c r="I1375" i="1"/>
  <c r="AK94" i="58"/>
  <c r="J1375" i="1"/>
  <c r="AJ95" i="57"/>
  <c r="F1376" i="1"/>
  <c r="AK95" i="57"/>
  <c r="G1376" i="1"/>
  <c r="AJ95" i="58"/>
  <c r="I1376" i="1"/>
  <c r="AK95" i="58"/>
  <c r="J1376" i="1"/>
  <c r="AJ96" i="57"/>
  <c r="F1377" i="1"/>
  <c r="AK96" i="57"/>
  <c r="G1377" i="1"/>
  <c r="AJ96" i="58"/>
  <c r="I1377" i="1"/>
  <c r="AK96" i="58"/>
  <c r="J1377" i="1"/>
  <c r="AJ97" i="57"/>
  <c r="F1378" i="1"/>
  <c r="AK97" i="57"/>
  <c r="G1378" i="1"/>
  <c r="AJ97" i="58"/>
  <c r="I1378" i="1"/>
  <c r="AK97" i="58"/>
  <c r="J1378" i="1"/>
  <c r="AJ98" i="57"/>
  <c r="F1379" i="1"/>
  <c r="AK98" i="57"/>
  <c r="G1379" i="1"/>
  <c r="AJ98" i="58"/>
  <c r="I1379" i="1"/>
  <c r="AK98" i="58"/>
  <c r="J1379" i="1"/>
  <c r="AJ99" i="57"/>
  <c r="F1380" i="1"/>
  <c r="AK99" i="57"/>
  <c r="G1380" i="1"/>
  <c r="AJ99" i="58"/>
  <c r="I1380" i="1"/>
  <c r="AK99" i="58"/>
  <c r="J1380" i="1"/>
  <c r="AJ100" i="57"/>
  <c r="F1381" i="1"/>
  <c r="AK100" i="57"/>
  <c r="G1381" i="1"/>
  <c r="AJ100" i="58"/>
  <c r="I1381" i="1"/>
  <c r="AK100" i="58"/>
  <c r="J1381" i="1"/>
  <c r="AJ185" i="57"/>
  <c r="AJ101" i="57"/>
  <c r="F1382" i="1"/>
  <c r="AK185" i="57"/>
  <c r="AK101" i="57"/>
  <c r="G1382" i="1"/>
  <c r="AJ101" i="58"/>
  <c r="I1382" i="1"/>
  <c r="AK101" i="58"/>
  <c r="J1382" i="1"/>
  <c r="AJ186" i="57"/>
  <c r="AJ102" i="57"/>
  <c r="F1383" i="1"/>
  <c r="AK186" i="57"/>
  <c r="AK102" i="57"/>
  <c r="G1383" i="1"/>
  <c r="AJ102" i="58"/>
  <c r="I1383" i="1"/>
  <c r="AK102" i="58"/>
  <c r="J1383" i="1"/>
  <c r="AJ187" i="57"/>
  <c r="AJ103" i="57"/>
  <c r="F1384" i="1"/>
  <c r="AK187" i="57"/>
  <c r="AK103" i="57"/>
  <c r="G1384" i="1"/>
  <c r="AJ103" i="58"/>
  <c r="I1384" i="1"/>
  <c r="AK103" i="58"/>
  <c r="J1384" i="1"/>
  <c r="AI104" i="57"/>
  <c r="E1385" i="1"/>
  <c r="AJ188" i="57"/>
  <c r="AJ104" i="57"/>
  <c r="F1385" i="1"/>
  <c r="AK188" i="57"/>
  <c r="AK104" i="57"/>
  <c r="G1385" i="1"/>
  <c r="AI104" i="58"/>
  <c r="H1385" i="1"/>
  <c r="AJ104" i="58"/>
  <c r="I1385" i="1"/>
  <c r="AK104" i="58"/>
  <c r="J1385" i="1"/>
  <c r="AJ189" i="57"/>
  <c r="AJ105" i="57"/>
  <c r="F1386" i="1"/>
  <c r="AK189" i="57"/>
  <c r="AK105" i="57"/>
  <c r="G1386" i="1"/>
  <c r="AJ105" i="58"/>
  <c r="I1386" i="1"/>
  <c r="AK105" i="58"/>
  <c r="J1386" i="1"/>
  <c r="AJ190" i="57"/>
  <c r="AJ106" i="57"/>
  <c r="F1387" i="1"/>
  <c r="AK190" i="57"/>
  <c r="AK106" i="57"/>
  <c r="G1387" i="1"/>
  <c r="AJ106" i="58"/>
  <c r="I1387" i="1"/>
  <c r="AK106" i="58"/>
  <c r="J1387" i="1"/>
  <c r="AJ191" i="57"/>
  <c r="AJ107" i="57"/>
  <c r="F1388" i="1"/>
  <c r="AK191" i="57"/>
  <c r="AK107" i="57"/>
  <c r="G1388" i="1"/>
  <c r="AJ107" i="58"/>
  <c r="I1388" i="1"/>
  <c r="AK107" i="58"/>
  <c r="J1388" i="1"/>
  <c r="AJ192" i="57"/>
  <c r="AJ108" i="57"/>
  <c r="F1389" i="1"/>
  <c r="AK192" i="57"/>
  <c r="AK108" i="57"/>
  <c r="G1389" i="1"/>
  <c r="AJ108" i="58"/>
  <c r="I1389" i="1"/>
  <c r="AK108" i="58"/>
  <c r="J1389" i="1"/>
  <c r="AK89" i="58"/>
  <c r="J1370" i="1"/>
  <c r="AK89" i="57"/>
  <c r="G1370" i="1"/>
  <c r="AJ89" i="58"/>
  <c r="I1370" i="1"/>
  <c r="AJ89" i="57"/>
  <c r="F1370" i="1"/>
  <c r="AG90" i="57"/>
  <c r="F1341" i="1"/>
  <c r="AH90" i="57"/>
  <c r="G1341" i="1"/>
  <c r="AG90" i="58"/>
  <c r="I1341" i="1"/>
  <c r="AH90" i="58"/>
  <c r="J1341" i="1"/>
  <c r="AG91" i="57"/>
  <c r="F1342" i="1"/>
  <c r="AH91" i="57"/>
  <c r="G1342" i="1"/>
  <c r="AG91" i="58"/>
  <c r="I1342" i="1"/>
  <c r="AH91" i="58"/>
  <c r="J1342" i="1"/>
  <c r="AG92" i="57"/>
  <c r="F1343" i="1"/>
  <c r="AH92" i="57"/>
  <c r="G1343" i="1"/>
  <c r="AG92" i="58"/>
  <c r="I1343" i="1"/>
  <c r="AH92" i="58"/>
  <c r="J1343" i="1"/>
  <c r="AG93" i="57"/>
  <c r="F1344" i="1"/>
  <c r="AH93" i="57"/>
  <c r="G1344" i="1"/>
  <c r="AG93" i="58"/>
  <c r="I1344" i="1"/>
  <c r="AH93" i="58"/>
  <c r="J1344" i="1"/>
  <c r="AG94" i="57"/>
  <c r="F1345" i="1"/>
  <c r="AH94" i="57"/>
  <c r="G1345" i="1"/>
  <c r="AG94" i="58"/>
  <c r="I1345" i="1"/>
  <c r="AH94" i="58"/>
  <c r="J1345" i="1"/>
  <c r="AG95" i="57"/>
  <c r="F1346" i="1"/>
  <c r="AH95" i="57"/>
  <c r="G1346" i="1"/>
  <c r="AG95" i="58"/>
  <c r="I1346" i="1"/>
  <c r="AH95" i="58"/>
  <c r="J1346" i="1"/>
  <c r="AG96" i="57"/>
  <c r="F1347" i="1"/>
  <c r="AH96" i="57"/>
  <c r="G1347" i="1"/>
  <c r="AG96" i="58"/>
  <c r="I1347" i="1"/>
  <c r="AH96" i="58"/>
  <c r="J1347" i="1"/>
  <c r="AG97" i="57"/>
  <c r="F1348" i="1"/>
  <c r="AH97" i="57"/>
  <c r="G1348" i="1"/>
  <c r="AG97" i="58"/>
  <c r="I1348" i="1"/>
  <c r="AH97" i="58"/>
  <c r="J1348" i="1"/>
  <c r="AG98" i="57"/>
  <c r="F1349" i="1"/>
  <c r="AH98" i="57"/>
  <c r="G1349" i="1"/>
  <c r="AG98" i="58"/>
  <c r="I1349" i="1"/>
  <c r="AH98" i="58"/>
  <c r="J1349" i="1"/>
  <c r="AG99" i="57"/>
  <c r="F1350" i="1"/>
  <c r="AH99" i="57"/>
  <c r="G1350" i="1"/>
  <c r="AG99" i="58"/>
  <c r="I1350" i="1"/>
  <c r="AH99" i="58"/>
  <c r="J1350" i="1"/>
  <c r="AG100" i="57"/>
  <c r="F1351" i="1"/>
  <c r="AH100" i="57"/>
  <c r="G1351" i="1"/>
  <c r="AG100" i="58"/>
  <c r="I1351" i="1"/>
  <c r="AH100" i="58"/>
  <c r="J1351" i="1"/>
  <c r="AG101" i="57"/>
  <c r="F1352" i="1"/>
  <c r="AH101" i="57"/>
  <c r="G1352" i="1"/>
  <c r="AG101" i="58"/>
  <c r="I1352" i="1"/>
  <c r="AH101" i="58"/>
  <c r="J1352" i="1"/>
  <c r="AG102" i="57"/>
  <c r="F1353" i="1"/>
  <c r="AH102" i="57"/>
  <c r="G1353" i="1"/>
  <c r="AG102" i="58"/>
  <c r="I1353" i="1"/>
  <c r="AH102" i="58"/>
  <c r="J1353" i="1"/>
  <c r="AG103" i="57"/>
  <c r="F1354" i="1"/>
  <c r="AH103" i="57"/>
  <c r="G1354" i="1"/>
  <c r="AG103" i="58"/>
  <c r="I1354" i="1"/>
  <c r="AH103" i="58"/>
  <c r="J1354" i="1"/>
  <c r="AF104" i="57"/>
  <c r="E1355" i="1"/>
  <c r="AG104" i="57"/>
  <c r="F1355" i="1"/>
  <c r="AH104" i="57"/>
  <c r="G1355" i="1"/>
  <c r="AF104" i="58"/>
  <c r="H1355" i="1"/>
  <c r="AG104" i="58"/>
  <c r="I1355" i="1"/>
  <c r="AH104" i="58"/>
  <c r="J1355" i="1"/>
  <c r="AG105" i="57"/>
  <c r="F1356" i="1"/>
  <c r="AH105" i="57"/>
  <c r="G1356" i="1"/>
  <c r="AG105" i="58"/>
  <c r="I1356" i="1"/>
  <c r="AH105" i="58"/>
  <c r="J1356" i="1"/>
  <c r="AG106" i="57"/>
  <c r="F1357" i="1"/>
  <c r="AH106" i="57"/>
  <c r="G1357" i="1"/>
  <c r="AG106" i="58"/>
  <c r="I1357" i="1"/>
  <c r="AH106" i="58"/>
  <c r="J1357" i="1"/>
  <c r="AG107" i="57"/>
  <c r="F1358" i="1"/>
  <c r="AH107" i="57"/>
  <c r="G1358" i="1"/>
  <c r="AG107" i="58"/>
  <c r="I1358" i="1"/>
  <c r="AH107" i="58"/>
  <c r="J1358" i="1"/>
  <c r="AG108" i="57"/>
  <c r="F1359" i="1"/>
  <c r="AH108" i="57"/>
  <c r="G1359" i="1"/>
  <c r="AG108" i="58"/>
  <c r="I1359" i="1"/>
  <c r="AH108" i="58"/>
  <c r="J1359" i="1"/>
  <c r="AH89" i="58"/>
  <c r="J1340" i="1"/>
  <c r="AH89" i="57"/>
  <c r="G1340" i="1"/>
  <c r="AG89" i="58"/>
  <c r="I1340" i="1"/>
  <c r="AG89" i="57"/>
  <c r="F1340" i="1"/>
  <c r="AD90" i="57"/>
  <c r="F1311" i="1"/>
  <c r="AE90" i="57"/>
  <c r="G1311" i="1"/>
  <c r="AD90" i="58"/>
  <c r="I1311" i="1"/>
  <c r="AE90" i="58"/>
  <c r="J1311" i="1"/>
  <c r="AD91" i="57"/>
  <c r="F1312" i="1"/>
  <c r="AE91" i="57"/>
  <c r="G1312" i="1"/>
  <c r="AD91" i="58"/>
  <c r="I1312" i="1"/>
  <c r="AE91" i="58"/>
  <c r="J1312" i="1"/>
  <c r="AD92" i="57"/>
  <c r="F1313" i="1"/>
  <c r="AE92" i="57"/>
  <c r="G1313" i="1"/>
  <c r="AD92" i="58"/>
  <c r="I1313" i="1"/>
  <c r="AE92" i="58"/>
  <c r="J1313" i="1"/>
  <c r="AD93" i="57"/>
  <c r="F1314" i="1"/>
  <c r="AE93" i="57"/>
  <c r="G1314" i="1"/>
  <c r="AD93" i="58"/>
  <c r="I1314" i="1"/>
  <c r="AE93" i="58"/>
  <c r="J1314" i="1"/>
  <c r="AD94" i="57"/>
  <c r="F1315" i="1"/>
  <c r="AE94" i="57"/>
  <c r="G1315" i="1"/>
  <c r="AD94" i="58"/>
  <c r="I1315" i="1"/>
  <c r="AE94" i="58"/>
  <c r="J1315" i="1"/>
  <c r="AD95" i="57"/>
  <c r="F1316" i="1"/>
  <c r="AE95" i="57"/>
  <c r="G1316" i="1"/>
  <c r="AD95" i="58"/>
  <c r="I1316" i="1"/>
  <c r="AE95" i="58"/>
  <c r="J1316" i="1"/>
  <c r="AD96" i="57"/>
  <c r="F1317" i="1"/>
  <c r="AE96" i="57"/>
  <c r="G1317" i="1"/>
  <c r="AD96" i="58"/>
  <c r="I1317" i="1"/>
  <c r="AE96" i="58"/>
  <c r="J1317" i="1"/>
  <c r="AD97" i="57"/>
  <c r="F1318" i="1"/>
  <c r="AE97" i="57"/>
  <c r="G1318" i="1"/>
  <c r="AD97" i="58"/>
  <c r="I1318" i="1"/>
  <c r="AE97" i="58"/>
  <c r="J1318" i="1"/>
  <c r="AD98" i="57"/>
  <c r="F1319" i="1"/>
  <c r="AE98" i="57"/>
  <c r="G1319" i="1"/>
  <c r="AD98" i="58"/>
  <c r="I1319" i="1"/>
  <c r="AE98" i="58"/>
  <c r="J1319" i="1"/>
  <c r="AD99" i="57"/>
  <c r="F1320" i="1"/>
  <c r="AE99" i="57"/>
  <c r="G1320" i="1"/>
  <c r="AD99" i="58"/>
  <c r="I1320" i="1"/>
  <c r="AE99" i="58"/>
  <c r="J1320" i="1"/>
  <c r="AD100" i="57"/>
  <c r="F1321" i="1"/>
  <c r="AE100" i="57"/>
  <c r="G1321" i="1"/>
  <c r="AD100" i="58"/>
  <c r="I1321" i="1"/>
  <c r="AE100" i="58"/>
  <c r="J1321" i="1"/>
  <c r="AD101" i="57"/>
  <c r="F1322" i="1"/>
  <c r="AE101" i="57"/>
  <c r="G1322" i="1"/>
  <c r="AD101" i="58"/>
  <c r="I1322" i="1"/>
  <c r="AE101" i="58"/>
  <c r="J1322" i="1"/>
  <c r="AD102" i="57"/>
  <c r="F1323" i="1"/>
  <c r="AE102" i="57"/>
  <c r="G1323" i="1"/>
  <c r="AD102" i="58"/>
  <c r="I1323" i="1"/>
  <c r="AE102" i="58"/>
  <c r="J1323" i="1"/>
  <c r="AD103" i="57"/>
  <c r="F1324" i="1"/>
  <c r="AE103" i="57"/>
  <c r="G1324" i="1"/>
  <c r="AD103" i="58"/>
  <c r="I1324" i="1"/>
  <c r="AE103" i="58"/>
  <c r="J1324" i="1"/>
  <c r="AC104" i="57"/>
  <c r="E1325" i="1"/>
  <c r="AD104" i="57"/>
  <c r="F1325" i="1"/>
  <c r="AE104" i="57"/>
  <c r="G1325" i="1"/>
  <c r="AC104" i="58"/>
  <c r="H1325" i="1"/>
  <c r="AD104" i="58"/>
  <c r="I1325" i="1"/>
  <c r="AE104" i="58"/>
  <c r="J1325" i="1"/>
  <c r="AD105" i="57"/>
  <c r="F1326" i="1"/>
  <c r="AE105" i="57"/>
  <c r="G1326" i="1"/>
  <c r="AD105" i="58"/>
  <c r="I1326" i="1"/>
  <c r="AE105" i="58"/>
  <c r="J1326" i="1"/>
  <c r="AD106" i="57"/>
  <c r="F1327" i="1"/>
  <c r="AE106" i="57"/>
  <c r="G1327" i="1"/>
  <c r="AD106" i="58"/>
  <c r="I1327" i="1"/>
  <c r="AE106" i="58"/>
  <c r="J1327" i="1"/>
  <c r="AD107" i="57"/>
  <c r="F1328" i="1"/>
  <c r="AE107" i="57"/>
  <c r="G1328" i="1"/>
  <c r="AD107" i="58"/>
  <c r="I1328" i="1"/>
  <c r="AE107" i="58"/>
  <c r="J1328" i="1"/>
  <c r="AD108" i="57"/>
  <c r="F1329" i="1"/>
  <c r="AE108" i="57"/>
  <c r="G1329" i="1"/>
  <c r="AD108" i="58"/>
  <c r="I1329" i="1"/>
  <c r="AE108" i="58"/>
  <c r="J1329" i="1"/>
  <c r="AE89" i="58"/>
  <c r="J1310" i="1"/>
  <c r="AE89" i="57"/>
  <c r="G1310" i="1"/>
  <c r="AD89" i="58"/>
  <c r="I1310" i="1"/>
  <c r="AD89" i="57"/>
  <c r="F1310" i="1"/>
  <c r="AA90" i="57"/>
  <c r="F1281" i="1"/>
  <c r="AB90" i="57"/>
  <c r="G1281" i="1"/>
  <c r="AA90" i="58"/>
  <c r="I1281" i="1"/>
  <c r="AB90" i="58"/>
  <c r="J1281" i="1"/>
  <c r="AA91" i="57"/>
  <c r="F1282" i="1"/>
  <c r="AB91" i="57"/>
  <c r="G1282" i="1"/>
  <c r="AA91" i="58"/>
  <c r="I1282" i="1"/>
  <c r="AB91" i="58"/>
  <c r="J1282" i="1"/>
  <c r="AA92" i="57"/>
  <c r="F1283" i="1"/>
  <c r="AB92" i="57"/>
  <c r="G1283" i="1"/>
  <c r="AA92" i="58"/>
  <c r="I1283" i="1"/>
  <c r="AB92" i="58"/>
  <c r="J1283" i="1"/>
  <c r="AA93" i="57"/>
  <c r="F1284" i="1"/>
  <c r="AB93" i="57"/>
  <c r="G1284" i="1"/>
  <c r="AA93" i="58"/>
  <c r="I1284" i="1"/>
  <c r="AB93" i="58"/>
  <c r="J1284" i="1"/>
  <c r="AA94" i="57"/>
  <c r="F1285" i="1"/>
  <c r="AB94" i="57"/>
  <c r="G1285" i="1"/>
  <c r="AA94" i="58"/>
  <c r="I1285" i="1"/>
  <c r="AB94" i="58"/>
  <c r="J1285" i="1"/>
  <c r="AA95" i="57"/>
  <c r="F1286" i="1"/>
  <c r="AB95" i="57"/>
  <c r="G1286" i="1"/>
  <c r="AA95" i="58"/>
  <c r="I1286" i="1"/>
  <c r="AB95" i="58"/>
  <c r="J1286" i="1"/>
  <c r="AA96" i="57"/>
  <c r="F1287" i="1"/>
  <c r="AB96" i="57"/>
  <c r="G1287" i="1"/>
  <c r="AA96" i="58"/>
  <c r="I1287" i="1"/>
  <c r="AB96" i="58"/>
  <c r="J1287" i="1"/>
  <c r="AA97" i="57"/>
  <c r="F1288" i="1"/>
  <c r="AB97" i="57"/>
  <c r="G1288" i="1"/>
  <c r="AA97" i="58"/>
  <c r="I1288" i="1"/>
  <c r="AB97" i="58"/>
  <c r="J1288" i="1"/>
  <c r="AA98" i="57"/>
  <c r="F1289" i="1"/>
  <c r="AB98" i="57"/>
  <c r="G1289" i="1"/>
  <c r="AA98" i="58"/>
  <c r="I1289" i="1"/>
  <c r="AB98" i="58"/>
  <c r="J1289" i="1"/>
  <c r="AA99" i="57"/>
  <c r="F1290" i="1"/>
  <c r="AB99" i="57"/>
  <c r="G1290" i="1"/>
  <c r="AA99" i="58"/>
  <c r="I1290" i="1"/>
  <c r="AB99" i="58"/>
  <c r="J1290" i="1"/>
  <c r="AA100" i="57"/>
  <c r="F1291" i="1"/>
  <c r="AB100" i="57"/>
  <c r="G1291" i="1"/>
  <c r="AA100" i="58"/>
  <c r="I1291" i="1"/>
  <c r="AB100" i="58"/>
  <c r="J1291" i="1"/>
  <c r="AA101" i="57"/>
  <c r="F1292" i="1"/>
  <c r="AB101" i="57"/>
  <c r="G1292" i="1"/>
  <c r="AA101" i="58"/>
  <c r="I1292" i="1"/>
  <c r="AB101" i="58"/>
  <c r="J1292" i="1"/>
  <c r="AA102" i="57"/>
  <c r="F1293" i="1"/>
  <c r="AB102" i="57"/>
  <c r="G1293" i="1"/>
  <c r="AA102" i="58"/>
  <c r="I1293" i="1"/>
  <c r="AB102" i="58"/>
  <c r="J1293" i="1"/>
  <c r="AA103" i="57"/>
  <c r="F1294" i="1"/>
  <c r="AB103" i="57"/>
  <c r="G1294" i="1"/>
  <c r="AA103" i="58"/>
  <c r="I1294" i="1"/>
  <c r="AB103" i="58"/>
  <c r="J1294" i="1"/>
  <c r="Z104" i="57"/>
  <c r="E1295" i="1"/>
  <c r="AA104" i="57"/>
  <c r="F1295" i="1"/>
  <c r="AB104" i="57"/>
  <c r="G1295" i="1"/>
  <c r="Z104" i="58"/>
  <c r="H1295" i="1"/>
  <c r="AA104" i="58"/>
  <c r="I1295" i="1"/>
  <c r="AB104" i="58"/>
  <c r="J1295" i="1"/>
  <c r="AA105" i="57"/>
  <c r="F1296" i="1"/>
  <c r="AB105" i="57"/>
  <c r="G1296" i="1"/>
  <c r="AA105" i="58"/>
  <c r="I1296" i="1"/>
  <c r="AB105" i="58"/>
  <c r="J1296" i="1"/>
  <c r="AA106" i="57"/>
  <c r="F1297" i="1"/>
  <c r="AB106" i="57"/>
  <c r="G1297" i="1"/>
  <c r="AA106" i="58"/>
  <c r="I1297" i="1"/>
  <c r="AB106" i="58"/>
  <c r="J1297" i="1"/>
  <c r="AA107" i="57"/>
  <c r="F1298" i="1"/>
  <c r="AB107" i="57"/>
  <c r="G1298" i="1"/>
  <c r="AA107" i="58"/>
  <c r="I1298" i="1"/>
  <c r="AB107" i="58"/>
  <c r="J1298" i="1"/>
  <c r="AA108" i="57"/>
  <c r="F1299" i="1"/>
  <c r="AB108" i="57"/>
  <c r="G1299" i="1"/>
  <c r="AA108" i="58"/>
  <c r="I1299" i="1"/>
  <c r="AB108" i="58"/>
  <c r="J1299" i="1"/>
  <c r="AB89" i="58"/>
  <c r="J1280" i="1"/>
  <c r="AB89" i="57"/>
  <c r="G1280" i="1"/>
  <c r="AA89" i="58"/>
  <c r="I1280" i="1"/>
  <c r="AA89" i="57"/>
  <c r="F1280" i="1"/>
  <c r="X90" i="57"/>
  <c r="F1251" i="1"/>
  <c r="Y90" i="57"/>
  <c r="G1251" i="1"/>
  <c r="X90" i="58"/>
  <c r="I1251" i="1"/>
  <c r="Y90" i="58"/>
  <c r="J1251" i="1"/>
  <c r="X91" i="57"/>
  <c r="F1252" i="1"/>
  <c r="Y91" i="57"/>
  <c r="G1252" i="1"/>
  <c r="X91" i="58"/>
  <c r="I1252" i="1"/>
  <c r="Y91" i="58"/>
  <c r="J1252" i="1"/>
  <c r="X92" i="57"/>
  <c r="F1253" i="1"/>
  <c r="Y92" i="57"/>
  <c r="G1253" i="1"/>
  <c r="X92" i="58"/>
  <c r="I1253" i="1"/>
  <c r="Y92" i="58"/>
  <c r="J1253" i="1"/>
  <c r="X93" i="57"/>
  <c r="F1254" i="1"/>
  <c r="Y93" i="57"/>
  <c r="G1254" i="1"/>
  <c r="X93" i="58"/>
  <c r="I1254" i="1"/>
  <c r="Y93" i="58"/>
  <c r="J1254" i="1"/>
  <c r="X94" i="57"/>
  <c r="F1255" i="1"/>
  <c r="Y94" i="57"/>
  <c r="G1255" i="1"/>
  <c r="X94" i="58"/>
  <c r="I1255" i="1"/>
  <c r="Y94" i="58"/>
  <c r="J1255" i="1"/>
  <c r="X95" i="57"/>
  <c r="F1256" i="1"/>
  <c r="Y95" i="57"/>
  <c r="G1256" i="1"/>
  <c r="X95" i="58"/>
  <c r="I1256" i="1"/>
  <c r="Y95" i="58"/>
  <c r="J1256" i="1"/>
  <c r="X96" i="57"/>
  <c r="F1257" i="1"/>
  <c r="Y96" i="57"/>
  <c r="G1257" i="1"/>
  <c r="X96" i="58"/>
  <c r="I1257" i="1"/>
  <c r="Y96" i="58"/>
  <c r="J1257" i="1"/>
  <c r="X97" i="57"/>
  <c r="F1258" i="1"/>
  <c r="Y97" i="57"/>
  <c r="G1258" i="1"/>
  <c r="X97" i="58"/>
  <c r="I1258" i="1"/>
  <c r="Y97" i="58"/>
  <c r="J1258" i="1"/>
  <c r="X98" i="57"/>
  <c r="F1259" i="1"/>
  <c r="Y98" i="57"/>
  <c r="G1259" i="1"/>
  <c r="X98" i="58"/>
  <c r="I1259" i="1"/>
  <c r="Y98" i="58"/>
  <c r="J1259" i="1"/>
  <c r="X99" i="57"/>
  <c r="F1260" i="1"/>
  <c r="Y99" i="57"/>
  <c r="G1260" i="1"/>
  <c r="X99" i="58"/>
  <c r="I1260" i="1"/>
  <c r="Y99" i="58"/>
  <c r="J1260" i="1"/>
  <c r="X100" i="57"/>
  <c r="F1261" i="1"/>
  <c r="Y100" i="57"/>
  <c r="G1261" i="1"/>
  <c r="X100" i="58"/>
  <c r="I1261" i="1"/>
  <c r="Y100" i="58"/>
  <c r="J1261" i="1"/>
  <c r="X101" i="57"/>
  <c r="F1262" i="1"/>
  <c r="Y101" i="57"/>
  <c r="G1262" i="1"/>
  <c r="X101" i="58"/>
  <c r="I1262" i="1"/>
  <c r="Y101" i="58"/>
  <c r="J1262" i="1"/>
  <c r="X102" i="57"/>
  <c r="F1263" i="1"/>
  <c r="Y102" i="57"/>
  <c r="G1263" i="1"/>
  <c r="X102" i="58"/>
  <c r="I1263" i="1"/>
  <c r="Y102" i="58"/>
  <c r="J1263" i="1"/>
  <c r="X103" i="57"/>
  <c r="F1264" i="1"/>
  <c r="Y103" i="57"/>
  <c r="G1264" i="1"/>
  <c r="X103" i="58"/>
  <c r="I1264" i="1"/>
  <c r="Y103" i="58"/>
  <c r="J1264" i="1"/>
  <c r="W104" i="57"/>
  <c r="E1265" i="1"/>
  <c r="X104" i="57"/>
  <c r="F1265" i="1"/>
  <c r="Y104" i="57"/>
  <c r="G1265" i="1"/>
  <c r="W104" i="58"/>
  <c r="H1265" i="1"/>
  <c r="X104" i="58"/>
  <c r="I1265" i="1"/>
  <c r="Y104" i="58"/>
  <c r="J1265" i="1"/>
  <c r="X105" i="57"/>
  <c r="F1266" i="1"/>
  <c r="Y105" i="57"/>
  <c r="G1266" i="1"/>
  <c r="X105" i="58"/>
  <c r="I1266" i="1"/>
  <c r="Y105" i="58"/>
  <c r="J1266" i="1"/>
  <c r="X106" i="57"/>
  <c r="F1267" i="1"/>
  <c r="Y106" i="57"/>
  <c r="G1267" i="1"/>
  <c r="X106" i="58"/>
  <c r="I1267" i="1"/>
  <c r="Y106" i="58"/>
  <c r="J1267" i="1"/>
  <c r="X107" i="57"/>
  <c r="F1268" i="1"/>
  <c r="Y107" i="57"/>
  <c r="G1268" i="1"/>
  <c r="X107" i="58"/>
  <c r="I1268" i="1"/>
  <c r="Y107" i="58"/>
  <c r="J1268" i="1"/>
  <c r="X108" i="57"/>
  <c r="F1269" i="1"/>
  <c r="Y108" i="57"/>
  <c r="G1269" i="1"/>
  <c r="X108" i="58"/>
  <c r="I1269" i="1"/>
  <c r="Y108" i="58"/>
  <c r="J1269" i="1"/>
  <c r="Y89" i="58"/>
  <c r="J1250" i="1"/>
  <c r="Y89" i="57"/>
  <c r="G1250" i="1"/>
  <c r="X89" i="58"/>
  <c r="I1250" i="1"/>
  <c r="X89" i="57"/>
  <c r="F1250" i="1"/>
  <c r="U90" i="57"/>
  <c r="F1221" i="1"/>
  <c r="V90" i="57"/>
  <c r="G1221" i="1"/>
  <c r="U90" i="58"/>
  <c r="I1221" i="1"/>
  <c r="V90" i="58"/>
  <c r="J1221" i="1"/>
  <c r="U91" i="57"/>
  <c r="F1222" i="1"/>
  <c r="V91" i="57"/>
  <c r="G1222" i="1"/>
  <c r="U91" i="58"/>
  <c r="I1222" i="1"/>
  <c r="V91" i="58"/>
  <c r="J1222" i="1"/>
  <c r="U92" i="57"/>
  <c r="F1223" i="1"/>
  <c r="V92" i="57"/>
  <c r="G1223" i="1"/>
  <c r="U92" i="58"/>
  <c r="I1223" i="1"/>
  <c r="V92" i="58"/>
  <c r="J1223" i="1"/>
  <c r="U93" i="57"/>
  <c r="F1224" i="1"/>
  <c r="V93" i="57"/>
  <c r="G1224" i="1"/>
  <c r="U93" i="58"/>
  <c r="I1224" i="1"/>
  <c r="V93" i="58"/>
  <c r="J1224" i="1"/>
  <c r="U94" i="57"/>
  <c r="F1225" i="1"/>
  <c r="V94" i="57"/>
  <c r="G1225" i="1"/>
  <c r="U94" i="58"/>
  <c r="I1225" i="1"/>
  <c r="V94" i="58"/>
  <c r="J1225" i="1"/>
  <c r="U95" i="57"/>
  <c r="F1226" i="1"/>
  <c r="V95" i="57"/>
  <c r="G1226" i="1"/>
  <c r="U95" i="58"/>
  <c r="I1226" i="1"/>
  <c r="V95" i="58"/>
  <c r="J1226" i="1"/>
  <c r="U96" i="57"/>
  <c r="F1227" i="1"/>
  <c r="V96" i="57"/>
  <c r="G1227" i="1"/>
  <c r="U96" i="58"/>
  <c r="I1227" i="1"/>
  <c r="V96" i="58"/>
  <c r="J1227" i="1"/>
  <c r="U97" i="57"/>
  <c r="F1228" i="1"/>
  <c r="V97" i="57"/>
  <c r="G1228" i="1"/>
  <c r="U97" i="58"/>
  <c r="I1228" i="1"/>
  <c r="V97" i="58"/>
  <c r="J1228" i="1"/>
  <c r="U98" i="57"/>
  <c r="F1229" i="1"/>
  <c r="V98" i="57"/>
  <c r="G1229" i="1"/>
  <c r="U98" i="58"/>
  <c r="I1229" i="1"/>
  <c r="V98" i="58"/>
  <c r="J1229" i="1"/>
  <c r="U99" i="57"/>
  <c r="F1230" i="1"/>
  <c r="V99" i="57"/>
  <c r="G1230" i="1"/>
  <c r="U99" i="58"/>
  <c r="I1230" i="1"/>
  <c r="V99" i="58"/>
  <c r="J1230" i="1"/>
  <c r="U100" i="57"/>
  <c r="F1231" i="1"/>
  <c r="V100" i="57"/>
  <c r="G1231" i="1"/>
  <c r="U100" i="58"/>
  <c r="I1231" i="1"/>
  <c r="V100" i="58"/>
  <c r="J1231" i="1"/>
  <c r="U101" i="57"/>
  <c r="F1232" i="1"/>
  <c r="V101" i="57"/>
  <c r="G1232" i="1"/>
  <c r="U101" i="58"/>
  <c r="I1232" i="1"/>
  <c r="V101" i="58"/>
  <c r="J1232" i="1"/>
  <c r="U102" i="57"/>
  <c r="F1233" i="1"/>
  <c r="V102" i="57"/>
  <c r="G1233" i="1"/>
  <c r="U102" i="58"/>
  <c r="I1233" i="1"/>
  <c r="V102" i="58"/>
  <c r="J1233" i="1"/>
  <c r="U103" i="57"/>
  <c r="F1234" i="1"/>
  <c r="V103" i="57"/>
  <c r="G1234" i="1"/>
  <c r="U103" i="58"/>
  <c r="I1234" i="1"/>
  <c r="V103" i="58"/>
  <c r="J1234" i="1"/>
  <c r="T104" i="57"/>
  <c r="E1235" i="1"/>
  <c r="U104" i="57"/>
  <c r="F1235" i="1"/>
  <c r="V104" i="57"/>
  <c r="G1235" i="1"/>
  <c r="T104" i="58"/>
  <c r="H1235" i="1"/>
  <c r="U104" i="58"/>
  <c r="I1235" i="1"/>
  <c r="V104" i="58"/>
  <c r="J1235" i="1"/>
  <c r="U105" i="57"/>
  <c r="F1236" i="1"/>
  <c r="V105" i="57"/>
  <c r="G1236" i="1"/>
  <c r="U105" i="58"/>
  <c r="I1236" i="1"/>
  <c r="V105" i="58"/>
  <c r="J1236" i="1"/>
  <c r="U106" i="57"/>
  <c r="F1237" i="1"/>
  <c r="V106" i="57"/>
  <c r="G1237" i="1"/>
  <c r="U106" i="58"/>
  <c r="I1237" i="1"/>
  <c r="V106" i="58"/>
  <c r="J1237" i="1"/>
  <c r="U107" i="57"/>
  <c r="F1238" i="1"/>
  <c r="V107" i="57"/>
  <c r="G1238" i="1"/>
  <c r="U107" i="58"/>
  <c r="I1238" i="1"/>
  <c r="V107" i="58"/>
  <c r="J1238" i="1"/>
  <c r="U108" i="57"/>
  <c r="F1239" i="1"/>
  <c r="V108" i="57"/>
  <c r="G1239" i="1"/>
  <c r="U108" i="58"/>
  <c r="I1239" i="1"/>
  <c r="V108" i="58"/>
  <c r="J1239" i="1"/>
  <c r="V89" i="58"/>
  <c r="J1220" i="1"/>
  <c r="V89" i="57"/>
  <c r="G1220" i="1"/>
  <c r="U89" i="58"/>
  <c r="I1220" i="1"/>
  <c r="U89" i="57"/>
  <c r="F1220" i="1"/>
  <c r="R90" i="57"/>
  <c r="F1191" i="1"/>
  <c r="S90" i="57"/>
  <c r="G1191" i="1"/>
  <c r="R90" i="58"/>
  <c r="I1191" i="1"/>
  <c r="S90" i="58"/>
  <c r="J1191" i="1"/>
  <c r="R91" i="57"/>
  <c r="F1192" i="1"/>
  <c r="S91" i="57"/>
  <c r="G1192" i="1"/>
  <c r="R91" i="58"/>
  <c r="I1192" i="1"/>
  <c r="S91" i="58"/>
  <c r="J1192" i="1"/>
  <c r="R92" i="57"/>
  <c r="F1193" i="1"/>
  <c r="S92" i="57"/>
  <c r="G1193" i="1"/>
  <c r="R92" i="58"/>
  <c r="I1193" i="1"/>
  <c r="S92" i="58"/>
  <c r="J1193" i="1"/>
  <c r="R93" i="57"/>
  <c r="F1194" i="1"/>
  <c r="S93" i="57"/>
  <c r="G1194" i="1"/>
  <c r="R93" i="58"/>
  <c r="I1194" i="1"/>
  <c r="S93" i="58"/>
  <c r="J1194" i="1"/>
  <c r="R94" i="57"/>
  <c r="F1195" i="1"/>
  <c r="S94" i="57"/>
  <c r="G1195" i="1"/>
  <c r="R94" i="58"/>
  <c r="I1195" i="1"/>
  <c r="S94" i="58"/>
  <c r="J1195" i="1"/>
  <c r="R95" i="57"/>
  <c r="F1196" i="1"/>
  <c r="S95" i="57"/>
  <c r="G1196" i="1"/>
  <c r="R95" i="58"/>
  <c r="I1196" i="1"/>
  <c r="S95" i="58"/>
  <c r="J1196" i="1"/>
  <c r="R96" i="57"/>
  <c r="F1197" i="1"/>
  <c r="S96" i="57"/>
  <c r="G1197" i="1"/>
  <c r="R96" i="58"/>
  <c r="I1197" i="1"/>
  <c r="S96" i="58"/>
  <c r="J1197" i="1"/>
  <c r="R97" i="57"/>
  <c r="F1198" i="1"/>
  <c r="S97" i="57"/>
  <c r="G1198" i="1"/>
  <c r="R97" i="58"/>
  <c r="I1198" i="1"/>
  <c r="S97" i="58"/>
  <c r="J1198" i="1"/>
  <c r="R98" i="57"/>
  <c r="F1199" i="1"/>
  <c r="S98" i="57"/>
  <c r="G1199" i="1"/>
  <c r="R98" i="58"/>
  <c r="I1199" i="1"/>
  <c r="S98" i="58"/>
  <c r="J1199" i="1"/>
  <c r="R99" i="57"/>
  <c r="F1200" i="1"/>
  <c r="S99" i="57"/>
  <c r="G1200" i="1"/>
  <c r="R99" i="58"/>
  <c r="I1200" i="1"/>
  <c r="S99" i="58"/>
  <c r="J1200" i="1"/>
  <c r="R100" i="57"/>
  <c r="F1201" i="1"/>
  <c r="S100" i="57"/>
  <c r="G1201" i="1"/>
  <c r="R100" i="58"/>
  <c r="I1201" i="1"/>
  <c r="S100" i="58"/>
  <c r="J1201" i="1"/>
  <c r="R101" i="57"/>
  <c r="F1202" i="1"/>
  <c r="S101" i="57"/>
  <c r="G1202" i="1"/>
  <c r="R101" i="58"/>
  <c r="I1202" i="1"/>
  <c r="S101" i="58"/>
  <c r="J1202" i="1"/>
  <c r="R102" i="57"/>
  <c r="F1203" i="1"/>
  <c r="S102" i="57"/>
  <c r="G1203" i="1"/>
  <c r="R102" i="58"/>
  <c r="I1203" i="1"/>
  <c r="S102" i="58"/>
  <c r="J1203" i="1"/>
  <c r="R103" i="57"/>
  <c r="F1204" i="1"/>
  <c r="S103" i="57"/>
  <c r="G1204" i="1"/>
  <c r="R103" i="58"/>
  <c r="I1204" i="1"/>
  <c r="S103" i="58"/>
  <c r="J1204" i="1"/>
  <c r="Q104" i="57"/>
  <c r="E1205" i="1"/>
  <c r="R104" i="57"/>
  <c r="F1205" i="1"/>
  <c r="S104" i="57"/>
  <c r="G1205" i="1"/>
  <c r="Q104" i="58"/>
  <c r="H1205" i="1"/>
  <c r="R104" i="58"/>
  <c r="I1205" i="1"/>
  <c r="S104" i="58"/>
  <c r="J1205" i="1"/>
  <c r="R105" i="57"/>
  <c r="F1206" i="1"/>
  <c r="S105" i="57"/>
  <c r="G1206" i="1"/>
  <c r="R105" i="58"/>
  <c r="I1206" i="1"/>
  <c r="S105" i="58"/>
  <c r="J1206" i="1"/>
  <c r="R106" i="57"/>
  <c r="F1207" i="1"/>
  <c r="S106" i="57"/>
  <c r="G1207" i="1"/>
  <c r="R106" i="58"/>
  <c r="I1207" i="1"/>
  <c r="S106" i="58"/>
  <c r="J1207" i="1"/>
  <c r="R107" i="57"/>
  <c r="F1208" i="1"/>
  <c r="S107" i="57"/>
  <c r="G1208" i="1"/>
  <c r="R107" i="58"/>
  <c r="I1208" i="1"/>
  <c r="S107" i="58"/>
  <c r="J1208" i="1"/>
  <c r="R108" i="57"/>
  <c r="F1209" i="1"/>
  <c r="S108" i="57"/>
  <c r="G1209" i="1"/>
  <c r="R108" i="58"/>
  <c r="I1209" i="1"/>
  <c r="S108" i="58"/>
  <c r="J1209" i="1"/>
  <c r="S89" i="58"/>
  <c r="J1190" i="1"/>
  <c r="S89" i="57"/>
  <c r="G1190" i="1"/>
  <c r="R89" i="58"/>
  <c r="I1190" i="1"/>
  <c r="R89" i="57"/>
  <c r="F1190" i="1"/>
  <c r="AA62" i="57"/>
  <c r="F1140" i="1"/>
  <c r="AB62" i="57"/>
  <c r="G1140" i="1"/>
  <c r="AA62" i="58"/>
  <c r="I1140" i="1"/>
  <c r="AB62" i="58"/>
  <c r="J1140" i="1"/>
  <c r="AH62" i="58"/>
  <c r="J1171" i="1"/>
  <c r="AH62" i="57"/>
  <c r="G1171" i="1"/>
  <c r="AG62" i="58"/>
  <c r="I1171" i="1"/>
  <c r="AG62" i="57"/>
  <c r="F1171" i="1"/>
  <c r="AF62" i="58"/>
  <c r="H1171" i="1"/>
  <c r="AF62" i="57"/>
  <c r="E1171" i="1"/>
  <c r="AE62" i="58"/>
  <c r="J1170" i="1"/>
  <c r="AE62" i="57"/>
  <c r="G1170" i="1"/>
  <c r="AD62" i="58"/>
  <c r="I1170" i="1"/>
  <c r="AD62" i="57"/>
  <c r="F1170" i="1"/>
  <c r="AC62" i="58"/>
  <c r="H1170" i="1"/>
  <c r="AC62" i="57"/>
  <c r="E1170" i="1"/>
  <c r="AA63" i="57"/>
  <c r="F1141" i="1"/>
  <c r="AB63" i="57"/>
  <c r="G1141" i="1"/>
  <c r="AA63" i="58"/>
  <c r="I1141" i="1"/>
  <c r="AB63" i="58"/>
  <c r="J1141" i="1"/>
  <c r="AA64" i="57"/>
  <c r="F1142" i="1"/>
  <c r="AB64" i="57"/>
  <c r="G1142" i="1"/>
  <c r="AA64" i="58"/>
  <c r="I1142" i="1"/>
  <c r="AB64" i="58"/>
  <c r="J1142" i="1"/>
  <c r="AA65" i="57"/>
  <c r="F1143" i="1"/>
  <c r="AB65" i="57"/>
  <c r="G1143" i="1"/>
  <c r="AA65" i="58"/>
  <c r="I1143" i="1"/>
  <c r="AB65" i="58"/>
  <c r="J1143" i="1"/>
  <c r="AA66" i="57"/>
  <c r="F1144" i="1"/>
  <c r="AB66" i="57"/>
  <c r="G1144" i="1"/>
  <c r="AA66" i="58"/>
  <c r="I1144" i="1"/>
  <c r="AB66" i="58"/>
  <c r="J1144" i="1"/>
  <c r="AA67" i="57"/>
  <c r="F1145" i="1"/>
  <c r="AB67" i="57"/>
  <c r="G1145" i="1"/>
  <c r="AA67" i="58"/>
  <c r="I1145" i="1"/>
  <c r="AB67" i="58"/>
  <c r="J1145" i="1"/>
  <c r="AA68" i="57"/>
  <c r="F1146" i="1"/>
  <c r="AB68" i="57"/>
  <c r="G1146" i="1"/>
  <c r="AA68" i="58"/>
  <c r="I1146" i="1"/>
  <c r="AB68" i="58"/>
  <c r="J1146" i="1"/>
  <c r="AA69" i="57"/>
  <c r="F1147" i="1"/>
  <c r="AB69" i="57"/>
  <c r="G1147" i="1"/>
  <c r="AA69" i="58"/>
  <c r="I1147" i="1"/>
  <c r="AB69" i="58"/>
  <c r="J1147" i="1"/>
  <c r="AA70" i="57"/>
  <c r="F1148" i="1"/>
  <c r="AB70" i="57"/>
  <c r="G1148" i="1"/>
  <c r="AA70" i="58"/>
  <c r="I1148" i="1"/>
  <c r="AB70" i="58"/>
  <c r="J1148" i="1"/>
  <c r="AA71" i="57"/>
  <c r="F1149" i="1"/>
  <c r="AB71" i="57"/>
  <c r="G1149" i="1"/>
  <c r="AA71" i="58"/>
  <c r="I1149" i="1"/>
  <c r="AB71" i="58"/>
  <c r="J1149" i="1"/>
  <c r="AA72" i="57"/>
  <c r="F1150" i="1"/>
  <c r="AB72" i="57"/>
  <c r="G1150" i="1"/>
  <c r="AA72" i="58"/>
  <c r="I1150" i="1"/>
  <c r="AB72" i="58"/>
  <c r="J1150" i="1"/>
  <c r="AA73" i="57"/>
  <c r="F1151" i="1"/>
  <c r="AB73" i="57"/>
  <c r="G1151" i="1"/>
  <c r="AA73" i="58"/>
  <c r="I1151" i="1"/>
  <c r="AB73" i="58"/>
  <c r="J1151" i="1"/>
  <c r="AA74" i="57"/>
  <c r="F1152" i="1"/>
  <c r="AB74" i="57"/>
  <c r="G1152" i="1"/>
  <c r="AA74" i="58"/>
  <c r="I1152" i="1"/>
  <c r="AB74" i="58"/>
  <c r="J1152" i="1"/>
  <c r="AA75" i="57"/>
  <c r="F1153" i="1"/>
  <c r="AB75" i="57"/>
  <c r="G1153" i="1"/>
  <c r="AA75" i="58"/>
  <c r="I1153" i="1"/>
  <c r="AB75" i="58"/>
  <c r="J1153" i="1"/>
  <c r="AA76" i="57"/>
  <c r="F1154" i="1"/>
  <c r="AB76" i="57"/>
  <c r="G1154" i="1"/>
  <c r="AA76" i="58"/>
  <c r="I1154" i="1"/>
  <c r="AB76" i="58"/>
  <c r="J1154" i="1"/>
  <c r="Z77" i="57"/>
  <c r="E1155" i="1"/>
  <c r="AA77" i="57"/>
  <c r="F1155" i="1"/>
  <c r="AB77" i="57"/>
  <c r="G1155" i="1"/>
  <c r="Z77" i="58"/>
  <c r="H1155" i="1"/>
  <c r="AA77" i="58"/>
  <c r="I1155" i="1"/>
  <c r="AB77" i="58"/>
  <c r="J1155" i="1"/>
  <c r="AA78" i="57"/>
  <c r="F1156" i="1"/>
  <c r="AB78" i="57"/>
  <c r="G1156" i="1"/>
  <c r="AA78" i="58"/>
  <c r="I1156" i="1"/>
  <c r="AB78" i="58"/>
  <c r="J1156" i="1"/>
  <c r="AA79" i="57"/>
  <c r="F1157" i="1"/>
  <c r="AB79" i="57"/>
  <c r="G1157" i="1"/>
  <c r="AA79" i="58"/>
  <c r="I1157" i="1"/>
  <c r="AB79" i="58"/>
  <c r="J1157" i="1"/>
  <c r="AA80" i="57"/>
  <c r="F1158" i="1"/>
  <c r="AB80" i="57"/>
  <c r="G1158" i="1"/>
  <c r="AA80" i="58"/>
  <c r="I1158" i="1"/>
  <c r="AB80" i="58"/>
  <c r="J1158" i="1"/>
  <c r="AA81" i="57"/>
  <c r="F1159" i="1"/>
  <c r="AB81" i="57"/>
  <c r="G1159" i="1"/>
  <c r="AA81" i="58"/>
  <c r="I1159" i="1"/>
  <c r="AB81" i="58"/>
  <c r="J1159" i="1"/>
  <c r="X63" i="57"/>
  <c r="F1111" i="1"/>
  <c r="Y63" i="57"/>
  <c r="G1111" i="1"/>
  <c r="X63" i="58"/>
  <c r="I1111" i="1"/>
  <c r="Y63" i="58"/>
  <c r="J1111" i="1"/>
  <c r="X64" i="57"/>
  <c r="F1112" i="1"/>
  <c r="Y64" i="57"/>
  <c r="G1112" i="1"/>
  <c r="X64" i="58"/>
  <c r="I1112" i="1"/>
  <c r="Y64" i="58"/>
  <c r="J1112" i="1"/>
  <c r="X65" i="57"/>
  <c r="F1113" i="1"/>
  <c r="Y65" i="57"/>
  <c r="G1113" i="1"/>
  <c r="X65" i="58"/>
  <c r="I1113" i="1"/>
  <c r="Y65" i="58"/>
  <c r="J1113" i="1"/>
  <c r="X66" i="57"/>
  <c r="F1114" i="1"/>
  <c r="Y66" i="57"/>
  <c r="G1114" i="1"/>
  <c r="X66" i="58"/>
  <c r="I1114" i="1"/>
  <c r="Y66" i="58"/>
  <c r="J1114" i="1"/>
  <c r="X67" i="57"/>
  <c r="F1115" i="1"/>
  <c r="Y67" i="57"/>
  <c r="G1115" i="1"/>
  <c r="X67" i="58"/>
  <c r="I1115" i="1"/>
  <c r="Y67" i="58"/>
  <c r="J1115" i="1"/>
  <c r="X68" i="57"/>
  <c r="F1116" i="1"/>
  <c r="Y68" i="57"/>
  <c r="G1116" i="1"/>
  <c r="X68" i="58"/>
  <c r="I1116" i="1"/>
  <c r="Y68" i="58"/>
  <c r="J1116" i="1"/>
  <c r="X69" i="57"/>
  <c r="F1117" i="1"/>
  <c r="Y69" i="57"/>
  <c r="G1117" i="1"/>
  <c r="X69" i="58"/>
  <c r="I1117" i="1"/>
  <c r="Y69" i="58"/>
  <c r="J1117" i="1"/>
  <c r="X70" i="57"/>
  <c r="F1118" i="1"/>
  <c r="Y70" i="57"/>
  <c r="G1118" i="1"/>
  <c r="X70" i="58"/>
  <c r="I1118" i="1"/>
  <c r="Y70" i="58"/>
  <c r="J1118" i="1"/>
  <c r="X71" i="57"/>
  <c r="F1119" i="1"/>
  <c r="Y71" i="57"/>
  <c r="G1119" i="1"/>
  <c r="X71" i="58"/>
  <c r="I1119" i="1"/>
  <c r="Y71" i="58"/>
  <c r="J1119" i="1"/>
  <c r="X72" i="57"/>
  <c r="F1120" i="1"/>
  <c r="Y72" i="57"/>
  <c r="G1120" i="1"/>
  <c r="X72" i="58"/>
  <c r="I1120" i="1"/>
  <c r="Y72" i="58"/>
  <c r="J1120" i="1"/>
  <c r="X73" i="57"/>
  <c r="F1121" i="1"/>
  <c r="Y73" i="57"/>
  <c r="G1121" i="1"/>
  <c r="X73" i="58"/>
  <c r="I1121" i="1"/>
  <c r="Y73" i="58"/>
  <c r="J1121" i="1"/>
  <c r="X74" i="57"/>
  <c r="F1122" i="1"/>
  <c r="Y74" i="57"/>
  <c r="G1122" i="1"/>
  <c r="X74" i="58"/>
  <c r="I1122" i="1"/>
  <c r="Y74" i="58"/>
  <c r="J1122" i="1"/>
  <c r="X75" i="57"/>
  <c r="F1123" i="1"/>
  <c r="Y75" i="57"/>
  <c r="G1123" i="1"/>
  <c r="X75" i="58"/>
  <c r="I1123" i="1"/>
  <c r="Y75" i="58"/>
  <c r="J1123" i="1"/>
  <c r="X76" i="57"/>
  <c r="F1124" i="1"/>
  <c r="Y76" i="57"/>
  <c r="G1124" i="1"/>
  <c r="X76" i="58"/>
  <c r="I1124" i="1"/>
  <c r="Y76" i="58"/>
  <c r="J1124" i="1"/>
  <c r="W77" i="57"/>
  <c r="E1125" i="1"/>
  <c r="X77" i="57"/>
  <c r="F1125" i="1"/>
  <c r="Y77" i="57"/>
  <c r="G1125" i="1"/>
  <c r="W77" i="58"/>
  <c r="H1125" i="1"/>
  <c r="X77" i="58"/>
  <c r="I1125" i="1"/>
  <c r="Y77" i="58"/>
  <c r="J1125" i="1"/>
  <c r="X78" i="57"/>
  <c r="F1126" i="1"/>
  <c r="Y78" i="57"/>
  <c r="G1126" i="1"/>
  <c r="X78" i="58"/>
  <c r="I1126" i="1"/>
  <c r="Y78" i="58"/>
  <c r="J1126" i="1"/>
  <c r="X79" i="57"/>
  <c r="F1127" i="1"/>
  <c r="Y79" i="57"/>
  <c r="G1127" i="1"/>
  <c r="X79" i="58"/>
  <c r="I1127" i="1"/>
  <c r="Y79" i="58"/>
  <c r="J1127" i="1"/>
  <c r="X80" i="57"/>
  <c r="F1128" i="1"/>
  <c r="Y80" i="57"/>
  <c r="G1128" i="1"/>
  <c r="X80" i="58"/>
  <c r="I1128" i="1"/>
  <c r="Y80" i="58"/>
  <c r="J1128" i="1"/>
  <c r="X81" i="57"/>
  <c r="F1129" i="1"/>
  <c r="Y81" i="57"/>
  <c r="G1129" i="1"/>
  <c r="X81" i="58"/>
  <c r="I1129" i="1"/>
  <c r="Y81" i="58"/>
  <c r="J1129" i="1"/>
  <c r="Y62" i="58"/>
  <c r="J1110" i="1"/>
  <c r="Y62" i="57"/>
  <c r="G1110" i="1"/>
  <c r="X62" i="58"/>
  <c r="I1110" i="1"/>
  <c r="X62" i="57"/>
  <c r="F1110" i="1"/>
  <c r="U63" i="57"/>
  <c r="F1081" i="1"/>
  <c r="V63" i="57"/>
  <c r="G1081" i="1"/>
  <c r="U63" i="58"/>
  <c r="I1081" i="1"/>
  <c r="V63" i="58"/>
  <c r="J1081" i="1"/>
  <c r="U64" i="57"/>
  <c r="F1082" i="1"/>
  <c r="V64" i="57"/>
  <c r="G1082" i="1"/>
  <c r="U64" i="58"/>
  <c r="I1082" i="1"/>
  <c r="V64" i="58"/>
  <c r="J1082" i="1"/>
  <c r="U65" i="57"/>
  <c r="F1083" i="1"/>
  <c r="V65" i="57"/>
  <c r="G1083" i="1"/>
  <c r="U65" i="58"/>
  <c r="I1083" i="1"/>
  <c r="V65" i="58"/>
  <c r="J1083" i="1"/>
  <c r="U66" i="57"/>
  <c r="F1084" i="1"/>
  <c r="V66" i="57"/>
  <c r="G1084" i="1"/>
  <c r="U66" i="58"/>
  <c r="I1084" i="1"/>
  <c r="V66" i="58"/>
  <c r="J1084" i="1"/>
  <c r="U67" i="57"/>
  <c r="F1085" i="1"/>
  <c r="V67" i="57"/>
  <c r="G1085" i="1"/>
  <c r="U67" i="58"/>
  <c r="I1085" i="1"/>
  <c r="V67" i="58"/>
  <c r="J1085" i="1"/>
  <c r="U68" i="57"/>
  <c r="F1086" i="1"/>
  <c r="V68" i="57"/>
  <c r="G1086" i="1"/>
  <c r="U68" i="58"/>
  <c r="I1086" i="1"/>
  <c r="V68" i="58"/>
  <c r="J1086" i="1"/>
  <c r="U69" i="57"/>
  <c r="F1087" i="1"/>
  <c r="V69" i="57"/>
  <c r="G1087" i="1"/>
  <c r="U69" i="58"/>
  <c r="I1087" i="1"/>
  <c r="V69" i="58"/>
  <c r="J1087" i="1"/>
  <c r="U70" i="57"/>
  <c r="F1088" i="1"/>
  <c r="V70" i="57"/>
  <c r="G1088" i="1"/>
  <c r="U70" i="58"/>
  <c r="I1088" i="1"/>
  <c r="V70" i="58"/>
  <c r="J1088" i="1"/>
  <c r="U71" i="57"/>
  <c r="F1089" i="1"/>
  <c r="V71" i="57"/>
  <c r="G1089" i="1"/>
  <c r="U71" i="58"/>
  <c r="I1089" i="1"/>
  <c r="V71" i="58"/>
  <c r="J1089" i="1"/>
  <c r="U72" i="57"/>
  <c r="F1090" i="1"/>
  <c r="V72" i="57"/>
  <c r="G1090" i="1"/>
  <c r="U72" i="58"/>
  <c r="I1090" i="1"/>
  <c r="V72" i="58"/>
  <c r="J1090" i="1"/>
  <c r="U73" i="57"/>
  <c r="F1091" i="1"/>
  <c r="V73" i="57"/>
  <c r="G1091" i="1"/>
  <c r="U73" i="58"/>
  <c r="I1091" i="1"/>
  <c r="V73" i="58"/>
  <c r="J1091" i="1"/>
  <c r="U74" i="57"/>
  <c r="F1092" i="1"/>
  <c r="V74" i="57"/>
  <c r="G1092" i="1"/>
  <c r="U74" i="58"/>
  <c r="I1092" i="1"/>
  <c r="V74" i="58"/>
  <c r="J1092" i="1"/>
  <c r="U75" i="57"/>
  <c r="F1093" i="1"/>
  <c r="V75" i="57"/>
  <c r="G1093" i="1"/>
  <c r="U75" i="58"/>
  <c r="I1093" i="1"/>
  <c r="V75" i="58"/>
  <c r="J1093" i="1"/>
  <c r="U76" i="57"/>
  <c r="F1094" i="1"/>
  <c r="V76" i="57"/>
  <c r="G1094" i="1"/>
  <c r="U76" i="58"/>
  <c r="I1094" i="1"/>
  <c r="V76" i="58"/>
  <c r="J1094" i="1"/>
  <c r="T77" i="57"/>
  <c r="E1095" i="1"/>
  <c r="U77" i="57"/>
  <c r="F1095" i="1"/>
  <c r="V77" i="57"/>
  <c r="G1095" i="1"/>
  <c r="T77" i="58"/>
  <c r="H1095" i="1"/>
  <c r="U77" i="58"/>
  <c r="I1095" i="1"/>
  <c r="V77" i="58"/>
  <c r="J1095" i="1"/>
  <c r="U78" i="57"/>
  <c r="F1096" i="1"/>
  <c r="V78" i="57"/>
  <c r="G1096" i="1"/>
  <c r="U78" i="58"/>
  <c r="I1096" i="1"/>
  <c r="V78" i="58"/>
  <c r="J1096" i="1"/>
  <c r="U79" i="57"/>
  <c r="F1097" i="1"/>
  <c r="V79" i="57"/>
  <c r="G1097" i="1"/>
  <c r="U79" i="58"/>
  <c r="I1097" i="1"/>
  <c r="V79" i="58"/>
  <c r="J1097" i="1"/>
  <c r="U80" i="57"/>
  <c r="F1098" i="1"/>
  <c r="V80" i="57"/>
  <c r="G1098" i="1"/>
  <c r="U80" i="58"/>
  <c r="I1098" i="1"/>
  <c r="V80" i="58"/>
  <c r="J1098" i="1"/>
  <c r="U81" i="57"/>
  <c r="F1099" i="1"/>
  <c r="V81" i="57"/>
  <c r="G1099" i="1"/>
  <c r="U81" i="58"/>
  <c r="I1099" i="1"/>
  <c r="V81" i="58"/>
  <c r="J1099" i="1"/>
  <c r="V62" i="58"/>
  <c r="J1080" i="1"/>
  <c r="U62" i="58"/>
  <c r="I1080" i="1"/>
  <c r="V62" i="57"/>
  <c r="G1080" i="1"/>
  <c r="U62" i="57"/>
  <c r="F1080" i="1"/>
  <c r="R63" i="57"/>
  <c r="F1051" i="1"/>
  <c r="S63" i="57"/>
  <c r="G1051" i="1"/>
  <c r="R63" i="58"/>
  <c r="I1051" i="1"/>
  <c r="S63" i="58"/>
  <c r="J1051" i="1"/>
  <c r="R64" i="57"/>
  <c r="F1052" i="1"/>
  <c r="S64" i="57"/>
  <c r="G1052" i="1"/>
  <c r="R64" i="58"/>
  <c r="I1052" i="1"/>
  <c r="S64" i="58"/>
  <c r="J1052" i="1"/>
  <c r="R65" i="57"/>
  <c r="F1053" i="1"/>
  <c r="S65" i="57"/>
  <c r="G1053" i="1"/>
  <c r="R65" i="58"/>
  <c r="I1053" i="1"/>
  <c r="S65" i="58"/>
  <c r="J1053" i="1"/>
  <c r="R66" i="57"/>
  <c r="F1054" i="1"/>
  <c r="S66" i="57"/>
  <c r="G1054" i="1"/>
  <c r="R66" i="58"/>
  <c r="I1054" i="1"/>
  <c r="S66" i="58"/>
  <c r="J1054" i="1"/>
  <c r="R67" i="57"/>
  <c r="F1055" i="1"/>
  <c r="S67" i="57"/>
  <c r="G1055" i="1"/>
  <c r="R67" i="58"/>
  <c r="I1055" i="1"/>
  <c r="S67" i="58"/>
  <c r="J1055" i="1"/>
  <c r="R68" i="57"/>
  <c r="F1056" i="1"/>
  <c r="S68" i="57"/>
  <c r="G1056" i="1"/>
  <c r="R68" i="58"/>
  <c r="I1056" i="1"/>
  <c r="S68" i="58"/>
  <c r="J1056" i="1"/>
  <c r="R69" i="57"/>
  <c r="F1057" i="1"/>
  <c r="S69" i="57"/>
  <c r="G1057" i="1"/>
  <c r="R69" i="58"/>
  <c r="I1057" i="1"/>
  <c r="S69" i="58"/>
  <c r="J1057" i="1"/>
  <c r="R70" i="57"/>
  <c r="F1058" i="1"/>
  <c r="S70" i="57"/>
  <c r="G1058" i="1"/>
  <c r="R70" i="58"/>
  <c r="I1058" i="1"/>
  <c r="S70" i="58"/>
  <c r="J1058" i="1"/>
  <c r="R71" i="57"/>
  <c r="F1059" i="1"/>
  <c r="S71" i="57"/>
  <c r="G1059" i="1"/>
  <c r="R71" i="58"/>
  <c r="I1059" i="1"/>
  <c r="S71" i="58"/>
  <c r="J1059" i="1"/>
  <c r="R72" i="57"/>
  <c r="F1060" i="1"/>
  <c r="S72" i="57"/>
  <c r="G1060" i="1"/>
  <c r="R72" i="58"/>
  <c r="I1060" i="1"/>
  <c r="S72" i="58"/>
  <c r="J1060" i="1"/>
  <c r="R73" i="57"/>
  <c r="F1061" i="1"/>
  <c r="S73" i="57"/>
  <c r="G1061" i="1"/>
  <c r="R73" i="58"/>
  <c r="I1061" i="1"/>
  <c r="S73" i="58"/>
  <c r="J1061" i="1"/>
  <c r="R74" i="57"/>
  <c r="F1062" i="1"/>
  <c r="S74" i="57"/>
  <c r="G1062" i="1"/>
  <c r="R74" i="58"/>
  <c r="I1062" i="1"/>
  <c r="S74" i="58"/>
  <c r="J1062" i="1"/>
  <c r="R75" i="57"/>
  <c r="F1063" i="1"/>
  <c r="S75" i="57"/>
  <c r="G1063" i="1"/>
  <c r="R75" i="58"/>
  <c r="I1063" i="1"/>
  <c r="S75" i="58"/>
  <c r="J1063" i="1"/>
  <c r="R76" i="57"/>
  <c r="F1064" i="1"/>
  <c r="S76" i="57"/>
  <c r="G1064" i="1"/>
  <c r="R76" i="58"/>
  <c r="I1064" i="1"/>
  <c r="S76" i="58"/>
  <c r="J1064" i="1"/>
  <c r="Q77" i="57"/>
  <c r="E1065" i="1"/>
  <c r="R77" i="57"/>
  <c r="F1065" i="1"/>
  <c r="S77" i="57"/>
  <c r="G1065" i="1"/>
  <c r="Q77" i="58"/>
  <c r="H1065" i="1"/>
  <c r="R77" i="58"/>
  <c r="I1065" i="1"/>
  <c r="S77" i="58"/>
  <c r="J1065" i="1"/>
  <c r="R78" i="57"/>
  <c r="F1066" i="1"/>
  <c r="S78" i="57"/>
  <c r="G1066" i="1"/>
  <c r="R78" i="58"/>
  <c r="I1066" i="1"/>
  <c r="S78" i="58"/>
  <c r="J1066" i="1"/>
  <c r="R79" i="57"/>
  <c r="F1067" i="1"/>
  <c r="S79" i="57"/>
  <c r="G1067" i="1"/>
  <c r="R79" i="58"/>
  <c r="I1067" i="1"/>
  <c r="S79" i="58"/>
  <c r="J1067" i="1"/>
  <c r="R80" i="57"/>
  <c r="F1068" i="1"/>
  <c r="S80" i="57"/>
  <c r="G1068" i="1"/>
  <c r="R80" i="58"/>
  <c r="I1068" i="1"/>
  <c r="S80" i="58"/>
  <c r="J1068" i="1"/>
  <c r="R81" i="57"/>
  <c r="F1069" i="1"/>
  <c r="S81" i="57"/>
  <c r="G1069" i="1"/>
  <c r="R81" i="58"/>
  <c r="I1069" i="1"/>
  <c r="S81" i="58"/>
  <c r="J1069" i="1"/>
  <c r="S62" i="58"/>
  <c r="J1050" i="1"/>
  <c r="R62" i="58"/>
  <c r="I1050" i="1"/>
  <c r="S62" i="57"/>
  <c r="G1050" i="1"/>
  <c r="R62" i="57"/>
  <c r="F1050" i="1"/>
  <c r="B1040" i="1"/>
  <c r="L130" i="57"/>
  <c r="C1040" i="1"/>
  <c r="L130" i="58"/>
  <c r="D1040" i="1"/>
  <c r="E1040" i="1"/>
  <c r="F1040" i="1"/>
  <c r="G1040" i="1"/>
  <c r="G1039" i="1"/>
  <c r="F1039" i="1"/>
  <c r="E1039" i="1"/>
  <c r="L129" i="58"/>
  <c r="D1039" i="1"/>
  <c r="L129" i="57"/>
  <c r="C1039" i="1"/>
  <c r="B1039" i="1"/>
  <c r="B1031" i="1"/>
  <c r="L121" i="57"/>
  <c r="C1031" i="1"/>
  <c r="L121" i="58"/>
  <c r="D1031" i="1"/>
  <c r="E1031" i="1"/>
  <c r="F1031" i="1"/>
  <c r="G1031" i="1"/>
  <c r="B1030" i="1"/>
  <c r="G1030" i="1"/>
  <c r="F1030" i="1"/>
  <c r="E1030" i="1"/>
  <c r="L120" i="58"/>
  <c r="D1030" i="1"/>
  <c r="L120" i="57"/>
  <c r="C1030" i="1"/>
  <c r="B1020" i="1"/>
  <c r="K130" i="57"/>
  <c r="C1020" i="1"/>
  <c r="K214" i="58"/>
  <c r="K130" i="58"/>
  <c r="D1020" i="1"/>
  <c r="E1020" i="1"/>
  <c r="F1020" i="1"/>
  <c r="G1020" i="1"/>
  <c r="B1019" i="1"/>
  <c r="G1019" i="1"/>
  <c r="F1019" i="1"/>
  <c r="E1019" i="1"/>
  <c r="K213" i="58"/>
  <c r="K129" i="58"/>
  <c r="D1019" i="1"/>
  <c r="K129" i="57"/>
  <c r="C1019" i="1"/>
  <c r="B1011" i="1"/>
  <c r="K121" i="57"/>
  <c r="C1011" i="1"/>
  <c r="K121" i="58"/>
  <c r="D1011" i="1"/>
  <c r="E1011" i="1"/>
  <c r="F1011" i="1"/>
  <c r="G1011" i="1"/>
  <c r="B1010" i="1"/>
  <c r="G1010" i="1"/>
  <c r="F1010" i="1"/>
  <c r="E1010" i="1"/>
  <c r="K120" i="58"/>
  <c r="D1010" i="1"/>
  <c r="K120" i="57"/>
  <c r="C1010" i="1"/>
  <c r="B1000" i="1"/>
  <c r="J214" i="57"/>
  <c r="J130" i="57"/>
  <c r="C1000" i="1"/>
  <c r="J214" i="58"/>
  <c r="J130" i="58"/>
  <c r="D1000" i="1"/>
  <c r="E1000" i="1"/>
  <c r="F1000" i="1"/>
  <c r="G1000" i="1"/>
  <c r="G999" i="1"/>
  <c r="F999" i="1"/>
  <c r="E999" i="1"/>
  <c r="J213" i="58"/>
  <c r="J129" i="58"/>
  <c r="D999" i="1"/>
  <c r="J213" i="57"/>
  <c r="J129" i="57"/>
  <c r="C999" i="1"/>
  <c r="B999" i="1"/>
  <c r="B991" i="1"/>
  <c r="J205" i="57"/>
  <c r="J121" i="57"/>
  <c r="C991" i="1"/>
  <c r="J205" i="58"/>
  <c r="J121" i="58"/>
  <c r="D991" i="1"/>
  <c r="E991" i="1"/>
  <c r="F991" i="1"/>
  <c r="G991" i="1"/>
  <c r="B990" i="1"/>
  <c r="G990" i="1"/>
  <c r="F990" i="1"/>
  <c r="E990" i="1"/>
  <c r="J204" i="58"/>
  <c r="J120" i="58"/>
  <c r="D990" i="1"/>
  <c r="J204" i="57"/>
  <c r="J120" i="57"/>
  <c r="C990" i="1"/>
  <c r="B980" i="1"/>
  <c r="I130" i="57"/>
  <c r="C980" i="1"/>
  <c r="I130" i="58"/>
  <c r="D980" i="1"/>
  <c r="E980" i="1"/>
  <c r="F980" i="1"/>
  <c r="G980" i="1"/>
  <c r="G979" i="1"/>
  <c r="F979" i="1"/>
  <c r="E979" i="1"/>
  <c r="I129" i="58"/>
  <c r="D979" i="1"/>
  <c r="I129" i="57"/>
  <c r="C979" i="1"/>
  <c r="B979" i="1"/>
  <c r="B971" i="1"/>
  <c r="I121" i="57"/>
  <c r="C971" i="1"/>
  <c r="I121" i="58"/>
  <c r="D971" i="1"/>
  <c r="E971" i="1"/>
  <c r="F971" i="1"/>
  <c r="G971" i="1"/>
  <c r="B970" i="1"/>
  <c r="G970" i="1"/>
  <c r="F970" i="1"/>
  <c r="E970" i="1"/>
  <c r="I120" i="58"/>
  <c r="D970" i="1"/>
  <c r="I120" i="57"/>
  <c r="C970" i="1"/>
  <c r="B960" i="1"/>
  <c r="H130" i="57"/>
  <c r="C960" i="1"/>
  <c r="H130" i="58"/>
  <c r="D960" i="1"/>
  <c r="E960" i="1"/>
  <c r="F960" i="1"/>
  <c r="G960" i="1"/>
  <c r="G959" i="1"/>
  <c r="F959" i="1"/>
  <c r="E959" i="1"/>
  <c r="H129" i="58"/>
  <c r="D959" i="1"/>
  <c r="H129" i="57"/>
  <c r="C959" i="1"/>
  <c r="B959" i="1"/>
  <c r="B951" i="1"/>
  <c r="H121" i="57"/>
  <c r="C951" i="1"/>
  <c r="H121" i="58"/>
  <c r="D951" i="1"/>
  <c r="E951" i="1"/>
  <c r="F951" i="1"/>
  <c r="G951" i="1"/>
  <c r="B950" i="1"/>
  <c r="G950" i="1"/>
  <c r="F950" i="1"/>
  <c r="E950" i="1"/>
  <c r="H120" i="58"/>
  <c r="D950" i="1"/>
  <c r="H120" i="57"/>
  <c r="C950" i="1"/>
  <c r="B940" i="1"/>
  <c r="F130" i="57"/>
  <c r="G130" i="57"/>
  <c r="C940" i="1"/>
  <c r="F130" i="58"/>
  <c r="D920" i="1"/>
  <c r="G130" i="58"/>
  <c r="D940" i="1"/>
  <c r="E940" i="1"/>
  <c r="F940" i="1"/>
  <c r="G940" i="1"/>
  <c r="B939" i="1"/>
  <c r="G939" i="1"/>
  <c r="F939" i="1"/>
  <c r="E939" i="1"/>
  <c r="F129" i="58"/>
  <c r="D919" i="1"/>
  <c r="F129" i="57"/>
  <c r="G129" i="57"/>
  <c r="C939" i="1"/>
  <c r="B931" i="1"/>
  <c r="F121" i="57"/>
  <c r="C911" i="1"/>
  <c r="G121" i="57"/>
  <c r="C931" i="1"/>
  <c r="F121" i="58"/>
  <c r="G121" i="58"/>
  <c r="D931" i="1"/>
  <c r="E931" i="1"/>
  <c r="F931" i="1"/>
  <c r="G931" i="1"/>
  <c r="B930" i="1"/>
  <c r="G930" i="1"/>
  <c r="F930" i="1"/>
  <c r="E930" i="1"/>
  <c r="F120" i="58"/>
  <c r="G120" i="58"/>
  <c r="D930" i="1"/>
  <c r="F120" i="57"/>
  <c r="G120" i="57"/>
  <c r="C930" i="1"/>
  <c r="F130" i="2"/>
  <c r="B920" i="1"/>
  <c r="C920" i="1"/>
  <c r="E920" i="1"/>
  <c r="F920" i="1"/>
  <c r="G920" i="1"/>
  <c r="F129" i="2"/>
  <c r="B919" i="1"/>
  <c r="G919" i="1"/>
  <c r="F919" i="1"/>
  <c r="E919" i="1"/>
  <c r="C919" i="1"/>
  <c r="F121" i="2"/>
  <c r="B911" i="1"/>
  <c r="E911" i="1"/>
  <c r="F911" i="1"/>
  <c r="G911" i="1"/>
  <c r="F120" i="2"/>
  <c r="B910" i="1"/>
  <c r="G910" i="1"/>
  <c r="F910" i="1"/>
  <c r="E910" i="1"/>
  <c r="C910" i="1"/>
  <c r="B900" i="1"/>
  <c r="E130" i="57"/>
  <c r="C900" i="1"/>
  <c r="E130" i="58"/>
  <c r="D900" i="1"/>
  <c r="E900" i="1"/>
  <c r="F900" i="1"/>
  <c r="G900" i="1"/>
  <c r="G899" i="1"/>
  <c r="F899" i="1"/>
  <c r="E899" i="1"/>
  <c r="E129" i="58"/>
  <c r="E129" i="57"/>
  <c r="C899" i="1"/>
  <c r="B899" i="1"/>
  <c r="B891" i="1"/>
  <c r="E121" i="57"/>
  <c r="C891" i="1"/>
  <c r="E121" i="58"/>
  <c r="D891" i="1"/>
  <c r="E891" i="1"/>
  <c r="F891" i="1"/>
  <c r="G891" i="1"/>
  <c r="B890" i="1"/>
  <c r="G890" i="1"/>
  <c r="F890" i="1"/>
  <c r="E890" i="1"/>
  <c r="E120" i="58"/>
  <c r="D890" i="1"/>
  <c r="E120" i="57"/>
  <c r="C890" i="1"/>
  <c r="B880" i="1"/>
  <c r="D130" i="57"/>
  <c r="C880" i="1"/>
  <c r="D130" i="58"/>
  <c r="D880" i="1"/>
  <c r="E880" i="1"/>
  <c r="F880" i="1"/>
  <c r="G880" i="1"/>
  <c r="B879" i="1"/>
  <c r="G879" i="1"/>
  <c r="F879" i="1"/>
  <c r="E879" i="1"/>
  <c r="D129" i="58"/>
  <c r="D879" i="1"/>
  <c r="D129" i="57"/>
  <c r="C879" i="1"/>
  <c r="B871" i="1"/>
  <c r="D121" i="57"/>
  <c r="C871" i="1"/>
  <c r="D121" i="58"/>
  <c r="D871" i="1"/>
  <c r="E871" i="1"/>
  <c r="F871" i="1"/>
  <c r="G871" i="1"/>
  <c r="B870" i="1"/>
  <c r="G870" i="1"/>
  <c r="F870" i="1"/>
  <c r="E870" i="1"/>
  <c r="D120" i="58"/>
  <c r="D870" i="1"/>
  <c r="D120" i="57"/>
  <c r="C870" i="1"/>
  <c r="B860" i="1"/>
  <c r="C130" i="57"/>
  <c r="B130" i="57"/>
  <c r="C840" i="1"/>
  <c r="C860" i="1"/>
  <c r="C130" i="58"/>
  <c r="D860" i="1"/>
  <c r="E860" i="1"/>
  <c r="F860" i="1"/>
  <c r="G860" i="1"/>
  <c r="B859" i="1"/>
  <c r="G859" i="1"/>
  <c r="F859" i="1"/>
  <c r="E859" i="1"/>
  <c r="C129" i="58"/>
  <c r="B129" i="58"/>
  <c r="D839" i="1"/>
  <c r="D859" i="1"/>
  <c r="C129" i="57"/>
  <c r="C859" i="1"/>
  <c r="B851" i="1"/>
  <c r="C121" i="57"/>
  <c r="C851" i="1"/>
  <c r="C121" i="58"/>
  <c r="B121" i="58"/>
  <c r="D831" i="1"/>
  <c r="E851" i="1"/>
  <c r="F851" i="1"/>
  <c r="G851" i="1"/>
  <c r="B850" i="1"/>
  <c r="G850" i="1"/>
  <c r="F850" i="1"/>
  <c r="E850" i="1"/>
  <c r="C120" i="58"/>
  <c r="B120" i="58"/>
  <c r="D830" i="1"/>
  <c r="D850" i="1"/>
  <c r="B130" i="2"/>
  <c r="B840" i="1"/>
  <c r="E840" i="1"/>
  <c r="F840" i="1"/>
  <c r="G840" i="1"/>
  <c r="B129" i="2"/>
  <c r="B839" i="1"/>
  <c r="G839" i="1"/>
  <c r="F839" i="1"/>
  <c r="E839" i="1"/>
  <c r="B121" i="2"/>
  <c r="B831" i="1"/>
  <c r="B121" i="57"/>
  <c r="C831" i="1"/>
  <c r="E831" i="1"/>
  <c r="F831" i="1"/>
  <c r="G831" i="1"/>
  <c r="G830" i="1"/>
  <c r="F830" i="1"/>
  <c r="E830" i="1"/>
  <c r="B120" i="2"/>
  <c r="B830" i="1"/>
  <c r="B791" i="1"/>
  <c r="L90" i="57"/>
  <c r="C791" i="1"/>
  <c r="L90" i="58"/>
  <c r="D791" i="1"/>
  <c r="E791" i="1"/>
  <c r="F791" i="1"/>
  <c r="G791" i="1"/>
  <c r="H791" i="1"/>
  <c r="H186" i="90"/>
  <c r="B792" i="1"/>
  <c r="L91" i="57"/>
  <c r="C792" i="1"/>
  <c r="L91" i="58"/>
  <c r="D792" i="1"/>
  <c r="E792" i="1"/>
  <c r="F792" i="1"/>
  <c r="G792" i="1"/>
  <c r="H792" i="1"/>
  <c r="H187" i="90"/>
  <c r="B793" i="1"/>
  <c r="L92" i="57"/>
  <c r="C793" i="1"/>
  <c r="L92" i="58"/>
  <c r="D793" i="1"/>
  <c r="E793" i="1"/>
  <c r="F793" i="1"/>
  <c r="G793" i="1"/>
  <c r="H793" i="1"/>
  <c r="H188" i="90"/>
  <c r="B794" i="1"/>
  <c r="L93" i="57"/>
  <c r="C794" i="1"/>
  <c r="L93" i="58"/>
  <c r="D794" i="1"/>
  <c r="E794" i="1"/>
  <c r="F794" i="1"/>
  <c r="G794" i="1"/>
  <c r="H794" i="1"/>
  <c r="H189" i="90"/>
  <c r="B795" i="1"/>
  <c r="L94" i="57"/>
  <c r="C795" i="1"/>
  <c r="L94" i="58"/>
  <c r="D795" i="1"/>
  <c r="E795" i="1"/>
  <c r="F795" i="1"/>
  <c r="G795" i="1"/>
  <c r="H795" i="1"/>
  <c r="H190" i="90"/>
  <c r="B796" i="1"/>
  <c r="L95" i="57"/>
  <c r="C796" i="1"/>
  <c r="L95" i="58"/>
  <c r="D796" i="1"/>
  <c r="E796" i="1"/>
  <c r="F796" i="1"/>
  <c r="G796" i="1"/>
  <c r="H796" i="1"/>
  <c r="H191" i="90"/>
  <c r="B797" i="1"/>
  <c r="L96" i="57"/>
  <c r="C797" i="1"/>
  <c r="L96" i="58"/>
  <c r="D797" i="1"/>
  <c r="E797" i="1"/>
  <c r="F797" i="1"/>
  <c r="G797" i="1"/>
  <c r="H797" i="1"/>
  <c r="H192" i="90"/>
  <c r="B798" i="1"/>
  <c r="L97" i="57"/>
  <c r="C798" i="1"/>
  <c r="L97" i="58"/>
  <c r="D798" i="1"/>
  <c r="E798" i="1"/>
  <c r="F798" i="1"/>
  <c r="G798" i="1"/>
  <c r="H798" i="1"/>
  <c r="H193" i="90"/>
  <c r="B799" i="1"/>
  <c r="L98" i="57"/>
  <c r="C799" i="1"/>
  <c r="L98" i="58"/>
  <c r="D799" i="1"/>
  <c r="E799" i="1"/>
  <c r="F799" i="1"/>
  <c r="G799" i="1"/>
  <c r="H799" i="1"/>
  <c r="H194" i="90"/>
  <c r="B800" i="1"/>
  <c r="L99" i="57"/>
  <c r="C800" i="1"/>
  <c r="L99" i="58"/>
  <c r="D800" i="1"/>
  <c r="E800" i="1"/>
  <c r="F800" i="1"/>
  <c r="G800" i="1"/>
  <c r="H800" i="1"/>
  <c r="H195" i="90"/>
  <c r="B801" i="1"/>
  <c r="L100" i="57"/>
  <c r="C801" i="1"/>
  <c r="L100" i="58"/>
  <c r="D801" i="1"/>
  <c r="E801" i="1"/>
  <c r="F801" i="1"/>
  <c r="G801" i="1"/>
  <c r="H801" i="1"/>
  <c r="H196" i="90"/>
  <c r="B802" i="1"/>
  <c r="L101" i="57"/>
  <c r="C802" i="1"/>
  <c r="L101" i="58"/>
  <c r="D802" i="1"/>
  <c r="E802" i="1"/>
  <c r="F802" i="1"/>
  <c r="G802" i="1"/>
  <c r="H802" i="1"/>
  <c r="H197" i="90"/>
  <c r="B803" i="1"/>
  <c r="L102" i="57"/>
  <c r="C803" i="1"/>
  <c r="L102" i="58"/>
  <c r="D803" i="1"/>
  <c r="E803" i="1"/>
  <c r="F803" i="1"/>
  <c r="G803" i="1"/>
  <c r="H803" i="1"/>
  <c r="H198" i="90"/>
  <c r="B804" i="1"/>
  <c r="L103" i="57"/>
  <c r="C804" i="1"/>
  <c r="L103" i="58"/>
  <c r="D804" i="1"/>
  <c r="E804" i="1"/>
  <c r="F804" i="1"/>
  <c r="G804" i="1"/>
  <c r="H804" i="1"/>
  <c r="H199" i="90"/>
  <c r="B805" i="1"/>
  <c r="L104" i="57"/>
  <c r="C805" i="1"/>
  <c r="L104" i="58"/>
  <c r="D805" i="1"/>
  <c r="E805" i="1"/>
  <c r="F805" i="1"/>
  <c r="G805" i="1"/>
  <c r="H805" i="1"/>
  <c r="H200" i="90"/>
  <c r="B806" i="1"/>
  <c r="L105" i="57"/>
  <c r="C806" i="1"/>
  <c r="L105" i="58"/>
  <c r="D806" i="1"/>
  <c r="E806" i="1"/>
  <c r="F806" i="1"/>
  <c r="G806" i="1"/>
  <c r="H806" i="1"/>
  <c r="H201" i="90"/>
  <c r="B807" i="1"/>
  <c r="L106" i="57"/>
  <c r="C807" i="1"/>
  <c r="L106" i="58"/>
  <c r="D807" i="1"/>
  <c r="E807" i="1"/>
  <c r="F807" i="1"/>
  <c r="G807" i="1"/>
  <c r="H807" i="1"/>
  <c r="H202" i="90"/>
  <c r="B808" i="1"/>
  <c r="L107" i="57"/>
  <c r="C808" i="1"/>
  <c r="L107" i="58"/>
  <c r="D808" i="1"/>
  <c r="E808" i="1"/>
  <c r="F808" i="1"/>
  <c r="G808" i="1"/>
  <c r="H808" i="1"/>
  <c r="H203" i="90"/>
  <c r="B809" i="1"/>
  <c r="L108" i="57"/>
  <c r="C809" i="1"/>
  <c r="L108" i="58"/>
  <c r="D809" i="1"/>
  <c r="E809" i="1"/>
  <c r="F809" i="1"/>
  <c r="G809" i="1"/>
  <c r="H809" i="1"/>
  <c r="H204" i="90"/>
  <c r="B810" i="1"/>
  <c r="L109" i="57"/>
  <c r="C810" i="1"/>
  <c r="L109" i="58"/>
  <c r="D810" i="1"/>
  <c r="E810" i="1"/>
  <c r="F810" i="1"/>
  <c r="G810" i="1"/>
  <c r="H810" i="1"/>
  <c r="H205" i="90"/>
  <c r="B811" i="1"/>
  <c r="L110" i="57"/>
  <c r="C811" i="1"/>
  <c r="L110" i="58"/>
  <c r="D811" i="1"/>
  <c r="E811" i="1"/>
  <c r="F811" i="1"/>
  <c r="G811" i="1"/>
  <c r="H811" i="1"/>
  <c r="H206" i="90"/>
  <c r="B812" i="1"/>
  <c r="L111" i="57"/>
  <c r="C812" i="1"/>
  <c r="L111" i="58"/>
  <c r="D812" i="1"/>
  <c r="E812" i="1"/>
  <c r="F812" i="1"/>
  <c r="G812" i="1"/>
  <c r="H812" i="1"/>
  <c r="H207" i="90"/>
  <c r="B813" i="1"/>
  <c r="L112" i="57"/>
  <c r="C813" i="1"/>
  <c r="L112" i="58"/>
  <c r="D813" i="1"/>
  <c r="E813" i="1"/>
  <c r="F813" i="1"/>
  <c r="G813" i="1"/>
  <c r="H813" i="1"/>
  <c r="H208" i="90"/>
  <c r="B790" i="1"/>
  <c r="H790" i="1"/>
  <c r="H185" i="90"/>
  <c r="G790" i="1"/>
  <c r="F790" i="1"/>
  <c r="E790" i="1"/>
  <c r="L89" i="58"/>
  <c r="D790" i="1"/>
  <c r="L89" i="57"/>
  <c r="C790" i="1"/>
  <c r="B761" i="1"/>
  <c r="C761" i="1"/>
  <c r="D761" i="1"/>
  <c r="E761" i="1"/>
  <c r="F761" i="1"/>
  <c r="G761" i="1"/>
  <c r="H761" i="1"/>
  <c r="O156" i="90"/>
  <c r="B762" i="1"/>
  <c r="C762" i="1"/>
  <c r="D762" i="1"/>
  <c r="E762" i="1"/>
  <c r="F762" i="1"/>
  <c r="G762" i="1"/>
  <c r="H762" i="1"/>
  <c r="O157" i="90"/>
  <c r="B763" i="1"/>
  <c r="C763" i="1"/>
  <c r="D763" i="1"/>
  <c r="E763" i="1"/>
  <c r="F763" i="1"/>
  <c r="G763" i="1"/>
  <c r="H763" i="1"/>
  <c r="O158" i="90"/>
  <c r="B764" i="1"/>
  <c r="C764" i="1"/>
  <c r="D764" i="1"/>
  <c r="E764" i="1"/>
  <c r="F764" i="1"/>
  <c r="G764" i="1"/>
  <c r="H764" i="1"/>
  <c r="O159" i="90"/>
  <c r="B765" i="1"/>
  <c r="C765" i="1"/>
  <c r="D765" i="1"/>
  <c r="E765" i="1"/>
  <c r="F765" i="1"/>
  <c r="G765" i="1"/>
  <c r="H765" i="1"/>
  <c r="O160" i="90"/>
  <c r="B766" i="1"/>
  <c r="C766" i="1"/>
  <c r="D766" i="1"/>
  <c r="E766" i="1"/>
  <c r="F766" i="1"/>
  <c r="G766" i="1"/>
  <c r="H766" i="1"/>
  <c r="O161" i="90"/>
  <c r="B767" i="1"/>
  <c r="C767" i="1"/>
  <c r="D767" i="1"/>
  <c r="E767" i="1"/>
  <c r="F767" i="1"/>
  <c r="G767" i="1"/>
  <c r="H767" i="1"/>
  <c r="O162" i="90"/>
  <c r="B768" i="1"/>
  <c r="C768" i="1"/>
  <c r="D768" i="1"/>
  <c r="E768" i="1"/>
  <c r="F768" i="1"/>
  <c r="G768" i="1"/>
  <c r="H768" i="1"/>
  <c r="O163" i="90"/>
  <c r="B769" i="1"/>
  <c r="C769" i="1"/>
  <c r="D769" i="1"/>
  <c r="E769" i="1"/>
  <c r="F769" i="1"/>
  <c r="G769" i="1"/>
  <c r="H769" i="1"/>
  <c r="O164" i="90"/>
  <c r="B770" i="1"/>
  <c r="C770" i="1"/>
  <c r="D770" i="1"/>
  <c r="E770" i="1"/>
  <c r="F770" i="1"/>
  <c r="G770" i="1"/>
  <c r="H770" i="1"/>
  <c r="O165" i="90"/>
  <c r="B771" i="1"/>
  <c r="C771" i="1"/>
  <c r="D771" i="1"/>
  <c r="E771" i="1"/>
  <c r="F771" i="1"/>
  <c r="G771" i="1"/>
  <c r="H771" i="1"/>
  <c r="O166" i="90"/>
  <c r="B772" i="1"/>
  <c r="C772" i="1"/>
  <c r="D772" i="1"/>
  <c r="E772" i="1"/>
  <c r="F772" i="1"/>
  <c r="G772" i="1"/>
  <c r="H772" i="1"/>
  <c r="O167" i="90"/>
  <c r="B773" i="1"/>
  <c r="C773" i="1"/>
  <c r="D773" i="1"/>
  <c r="E773" i="1"/>
  <c r="F773" i="1"/>
  <c r="G773" i="1"/>
  <c r="H773" i="1"/>
  <c r="O168" i="90"/>
  <c r="B774" i="1"/>
  <c r="C774" i="1"/>
  <c r="D774" i="1"/>
  <c r="E774" i="1"/>
  <c r="F774" i="1"/>
  <c r="G774" i="1"/>
  <c r="H774" i="1"/>
  <c r="O169" i="90"/>
  <c r="B775" i="1"/>
  <c r="C775" i="1"/>
  <c r="D775" i="1"/>
  <c r="E775" i="1"/>
  <c r="F775" i="1"/>
  <c r="G775" i="1"/>
  <c r="H775" i="1"/>
  <c r="O170" i="90"/>
  <c r="B776" i="1"/>
  <c r="C776" i="1"/>
  <c r="D776" i="1"/>
  <c r="E776" i="1"/>
  <c r="F776" i="1"/>
  <c r="G776" i="1"/>
  <c r="H776" i="1"/>
  <c r="O171" i="90"/>
  <c r="B777" i="1"/>
  <c r="C777" i="1"/>
  <c r="D777" i="1"/>
  <c r="E777" i="1"/>
  <c r="F777" i="1"/>
  <c r="G777" i="1"/>
  <c r="H777" i="1"/>
  <c r="O172" i="90"/>
  <c r="B778" i="1"/>
  <c r="C778" i="1"/>
  <c r="D778" i="1"/>
  <c r="E778" i="1"/>
  <c r="F778" i="1"/>
  <c r="G778" i="1"/>
  <c r="H778" i="1"/>
  <c r="O173" i="90"/>
  <c r="B779" i="1"/>
  <c r="C779" i="1"/>
  <c r="D779" i="1"/>
  <c r="E779" i="1"/>
  <c r="F779" i="1"/>
  <c r="G779" i="1"/>
  <c r="H779" i="1"/>
  <c r="O174" i="90"/>
  <c r="B780" i="1"/>
  <c r="C780" i="1"/>
  <c r="D780" i="1"/>
  <c r="E780" i="1"/>
  <c r="F780" i="1"/>
  <c r="G780" i="1"/>
  <c r="H780" i="1"/>
  <c r="O175" i="90"/>
  <c r="B781" i="1"/>
  <c r="C781" i="1"/>
  <c r="D781" i="1"/>
  <c r="E781" i="1"/>
  <c r="F781" i="1"/>
  <c r="G781" i="1"/>
  <c r="H781" i="1"/>
  <c r="O176" i="90"/>
  <c r="B782" i="1"/>
  <c r="C782" i="1"/>
  <c r="D782" i="1"/>
  <c r="E782" i="1"/>
  <c r="F782" i="1"/>
  <c r="G782" i="1"/>
  <c r="H782" i="1"/>
  <c r="O177" i="90"/>
  <c r="B783" i="1"/>
  <c r="C783" i="1"/>
  <c r="D783" i="1"/>
  <c r="E783" i="1"/>
  <c r="F783" i="1"/>
  <c r="G783" i="1"/>
  <c r="H783" i="1"/>
  <c r="O178" i="90"/>
  <c r="B760" i="1"/>
  <c r="H760" i="1"/>
  <c r="O155" i="90"/>
  <c r="G760" i="1"/>
  <c r="F760" i="1"/>
  <c r="E760" i="1"/>
  <c r="D760" i="1"/>
  <c r="C760" i="1"/>
  <c r="B731" i="1"/>
  <c r="J90" i="57"/>
  <c r="C731" i="1"/>
  <c r="J90" i="58"/>
  <c r="D731" i="1"/>
  <c r="E731" i="1"/>
  <c r="F731" i="1"/>
  <c r="G731" i="1"/>
  <c r="H731" i="1"/>
  <c r="H156" i="90"/>
  <c r="B732" i="1"/>
  <c r="J91" i="57"/>
  <c r="C732" i="1"/>
  <c r="J91" i="58"/>
  <c r="D732" i="1"/>
  <c r="E732" i="1"/>
  <c r="F732" i="1"/>
  <c r="G732" i="1"/>
  <c r="H732" i="1"/>
  <c r="H157" i="90"/>
  <c r="B733" i="1"/>
  <c r="J92" i="57"/>
  <c r="C733" i="1"/>
  <c r="J92" i="58"/>
  <c r="D733" i="1"/>
  <c r="E733" i="1"/>
  <c r="F733" i="1"/>
  <c r="G733" i="1"/>
  <c r="H733" i="1"/>
  <c r="H158" i="90"/>
  <c r="B734" i="1"/>
  <c r="J93" i="57"/>
  <c r="C734" i="1"/>
  <c r="J93" i="58"/>
  <c r="D734" i="1"/>
  <c r="E734" i="1"/>
  <c r="F734" i="1"/>
  <c r="G734" i="1"/>
  <c r="H734" i="1"/>
  <c r="H159" i="90"/>
  <c r="B735" i="1"/>
  <c r="J94" i="57"/>
  <c r="C735" i="1"/>
  <c r="J94" i="58"/>
  <c r="D735" i="1"/>
  <c r="E735" i="1"/>
  <c r="F735" i="1"/>
  <c r="G735" i="1"/>
  <c r="H735" i="1"/>
  <c r="H160" i="90"/>
  <c r="B736" i="1"/>
  <c r="J95" i="57"/>
  <c r="C736" i="1"/>
  <c r="J95" i="58"/>
  <c r="D736" i="1"/>
  <c r="E736" i="1"/>
  <c r="F736" i="1"/>
  <c r="G736" i="1"/>
  <c r="H736" i="1"/>
  <c r="H161" i="90"/>
  <c r="B737" i="1"/>
  <c r="J96" i="57"/>
  <c r="C737" i="1"/>
  <c r="J96" i="58"/>
  <c r="D737" i="1"/>
  <c r="E737" i="1"/>
  <c r="F737" i="1"/>
  <c r="G737" i="1"/>
  <c r="H737" i="1"/>
  <c r="H162" i="90"/>
  <c r="B738" i="1"/>
  <c r="J97" i="57"/>
  <c r="C738" i="1"/>
  <c r="J97" i="58"/>
  <c r="D738" i="1"/>
  <c r="E738" i="1"/>
  <c r="F738" i="1"/>
  <c r="G738" i="1"/>
  <c r="H738" i="1"/>
  <c r="H163" i="90"/>
  <c r="B739" i="1"/>
  <c r="J98" i="57"/>
  <c r="C739" i="1"/>
  <c r="J98" i="58"/>
  <c r="D739" i="1"/>
  <c r="E739" i="1"/>
  <c r="F739" i="1"/>
  <c r="G739" i="1"/>
  <c r="H739" i="1"/>
  <c r="H164" i="90"/>
  <c r="B740" i="1"/>
  <c r="J99" i="57"/>
  <c r="C740" i="1"/>
  <c r="J99" i="58"/>
  <c r="D740" i="1"/>
  <c r="E740" i="1"/>
  <c r="F740" i="1"/>
  <c r="G740" i="1"/>
  <c r="H740" i="1"/>
  <c r="H165" i="90"/>
  <c r="B741" i="1"/>
  <c r="J100" i="57"/>
  <c r="C741" i="1"/>
  <c r="J100" i="58"/>
  <c r="D741" i="1"/>
  <c r="E741" i="1"/>
  <c r="F741" i="1"/>
  <c r="G741" i="1"/>
  <c r="H741" i="1"/>
  <c r="H166" i="90"/>
  <c r="B742" i="1"/>
  <c r="J101" i="57"/>
  <c r="C742" i="1"/>
  <c r="J101" i="58"/>
  <c r="D742" i="1"/>
  <c r="E742" i="1"/>
  <c r="F742" i="1"/>
  <c r="G742" i="1"/>
  <c r="H742" i="1"/>
  <c r="H167" i="90"/>
  <c r="B743" i="1"/>
  <c r="J102" i="57"/>
  <c r="C743" i="1"/>
  <c r="J102" i="58"/>
  <c r="D743" i="1"/>
  <c r="E743" i="1"/>
  <c r="F743" i="1"/>
  <c r="G743" i="1"/>
  <c r="H743" i="1"/>
  <c r="H168" i="90"/>
  <c r="B744" i="1"/>
  <c r="J103" i="57"/>
  <c r="C744" i="1"/>
  <c r="J103" i="58"/>
  <c r="D744" i="1"/>
  <c r="E744" i="1"/>
  <c r="F744" i="1"/>
  <c r="G744" i="1"/>
  <c r="H744" i="1"/>
  <c r="H169" i="90"/>
  <c r="B745" i="1"/>
  <c r="J104" i="57"/>
  <c r="C745" i="1"/>
  <c r="J104" i="58"/>
  <c r="D745" i="1"/>
  <c r="E745" i="1"/>
  <c r="F745" i="1"/>
  <c r="G745" i="1"/>
  <c r="H745" i="1"/>
  <c r="H170" i="90"/>
  <c r="B746" i="1"/>
  <c r="J105" i="57"/>
  <c r="C746" i="1"/>
  <c r="J105" i="58"/>
  <c r="D746" i="1"/>
  <c r="E746" i="1"/>
  <c r="F746" i="1"/>
  <c r="G746" i="1"/>
  <c r="H746" i="1"/>
  <c r="H171" i="90"/>
  <c r="B747" i="1"/>
  <c r="J106" i="57"/>
  <c r="C747" i="1"/>
  <c r="J106" i="58"/>
  <c r="D747" i="1"/>
  <c r="E747" i="1"/>
  <c r="F747" i="1"/>
  <c r="G747" i="1"/>
  <c r="H747" i="1"/>
  <c r="H172" i="90"/>
  <c r="B748" i="1"/>
  <c r="J107" i="57"/>
  <c r="C748" i="1"/>
  <c r="J107" i="58"/>
  <c r="D748" i="1"/>
  <c r="E748" i="1"/>
  <c r="F748" i="1"/>
  <c r="G748" i="1"/>
  <c r="H748" i="1"/>
  <c r="H173" i="90"/>
  <c r="B749" i="1"/>
  <c r="J108" i="57"/>
  <c r="C749" i="1"/>
  <c r="J108" i="58"/>
  <c r="D749" i="1"/>
  <c r="E749" i="1"/>
  <c r="F749" i="1"/>
  <c r="G749" i="1"/>
  <c r="H749" i="1"/>
  <c r="H174" i="90"/>
  <c r="B750" i="1"/>
  <c r="J109" i="57"/>
  <c r="C750" i="1"/>
  <c r="J109" i="58"/>
  <c r="D750" i="1"/>
  <c r="E750" i="1"/>
  <c r="F750" i="1"/>
  <c r="G750" i="1"/>
  <c r="H750" i="1"/>
  <c r="H175" i="90"/>
  <c r="B751" i="1"/>
  <c r="J110" i="57"/>
  <c r="C751" i="1"/>
  <c r="J110" i="58"/>
  <c r="D751" i="1"/>
  <c r="E751" i="1"/>
  <c r="F751" i="1"/>
  <c r="G751" i="1"/>
  <c r="H751" i="1"/>
  <c r="H176" i="90"/>
  <c r="B752" i="1"/>
  <c r="J111" i="57"/>
  <c r="C752" i="1"/>
  <c r="J111" i="58"/>
  <c r="D752" i="1"/>
  <c r="E752" i="1"/>
  <c r="F752" i="1"/>
  <c r="G752" i="1"/>
  <c r="H752" i="1"/>
  <c r="H177" i="90"/>
  <c r="B753" i="1"/>
  <c r="J112" i="57"/>
  <c r="C753" i="1"/>
  <c r="J112" i="58"/>
  <c r="D753" i="1"/>
  <c r="E753" i="1"/>
  <c r="F753" i="1"/>
  <c r="G753" i="1"/>
  <c r="H753" i="1"/>
  <c r="H178" i="90"/>
  <c r="B730" i="1"/>
  <c r="H730" i="1"/>
  <c r="H155" i="90"/>
  <c r="G730" i="1"/>
  <c r="F730" i="1"/>
  <c r="E730" i="1"/>
  <c r="J89" i="58"/>
  <c r="D730" i="1"/>
  <c r="J89" i="57"/>
  <c r="C730" i="1"/>
  <c r="B701" i="1"/>
  <c r="I90" i="57"/>
  <c r="C701" i="1"/>
  <c r="I90" i="58"/>
  <c r="D701" i="1"/>
  <c r="E701" i="1"/>
  <c r="F701" i="1"/>
  <c r="G701" i="1"/>
  <c r="H701" i="1"/>
  <c r="H126" i="90"/>
  <c r="B702" i="1"/>
  <c r="I91" i="57"/>
  <c r="C702" i="1"/>
  <c r="I91" i="58"/>
  <c r="D702" i="1"/>
  <c r="E702" i="1"/>
  <c r="F702" i="1"/>
  <c r="G702" i="1"/>
  <c r="H702" i="1"/>
  <c r="H127" i="90"/>
  <c r="B703" i="1"/>
  <c r="I92" i="57"/>
  <c r="C703" i="1"/>
  <c r="I92" i="58"/>
  <c r="D703" i="1"/>
  <c r="E703" i="1"/>
  <c r="F703" i="1"/>
  <c r="G703" i="1"/>
  <c r="H703" i="1"/>
  <c r="H128" i="90"/>
  <c r="B704" i="1"/>
  <c r="I93" i="57"/>
  <c r="C704" i="1"/>
  <c r="I93" i="58"/>
  <c r="D704" i="1"/>
  <c r="E704" i="1"/>
  <c r="F704" i="1"/>
  <c r="G704" i="1"/>
  <c r="H704" i="1"/>
  <c r="H129" i="90"/>
  <c r="B705" i="1"/>
  <c r="I94" i="57"/>
  <c r="C705" i="1"/>
  <c r="I94" i="58"/>
  <c r="D705" i="1"/>
  <c r="E705" i="1"/>
  <c r="F705" i="1"/>
  <c r="G705" i="1"/>
  <c r="H705" i="1"/>
  <c r="H130" i="90"/>
  <c r="B706" i="1"/>
  <c r="I95" i="57"/>
  <c r="C706" i="1"/>
  <c r="I95" i="58"/>
  <c r="D706" i="1"/>
  <c r="E706" i="1"/>
  <c r="F706" i="1"/>
  <c r="G706" i="1"/>
  <c r="H706" i="1"/>
  <c r="H131" i="90"/>
  <c r="B707" i="1"/>
  <c r="I96" i="57"/>
  <c r="C707" i="1"/>
  <c r="I96" i="58"/>
  <c r="D707" i="1"/>
  <c r="E707" i="1"/>
  <c r="F707" i="1"/>
  <c r="G707" i="1"/>
  <c r="H707" i="1"/>
  <c r="H132" i="90"/>
  <c r="B708" i="1"/>
  <c r="I97" i="57"/>
  <c r="C708" i="1"/>
  <c r="I97" i="58"/>
  <c r="D708" i="1"/>
  <c r="E708" i="1"/>
  <c r="F708" i="1"/>
  <c r="G708" i="1"/>
  <c r="H708" i="1"/>
  <c r="H133" i="90"/>
  <c r="B709" i="1"/>
  <c r="I98" i="57"/>
  <c r="C709" i="1"/>
  <c r="I98" i="58"/>
  <c r="D709" i="1"/>
  <c r="E709" i="1"/>
  <c r="F709" i="1"/>
  <c r="G709" i="1"/>
  <c r="H709" i="1"/>
  <c r="H134" i="90"/>
  <c r="B710" i="1"/>
  <c r="I99" i="57"/>
  <c r="C710" i="1"/>
  <c r="I99" i="58"/>
  <c r="D710" i="1"/>
  <c r="E710" i="1"/>
  <c r="F710" i="1"/>
  <c r="G710" i="1"/>
  <c r="H710" i="1"/>
  <c r="H135" i="90"/>
  <c r="B711" i="1"/>
  <c r="I100" i="57"/>
  <c r="C711" i="1"/>
  <c r="I100" i="58"/>
  <c r="D711" i="1"/>
  <c r="E711" i="1"/>
  <c r="F711" i="1"/>
  <c r="G711" i="1"/>
  <c r="H711" i="1"/>
  <c r="H136" i="90"/>
  <c r="B712" i="1"/>
  <c r="I101" i="57"/>
  <c r="C712" i="1"/>
  <c r="I101" i="58"/>
  <c r="D712" i="1"/>
  <c r="E712" i="1"/>
  <c r="F712" i="1"/>
  <c r="G712" i="1"/>
  <c r="H712" i="1"/>
  <c r="H137" i="90"/>
  <c r="B713" i="1"/>
  <c r="I102" i="57"/>
  <c r="C713" i="1"/>
  <c r="I102" i="58"/>
  <c r="D713" i="1"/>
  <c r="E713" i="1"/>
  <c r="F713" i="1"/>
  <c r="G713" i="1"/>
  <c r="H713" i="1"/>
  <c r="H138" i="90"/>
  <c r="B714" i="1"/>
  <c r="I103" i="57"/>
  <c r="C714" i="1"/>
  <c r="I103" i="58"/>
  <c r="D714" i="1"/>
  <c r="E714" i="1"/>
  <c r="F714" i="1"/>
  <c r="G714" i="1"/>
  <c r="H714" i="1"/>
  <c r="H139" i="90"/>
  <c r="B715" i="1"/>
  <c r="I104" i="57"/>
  <c r="C715" i="1"/>
  <c r="I104" i="58"/>
  <c r="D715" i="1"/>
  <c r="E715" i="1"/>
  <c r="F715" i="1"/>
  <c r="G715" i="1"/>
  <c r="H715" i="1"/>
  <c r="H140" i="90"/>
  <c r="B716" i="1"/>
  <c r="I105" i="57"/>
  <c r="C716" i="1"/>
  <c r="I105" i="58"/>
  <c r="D716" i="1"/>
  <c r="E716" i="1"/>
  <c r="F716" i="1"/>
  <c r="G716" i="1"/>
  <c r="H716" i="1"/>
  <c r="H141" i="90"/>
  <c r="B717" i="1"/>
  <c r="I106" i="57"/>
  <c r="C717" i="1"/>
  <c r="I106" i="58"/>
  <c r="D717" i="1"/>
  <c r="E717" i="1"/>
  <c r="F717" i="1"/>
  <c r="G717" i="1"/>
  <c r="H717" i="1"/>
  <c r="H142" i="90"/>
  <c r="B718" i="1"/>
  <c r="I107" i="57"/>
  <c r="C718" i="1"/>
  <c r="I107" i="58"/>
  <c r="D718" i="1"/>
  <c r="E718" i="1"/>
  <c r="F718" i="1"/>
  <c r="G718" i="1"/>
  <c r="H718" i="1"/>
  <c r="H143" i="90"/>
  <c r="B719" i="1"/>
  <c r="I108" i="57"/>
  <c r="C719" i="1"/>
  <c r="I108" i="58"/>
  <c r="D719" i="1"/>
  <c r="E719" i="1"/>
  <c r="F719" i="1"/>
  <c r="G719" i="1"/>
  <c r="H719" i="1"/>
  <c r="H144" i="90"/>
  <c r="B720" i="1"/>
  <c r="I109" i="57"/>
  <c r="C720" i="1"/>
  <c r="I109" i="58"/>
  <c r="D720" i="1"/>
  <c r="E720" i="1"/>
  <c r="F720" i="1"/>
  <c r="G720" i="1"/>
  <c r="H720" i="1"/>
  <c r="H145" i="90"/>
  <c r="B721" i="1"/>
  <c r="I110" i="57"/>
  <c r="C721" i="1"/>
  <c r="I110" i="58"/>
  <c r="D721" i="1"/>
  <c r="E721" i="1"/>
  <c r="F721" i="1"/>
  <c r="G721" i="1"/>
  <c r="H721" i="1"/>
  <c r="H146" i="90"/>
  <c r="B722" i="1"/>
  <c r="I111" i="57"/>
  <c r="C722" i="1"/>
  <c r="I111" i="58"/>
  <c r="D722" i="1"/>
  <c r="E722" i="1"/>
  <c r="F722" i="1"/>
  <c r="G722" i="1"/>
  <c r="H722" i="1"/>
  <c r="H147" i="90"/>
  <c r="B723" i="1"/>
  <c r="I112" i="57"/>
  <c r="C723" i="1"/>
  <c r="I112" i="58"/>
  <c r="D723" i="1"/>
  <c r="E723" i="1"/>
  <c r="F723" i="1"/>
  <c r="G723" i="1"/>
  <c r="H723" i="1"/>
  <c r="H148" i="90"/>
  <c r="B700" i="1"/>
  <c r="H700" i="1"/>
  <c r="H125" i="90"/>
  <c r="G700" i="1"/>
  <c r="F700" i="1"/>
  <c r="E700" i="1"/>
  <c r="I89" i="58"/>
  <c r="D700" i="1"/>
  <c r="I89" i="57"/>
  <c r="C700" i="1"/>
  <c r="B671" i="1"/>
  <c r="H174" i="57"/>
  <c r="H90" i="57"/>
  <c r="C671" i="1"/>
  <c r="H174" i="58"/>
  <c r="H90" i="58"/>
  <c r="D671" i="1"/>
  <c r="E671" i="1"/>
  <c r="F671" i="1"/>
  <c r="G671" i="1"/>
  <c r="H671" i="1"/>
  <c r="H96" i="90"/>
  <c r="B672" i="1"/>
  <c r="H175" i="57"/>
  <c r="H91" i="57"/>
  <c r="C672" i="1"/>
  <c r="H175" i="58"/>
  <c r="H91" i="58"/>
  <c r="D672" i="1"/>
  <c r="E672" i="1"/>
  <c r="F672" i="1"/>
  <c r="G672" i="1"/>
  <c r="H672" i="1"/>
  <c r="H97" i="90"/>
  <c r="B673" i="1"/>
  <c r="H176" i="57"/>
  <c r="H92" i="57"/>
  <c r="C673" i="1"/>
  <c r="H176" i="58"/>
  <c r="H92" i="58"/>
  <c r="D673" i="1"/>
  <c r="E673" i="1"/>
  <c r="F673" i="1"/>
  <c r="G673" i="1"/>
  <c r="H673" i="1"/>
  <c r="H98" i="90"/>
  <c r="B674" i="1"/>
  <c r="H177" i="57"/>
  <c r="H93" i="57"/>
  <c r="C674" i="1"/>
  <c r="H177" i="58"/>
  <c r="H93" i="58"/>
  <c r="D674" i="1"/>
  <c r="E674" i="1"/>
  <c r="F674" i="1"/>
  <c r="G674" i="1"/>
  <c r="H674" i="1"/>
  <c r="H99" i="90"/>
  <c r="B675" i="1"/>
  <c r="H178" i="57"/>
  <c r="H94" i="57"/>
  <c r="C675" i="1"/>
  <c r="H178" i="58"/>
  <c r="H94" i="58"/>
  <c r="D675" i="1"/>
  <c r="E675" i="1"/>
  <c r="F675" i="1"/>
  <c r="G675" i="1"/>
  <c r="H675" i="1"/>
  <c r="H100" i="90"/>
  <c r="B676" i="1"/>
  <c r="H179" i="57"/>
  <c r="H95" i="57"/>
  <c r="C676" i="1"/>
  <c r="H179" i="58"/>
  <c r="H95" i="58"/>
  <c r="D676" i="1"/>
  <c r="E676" i="1"/>
  <c r="F676" i="1"/>
  <c r="G676" i="1"/>
  <c r="H676" i="1"/>
  <c r="H101" i="90"/>
  <c r="B677" i="1"/>
  <c r="H180" i="57"/>
  <c r="H96" i="57"/>
  <c r="C677" i="1"/>
  <c r="H180" i="58"/>
  <c r="H96" i="58"/>
  <c r="D677" i="1"/>
  <c r="E677" i="1"/>
  <c r="F677" i="1"/>
  <c r="G677" i="1"/>
  <c r="H677" i="1"/>
  <c r="H102" i="90"/>
  <c r="B678" i="1"/>
  <c r="H181" i="57"/>
  <c r="H97" i="57"/>
  <c r="C678" i="1"/>
  <c r="H181" i="58"/>
  <c r="H97" i="58"/>
  <c r="D678" i="1"/>
  <c r="E678" i="1"/>
  <c r="F678" i="1"/>
  <c r="G678" i="1"/>
  <c r="H678" i="1"/>
  <c r="H103" i="90"/>
  <c r="B679" i="1"/>
  <c r="H182" i="57"/>
  <c r="H98" i="57"/>
  <c r="C679" i="1"/>
  <c r="H182" i="58"/>
  <c r="H98" i="58"/>
  <c r="D679" i="1"/>
  <c r="E679" i="1"/>
  <c r="F679" i="1"/>
  <c r="G679" i="1"/>
  <c r="H679" i="1"/>
  <c r="H104" i="90"/>
  <c r="B680" i="1"/>
  <c r="H183" i="57"/>
  <c r="H99" i="57"/>
  <c r="C680" i="1"/>
  <c r="H183" i="58"/>
  <c r="H99" i="58"/>
  <c r="D680" i="1"/>
  <c r="E680" i="1"/>
  <c r="F680" i="1"/>
  <c r="G680" i="1"/>
  <c r="H680" i="1"/>
  <c r="H105" i="90"/>
  <c r="B681" i="1"/>
  <c r="H184" i="57"/>
  <c r="H100" i="57"/>
  <c r="C681" i="1"/>
  <c r="H184" i="58"/>
  <c r="H100" i="58"/>
  <c r="D681" i="1"/>
  <c r="E681" i="1"/>
  <c r="F681" i="1"/>
  <c r="G681" i="1"/>
  <c r="H681" i="1"/>
  <c r="H106" i="90"/>
  <c r="B682" i="1"/>
  <c r="H185" i="57"/>
  <c r="H101" i="57"/>
  <c r="C682" i="1"/>
  <c r="H185" i="58"/>
  <c r="H101" i="58"/>
  <c r="D682" i="1"/>
  <c r="E682" i="1"/>
  <c r="F682" i="1"/>
  <c r="G682" i="1"/>
  <c r="H682" i="1"/>
  <c r="H107" i="90"/>
  <c r="B683" i="1"/>
  <c r="H186" i="57"/>
  <c r="H102" i="57"/>
  <c r="C683" i="1"/>
  <c r="H186" i="58"/>
  <c r="H102" i="58"/>
  <c r="D683" i="1"/>
  <c r="E683" i="1"/>
  <c r="F683" i="1"/>
  <c r="G683" i="1"/>
  <c r="H683" i="1"/>
  <c r="H108" i="90"/>
  <c r="B684" i="1"/>
  <c r="H187" i="57"/>
  <c r="H103" i="57"/>
  <c r="C684" i="1"/>
  <c r="H187" i="58"/>
  <c r="H103" i="58"/>
  <c r="D684" i="1"/>
  <c r="E684" i="1"/>
  <c r="F684" i="1"/>
  <c r="G684" i="1"/>
  <c r="H684" i="1"/>
  <c r="H109" i="90"/>
  <c r="B685" i="1"/>
  <c r="H188" i="57"/>
  <c r="H104" i="57"/>
  <c r="C685" i="1"/>
  <c r="H188" i="58"/>
  <c r="H104" i="58"/>
  <c r="D685" i="1"/>
  <c r="E685" i="1"/>
  <c r="F685" i="1"/>
  <c r="G685" i="1"/>
  <c r="H685" i="1"/>
  <c r="H110" i="90"/>
  <c r="B686" i="1"/>
  <c r="H189" i="57"/>
  <c r="H105" i="57"/>
  <c r="C686" i="1"/>
  <c r="H189" i="58"/>
  <c r="H105" i="58"/>
  <c r="D686" i="1"/>
  <c r="E686" i="1"/>
  <c r="F686" i="1"/>
  <c r="G686" i="1"/>
  <c r="H686" i="1"/>
  <c r="H111" i="90"/>
  <c r="B687" i="1"/>
  <c r="H190" i="57"/>
  <c r="H106" i="57"/>
  <c r="C687" i="1"/>
  <c r="H190" i="58"/>
  <c r="H106" i="58"/>
  <c r="D687" i="1"/>
  <c r="E687" i="1"/>
  <c r="F687" i="1"/>
  <c r="G687" i="1"/>
  <c r="H687" i="1"/>
  <c r="H112" i="90"/>
  <c r="B688" i="1"/>
  <c r="H191" i="57"/>
  <c r="H107" i="57"/>
  <c r="C688" i="1"/>
  <c r="H191" i="58"/>
  <c r="H107" i="58"/>
  <c r="D688" i="1"/>
  <c r="E688" i="1"/>
  <c r="F688" i="1"/>
  <c r="G688" i="1"/>
  <c r="H688" i="1"/>
  <c r="H113" i="90"/>
  <c r="B689" i="1"/>
  <c r="H192" i="57"/>
  <c r="H108" i="57"/>
  <c r="C689" i="1"/>
  <c r="H192" i="58"/>
  <c r="H108" i="58"/>
  <c r="D689" i="1"/>
  <c r="E689" i="1"/>
  <c r="F689" i="1"/>
  <c r="G689" i="1"/>
  <c r="H689" i="1"/>
  <c r="H114" i="90"/>
  <c r="B690" i="1"/>
  <c r="H193" i="57"/>
  <c r="H109" i="57"/>
  <c r="C690" i="1"/>
  <c r="H193" i="58"/>
  <c r="H109" i="58"/>
  <c r="D690" i="1"/>
  <c r="E690" i="1"/>
  <c r="F690" i="1"/>
  <c r="G690" i="1"/>
  <c r="H690" i="1"/>
  <c r="H115" i="90"/>
  <c r="B691" i="1"/>
  <c r="H194" i="57"/>
  <c r="H110" i="57"/>
  <c r="C691" i="1"/>
  <c r="H194" i="58"/>
  <c r="H110" i="58"/>
  <c r="D691" i="1"/>
  <c r="E691" i="1"/>
  <c r="F691" i="1"/>
  <c r="G691" i="1"/>
  <c r="H691" i="1"/>
  <c r="H116" i="90"/>
  <c r="B692" i="1"/>
  <c r="H195" i="57"/>
  <c r="H111" i="57"/>
  <c r="C692" i="1"/>
  <c r="H195" i="58"/>
  <c r="H111" i="58"/>
  <c r="D692" i="1"/>
  <c r="E692" i="1"/>
  <c r="F692" i="1"/>
  <c r="G692" i="1"/>
  <c r="H692" i="1"/>
  <c r="H117" i="90"/>
  <c r="B693" i="1"/>
  <c r="H196" i="57"/>
  <c r="H112" i="57"/>
  <c r="C693" i="1"/>
  <c r="H196" i="58"/>
  <c r="H112" i="58"/>
  <c r="D693" i="1"/>
  <c r="E693" i="1"/>
  <c r="F693" i="1"/>
  <c r="G693" i="1"/>
  <c r="H693" i="1"/>
  <c r="H118" i="90"/>
  <c r="B670" i="1"/>
  <c r="H670" i="1"/>
  <c r="H95" i="90"/>
  <c r="G670" i="1"/>
  <c r="F670" i="1"/>
  <c r="E670" i="1"/>
  <c r="H173" i="58"/>
  <c r="H89" i="58"/>
  <c r="D670" i="1"/>
  <c r="H173" i="57"/>
  <c r="H89" i="57"/>
  <c r="C670" i="1"/>
  <c r="B641" i="1"/>
  <c r="G90" i="57"/>
  <c r="C641" i="1"/>
  <c r="G90" i="58"/>
  <c r="D641" i="1"/>
  <c r="E641" i="1"/>
  <c r="F641" i="1"/>
  <c r="G641" i="1"/>
  <c r="H641" i="1"/>
  <c r="H66" i="90"/>
  <c r="B642" i="1"/>
  <c r="G91" i="57"/>
  <c r="C642" i="1"/>
  <c r="G91" i="58"/>
  <c r="D642" i="1"/>
  <c r="E642" i="1"/>
  <c r="F642" i="1"/>
  <c r="G642" i="1"/>
  <c r="H642" i="1"/>
  <c r="H67" i="90"/>
  <c r="B643" i="1"/>
  <c r="G92" i="57"/>
  <c r="C643" i="1"/>
  <c r="G92" i="58"/>
  <c r="D643" i="1"/>
  <c r="E643" i="1"/>
  <c r="F643" i="1"/>
  <c r="G643" i="1"/>
  <c r="H643" i="1"/>
  <c r="H68" i="90"/>
  <c r="B644" i="1"/>
  <c r="G93" i="57"/>
  <c r="C644" i="1"/>
  <c r="G93" i="58"/>
  <c r="D644" i="1"/>
  <c r="E644" i="1"/>
  <c r="F644" i="1"/>
  <c r="G644" i="1"/>
  <c r="H644" i="1"/>
  <c r="H69" i="90"/>
  <c r="B645" i="1"/>
  <c r="G94" i="57"/>
  <c r="C645" i="1"/>
  <c r="G94" i="58"/>
  <c r="D645" i="1"/>
  <c r="E645" i="1"/>
  <c r="F645" i="1"/>
  <c r="G645" i="1"/>
  <c r="H645" i="1"/>
  <c r="H70" i="90"/>
  <c r="B646" i="1"/>
  <c r="G95" i="57"/>
  <c r="C646" i="1"/>
  <c r="G95" i="58"/>
  <c r="D646" i="1"/>
  <c r="E646" i="1"/>
  <c r="F646" i="1"/>
  <c r="G646" i="1"/>
  <c r="H646" i="1"/>
  <c r="H71" i="90"/>
  <c r="B647" i="1"/>
  <c r="G96" i="57"/>
  <c r="C647" i="1"/>
  <c r="G96" i="58"/>
  <c r="D647" i="1"/>
  <c r="E647" i="1"/>
  <c r="F647" i="1"/>
  <c r="G647" i="1"/>
  <c r="H647" i="1"/>
  <c r="H72" i="90"/>
  <c r="B648" i="1"/>
  <c r="G97" i="57"/>
  <c r="C648" i="1"/>
  <c r="G97" i="58"/>
  <c r="D648" i="1"/>
  <c r="E648" i="1"/>
  <c r="F648" i="1"/>
  <c r="G648" i="1"/>
  <c r="H648" i="1"/>
  <c r="H73" i="90"/>
  <c r="B649" i="1"/>
  <c r="G98" i="57"/>
  <c r="C649" i="1"/>
  <c r="G98" i="58"/>
  <c r="D649" i="1"/>
  <c r="E649" i="1"/>
  <c r="F649" i="1"/>
  <c r="G649" i="1"/>
  <c r="H649" i="1"/>
  <c r="H74" i="90"/>
  <c r="B650" i="1"/>
  <c r="G99" i="57"/>
  <c r="C650" i="1"/>
  <c r="G99" i="58"/>
  <c r="D650" i="1"/>
  <c r="E650" i="1"/>
  <c r="F650" i="1"/>
  <c r="G650" i="1"/>
  <c r="H650" i="1"/>
  <c r="H75" i="90"/>
  <c r="B651" i="1"/>
  <c r="G100" i="57"/>
  <c r="C651" i="1"/>
  <c r="G100" i="58"/>
  <c r="D651" i="1"/>
  <c r="E651" i="1"/>
  <c r="F651" i="1"/>
  <c r="G651" i="1"/>
  <c r="H651" i="1"/>
  <c r="H76" i="90"/>
  <c r="B652" i="1"/>
  <c r="G101" i="57"/>
  <c r="C652" i="1"/>
  <c r="G101" i="58"/>
  <c r="D652" i="1"/>
  <c r="E652" i="1"/>
  <c r="F652" i="1"/>
  <c r="G652" i="1"/>
  <c r="H652" i="1"/>
  <c r="H77" i="90"/>
  <c r="B653" i="1"/>
  <c r="G102" i="57"/>
  <c r="C653" i="1"/>
  <c r="G102" i="58"/>
  <c r="D653" i="1"/>
  <c r="E653" i="1"/>
  <c r="F653" i="1"/>
  <c r="G653" i="1"/>
  <c r="H653" i="1"/>
  <c r="H78" i="90"/>
  <c r="B654" i="1"/>
  <c r="G103" i="57"/>
  <c r="C654" i="1"/>
  <c r="G103" i="58"/>
  <c r="D654" i="1"/>
  <c r="E654" i="1"/>
  <c r="F654" i="1"/>
  <c r="G654" i="1"/>
  <c r="H654" i="1"/>
  <c r="H79" i="90"/>
  <c r="B655" i="1"/>
  <c r="G104" i="57"/>
  <c r="C655" i="1"/>
  <c r="G104" i="58"/>
  <c r="D655" i="1"/>
  <c r="E655" i="1"/>
  <c r="F655" i="1"/>
  <c r="G655" i="1"/>
  <c r="H655" i="1"/>
  <c r="H80" i="90"/>
  <c r="B656" i="1"/>
  <c r="G105" i="57"/>
  <c r="C656" i="1"/>
  <c r="G105" i="58"/>
  <c r="D656" i="1"/>
  <c r="E656" i="1"/>
  <c r="F656" i="1"/>
  <c r="G656" i="1"/>
  <c r="H656" i="1"/>
  <c r="H81" i="90"/>
  <c r="B657" i="1"/>
  <c r="G106" i="57"/>
  <c r="C657" i="1"/>
  <c r="G106" i="58"/>
  <c r="D657" i="1"/>
  <c r="E657" i="1"/>
  <c r="F657" i="1"/>
  <c r="G657" i="1"/>
  <c r="H657" i="1"/>
  <c r="H82" i="90"/>
  <c r="B658" i="1"/>
  <c r="G107" i="57"/>
  <c r="C658" i="1"/>
  <c r="G107" i="58"/>
  <c r="D658" i="1"/>
  <c r="E658" i="1"/>
  <c r="F658" i="1"/>
  <c r="G658" i="1"/>
  <c r="H658" i="1"/>
  <c r="H83" i="90"/>
  <c r="B659" i="1"/>
  <c r="G108" i="57"/>
  <c r="C659" i="1"/>
  <c r="G108" i="58"/>
  <c r="D659" i="1"/>
  <c r="E659" i="1"/>
  <c r="F659" i="1"/>
  <c r="G659" i="1"/>
  <c r="H659" i="1"/>
  <c r="H84" i="90"/>
  <c r="B660" i="1"/>
  <c r="G109" i="57"/>
  <c r="C660" i="1"/>
  <c r="G109" i="58"/>
  <c r="D660" i="1"/>
  <c r="E660" i="1"/>
  <c r="F660" i="1"/>
  <c r="G660" i="1"/>
  <c r="H660" i="1"/>
  <c r="H85" i="90"/>
  <c r="B661" i="1"/>
  <c r="G110" i="57"/>
  <c r="C661" i="1"/>
  <c r="G110" i="58"/>
  <c r="D661" i="1"/>
  <c r="E661" i="1"/>
  <c r="F661" i="1"/>
  <c r="G661" i="1"/>
  <c r="H661" i="1"/>
  <c r="H86" i="90"/>
  <c r="B662" i="1"/>
  <c r="G111" i="57"/>
  <c r="C662" i="1"/>
  <c r="G111" i="58"/>
  <c r="D662" i="1"/>
  <c r="E662" i="1"/>
  <c r="F662" i="1"/>
  <c r="G662" i="1"/>
  <c r="H662" i="1"/>
  <c r="H87" i="90"/>
  <c r="B663" i="1"/>
  <c r="G112" i="57"/>
  <c r="C663" i="1"/>
  <c r="G112" i="58"/>
  <c r="D663" i="1"/>
  <c r="E663" i="1"/>
  <c r="F663" i="1"/>
  <c r="G663" i="1"/>
  <c r="H663" i="1"/>
  <c r="H88" i="90"/>
  <c r="B640" i="1"/>
  <c r="H640" i="1"/>
  <c r="H65" i="90"/>
  <c r="G640" i="1"/>
  <c r="F640" i="1"/>
  <c r="E640" i="1"/>
  <c r="G89" i="58"/>
  <c r="D640" i="1"/>
  <c r="G89" i="57"/>
  <c r="C640" i="1"/>
  <c r="B611" i="1"/>
  <c r="F90" i="57"/>
  <c r="C611" i="1"/>
  <c r="F90" i="58"/>
  <c r="D611" i="1"/>
  <c r="E611" i="1"/>
  <c r="F611" i="1"/>
  <c r="G611" i="1"/>
  <c r="H611" i="1"/>
  <c r="O37" i="90"/>
  <c r="B612" i="1"/>
  <c r="F91" i="57"/>
  <c r="C612" i="1"/>
  <c r="F91" i="58"/>
  <c r="D612" i="1"/>
  <c r="E612" i="1"/>
  <c r="F612" i="1"/>
  <c r="G612" i="1"/>
  <c r="H612" i="1"/>
  <c r="O38" i="90"/>
  <c r="B613" i="1"/>
  <c r="F92" i="57"/>
  <c r="C613" i="1"/>
  <c r="F92" i="58"/>
  <c r="D613" i="1"/>
  <c r="E613" i="1"/>
  <c r="F613" i="1"/>
  <c r="G613" i="1"/>
  <c r="H613" i="1"/>
  <c r="O39" i="90"/>
  <c r="B614" i="1"/>
  <c r="F93" i="57"/>
  <c r="C614" i="1"/>
  <c r="F93" i="58"/>
  <c r="D614" i="1"/>
  <c r="E614" i="1"/>
  <c r="F614" i="1"/>
  <c r="G614" i="1"/>
  <c r="H614" i="1"/>
  <c r="O40" i="90"/>
  <c r="B615" i="1"/>
  <c r="F94" i="57"/>
  <c r="C615" i="1"/>
  <c r="F94" i="58"/>
  <c r="D615" i="1"/>
  <c r="E615" i="1"/>
  <c r="F615" i="1"/>
  <c r="G615" i="1"/>
  <c r="H615" i="1"/>
  <c r="O41" i="90"/>
  <c r="B616" i="1"/>
  <c r="F95" i="57"/>
  <c r="C616" i="1"/>
  <c r="F95" i="58"/>
  <c r="D616" i="1"/>
  <c r="E616" i="1"/>
  <c r="F616" i="1"/>
  <c r="G616" i="1"/>
  <c r="H616" i="1"/>
  <c r="O42" i="90"/>
  <c r="B617" i="1"/>
  <c r="F96" i="57"/>
  <c r="D96" i="57"/>
  <c r="E96" i="57"/>
  <c r="C587" i="1"/>
  <c r="C617" i="1"/>
  <c r="F96" i="58"/>
  <c r="D617" i="1"/>
  <c r="E617" i="1"/>
  <c r="F617" i="1"/>
  <c r="G617" i="1"/>
  <c r="H617" i="1"/>
  <c r="O43" i="90"/>
  <c r="B618" i="1"/>
  <c r="F97" i="57"/>
  <c r="D97" i="57"/>
  <c r="E97" i="57"/>
  <c r="C588" i="1"/>
  <c r="F97" i="58"/>
  <c r="D618" i="1"/>
  <c r="E618" i="1"/>
  <c r="F618" i="1"/>
  <c r="G618" i="1"/>
  <c r="H618" i="1"/>
  <c r="O44" i="90"/>
  <c r="B619" i="1"/>
  <c r="F98" i="57"/>
  <c r="C619" i="1"/>
  <c r="F98" i="58"/>
  <c r="D619" i="1"/>
  <c r="E619" i="1"/>
  <c r="F619" i="1"/>
  <c r="G619" i="1"/>
  <c r="H619" i="1"/>
  <c r="O45" i="90"/>
  <c r="B620" i="1"/>
  <c r="F99" i="57"/>
  <c r="C620" i="1"/>
  <c r="F99" i="58"/>
  <c r="D620" i="1"/>
  <c r="E620" i="1"/>
  <c r="F620" i="1"/>
  <c r="G620" i="1"/>
  <c r="H620" i="1"/>
  <c r="O46" i="90"/>
  <c r="B621" i="1"/>
  <c r="F100" i="57"/>
  <c r="C621" i="1"/>
  <c r="F100" i="58"/>
  <c r="D621" i="1"/>
  <c r="E621" i="1"/>
  <c r="F621" i="1"/>
  <c r="G621" i="1"/>
  <c r="H621" i="1"/>
  <c r="O47" i="90"/>
  <c r="B622" i="1"/>
  <c r="F101" i="57"/>
  <c r="C622" i="1"/>
  <c r="F101" i="58"/>
  <c r="D622" i="1"/>
  <c r="E622" i="1"/>
  <c r="F622" i="1"/>
  <c r="G622" i="1"/>
  <c r="H622" i="1"/>
  <c r="O48" i="90"/>
  <c r="B623" i="1"/>
  <c r="F102" i="57"/>
  <c r="C623" i="1"/>
  <c r="F102" i="58"/>
  <c r="D623" i="1"/>
  <c r="E623" i="1"/>
  <c r="F623" i="1"/>
  <c r="G623" i="1"/>
  <c r="H623" i="1"/>
  <c r="O49" i="90"/>
  <c r="B624" i="1"/>
  <c r="F103" i="57"/>
  <c r="C624" i="1"/>
  <c r="F103" i="58"/>
  <c r="D624" i="1"/>
  <c r="E624" i="1"/>
  <c r="F624" i="1"/>
  <c r="G624" i="1"/>
  <c r="H624" i="1"/>
  <c r="O50" i="90"/>
  <c r="B625" i="1"/>
  <c r="F104" i="57"/>
  <c r="D104" i="57"/>
  <c r="E104" i="57"/>
  <c r="C595" i="1"/>
  <c r="C625" i="1"/>
  <c r="F104" i="58"/>
  <c r="D625" i="1"/>
  <c r="E625" i="1"/>
  <c r="F625" i="1"/>
  <c r="G625" i="1"/>
  <c r="H625" i="1"/>
  <c r="O51" i="90"/>
  <c r="B626" i="1"/>
  <c r="F105" i="57"/>
  <c r="D105" i="57"/>
  <c r="E105" i="57"/>
  <c r="C596" i="1"/>
  <c r="F105" i="58"/>
  <c r="D626" i="1"/>
  <c r="E626" i="1"/>
  <c r="F626" i="1"/>
  <c r="G626" i="1"/>
  <c r="H626" i="1"/>
  <c r="O52" i="90"/>
  <c r="B627" i="1"/>
  <c r="F106" i="57"/>
  <c r="C627" i="1"/>
  <c r="F106" i="58"/>
  <c r="D627" i="1"/>
  <c r="E627" i="1"/>
  <c r="F627" i="1"/>
  <c r="G627" i="1"/>
  <c r="H627" i="1"/>
  <c r="O53" i="90"/>
  <c r="B628" i="1"/>
  <c r="F107" i="57"/>
  <c r="C628" i="1"/>
  <c r="F107" i="58"/>
  <c r="D628" i="1"/>
  <c r="E628" i="1"/>
  <c r="F628" i="1"/>
  <c r="G628" i="1"/>
  <c r="H628" i="1"/>
  <c r="O54" i="90"/>
  <c r="B629" i="1"/>
  <c r="F108" i="57"/>
  <c r="C629" i="1"/>
  <c r="F108" i="58"/>
  <c r="D629" i="1"/>
  <c r="E629" i="1"/>
  <c r="F629" i="1"/>
  <c r="G629" i="1"/>
  <c r="H629" i="1"/>
  <c r="O55" i="90"/>
  <c r="B630" i="1"/>
  <c r="F109" i="57"/>
  <c r="C630" i="1"/>
  <c r="F109" i="58"/>
  <c r="D630" i="1"/>
  <c r="E630" i="1"/>
  <c r="F630" i="1"/>
  <c r="G630" i="1"/>
  <c r="H630" i="1"/>
  <c r="O56" i="90"/>
  <c r="B631" i="1"/>
  <c r="F110" i="57"/>
  <c r="C631" i="1"/>
  <c r="F110" i="58"/>
  <c r="D631" i="1"/>
  <c r="E631" i="1"/>
  <c r="F631" i="1"/>
  <c r="G631" i="1"/>
  <c r="H631" i="1"/>
  <c r="O57" i="90"/>
  <c r="B632" i="1"/>
  <c r="F111" i="57"/>
  <c r="C632" i="1"/>
  <c r="F111" i="58"/>
  <c r="D632" i="1"/>
  <c r="E632" i="1"/>
  <c r="F632" i="1"/>
  <c r="G632" i="1"/>
  <c r="H632" i="1"/>
  <c r="O58" i="90"/>
  <c r="B633" i="1"/>
  <c r="F112" i="57"/>
  <c r="D112" i="57"/>
  <c r="E112" i="57"/>
  <c r="C603" i="1"/>
  <c r="C633" i="1"/>
  <c r="F112" i="58"/>
  <c r="D633" i="1"/>
  <c r="E633" i="1"/>
  <c r="F633" i="1"/>
  <c r="G633" i="1"/>
  <c r="H633" i="1"/>
  <c r="O59" i="90"/>
  <c r="B610" i="1"/>
  <c r="H610" i="1"/>
  <c r="O36" i="90"/>
  <c r="G610" i="1"/>
  <c r="F610" i="1"/>
  <c r="E610" i="1"/>
  <c r="F89" i="58"/>
  <c r="D610" i="1"/>
  <c r="F89" i="57"/>
  <c r="C610" i="1"/>
  <c r="B581" i="1"/>
  <c r="D90" i="57"/>
  <c r="E90" i="57"/>
  <c r="C581" i="1"/>
  <c r="D90" i="58"/>
  <c r="D551" i="1"/>
  <c r="E581" i="1"/>
  <c r="F581" i="1"/>
  <c r="G581" i="1"/>
  <c r="H581" i="1"/>
  <c r="H37" i="90"/>
  <c r="B582" i="1"/>
  <c r="D91" i="57"/>
  <c r="E91" i="57"/>
  <c r="C582" i="1"/>
  <c r="D91" i="58"/>
  <c r="E91" i="58"/>
  <c r="D582" i="1"/>
  <c r="E582" i="1"/>
  <c r="F582" i="1"/>
  <c r="G582" i="1"/>
  <c r="H582" i="1"/>
  <c r="H38" i="90"/>
  <c r="B583" i="1"/>
  <c r="D92" i="57"/>
  <c r="E92" i="57"/>
  <c r="C583" i="1"/>
  <c r="D92" i="58"/>
  <c r="E92" i="58"/>
  <c r="D583" i="1"/>
  <c r="E583" i="1"/>
  <c r="F583" i="1"/>
  <c r="G583" i="1"/>
  <c r="H583" i="1"/>
  <c r="H39" i="90"/>
  <c r="B584" i="1"/>
  <c r="D93" i="57"/>
  <c r="C554" i="1"/>
  <c r="D93" i="58"/>
  <c r="E93" i="58"/>
  <c r="D584" i="1"/>
  <c r="E584" i="1"/>
  <c r="F584" i="1"/>
  <c r="G584" i="1"/>
  <c r="H584" i="1"/>
  <c r="H40" i="90"/>
  <c r="B585" i="1"/>
  <c r="D94" i="57"/>
  <c r="C555" i="1"/>
  <c r="E94" i="57"/>
  <c r="C585" i="1"/>
  <c r="D94" i="58"/>
  <c r="E585" i="1"/>
  <c r="F585" i="1"/>
  <c r="G585" i="1"/>
  <c r="H585" i="1"/>
  <c r="H41" i="90"/>
  <c r="B586" i="1"/>
  <c r="D95" i="57"/>
  <c r="E95" i="57"/>
  <c r="C586" i="1"/>
  <c r="D95" i="58"/>
  <c r="E95" i="58"/>
  <c r="D586" i="1"/>
  <c r="E586" i="1"/>
  <c r="F586" i="1"/>
  <c r="G586" i="1"/>
  <c r="H586" i="1"/>
  <c r="H42" i="90"/>
  <c r="B587" i="1"/>
  <c r="D96" i="58"/>
  <c r="D557" i="1"/>
  <c r="E587" i="1"/>
  <c r="F587" i="1"/>
  <c r="G587" i="1"/>
  <c r="H587" i="1"/>
  <c r="H43" i="90"/>
  <c r="B588" i="1"/>
  <c r="D97" i="58"/>
  <c r="D558" i="1"/>
  <c r="E588" i="1"/>
  <c r="F588" i="1"/>
  <c r="G588" i="1"/>
  <c r="H588" i="1"/>
  <c r="H44" i="90"/>
  <c r="B589" i="1"/>
  <c r="D98" i="57"/>
  <c r="E98" i="57"/>
  <c r="C589" i="1"/>
  <c r="D98" i="58"/>
  <c r="D559" i="1"/>
  <c r="E589" i="1"/>
  <c r="F589" i="1"/>
  <c r="G589" i="1"/>
  <c r="H589" i="1"/>
  <c r="H45" i="90"/>
  <c r="B590" i="1"/>
  <c r="D99" i="57"/>
  <c r="C560" i="1"/>
  <c r="E99" i="57"/>
  <c r="C590" i="1"/>
  <c r="D99" i="58"/>
  <c r="E99" i="58"/>
  <c r="D590" i="1"/>
  <c r="E590" i="1"/>
  <c r="F590" i="1"/>
  <c r="G590" i="1"/>
  <c r="H590" i="1"/>
  <c r="H46" i="90"/>
  <c r="B591" i="1"/>
  <c r="D100" i="57"/>
  <c r="E100" i="57"/>
  <c r="C591" i="1"/>
  <c r="D100" i="58"/>
  <c r="E100" i="58"/>
  <c r="D591" i="1"/>
  <c r="E591" i="1"/>
  <c r="F591" i="1"/>
  <c r="G591" i="1"/>
  <c r="H591" i="1"/>
  <c r="H47" i="90"/>
  <c r="B592" i="1"/>
  <c r="D101" i="57"/>
  <c r="E101" i="57"/>
  <c r="C592" i="1"/>
  <c r="D101" i="58"/>
  <c r="E101" i="58"/>
  <c r="D592" i="1"/>
  <c r="E592" i="1"/>
  <c r="F592" i="1"/>
  <c r="G592" i="1"/>
  <c r="H592" i="1"/>
  <c r="H48" i="90"/>
  <c r="B593" i="1"/>
  <c r="D102" i="57"/>
  <c r="E102" i="57"/>
  <c r="C593" i="1"/>
  <c r="D102" i="58"/>
  <c r="E593" i="1"/>
  <c r="F593" i="1"/>
  <c r="G593" i="1"/>
  <c r="H593" i="1"/>
  <c r="H49" i="90"/>
  <c r="B594" i="1"/>
  <c r="D103" i="57"/>
  <c r="E103" i="57"/>
  <c r="C594" i="1"/>
  <c r="D103" i="58"/>
  <c r="E103" i="58"/>
  <c r="D594" i="1"/>
  <c r="E594" i="1"/>
  <c r="F594" i="1"/>
  <c r="G594" i="1"/>
  <c r="H594" i="1"/>
  <c r="H50" i="90"/>
  <c r="B595" i="1"/>
  <c r="D104" i="58"/>
  <c r="E104" i="58"/>
  <c r="D595" i="1"/>
  <c r="E595" i="1"/>
  <c r="F595" i="1"/>
  <c r="G595" i="1"/>
  <c r="H595" i="1"/>
  <c r="H51" i="90"/>
  <c r="B596" i="1"/>
  <c r="D105" i="58"/>
  <c r="D566" i="1"/>
  <c r="E596" i="1"/>
  <c r="F596" i="1"/>
  <c r="G596" i="1"/>
  <c r="H596" i="1"/>
  <c r="H52" i="90"/>
  <c r="B597" i="1"/>
  <c r="D106" i="57"/>
  <c r="E106" i="57"/>
  <c r="C597" i="1"/>
  <c r="D106" i="58"/>
  <c r="D567" i="1"/>
  <c r="E597" i="1"/>
  <c r="F597" i="1"/>
  <c r="G597" i="1"/>
  <c r="H597" i="1"/>
  <c r="H53" i="90"/>
  <c r="B598" i="1"/>
  <c r="D107" i="57"/>
  <c r="C568" i="1"/>
  <c r="E107" i="57"/>
  <c r="C598" i="1"/>
  <c r="D107" i="58"/>
  <c r="E107" i="58"/>
  <c r="D598" i="1"/>
  <c r="E598" i="1"/>
  <c r="F598" i="1"/>
  <c r="G598" i="1"/>
  <c r="H598" i="1"/>
  <c r="H54" i="90"/>
  <c r="B599" i="1"/>
  <c r="D108" i="57"/>
  <c r="E108" i="57"/>
  <c r="C599" i="1"/>
  <c r="D108" i="58"/>
  <c r="E108" i="58"/>
  <c r="D599" i="1"/>
  <c r="E599" i="1"/>
  <c r="F599" i="1"/>
  <c r="G599" i="1"/>
  <c r="H599" i="1"/>
  <c r="H55" i="90"/>
  <c r="B600" i="1"/>
  <c r="D109" i="57"/>
  <c r="E109" i="57"/>
  <c r="C600" i="1"/>
  <c r="D109" i="58"/>
  <c r="E109" i="58"/>
  <c r="D600" i="1"/>
  <c r="E600" i="1"/>
  <c r="F600" i="1"/>
  <c r="G600" i="1"/>
  <c r="H600" i="1"/>
  <c r="H56" i="90"/>
  <c r="B601" i="1"/>
  <c r="D110" i="57"/>
  <c r="E110" i="57"/>
  <c r="C601" i="1"/>
  <c r="D110" i="58"/>
  <c r="E601" i="1"/>
  <c r="F601" i="1"/>
  <c r="G601" i="1"/>
  <c r="H601" i="1"/>
  <c r="H57" i="90"/>
  <c r="B602" i="1"/>
  <c r="D111" i="57"/>
  <c r="E111" i="57"/>
  <c r="C602" i="1"/>
  <c r="D111" i="58"/>
  <c r="E111" i="58"/>
  <c r="D602" i="1"/>
  <c r="E602" i="1"/>
  <c r="F602" i="1"/>
  <c r="G602" i="1"/>
  <c r="H602" i="1"/>
  <c r="H58" i="90"/>
  <c r="B603" i="1"/>
  <c r="D112" i="58"/>
  <c r="E112" i="58"/>
  <c r="D603" i="1"/>
  <c r="E603" i="1"/>
  <c r="F603" i="1"/>
  <c r="G603" i="1"/>
  <c r="H603" i="1"/>
  <c r="H59" i="90"/>
  <c r="B580" i="1"/>
  <c r="H580" i="1"/>
  <c r="H36" i="90"/>
  <c r="G580" i="1"/>
  <c r="F580" i="1"/>
  <c r="E580" i="1"/>
  <c r="D89" i="58"/>
  <c r="D89" i="57"/>
  <c r="E89" i="57"/>
  <c r="C580" i="1"/>
  <c r="D90" i="2"/>
  <c r="B551" i="1"/>
  <c r="C551" i="1"/>
  <c r="E551" i="1"/>
  <c r="F551" i="1"/>
  <c r="G551" i="1"/>
  <c r="H551" i="1"/>
  <c r="D91" i="2"/>
  <c r="B552" i="1"/>
  <c r="C552" i="1"/>
  <c r="D552" i="1"/>
  <c r="E552" i="1"/>
  <c r="F552" i="1"/>
  <c r="G552" i="1"/>
  <c r="H552" i="1"/>
  <c r="D92" i="2"/>
  <c r="B553" i="1"/>
  <c r="C553" i="1"/>
  <c r="E553" i="1"/>
  <c r="F553" i="1"/>
  <c r="G553" i="1"/>
  <c r="H553" i="1"/>
  <c r="D93" i="2"/>
  <c r="B554" i="1"/>
  <c r="D554" i="1"/>
  <c r="E554" i="1"/>
  <c r="F554" i="1"/>
  <c r="G554" i="1"/>
  <c r="H554" i="1"/>
  <c r="D94" i="2"/>
  <c r="B555" i="1"/>
  <c r="D555" i="1"/>
  <c r="E555" i="1"/>
  <c r="F555" i="1"/>
  <c r="G555" i="1"/>
  <c r="H555" i="1"/>
  <c r="D95" i="2"/>
  <c r="B556" i="1"/>
  <c r="C556" i="1"/>
  <c r="E556" i="1"/>
  <c r="F556" i="1"/>
  <c r="G556" i="1"/>
  <c r="H556" i="1"/>
  <c r="D96" i="2"/>
  <c r="B557" i="1"/>
  <c r="E557" i="1"/>
  <c r="F557" i="1"/>
  <c r="G557" i="1"/>
  <c r="H557" i="1"/>
  <c r="D97" i="2"/>
  <c r="B558" i="1"/>
  <c r="C558" i="1"/>
  <c r="E558" i="1"/>
  <c r="F558" i="1"/>
  <c r="G558" i="1"/>
  <c r="H558" i="1"/>
  <c r="D98" i="2"/>
  <c r="B559" i="1"/>
  <c r="C559" i="1"/>
  <c r="E559" i="1"/>
  <c r="F559" i="1"/>
  <c r="G559" i="1"/>
  <c r="H559" i="1"/>
  <c r="D99" i="2"/>
  <c r="B560" i="1"/>
  <c r="D560" i="1"/>
  <c r="E560" i="1"/>
  <c r="F560" i="1"/>
  <c r="G560" i="1"/>
  <c r="H560" i="1"/>
  <c r="D100" i="2"/>
  <c r="B561" i="1"/>
  <c r="E561" i="1"/>
  <c r="F561" i="1"/>
  <c r="G561" i="1"/>
  <c r="H561" i="1"/>
  <c r="D101" i="2"/>
  <c r="B562" i="1"/>
  <c r="D562" i="1"/>
  <c r="E562" i="1"/>
  <c r="F562" i="1"/>
  <c r="G562" i="1"/>
  <c r="H562" i="1"/>
  <c r="D102" i="2"/>
  <c r="B563" i="1"/>
  <c r="C563" i="1"/>
  <c r="D563" i="1"/>
  <c r="E563" i="1"/>
  <c r="F563" i="1"/>
  <c r="G563" i="1"/>
  <c r="H563" i="1"/>
  <c r="D103" i="2"/>
  <c r="B564" i="1"/>
  <c r="C564" i="1"/>
  <c r="D564" i="1"/>
  <c r="E564" i="1"/>
  <c r="F564" i="1"/>
  <c r="G564" i="1"/>
  <c r="H564" i="1"/>
  <c r="D104" i="2"/>
  <c r="B565" i="1"/>
  <c r="E565" i="1"/>
  <c r="F565" i="1"/>
  <c r="G565" i="1"/>
  <c r="H565" i="1"/>
  <c r="D105" i="2"/>
  <c r="B566" i="1"/>
  <c r="E566" i="1"/>
  <c r="F566" i="1"/>
  <c r="G566" i="1"/>
  <c r="H566" i="1"/>
  <c r="D106" i="2"/>
  <c r="B567" i="1"/>
  <c r="C567" i="1"/>
  <c r="E567" i="1"/>
  <c r="F567" i="1"/>
  <c r="G567" i="1"/>
  <c r="H567" i="1"/>
  <c r="D107" i="2"/>
  <c r="B568" i="1"/>
  <c r="D568" i="1"/>
  <c r="E568" i="1"/>
  <c r="F568" i="1"/>
  <c r="G568" i="1"/>
  <c r="H568" i="1"/>
  <c r="D108" i="2"/>
  <c r="B569" i="1"/>
  <c r="E569" i="1"/>
  <c r="F569" i="1"/>
  <c r="G569" i="1"/>
  <c r="H569" i="1"/>
  <c r="D109" i="2"/>
  <c r="B570" i="1"/>
  <c r="D570" i="1"/>
  <c r="E570" i="1"/>
  <c r="F570" i="1"/>
  <c r="G570" i="1"/>
  <c r="H570" i="1"/>
  <c r="D110" i="2"/>
  <c r="B571" i="1"/>
  <c r="C571" i="1"/>
  <c r="D571" i="1"/>
  <c r="E571" i="1"/>
  <c r="F571" i="1"/>
  <c r="G571" i="1"/>
  <c r="H571" i="1"/>
  <c r="D111" i="2"/>
  <c r="B572" i="1"/>
  <c r="C572" i="1"/>
  <c r="D572" i="1"/>
  <c r="E572" i="1"/>
  <c r="F572" i="1"/>
  <c r="G572" i="1"/>
  <c r="H572" i="1"/>
  <c r="D112" i="2"/>
  <c r="B573" i="1"/>
  <c r="E573" i="1"/>
  <c r="F573" i="1"/>
  <c r="G573" i="1"/>
  <c r="H573" i="1"/>
  <c r="D89" i="2"/>
  <c r="B550" i="1"/>
  <c r="H550" i="1"/>
  <c r="G550" i="1"/>
  <c r="F550" i="1"/>
  <c r="E550" i="1"/>
  <c r="D550" i="1"/>
  <c r="C550" i="1"/>
  <c r="B521" i="1"/>
  <c r="C90" i="57"/>
  <c r="C521" i="1"/>
  <c r="C90" i="58"/>
  <c r="D521" i="1"/>
  <c r="E521" i="1"/>
  <c r="F521" i="1"/>
  <c r="G521" i="1"/>
  <c r="H521" i="1"/>
  <c r="O9" i="90"/>
  <c r="B522" i="1"/>
  <c r="C91" i="57"/>
  <c r="C522" i="1"/>
  <c r="B91" i="57"/>
  <c r="C492" i="1"/>
  <c r="C91" i="58"/>
  <c r="D522" i="1"/>
  <c r="E522" i="1"/>
  <c r="F522" i="1"/>
  <c r="G522" i="1"/>
  <c r="H522" i="1"/>
  <c r="O10" i="90"/>
  <c r="B523" i="1"/>
  <c r="C92" i="57"/>
  <c r="C523" i="1"/>
  <c r="C92" i="58"/>
  <c r="D523" i="1"/>
  <c r="E523" i="1"/>
  <c r="F523" i="1"/>
  <c r="G523" i="1"/>
  <c r="H523" i="1"/>
  <c r="O11" i="90"/>
  <c r="B524" i="1"/>
  <c r="C93" i="57"/>
  <c r="C524" i="1"/>
  <c r="C93" i="58"/>
  <c r="B93" i="58"/>
  <c r="D494" i="1"/>
  <c r="D524" i="1"/>
  <c r="E524" i="1"/>
  <c r="F524" i="1"/>
  <c r="G524" i="1"/>
  <c r="H524" i="1"/>
  <c r="O12" i="90"/>
  <c r="B525" i="1"/>
  <c r="C94" i="57"/>
  <c r="C525" i="1"/>
  <c r="C94" i="58"/>
  <c r="D525" i="1"/>
  <c r="E525" i="1"/>
  <c r="F525" i="1"/>
  <c r="G525" i="1"/>
  <c r="H525" i="1"/>
  <c r="O13" i="90"/>
  <c r="B526" i="1"/>
  <c r="C95" i="57"/>
  <c r="B95" i="57"/>
  <c r="C496" i="1"/>
  <c r="C95" i="58"/>
  <c r="D526" i="1"/>
  <c r="E526" i="1"/>
  <c r="F526" i="1"/>
  <c r="G526" i="1"/>
  <c r="H526" i="1"/>
  <c r="O14" i="90"/>
  <c r="B527" i="1"/>
  <c r="C96" i="57"/>
  <c r="C527" i="1"/>
  <c r="C96" i="58"/>
  <c r="D527" i="1"/>
  <c r="E527" i="1"/>
  <c r="F527" i="1"/>
  <c r="G527" i="1"/>
  <c r="H527" i="1"/>
  <c r="O15" i="90"/>
  <c r="B528" i="1"/>
  <c r="C97" i="57"/>
  <c r="C528" i="1"/>
  <c r="C97" i="58"/>
  <c r="D528" i="1"/>
  <c r="B97" i="58"/>
  <c r="D498" i="1"/>
  <c r="E528" i="1"/>
  <c r="F528" i="1"/>
  <c r="G528" i="1"/>
  <c r="H528" i="1"/>
  <c r="O16" i="90"/>
  <c r="H498" i="1"/>
  <c r="W16" i="90"/>
  <c r="H16" i="90"/>
  <c r="B529" i="1"/>
  <c r="C98" i="57"/>
  <c r="C529" i="1"/>
  <c r="C98" i="58"/>
  <c r="D529" i="1"/>
  <c r="E529" i="1"/>
  <c r="F529" i="1"/>
  <c r="G529" i="1"/>
  <c r="H529" i="1"/>
  <c r="O17" i="90"/>
  <c r="B530" i="1"/>
  <c r="C99" i="57"/>
  <c r="C530" i="1"/>
  <c r="B99" i="57"/>
  <c r="C500" i="1"/>
  <c r="C99" i="58"/>
  <c r="D530" i="1"/>
  <c r="E530" i="1"/>
  <c r="F530" i="1"/>
  <c r="G530" i="1"/>
  <c r="B531" i="1"/>
  <c r="C100" i="57"/>
  <c r="B100" i="57"/>
  <c r="C501" i="1"/>
  <c r="C100" i="58"/>
  <c r="D531" i="1"/>
  <c r="E531" i="1"/>
  <c r="F531" i="1"/>
  <c r="G531" i="1"/>
  <c r="H531" i="1"/>
  <c r="O19" i="90"/>
  <c r="B532" i="1"/>
  <c r="C101" i="57"/>
  <c r="C532" i="1"/>
  <c r="C101" i="58"/>
  <c r="D532" i="1"/>
  <c r="E532" i="1"/>
  <c r="F532" i="1"/>
  <c r="G532" i="1"/>
  <c r="H532" i="1"/>
  <c r="O20" i="90"/>
  <c r="B533" i="1"/>
  <c r="C102" i="57"/>
  <c r="C533" i="1"/>
  <c r="C102" i="58"/>
  <c r="D533" i="1"/>
  <c r="E533" i="1"/>
  <c r="F533" i="1"/>
  <c r="G533" i="1"/>
  <c r="H533" i="1"/>
  <c r="O21" i="90"/>
  <c r="B534" i="1"/>
  <c r="C103" i="57"/>
  <c r="C534" i="1"/>
  <c r="C103" i="58"/>
  <c r="D534" i="1"/>
  <c r="E534" i="1"/>
  <c r="F534" i="1"/>
  <c r="G534" i="1"/>
  <c r="H534" i="1"/>
  <c r="O22" i="90"/>
  <c r="B535" i="1"/>
  <c r="C104" i="57"/>
  <c r="B104" i="57"/>
  <c r="C505" i="1"/>
  <c r="C535" i="1"/>
  <c r="C104" i="58"/>
  <c r="D535" i="1"/>
  <c r="E535" i="1"/>
  <c r="F535" i="1"/>
  <c r="G535" i="1"/>
  <c r="H535" i="1"/>
  <c r="O23" i="90"/>
  <c r="B536" i="1"/>
  <c r="C105" i="57"/>
  <c r="C536" i="1"/>
  <c r="C105" i="58"/>
  <c r="D536" i="1"/>
  <c r="E536" i="1"/>
  <c r="F536" i="1"/>
  <c r="G536" i="1"/>
  <c r="H536" i="1"/>
  <c r="O24" i="90"/>
  <c r="B537" i="1"/>
  <c r="C106" i="57"/>
  <c r="C537" i="1"/>
  <c r="C106" i="58"/>
  <c r="D537" i="1"/>
  <c r="E537" i="1"/>
  <c r="F537" i="1"/>
  <c r="G537" i="1"/>
  <c r="H537" i="1"/>
  <c r="O25" i="90"/>
  <c r="B538" i="1"/>
  <c r="C107" i="57"/>
  <c r="C538" i="1"/>
  <c r="C107" i="58"/>
  <c r="D538" i="1"/>
  <c r="E538" i="1"/>
  <c r="F538" i="1"/>
  <c r="G538" i="1"/>
  <c r="H538" i="1"/>
  <c r="O26" i="90"/>
  <c r="B539" i="1"/>
  <c r="C108" i="57"/>
  <c r="C539" i="1"/>
  <c r="C108" i="58"/>
  <c r="D539" i="1"/>
  <c r="E539" i="1"/>
  <c r="F539" i="1"/>
  <c r="G539" i="1"/>
  <c r="H539" i="1"/>
  <c r="O27" i="90"/>
  <c r="B540" i="1"/>
  <c r="C109" i="57"/>
  <c r="C540" i="1"/>
  <c r="C109" i="58"/>
  <c r="D540" i="1"/>
  <c r="E540" i="1"/>
  <c r="F540" i="1"/>
  <c r="G540" i="1"/>
  <c r="H540" i="1"/>
  <c r="O28" i="90"/>
  <c r="H510" i="1"/>
  <c r="W28" i="90"/>
  <c r="H28" i="90"/>
  <c r="B541" i="1"/>
  <c r="C110" i="57"/>
  <c r="B110" i="57"/>
  <c r="C511" i="1"/>
  <c r="C541" i="1"/>
  <c r="C110" i="58"/>
  <c r="D541" i="1"/>
  <c r="E541" i="1"/>
  <c r="F541" i="1"/>
  <c r="G541" i="1"/>
  <c r="H541" i="1"/>
  <c r="O29" i="90"/>
  <c r="B542" i="1"/>
  <c r="C111" i="57"/>
  <c r="B111" i="57"/>
  <c r="C512" i="1"/>
  <c r="C111" i="58"/>
  <c r="D542" i="1"/>
  <c r="E542" i="1"/>
  <c r="F542" i="1"/>
  <c r="G542" i="1"/>
  <c r="H542" i="1"/>
  <c r="O30" i="90"/>
  <c r="B543" i="1"/>
  <c r="C112" i="57"/>
  <c r="C543" i="1"/>
  <c r="C112" i="58"/>
  <c r="B112" i="58"/>
  <c r="D513" i="1"/>
  <c r="E543" i="1"/>
  <c r="F543" i="1"/>
  <c r="G543" i="1"/>
  <c r="H543" i="1"/>
  <c r="O31" i="90"/>
  <c r="B520" i="1"/>
  <c r="H520" i="1"/>
  <c r="O8" i="90"/>
  <c r="G520" i="1"/>
  <c r="F520" i="1"/>
  <c r="E520" i="1"/>
  <c r="C89" i="58"/>
  <c r="D520" i="1"/>
  <c r="C89" i="57"/>
  <c r="C520" i="1"/>
  <c r="B491" i="1"/>
  <c r="B90" i="58"/>
  <c r="D491" i="1"/>
  <c r="E491" i="1"/>
  <c r="F491" i="1"/>
  <c r="G491" i="1"/>
  <c r="H491" i="1"/>
  <c r="W9" i="90"/>
  <c r="B492" i="1"/>
  <c r="B91" i="58"/>
  <c r="D492" i="1"/>
  <c r="E492" i="1"/>
  <c r="F492" i="1"/>
  <c r="G492" i="1"/>
  <c r="H492" i="1"/>
  <c r="W10" i="90"/>
  <c r="B493" i="1"/>
  <c r="B92" i="57"/>
  <c r="C493" i="1"/>
  <c r="E493" i="1"/>
  <c r="F493" i="1"/>
  <c r="G493" i="1"/>
  <c r="H493" i="1"/>
  <c r="W11" i="90"/>
  <c r="B494" i="1"/>
  <c r="B93" i="57"/>
  <c r="C494" i="1"/>
  <c r="E494" i="1"/>
  <c r="F494" i="1"/>
  <c r="G494" i="1"/>
  <c r="H494" i="1"/>
  <c r="W12" i="90"/>
  <c r="B495" i="1"/>
  <c r="B94" i="58"/>
  <c r="D495" i="1"/>
  <c r="E495" i="1"/>
  <c r="F495" i="1"/>
  <c r="G495" i="1"/>
  <c r="H495" i="1"/>
  <c r="W13" i="90"/>
  <c r="B496" i="1"/>
  <c r="B95" i="58"/>
  <c r="D496" i="1"/>
  <c r="E496" i="1"/>
  <c r="F496" i="1"/>
  <c r="G496" i="1"/>
  <c r="H496" i="1"/>
  <c r="W14" i="90"/>
  <c r="B497" i="1"/>
  <c r="B96" i="57"/>
  <c r="C497" i="1"/>
  <c r="E497" i="1"/>
  <c r="F497" i="1"/>
  <c r="G497" i="1"/>
  <c r="H497" i="1"/>
  <c r="W15" i="90"/>
  <c r="B498" i="1"/>
  <c r="B97" i="57"/>
  <c r="C498" i="1"/>
  <c r="E498" i="1"/>
  <c r="F498" i="1"/>
  <c r="G498" i="1"/>
  <c r="B499" i="1"/>
  <c r="B98" i="58"/>
  <c r="D499" i="1"/>
  <c r="E499" i="1"/>
  <c r="F499" i="1"/>
  <c r="G499" i="1"/>
  <c r="H499" i="1"/>
  <c r="W17" i="90"/>
  <c r="B500" i="1"/>
  <c r="B99" i="58"/>
  <c r="D500" i="1"/>
  <c r="E500" i="1"/>
  <c r="F500" i="1"/>
  <c r="G500" i="1"/>
  <c r="H500" i="1"/>
  <c r="W18" i="90"/>
  <c r="B501" i="1"/>
  <c r="B100" i="58"/>
  <c r="D501" i="1"/>
  <c r="E501" i="1"/>
  <c r="F501" i="1"/>
  <c r="G501" i="1"/>
  <c r="H501" i="1"/>
  <c r="W19" i="90"/>
  <c r="H19" i="90"/>
  <c r="B502" i="1"/>
  <c r="B101" i="57"/>
  <c r="C502" i="1"/>
  <c r="B101" i="58"/>
  <c r="D502" i="1"/>
  <c r="E502" i="1"/>
  <c r="F502" i="1"/>
  <c r="G502" i="1"/>
  <c r="H502" i="1"/>
  <c r="W20" i="90"/>
  <c r="B503" i="1"/>
  <c r="B102" i="57"/>
  <c r="C503" i="1"/>
  <c r="B102" i="58"/>
  <c r="D503" i="1"/>
  <c r="E503" i="1"/>
  <c r="F503" i="1"/>
  <c r="G503" i="1"/>
  <c r="H503" i="1"/>
  <c r="W21" i="90"/>
  <c r="B504" i="1"/>
  <c r="B103" i="57"/>
  <c r="C504" i="1"/>
  <c r="B103" i="58"/>
  <c r="D504" i="1"/>
  <c r="E504" i="1"/>
  <c r="F504" i="1"/>
  <c r="G504" i="1"/>
  <c r="H504" i="1"/>
  <c r="W22" i="90"/>
  <c r="B505" i="1"/>
  <c r="E505" i="1"/>
  <c r="F505" i="1"/>
  <c r="G505" i="1"/>
  <c r="H505" i="1"/>
  <c r="W23" i="90"/>
  <c r="H23" i="90"/>
  <c r="B506" i="1"/>
  <c r="B105" i="57"/>
  <c r="C506" i="1"/>
  <c r="B105" i="58"/>
  <c r="D506" i="1"/>
  <c r="E506" i="1"/>
  <c r="F506" i="1"/>
  <c r="G506" i="1"/>
  <c r="H506" i="1"/>
  <c r="W24" i="90"/>
  <c r="H24" i="90"/>
  <c r="B507" i="1"/>
  <c r="B106" i="57"/>
  <c r="C507" i="1"/>
  <c r="B106" i="58"/>
  <c r="D507" i="1"/>
  <c r="E507" i="1"/>
  <c r="F507" i="1"/>
  <c r="G507" i="1"/>
  <c r="H507" i="1"/>
  <c r="W25" i="90"/>
  <c r="B508" i="1"/>
  <c r="B107" i="57"/>
  <c r="C508" i="1"/>
  <c r="E508" i="1"/>
  <c r="F508" i="1"/>
  <c r="G508" i="1"/>
  <c r="H508" i="1"/>
  <c r="W26" i="90"/>
  <c r="B509" i="1"/>
  <c r="B108" i="57"/>
  <c r="C509" i="1"/>
  <c r="B108" i="58"/>
  <c r="D509" i="1"/>
  <c r="E509" i="1"/>
  <c r="F509" i="1"/>
  <c r="G509" i="1"/>
  <c r="H509" i="1"/>
  <c r="W27" i="90"/>
  <c r="B510" i="1"/>
  <c r="B109" i="57"/>
  <c r="C510" i="1"/>
  <c r="B109" i="58"/>
  <c r="D510" i="1"/>
  <c r="E510" i="1"/>
  <c r="F510" i="1"/>
  <c r="G510" i="1"/>
  <c r="B511" i="1"/>
  <c r="B110" i="58"/>
  <c r="D511" i="1"/>
  <c r="E511" i="1"/>
  <c r="F511" i="1"/>
  <c r="G511" i="1"/>
  <c r="H511" i="1"/>
  <c r="W29" i="90"/>
  <c r="B512" i="1"/>
  <c r="B111" i="58"/>
  <c r="D512" i="1"/>
  <c r="E512" i="1"/>
  <c r="F512" i="1"/>
  <c r="G512" i="1"/>
  <c r="H512" i="1"/>
  <c r="W30" i="90"/>
  <c r="B513" i="1"/>
  <c r="B112" i="57"/>
  <c r="C513" i="1"/>
  <c r="E513" i="1"/>
  <c r="F513" i="1"/>
  <c r="G513" i="1"/>
  <c r="H513" i="1"/>
  <c r="W31" i="90"/>
  <c r="B490" i="1"/>
  <c r="H490" i="1"/>
  <c r="W8" i="90"/>
  <c r="G490" i="1"/>
  <c r="F490" i="1"/>
  <c r="E490" i="1"/>
  <c r="B89" i="58"/>
  <c r="D490" i="1"/>
  <c r="B89" i="57"/>
  <c r="C490" i="1"/>
  <c r="B471" i="1"/>
  <c r="H471" i="1"/>
  <c r="G471" i="1"/>
  <c r="F471" i="1"/>
  <c r="E471" i="1"/>
  <c r="N62" i="58"/>
  <c r="D471" i="1"/>
  <c r="N62" i="57"/>
  <c r="C471" i="1"/>
  <c r="B470" i="1"/>
  <c r="H470" i="1"/>
  <c r="G470" i="1"/>
  <c r="F470" i="1"/>
  <c r="E470" i="1"/>
  <c r="M62" i="58"/>
  <c r="D470" i="1"/>
  <c r="M62" i="57"/>
  <c r="C470" i="1"/>
  <c r="B456" i="1"/>
  <c r="C456" i="1"/>
  <c r="D456" i="1"/>
  <c r="E456" i="1"/>
  <c r="L78" i="61"/>
  <c r="F456" i="1"/>
  <c r="G456" i="1"/>
  <c r="H456" i="1"/>
  <c r="B426" i="1"/>
  <c r="C426" i="1"/>
  <c r="D426" i="1"/>
  <c r="E426" i="1"/>
  <c r="F426" i="1"/>
  <c r="G426" i="1"/>
  <c r="H426" i="1"/>
  <c r="B396" i="1"/>
  <c r="J78" i="57"/>
  <c r="C396" i="1"/>
  <c r="J78" i="58"/>
  <c r="D396" i="1"/>
  <c r="E396" i="1"/>
  <c r="F396" i="1"/>
  <c r="G396" i="1"/>
  <c r="H396" i="1"/>
  <c r="F78" i="2"/>
  <c r="I78" i="2"/>
  <c r="B366" i="1"/>
  <c r="F78" i="57"/>
  <c r="C276" i="1"/>
  <c r="C78" i="57"/>
  <c r="D78" i="57"/>
  <c r="E78" i="57"/>
  <c r="B78" i="57"/>
  <c r="C156" i="1"/>
  <c r="F78" i="58"/>
  <c r="C78" i="58"/>
  <c r="D78" i="58"/>
  <c r="I78" i="58"/>
  <c r="D366" i="1"/>
  <c r="D216" i="1"/>
  <c r="E366" i="1"/>
  <c r="F366" i="1"/>
  <c r="G366" i="1"/>
  <c r="H366" i="1"/>
  <c r="B336" i="1"/>
  <c r="H78" i="57"/>
  <c r="C336" i="1"/>
  <c r="H78" i="58"/>
  <c r="D336" i="1"/>
  <c r="E336" i="1"/>
  <c r="F336" i="1"/>
  <c r="G336" i="1"/>
  <c r="H336" i="1"/>
  <c r="B306" i="1"/>
  <c r="E306" i="1"/>
  <c r="F306" i="1"/>
  <c r="G306" i="1"/>
  <c r="H306" i="1"/>
  <c r="B276" i="1"/>
  <c r="D276" i="1"/>
  <c r="E276" i="1"/>
  <c r="F276" i="1"/>
  <c r="G276" i="1"/>
  <c r="H276" i="1"/>
  <c r="B246" i="1"/>
  <c r="C246" i="1"/>
  <c r="E78" i="58"/>
  <c r="D246" i="1"/>
  <c r="E77" i="17"/>
  <c r="E246" i="1"/>
  <c r="F246" i="1"/>
  <c r="G246" i="1"/>
  <c r="H77" i="17"/>
  <c r="H246" i="1"/>
  <c r="B216" i="1"/>
  <c r="C216" i="1"/>
  <c r="E216" i="1"/>
  <c r="F216" i="1"/>
  <c r="G216" i="1"/>
  <c r="H216" i="1"/>
  <c r="H186" i="1"/>
  <c r="G186" i="1"/>
  <c r="F186" i="1"/>
  <c r="E186" i="1"/>
  <c r="C186" i="1"/>
  <c r="B186" i="1"/>
  <c r="H156" i="1"/>
  <c r="G156" i="1"/>
  <c r="F156" i="1"/>
  <c r="E156" i="1"/>
  <c r="B78" i="2"/>
  <c r="B156" i="1"/>
  <c r="H2119" i="1"/>
  <c r="H2089" i="1"/>
  <c r="H2059" i="1"/>
  <c r="H2029" i="1"/>
  <c r="H1999" i="1"/>
  <c r="H1969" i="1"/>
  <c r="H1939" i="1"/>
  <c r="H1909" i="1"/>
  <c r="H1879" i="1"/>
  <c r="H1819" i="1"/>
  <c r="H1789" i="1"/>
  <c r="H1759" i="1"/>
  <c r="H1729" i="1"/>
  <c r="H1699" i="1"/>
  <c r="H1669" i="1"/>
  <c r="H1639" i="1"/>
  <c r="H1609" i="1"/>
  <c r="H1579" i="1"/>
  <c r="H1549" i="1"/>
  <c r="H1519" i="1"/>
  <c r="H1489" i="1"/>
  <c r="H1459" i="1"/>
  <c r="T1049" i="1"/>
  <c r="H1029" i="1"/>
  <c r="H1009" i="1"/>
  <c r="H989" i="1"/>
  <c r="H969" i="1"/>
  <c r="H949" i="1"/>
  <c r="H929" i="1"/>
  <c r="H909" i="1"/>
  <c r="H889" i="1"/>
  <c r="H869" i="1"/>
  <c r="H849" i="1"/>
  <c r="H829" i="1"/>
  <c r="H789" i="1"/>
  <c r="H759" i="1"/>
  <c r="H729" i="1"/>
  <c r="H699" i="1"/>
  <c r="H669" i="1"/>
  <c r="H639" i="1"/>
  <c r="H609" i="1"/>
  <c r="H579" i="1"/>
  <c r="H549" i="1"/>
  <c r="H519" i="1"/>
  <c r="H489" i="1"/>
  <c r="H469" i="1"/>
  <c r="H439" i="1"/>
  <c r="H409" i="1"/>
  <c r="H379" i="1"/>
  <c r="H349" i="1"/>
  <c r="H319" i="1"/>
  <c r="H259" i="1"/>
  <c r="H229" i="1"/>
  <c r="H199" i="1"/>
  <c r="H169" i="1"/>
  <c r="H139" i="1"/>
  <c r="H289" i="1"/>
  <c r="I130" i="1"/>
  <c r="I129" i="1"/>
  <c r="G130" i="1"/>
  <c r="G129" i="1"/>
  <c r="I121" i="1"/>
  <c r="I120" i="1"/>
  <c r="G121" i="1"/>
  <c r="G120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B130" i="1"/>
  <c r="C130" i="1"/>
  <c r="D130" i="1"/>
  <c r="E130" i="1"/>
  <c r="F130" i="1"/>
  <c r="H130" i="1"/>
  <c r="J130" i="1"/>
  <c r="K130" i="1"/>
  <c r="L130" i="1"/>
  <c r="G62" i="1"/>
  <c r="AN108" i="1"/>
  <c r="AM108" i="1"/>
  <c r="AL108" i="1"/>
  <c r="AK108" i="1"/>
  <c r="AJ108" i="1"/>
  <c r="AI108" i="1"/>
  <c r="AH108" i="1"/>
  <c r="AG108" i="1"/>
  <c r="AF108" i="1"/>
  <c r="AE108" i="1"/>
  <c r="AD108" i="1"/>
  <c r="AC108" i="1"/>
  <c r="AB108" i="1"/>
  <c r="AA108" i="1"/>
  <c r="Z108" i="1"/>
  <c r="Y108" i="1"/>
  <c r="X108" i="1"/>
  <c r="W108" i="1"/>
  <c r="V108" i="1"/>
  <c r="U108" i="1"/>
  <c r="T108" i="1"/>
  <c r="S108" i="1"/>
  <c r="R108" i="1"/>
  <c r="Q108" i="1"/>
  <c r="AN107" i="1"/>
  <c r="AM107" i="1"/>
  <c r="AL107" i="1"/>
  <c r="AK107" i="1"/>
  <c r="AJ107" i="1"/>
  <c r="AI107" i="1"/>
  <c r="AH107" i="1"/>
  <c r="AG107" i="1"/>
  <c r="AF107" i="1"/>
  <c r="AE107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AN106" i="1"/>
  <c r="AM106" i="1"/>
  <c r="AL106" i="1"/>
  <c r="AK106" i="1"/>
  <c r="AJ106" i="1"/>
  <c r="AI106" i="1"/>
  <c r="AH106" i="1"/>
  <c r="AG106" i="1"/>
  <c r="AF106" i="1"/>
  <c r="AE106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AN105" i="1"/>
  <c r="AM105" i="1"/>
  <c r="AL105" i="1"/>
  <c r="AK105" i="1"/>
  <c r="AJ105" i="1"/>
  <c r="AI105" i="1"/>
  <c r="AH105" i="1"/>
  <c r="AG105" i="1"/>
  <c r="AF105" i="1"/>
  <c r="AE105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AN104" i="1"/>
  <c r="AM104" i="1"/>
  <c r="AL104" i="1"/>
  <c r="AK104" i="1"/>
  <c r="AJ104" i="1"/>
  <c r="AI104" i="1"/>
  <c r="AH104" i="1"/>
  <c r="AG104" i="1"/>
  <c r="AF104" i="1"/>
  <c r="AE104" i="1"/>
  <c r="AD104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Q104" i="1"/>
  <c r="AN103" i="1"/>
  <c r="AM103" i="1"/>
  <c r="AL103" i="1"/>
  <c r="AK103" i="1"/>
  <c r="AJ103" i="1"/>
  <c r="AI103" i="1"/>
  <c r="AH103" i="1"/>
  <c r="AG103" i="1"/>
  <c r="AF103" i="1"/>
  <c r="AE103" i="1"/>
  <c r="AD103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Q103" i="1"/>
  <c r="AN102" i="1"/>
  <c r="AM102" i="1"/>
  <c r="AL102" i="1"/>
  <c r="AK102" i="1"/>
  <c r="AJ102" i="1"/>
  <c r="AI102" i="1"/>
  <c r="AH102" i="1"/>
  <c r="AG102" i="1"/>
  <c r="AF102" i="1"/>
  <c r="AE102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AN101" i="1"/>
  <c r="AM101" i="1"/>
  <c r="AL101" i="1"/>
  <c r="AK101" i="1"/>
  <c r="AJ101" i="1"/>
  <c r="AI101" i="1"/>
  <c r="AH101" i="1"/>
  <c r="AG101" i="1"/>
  <c r="AF101" i="1"/>
  <c r="AE101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AN100" i="1"/>
  <c r="AM100" i="1"/>
  <c r="AL100" i="1"/>
  <c r="AK100" i="1"/>
  <c r="AJ100" i="1"/>
  <c r="AI100" i="1"/>
  <c r="AH100" i="1"/>
  <c r="AG100" i="1"/>
  <c r="AF100" i="1"/>
  <c r="AE100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AN99" i="1"/>
  <c r="AM99" i="1"/>
  <c r="AL99" i="1"/>
  <c r="AK99" i="1"/>
  <c r="AJ99" i="1"/>
  <c r="AI99" i="1"/>
  <c r="AH99" i="1"/>
  <c r="AG99" i="1"/>
  <c r="AF99" i="1"/>
  <c r="AE99" i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AN98" i="1"/>
  <c r="AM98" i="1"/>
  <c r="AL98" i="1"/>
  <c r="AK98" i="1"/>
  <c r="AJ98" i="1"/>
  <c r="AI98" i="1"/>
  <c r="AH98" i="1"/>
  <c r="AG98" i="1"/>
  <c r="AF98" i="1"/>
  <c r="AE98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AN97" i="1"/>
  <c r="AM97" i="1"/>
  <c r="AL97" i="1"/>
  <c r="AK97" i="1"/>
  <c r="AJ97" i="1"/>
  <c r="AI97" i="1"/>
  <c r="AH97" i="1"/>
  <c r="AG97" i="1"/>
  <c r="AF97" i="1"/>
  <c r="AE97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AN96" i="1"/>
  <c r="AM96" i="1"/>
  <c r="AL96" i="1"/>
  <c r="AK96" i="1"/>
  <c r="AJ96" i="1"/>
  <c r="AI96" i="1"/>
  <c r="AH96" i="1"/>
  <c r="AG96" i="1"/>
  <c r="AF96" i="1"/>
  <c r="AE96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AN95" i="1"/>
  <c r="AM95" i="1"/>
  <c r="AL95" i="1"/>
  <c r="AK95" i="1"/>
  <c r="AJ95" i="1"/>
  <c r="AI95" i="1"/>
  <c r="AH95" i="1"/>
  <c r="AG95" i="1"/>
  <c r="AF95" i="1"/>
  <c r="AE95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AN94" i="1"/>
  <c r="AM94" i="1"/>
  <c r="AL94" i="1"/>
  <c r="AK94" i="1"/>
  <c r="AJ94" i="1"/>
  <c r="AI94" i="1"/>
  <c r="AH94" i="1"/>
  <c r="AG94" i="1"/>
  <c r="AF94" i="1"/>
  <c r="AE94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AN93" i="1"/>
  <c r="AM93" i="1"/>
  <c r="AL93" i="1"/>
  <c r="AK93" i="1"/>
  <c r="AJ93" i="1"/>
  <c r="AI93" i="1"/>
  <c r="AH93" i="1"/>
  <c r="AG93" i="1"/>
  <c r="AF93" i="1"/>
  <c r="AE93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AN92" i="1"/>
  <c r="AM92" i="1"/>
  <c r="AL92" i="1"/>
  <c r="AK92" i="1"/>
  <c r="AJ92" i="1"/>
  <c r="AI92" i="1"/>
  <c r="AH92" i="1"/>
  <c r="AG92" i="1"/>
  <c r="AF92" i="1"/>
  <c r="AE92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AN91" i="1"/>
  <c r="AM91" i="1"/>
  <c r="AL91" i="1"/>
  <c r="AK91" i="1"/>
  <c r="AJ91" i="1"/>
  <c r="AI91" i="1"/>
  <c r="AH91" i="1"/>
  <c r="AG91" i="1"/>
  <c r="AF91" i="1"/>
  <c r="AE91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AN90" i="1"/>
  <c r="AM90" i="1"/>
  <c r="AL90" i="1"/>
  <c r="AK90" i="1"/>
  <c r="AJ90" i="1"/>
  <c r="AI90" i="1"/>
  <c r="AH90" i="1"/>
  <c r="AG90" i="1"/>
  <c r="AF90" i="1"/>
  <c r="AE90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AN89" i="1"/>
  <c r="AM89" i="1"/>
  <c r="AL89" i="1"/>
  <c r="AK89" i="1"/>
  <c r="AJ89" i="1"/>
  <c r="AI89" i="1"/>
  <c r="AH89" i="1"/>
  <c r="AG89" i="1"/>
  <c r="AF89" i="1"/>
  <c r="AE89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AB81" i="1"/>
  <c r="AA81" i="1"/>
  <c r="Z81" i="1"/>
  <c r="Y81" i="1"/>
  <c r="X81" i="1"/>
  <c r="W81" i="1"/>
  <c r="V81" i="1"/>
  <c r="U81" i="1"/>
  <c r="T81" i="1"/>
  <c r="S81" i="1"/>
  <c r="R81" i="1"/>
  <c r="Q81" i="1"/>
  <c r="AB80" i="1"/>
  <c r="AA80" i="1"/>
  <c r="Z80" i="1"/>
  <c r="Y80" i="1"/>
  <c r="X80" i="1"/>
  <c r="W80" i="1"/>
  <c r="V80" i="1"/>
  <c r="U80" i="1"/>
  <c r="T80" i="1"/>
  <c r="S80" i="1"/>
  <c r="R80" i="1"/>
  <c r="Q80" i="1"/>
  <c r="AB79" i="1"/>
  <c r="AA79" i="1"/>
  <c r="Z79" i="1"/>
  <c r="Y79" i="1"/>
  <c r="X79" i="1"/>
  <c r="W79" i="1"/>
  <c r="V79" i="1"/>
  <c r="U79" i="1"/>
  <c r="T79" i="1"/>
  <c r="S79" i="1"/>
  <c r="R79" i="1"/>
  <c r="Q79" i="1"/>
  <c r="AB78" i="1"/>
  <c r="AA78" i="1"/>
  <c r="Z78" i="1"/>
  <c r="Y78" i="1"/>
  <c r="X78" i="1"/>
  <c r="W78" i="1"/>
  <c r="V78" i="1"/>
  <c r="U78" i="1"/>
  <c r="T78" i="1"/>
  <c r="S78" i="1"/>
  <c r="R78" i="1"/>
  <c r="Q78" i="1"/>
  <c r="AB77" i="1"/>
  <c r="AA77" i="1"/>
  <c r="Z77" i="1"/>
  <c r="Y77" i="1"/>
  <c r="X77" i="1"/>
  <c r="W77" i="1"/>
  <c r="V77" i="1"/>
  <c r="U77" i="1"/>
  <c r="T77" i="1"/>
  <c r="S77" i="1"/>
  <c r="R77" i="1"/>
  <c r="Q77" i="1"/>
  <c r="AB76" i="1"/>
  <c r="AA76" i="1"/>
  <c r="Z76" i="1"/>
  <c r="Y76" i="1"/>
  <c r="X76" i="1"/>
  <c r="W76" i="1"/>
  <c r="V76" i="1"/>
  <c r="U76" i="1"/>
  <c r="T76" i="1"/>
  <c r="S76" i="1"/>
  <c r="R76" i="1"/>
  <c r="Q76" i="1"/>
  <c r="AB75" i="1"/>
  <c r="AA75" i="1"/>
  <c r="Z75" i="1"/>
  <c r="Y75" i="1"/>
  <c r="X75" i="1"/>
  <c r="W75" i="1"/>
  <c r="V75" i="1"/>
  <c r="U75" i="1"/>
  <c r="T75" i="1"/>
  <c r="S75" i="1"/>
  <c r="R75" i="1"/>
  <c r="Q75" i="1"/>
  <c r="AB74" i="1"/>
  <c r="AA74" i="1"/>
  <c r="Z74" i="1"/>
  <c r="Y74" i="1"/>
  <c r="X74" i="1"/>
  <c r="W74" i="1"/>
  <c r="V74" i="1"/>
  <c r="U74" i="1"/>
  <c r="T74" i="1"/>
  <c r="S74" i="1"/>
  <c r="R74" i="1"/>
  <c r="Q74" i="1"/>
  <c r="AB73" i="1"/>
  <c r="AA73" i="1"/>
  <c r="Z73" i="1"/>
  <c r="Y73" i="1"/>
  <c r="X73" i="1"/>
  <c r="W73" i="1"/>
  <c r="V73" i="1"/>
  <c r="U73" i="1"/>
  <c r="T73" i="1"/>
  <c r="S73" i="1"/>
  <c r="R73" i="1"/>
  <c r="Q73" i="1"/>
  <c r="AB72" i="1"/>
  <c r="AA72" i="1"/>
  <c r="Z72" i="1"/>
  <c r="Y72" i="1"/>
  <c r="X72" i="1"/>
  <c r="W72" i="1"/>
  <c r="V72" i="1"/>
  <c r="U72" i="1"/>
  <c r="T72" i="1"/>
  <c r="S72" i="1"/>
  <c r="R72" i="1"/>
  <c r="Q72" i="1"/>
  <c r="AB71" i="1"/>
  <c r="AA71" i="1"/>
  <c r="Z71" i="1"/>
  <c r="Y71" i="1"/>
  <c r="X71" i="1"/>
  <c r="W71" i="1"/>
  <c r="V71" i="1"/>
  <c r="U71" i="1"/>
  <c r="T71" i="1"/>
  <c r="S71" i="1"/>
  <c r="R71" i="1"/>
  <c r="Q71" i="1"/>
  <c r="AB70" i="1"/>
  <c r="AA70" i="1"/>
  <c r="Z70" i="1"/>
  <c r="Y70" i="1"/>
  <c r="X70" i="1"/>
  <c r="W70" i="1"/>
  <c r="V70" i="1"/>
  <c r="U70" i="1"/>
  <c r="T70" i="1"/>
  <c r="S70" i="1"/>
  <c r="R70" i="1"/>
  <c r="Q70" i="1"/>
  <c r="AB69" i="1"/>
  <c r="AA69" i="1"/>
  <c r="Z69" i="1"/>
  <c r="Y69" i="1"/>
  <c r="X69" i="1"/>
  <c r="W69" i="1"/>
  <c r="V69" i="1"/>
  <c r="U69" i="1"/>
  <c r="T69" i="1"/>
  <c r="S69" i="1"/>
  <c r="R69" i="1"/>
  <c r="Q69" i="1"/>
  <c r="AB68" i="1"/>
  <c r="AA68" i="1"/>
  <c r="Z68" i="1"/>
  <c r="Y68" i="1"/>
  <c r="X68" i="1"/>
  <c r="W68" i="1"/>
  <c r="V68" i="1"/>
  <c r="U68" i="1"/>
  <c r="T68" i="1"/>
  <c r="S68" i="1"/>
  <c r="R68" i="1"/>
  <c r="Q68" i="1"/>
  <c r="AB67" i="1"/>
  <c r="AA67" i="1"/>
  <c r="Z67" i="1"/>
  <c r="Y67" i="1"/>
  <c r="X67" i="1"/>
  <c r="W67" i="1"/>
  <c r="V67" i="1"/>
  <c r="U67" i="1"/>
  <c r="T67" i="1"/>
  <c r="S67" i="1"/>
  <c r="R67" i="1"/>
  <c r="Q67" i="1"/>
  <c r="AB66" i="1"/>
  <c r="AA66" i="1"/>
  <c r="Z66" i="1"/>
  <c r="Y66" i="1"/>
  <c r="X66" i="1"/>
  <c r="W66" i="1"/>
  <c r="V66" i="1"/>
  <c r="U66" i="1"/>
  <c r="T66" i="1"/>
  <c r="S66" i="1"/>
  <c r="R66" i="1"/>
  <c r="Q66" i="1"/>
  <c r="AB65" i="1"/>
  <c r="AA65" i="1"/>
  <c r="Z65" i="1"/>
  <c r="Y65" i="1"/>
  <c r="X65" i="1"/>
  <c r="W65" i="1"/>
  <c r="V65" i="1"/>
  <c r="U65" i="1"/>
  <c r="T65" i="1"/>
  <c r="S65" i="1"/>
  <c r="R65" i="1"/>
  <c r="Q65" i="1"/>
  <c r="AB64" i="1"/>
  <c r="AA64" i="1"/>
  <c r="Z64" i="1"/>
  <c r="Y64" i="1"/>
  <c r="X64" i="1"/>
  <c r="W64" i="1"/>
  <c r="V64" i="1"/>
  <c r="U64" i="1"/>
  <c r="T64" i="1"/>
  <c r="S64" i="1"/>
  <c r="R64" i="1"/>
  <c r="Q64" i="1"/>
  <c r="AB63" i="1"/>
  <c r="AA63" i="1"/>
  <c r="Z63" i="1"/>
  <c r="Y63" i="1"/>
  <c r="X63" i="1"/>
  <c r="W63" i="1"/>
  <c r="V63" i="1"/>
  <c r="U63" i="1"/>
  <c r="T63" i="1"/>
  <c r="S63" i="1"/>
  <c r="R63" i="1"/>
  <c r="Q63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L129" i="1"/>
  <c r="K129" i="1"/>
  <c r="J129" i="1"/>
  <c r="H129" i="1"/>
  <c r="F129" i="1"/>
  <c r="E129" i="1"/>
  <c r="D129" i="1"/>
  <c r="C129" i="1"/>
  <c r="B129" i="1"/>
  <c r="L120" i="1"/>
  <c r="K120" i="1"/>
  <c r="J120" i="1"/>
  <c r="H120" i="1"/>
  <c r="F120" i="1"/>
  <c r="E120" i="1"/>
  <c r="D120" i="1"/>
  <c r="C120" i="1"/>
  <c r="B120" i="1"/>
  <c r="L121" i="1"/>
  <c r="K121" i="1"/>
  <c r="J121" i="1"/>
  <c r="H121" i="1"/>
  <c r="F121" i="1"/>
  <c r="E121" i="1"/>
  <c r="D121" i="1"/>
  <c r="C121" i="1"/>
  <c r="B121" i="1"/>
  <c r="L112" i="1"/>
  <c r="K112" i="1"/>
  <c r="J112" i="1"/>
  <c r="H112" i="1"/>
  <c r="F112" i="1"/>
  <c r="E112" i="1"/>
  <c r="D112" i="1"/>
  <c r="C112" i="1"/>
  <c r="B112" i="1"/>
  <c r="L111" i="1"/>
  <c r="K111" i="1"/>
  <c r="J111" i="1"/>
  <c r="H111" i="1"/>
  <c r="F111" i="1"/>
  <c r="E111" i="1"/>
  <c r="D111" i="1"/>
  <c r="C111" i="1"/>
  <c r="B111" i="1"/>
  <c r="L110" i="1"/>
  <c r="K110" i="1"/>
  <c r="J110" i="1"/>
  <c r="H110" i="1"/>
  <c r="F110" i="1"/>
  <c r="E110" i="1"/>
  <c r="D110" i="1"/>
  <c r="C110" i="1"/>
  <c r="B110" i="1"/>
  <c r="L109" i="1"/>
  <c r="K109" i="1"/>
  <c r="J109" i="1"/>
  <c r="H109" i="1"/>
  <c r="F109" i="1"/>
  <c r="E109" i="1"/>
  <c r="D109" i="1"/>
  <c r="C109" i="1"/>
  <c r="B109" i="1"/>
  <c r="L108" i="1"/>
  <c r="K108" i="1"/>
  <c r="J108" i="1"/>
  <c r="H108" i="1"/>
  <c r="F108" i="1"/>
  <c r="E108" i="1"/>
  <c r="D108" i="1"/>
  <c r="C108" i="1"/>
  <c r="B108" i="1"/>
  <c r="L107" i="1"/>
  <c r="K107" i="1"/>
  <c r="J107" i="1"/>
  <c r="H107" i="1"/>
  <c r="F107" i="1"/>
  <c r="E107" i="1"/>
  <c r="D107" i="1"/>
  <c r="C107" i="1"/>
  <c r="B107" i="1"/>
  <c r="L106" i="1"/>
  <c r="K106" i="1"/>
  <c r="J106" i="1"/>
  <c r="H106" i="1"/>
  <c r="F106" i="1"/>
  <c r="E106" i="1"/>
  <c r="D106" i="1"/>
  <c r="C106" i="1"/>
  <c r="B106" i="1"/>
  <c r="L105" i="1"/>
  <c r="K105" i="1"/>
  <c r="J105" i="1"/>
  <c r="H105" i="1"/>
  <c r="F105" i="1"/>
  <c r="E105" i="1"/>
  <c r="D105" i="1"/>
  <c r="C105" i="1"/>
  <c r="B105" i="1"/>
  <c r="L104" i="1"/>
  <c r="K104" i="1"/>
  <c r="J104" i="1"/>
  <c r="H104" i="1"/>
  <c r="F104" i="1"/>
  <c r="E104" i="1"/>
  <c r="D104" i="1"/>
  <c r="C104" i="1"/>
  <c r="B104" i="1"/>
  <c r="L103" i="1"/>
  <c r="K103" i="1"/>
  <c r="J103" i="1"/>
  <c r="H103" i="1"/>
  <c r="F103" i="1"/>
  <c r="E103" i="1"/>
  <c r="D103" i="1"/>
  <c r="C103" i="1"/>
  <c r="B103" i="1"/>
  <c r="L102" i="1"/>
  <c r="K102" i="1"/>
  <c r="J102" i="1"/>
  <c r="H102" i="1"/>
  <c r="F102" i="1"/>
  <c r="E102" i="1"/>
  <c r="D102" i="1"/>
  <c r="C102" i="1"/>
  <c r="B102" i="1"/>
  <c r="L101" i="1"/>
  <c r="K101" i="1"/>
  <c r="J101" i="1"/>
  <c r="H101" i="1"/>
  <c r="F101" i="1"/>
  <c r="E101" i="1"/>
  <c r="D101" i="1"/>
  <c r="C101" i="1"/>
  <c r="B101" i="1"/>
  <c r="L100" i="1"/>
  <c r="K100" i="1"/>
  <c r="J100" i="1"/>
  <c r="H100" i="1"/>
  <c r="F100" i="1"/>
  <c r="E100" i="1"/>
  <c r="D100" i="1"/>
  <c r="C100" i="1"/>
  <c r="B100" i="1"/>
  <c r="L99" i="1"/>
  <c r="K99" i="1"/>
  <c r="J99" i="1"/>
  <c r="H99" i="1"/>
  <c r="F99" i="1"/>
  <c r="E99" i="1"/>
  <c r="D99" i="1"/>
  <c r="C99" i="1"/>
  <c r="B99" i="1"/>
  <c r="L98" i="1"/>
  <c r="K98" i="1"/>
  <c r="J98" i="1"/>
  <c r="H98" i="1"/>
  <c r="F98" i="1"/>
  <c r="E98" i="1"/>
  <c r="D98" i="1"/>
  <c r="C98" i="1"/>
  <c r="B98" i="1"/>
  <c r="L97" i="1"/>
  <c r="K97" i="1"/>
  <c r="J97" i="1"/>
  <c r="H97" i="1"/>
  <c r="F97" i="1"/>
  <c r="E97" i="1"/>
  <c r="D97" i="1"/>
  <c r="C97" i="1"/>
  <c r="B97" i="1"/>
  <c r="L96" i="1"/>
  <c r="K96" i="1"/>
  <c r="J96" i="1"/>
  <c r="H96" i="1"/>
  <c r="F96" i="1"/>
  <c r="E96" i="1"/>
  <c r="D96" i="1"/>
  <c r="C96" i="1"/>
  <c r="B96" i="1"/>
  <c r="L95" i="1"/>
  <c r="K95" i="1"/>
  <c r="J95" i="1"/>
  <c r="H95" i="1"/>
  <c r="F95" i="1"/>
  <c r="E95" i="1"/>
  <c r="D95" i="1"/>
  <c r="C95" i="1"/>
  <c r="B95" i="1"/>
  <c r="L94" i="1"/>
  <c r="K94" i="1"/>
  <c r="J94" i="1"/>
  <c r="H94" i="1"/>
  <c r="F94" i="1"/>
  <c r="E94" i="1"/>
  <c r="D94" i="1"/>
  <c r="C94" i="1"/>
  <c r="B94" i="1"/>
  <c r="L93" i="1"/>
  <c r="K93" i="1"/>
  <c r="J93" i="1"/>
  <c r="H93" i="1"/>
  <c r="F93" i="1"/>
  <c r="E93" i="1"/>
  <c r="D93" i="1"/>
  <c r="C93" i="1"/>
  <c r="B93" i="1"/>
  <c r="L92" i="1"/>
  <c r="K92" i="1"/>
  <c r="J92" i="1"/>
  <c r="H92" i="1"/>
  <c r="F92" i="1"/>
  <c r="E92" i="1"/>
  <c r="D92" i="1"/>
  <c r="C92" i="1"/>
  <c r="B92" i="1"/>
  <c r="L91" i="1"/>
  <c r="K91" i="1"/>
  <c r="J91" i="1"/>
  <c r="H91" i="1"/>
  <c r="F91" i="1"/>
  <c r="E91" i="1"/>
  <c r="D91" i="1"/>
  <c r="C91" i="1"/>
  <c r="B91" i="1"/>
  <c r="L90" i="1"/>
  <c r="K90" i="1"/>
  <c r="J90" i="1"/>
  <c r="H90" i="1"/>
  <c r="F90" i="1"/>
  <c r="E90" i="1"/>
  <c r="D90" i="1"/>
  <c r="C90" i="1"/>
  <c r="B90" i="1"/>
  <c r="L89" i="1"/>
  <c r="K89" i="1"/>
  <c r="J89" i="1"/>
  <c r="H89" i="1"/>
  <c r="F89" i="1"/>
  <c r="E89" i="1"/>
  <c r="D89" i="1"/>
  <c r="C89" i="1"/>
  <c r="B89" i="1"/>
  <c r="L82" i="1"/>
  <c r="K82" i="1"/>
  <c r="J82" i="1"/>
  <c r="H82" i="1"/>
  <c r="F82" i="1"/>
  <c r="E82" i="1"/>
  <c r="D82" i="1"/>
  <c r="C82" i="1"/>
  <c r="B82" i="1"/>
  <c r="L81" i="1"/>
  <c r="K81" i="1"/>
  <c r="J81" i="1"/>
  <c r="H81" i="1"/>
  <c r="F81" i="1"/>
  <c r="E81" i="1"/>
  <c r="D81" i="1"/>
  <c r="C81" i="1"/>
  <c r="B81" i="1"/>
  <c r="L80" i="1"/>
  <c r="K80" i="1"/>
  <c r="J80" i="1"/>
  <c r="H80" i="1"/>
  <c r="F80" i="1"/>
  <c r="E80" i="1"/>
  <c r="D80" i="1"/>
  <c r="C80" i="1"/>
  <c r="B80" i="1"/>
  <c r="L79" i="1"/>
  <c r="K79" i="1"/>
  <c r="J79" i="1"/>
  <c r="H79" i="1"/>
  <c r="F79" i="1"/>
  <c r="E79" i="1"/>
  <c r="D79" i="1"/>
  <c r="C79" i="1"/>
  <c r="B79" i="1"/>
  <c r="L78" i="1"/>
  <c r="K78" i="1"/>
  <c r="J78" i="1"/>
  <c r="H78" i="1"/>
  <c r="F78" i="1"/>
  <c r="E78" i="1"/>
  <c r="D78" i="1"/>
  <c r="C78" i="1"/>
  <c r="B78" i="1"/>
  <c r="L77" i="1"/>
  <c r="K77" i="1"/>
  <c r="J77" i="1"/>
  <c r="H77" i="1"/>
  <c r="F77" i="1"/>
  <c r="E77" i="1"/>
  <c r="D77" i="1"/>
  <c r="C77" i="1"/>
  <c r="B77" i="1"/>
  <c r="L76" i="1"/>
  <c r="K76" i="1"/>
  <c r="J76" i="1"/>
  <c r="H76" i="1"/>
  <c r="F76" i="1"/>
  <c r="E76" i="1"/>
  <c r="D76" i="1"/>
  <c r="C76" i="1"/>
  <c r="B76" i="1"/>
  <c r="L75" i="1"/>
  <c r="K75" i="1"/>
  <c r="J75" i="1"/>
  <c r="H75" i="1"/>
  <c r="F75" i="1"/>
  <c r="E75" i="1"/>
  <c r="D75" i="1"/>
  <c r="C75" i="1"/>
  <c r="B75" i="1"/>
  <c r="L74" i="1"/>
  <c r="K74" i="1"/>
  <c r="J74" i="1"/>
  <c r="H74" i="1"/>
  <c r="F74" i="1"/>
  <c r="E74" i="1"/>
  <c r="D74" i="1"/>
  <c r="C74" i="1"/>
  <c r="B74" i="1"/>
  <c r="L73" i="1"/>
  <c r="K73" i="1"/>
  <c r="J73" i="1"/>
  <c r="H73" i="1"/>
  <c r="F73" i="1"/>
  <c r="E73" i="1"/>
  <c r="D73" i="1"/>
  <c r="C73" i="1"/>
  <c r="B73" i="1"/>
  <c r="L72" i="1"/>
  <c r="K72" i="1"/>
  <c r="J72" i="1"/>
  <c r="H72" i="1"/>
  <c r="F72" i="1"/>
  <c r="E72" i="1"/>
  <c r="D72" i="1"/>
  <c r="C72" i="1"/>
  <c r="B72" i="1"/>
  <c r="L71" i="1"/>
  <c r="K71" i="1"/>
  <c r="J71" i="1"/>
  <c r="H71" i="1"/>
  <c r="F71" i="1"/>
  <c r="E71" i="1"/>
  <c r="D71" i="1"/>
  <c r="C71" i="1"/>
  <c r="B71" i="1"/>
  <c r="L70" i="1"/>
  <c r="K70" i="1"/>
  <c r="J70" i="1"/>
  <c r="H70" i="1"/>
  <c r="F70" i="1"/>
  <c r="E70" i="1"/>
  <c r="D70" i="1"/>
  <c r="C70" i="1"/>
  <c r="B70" i="1"/>
  <c r="L69" i="1"/>
  <c r="K69" i="1"/>
  <c r="J69" i="1"/>
  <c r="H69" i="1"/>
  <c r="F69" i="1"/>
  <c r="E69" i="1"/>
  <c r="D69" i="1"/>
  <c r="C69" i="1"/>
  <c r="B69" i="1"/>
  <c r="L68" i="1"/>
  <c r="K68" i="1"/>
  <c r="J68" i="1"/>
  <c r="H68" i="1"/>
  <c r="F68" i="1"/>
  <c r="E68" i="1"/>
  <c r="D68" i="1"/>
  <c r="C68" i="1"/>
  <c r="B68" i="1"/>
  <c r="L67" i="1"/>
  <c r="K67" i="1"/>
  <c r="J67" i="1"/>
  <c r="H67" i="1"/>
  <c r="F67" i="1"/>
  <c r="E67" i="1"/>
  <c r="D67" i="1"/>
  <c r="C67" i="1"/>
  <c r="B67" i="1"/>
  <c r="L66" i="1"/>
  <c r="K66" i="1"/>
  <c r="J66" i="1"/>
  <c r="H66" i="1"/>
  <c r="F66" i="1"/>
  <c r="E66" i="1"/>
  <c r="D66" i="1"/>
  <c r="C66" i="1"/>
  <c r="B66" i="1"/>
  <c r="L65" i="1"/>
  <c r="K65" i="1"/>
  <c r="J65" i="1"/>
  <c r="H65" i="1"/>
  <c r="F65" i="1"/>
  <c r="E65" i="1"/>
  <c r="D65" i="1"/>
  <c r="C65" i="1"/>
  <c r="B65" i="1"/>
  <c r="L64" i="1"/>
  <c r="K64" i="1"/>
  <c r="J64" i="1"/>
  <c r="H64" i="1"/>
  <c r="F64" i="1"/>
  <c r="E64" i="1"/>
  <c r="D64" i="1"/>
  <c r="C64" i="1"/>
  <c r="B64" i="1"/>
  <c r="L63" i="1"/>
  <c r="K63" i="1"/>
  <c r="J63" i="1"/>
  <c r="H63" i="1"/>
  <c r="F63" i="1"/>
  <c r="E63" i="1"/>
  <c r="D63" i="1"/>
  <c r="C63" i="1"/>
  <c r="B63" i="1"/>
  <c r="N62" i="1"/>
  <c r="M62" i="1"/>
  <c r="L62" i="1"/>
  <c r="K62" i="1"/>
  <c r="J62" i="1"/>
  <c r="H62" i="1"/>
  <c r="F62" i="1"/>
  <c r="E62" i="1"/>
  <c r="D62" i="1"/>
  <c r="C62" i="1"/>
  <c r="B62" i="1"/>
  <c r="I162" i="57"/>
  <c r="I161" i="57"/>
  <c r="I157" i="57"/>
  <c r="I155" i="57"/>
  <c r="I151" i="57"/>
  <c r="K173" i="57"/>
  <c r="I166" i="57"/>
  <c r="I165" i="57"/>
  <c r="I164" i="57"/>
  <c r="I163" i="57"/>
  <c r="I160" i="57"/>
  <c r="I159" i="57"/>
  <c r="I158" i="57"/>
  <c r="I156" i="57"/>
  <c r="I154" i="57"/>
  <c r="I153" i="57"/>
  <c r="I152" i="57"/>
  <c r="I150" i="57"/>
  <c r="I149" i="57"/>
  <c r="I148" i="57"/>
  <c r="I147" i="57"/>
  <c r="I146" i="57"/>
  <c r="N112" i="57"/>
  <c r="M112" i="57"/>
  <c r="N111" i="57"/>
  <c r="M111" i="57"/>
  <c r="N110" i="57"/>
  <c r="M110" i="57"/>
  <c r="N109" i="57"/>
  <c r="M109" i="57"/>
  <c r="N108" i="57"/>
  <c r="M108" i="57"/>
  <c r="N107" i="57"/>
  <c r="M107" i="57"/>
  <c r="N106" i="57"/>
  <c r="M106" i="57"/>
  <c r="N105" i="57"/>
  <c r="M105" i="57"/>
  <c r="N104" i="57"/>
  <c r="M104" i="57"/>
  <c r="N103" i="57"/>
  <c r="M103" i="57"/>
  <c r="N102" i="57"/>
  <c r="M102" i="57"/>
  <c r="N101" i="57"/>
  <c r="M101" i="57"/>
  <c r="N100" i="57"/>
  <c r="M100" i="57"/>
  <c r="N99" i="57"/>
  <c r="M99" i="57"/>
  <c r="N98" i="57"/>
  <c r="M98" i="57"/>
  <c r="N97" i="57"/>
  <c r="M97" i="57"/>
  <c r="N96" i="57"/>
  <c r="M96" i="57"/>
  <c r="N95" i="57"/>
  <c r="M95" i="57"/>
  <c r="N94" i="57"/>
  <c r="M94" i="57"/>
  <c r="N93" i="57"/>
  <c r="M93" i="57"/>
  <c r="N92" i="57"/>
  <c r="M92" i="57"/>
  <c r="N91" i="57"/>
  <c r="M91" i="57"/>
  <c r="N90" i="57"/>
  <c r="M90" i="57"/>
  <c r="N89" i="57"/>
  <c r="M89" i="57"/>
  <c r="I161" i="58"/>
  <c r="I159" i="58"/>
  <c r="I157" i="58"/>
  <c r="I150" i="58"/>
  <c r="I154" i="58"/>
  <c r="K173" i="58"/>
  <c r="I166" i="58"/>
  <c r="I165" i="58"/>
  <c r="I164" i="58"/>
  <c r="I163" i="58"/>
  <c r="I162" i="58"/>
  <c r="I160" i="58"/>
  <c r="I158" i="58"/>
  <c r="I156" i="58"/>
  <c r="I155" i="58"/>
  <c r="I153" i="58"/>
  <c r="I152" i="58"/>
  <c r="I151" i="58"/>
  <c r="I149" i="58"/>
  <c r="I148" i="58"/>
  <c r="I147" i="58"/>
  <c r="I146" i="58"/>
  <c r="N112" i="58"/>
  <c r="M112" i="58"/>
  <c r="N111" i="58"/>
  <c r="M111" i="58"/>
  <c r="N110" i="58"/>
  <c r="M110" i="58"/>
  <c r="N109" i="58"/>
  <c r="M109" i="58"/>
  <c r="N108" i="58"/>
  <c r="M108" i="58"/>
  <c r="N107" i="58"/>
  <c r="M107" i="58"/>
  <c r="N106" i="58"/>
  <c r="M106" i="58"/>
  <c r="N105" i="58"/>
  <c r="M105" i="58"/>
  <c r="N104" i="58"/>
  <c r="M104" i="58"/>
  <c r="N103" i="58"/>
  <c r="M103" i="58"/>
  <c r="N102" i="58"/>
  <c r="M102" i="58"/>
  <c r="N101" i="58"/>
  <c r="M101" i="58"/>
  <c r="N100" i="58"/>
  <c r="M100" i="58"/>
  <c r="N99" i="58"/>
  <c r="M99" i="58"/>
  <c r="N98" i="58"/>
  <c r="M98" i="58"/>
  <c r="N97" i="58"/>
  <c r="M97" i="58"/>
  <c r="N96" i="58"/>
  <c r="M96" i="58"/>
  <c r="N95" i="58"/>
  <c r="M95" i="58"/>
  <c r="N94" i="58"/>
  <c r="M94" i="58"/>
  <c r="N93" i="58"/>
  <c r="M93" i="58"/>
  <c r="N92" i="58"/>
  <c r="M92" i="58"/>
  <c r="N91" i="58"/>
  <c r="M91" i="58"/>
  <c r="N90" i="58"/>
  <c r="M90" i="58"/>
  <c r="N89" i="58"/>
  <c r="M89" i="58"/>
  <c r="A1" i="190"/>
  <c r="U30" i="36"/>
  <c r="U29" i="36"/>
  <c r="U28" i="36"/>
  <c r="U27" i="36"/>
  <c r="U26" i="36"/>
  <c r="U25" i="36"/>
  <c r="U24" i="36"/>
  <c r="U23" i="36"/>
  <c r="U22" i="36"/>
  <c r="U21" i="36"/>
  <c r="U20" i="36"/>
  <c r="U19" i="36"/>
  <c r="U18" i="36"/>
  <c r="U17" i="36"/>
  <c r="U16" i="36"/>
  <c r="U15" i="36"/>
  <c r="U14" i="36"/>
  <c r="U13" i="36"/>
  <c r="U12" i="36"/>
  <c r="U11" i="36"/>
  <c r="U10" i="36"/>
  <c r="B374" i="36"/>
  <c r="O333" i="36"/>
  <c r="K333" i="36"/>
  <c r="O332" i="36"/>
  <c r="K332" i="36"/>
  <c r="O331" i="36"/>
  <c r="K331" i="36"/>
  <c r="O330" i="36"/>
  <c r="K330" i="36"/>
  <c r="O329" i="36"/>
  <c r="K329" i="36"/>
  <c r="O328" i="36"/>
  <c r="K328" i="36"/>
  <c r="K327" i="36"/>
  <c r="I395" i="36"/>
  <c r="I388" i="36"/>
  <c r="I371" i="36"/>
  <c r="I370" i="36"/>
  <c r="I280" i="36"/>
  <c r="I256" i="36"/>
  <c r="I230" i="36"/>
  <c r="I206" i="36"/>
  <c r="I205" i="36"/>
  <c r="I204" i="36"/>
  <c r="I203" i="36"/>
  <c r="I202" i="36"/>
  <c r="I201" i="36"/>
  <c r="I200" i="36"/>
  <c r="I199" i="36"/>
  <c r="I198" i="36"/>
  <c r="I174" i="36"/>
  <c r="I150" i="36"/>
  <c r="I126" i="36"/>
  <c r="I125" i="36"/>
  <c r="I116" i="36"/>
  <c r="I113" i="36"/>
  <c r="I110" i="36"/>
  <c r="I109" i="36"/>
  <c r="I81" i="36"/>
  <c r="I57" i="36"/>
  <c r="I31" i="36"/>
  <c r="B381" i="36"/>
  <c r="B339" i="36"/>
  <c r="H373" i="36"/>
  <c r="G373" i="36"/>
  <c r="F373" i="36"/>
  <c r="E373" i="36"/>
  <c r="D373" i="36"/>
  <c r="C373" i="36"/>
  <c r="H372" i="36"/>
  <c r="G372" i="36"/>
  <c r="F372" i="36"/>
  <c r="E372" i="36"/>
  <c r="D372" i="36"/>
  <c r="C372" i="36"/>
  <c r="H371" i="36"/>
  <c r="G371" i="36"/>
  <c r="F371" i="36"/>
  <c r="E371" i="36"/>
  <c r="D371" i="36"/>
  <c r="C371" i="36"/>
  <c r="H370" i="36"/>
  <c r="G370" i="36"/>
  <c r="B370" i="36"/>
  <c r="B371" i="36"/>
  <c r="B372" i="36"/>
  <c r="B373" i="36"/>
  <c r="I316" i="36"/>
  <c r="I317" i="36"/>
  <c r="I318" i="36"/>
  <c r="H316" i="36"/>
  <c r="G316" i="36"/>
  <c r="B316" i="36"/>
  <c r="H319" i="36"/>
  <c r="G319" i="36"/>
  <c r="F319" i="36"/>
  <c r="E319" i="36"/>
  <c r="D319" i="36"/>
  <c r="C319" i="36"/>
  <c r="B319" i="36"/>
  <c r="H318" i="36"/>
  <c r="G318" i="36"/>
  <c r="F318" i="36"/>
  <c r="E318" i="36"/>
  <c r="D318" i="36"/>
  <c r="C318" i="36"/>
  <c r="B318" i="36"/>
  <c r="H317" i="36"/>
  <c r="G317" i="36"/>
  <c r="F317" i="36"/>
  <c r="E317" i="36"/>
  <c r="D317" i="36"/>
  <c r="C317" i="36"/>
  <c r="B317" i="36"/>
  <c r="C8" i="36"/>
  <c r="D8" i="36"/>
  <c r="E8" i="36"/>
  <c r="F8" i="36"/>
  <c r="G8" i="36"/>
  <c r="H8" i="36"/>
  <c r="B204" i="36"/>
  <c r="F327" i="36"/>
  <c r="B296" i="36"/>
  <c r="B73" i="36"/>
  <c r="B47" i="36"/>
  <c r="B272" i="36"/>
  <c r="B222" i="36"/>
  <c r="B190" i="36"/>
  <c r="B166" i="36"/>
  <c r="B142" i="36"/>
  <c r="B97" i="36"/>
  <c r="A393" i="36"/>
  <c r="A392" i="36"/>
  <c r="A391" i="36"/>
  <c r="A390" i="36"/>
  <c r="A389" i="36"/>
  <c r="A388" i="36"/>
  <c r="A387" i="36"/>
  <c r="H395" i="36"/>
  <c r="G395" i="36"/>
  <c r="F395" i="36"/>
  <c r="E395" i="36"/>
  <c r="D395" i="36"/>
  <c r="C395" i="36"/>
  <c r="B395" i="36"/>
  <c r="A386" i="36"/>
  <c r="A385" i="36"/>
  <c r="A384" i="36"/>
  <c r="A383" i="36"/>
  <c r="A382" i="36"/>
  <c r="A381" i="36"/>
  <c r="A380" i="36"/>
  <c r="H388" i="36"/>
  <c r="G388" i="36"/>
  <c r="F388" i="36"/>
  <c r="E388" i="36"/>
  <c r="D388" i="36"/>
  <c r="C388" i="36"/>
  <c r="B388" i="36"/>
  <c r="A379" i="36"/>
  <c r="A378" i="36"/>
  <c r="A377" i="36"/>
  <c r="A376" i="36"/>
  <c r="A375" i="36"/>
  <c r="A374" i="36"/>
  <c r="A373" i="36"/>
  <c r="A372" i="36"/>
  <c r="A371" i="36"/>
  <c r="A370" i="36"/>
  <c r="A369" i="36"/>
  <c r="A368" i="36"/>
  <c r="A367" i="36"/>
  <c r="A366" i="36"/>
  <c r="A365" i="36"/>
  <c r="A364" i="36"/>
  <c r="A363" i="36"/>
  <c r="A362" i="36"/>
  <c r="A361" i="36"/>
  <c r="A360" i="36"/>
  <c r="A359" i="36"/>
  <c r="A358" i="36"/>
  <c r="A357" i="36"/>
  <c r="A356" i="36"/>
  <c r="A355" i="36"/>
  <c r="A354" i="36"/>
  <c r="A353" i="36"/>
  <c r="A352" i="36"/>
  <c r="A351" i="36"/>
  <c r="A350" i="36"/>
  <c r="A349" i="36"/>
  <c r="A348" i="36"/>
  <c r="A347" i="36"/>
  <c r="A346" i="36"/>
  <c r="A345" i="36"/>
  <c r="A344" i="36"/>
  <c r="A343" i="36"/>
  <c r="A342" i="36"/>
  <c r="A341" i="36"/>
  <c r="A340" i="36"/>
  <c r="F332" i="36"/>
  <c r="A339" i="36"/>
  <c r="F331" i="36"/>
  <c r="A338" i="36"/>
  <c r="F330" i="36"/>
  <c r="A337" i="36"/>
  <c r="F329" i="36"/>
  <c r="A336" i="36"/>
  <c r="F328" i="36"/>
  <c r="A335" i="36"/>
  <c r="A334" i="36"/>
  <c r="A333" i="36"/>
  <c r="A332" i="36"/>
  <c r="A331" i="36"/>
  <c r="A330" i="36"/>
  <c r="A329" i="36"/>
  <c r="A328" i="36"/>
  <c r="A327" i="36"/>
  <c r="A326" i="36"/>
  <c r="A325" i="36"/>
  <c r="A324" i="36"/>
  <c r="A323" i="36"/>
  <c r="A322" i="36"/>
  <c r="A321" i="36"/>
  <c r="A320" i="36"/>
  <c r="A319" i="36"/>
  <c r="A318" i="36"/>
  <c r="A317" i="36"/>
  <c r="A316" i="36"/>
  <c r="A315" i="36"/>
  <c r="A314" i="36"/>
  <c r="A313" i="36"/>
  <c r="A312" i="36"/>
  <c r="A311" i="36"/>
  <c r="A310" i="36"/>
  <c r="A309" i="36"/>
  <c r="A308" i="36"/>
  <c r="A307" i="36"/>
  <c r="A306" i="36"/>
  <c r="A305" i="36"/>
  <c r="E303" i="36"/>
  <c r="D303" i="36"/>
  <c r="D279" i="36"/>
  <c r="A304" i="36"/>
  <c r="E302" i="36"/>
  <c r="D302" i="36"/>
  <c r="D278" i="36"/>
  <c r="A303" i="36"/>
  <c r="E301" i="36"/>
  <c r="D301" i="36"/>
  <c r="E277" i="36"/>
  <c r="D277" i="36"/>
  <c r="A302" i="36"/>
  <c r="E300" i="36"/>
  <c r="D300" i="36"/>
  <c r="D276" i="36"/>
  <c r="A301" i="36"/>
  <c r="E299" i="36"/>
  <c r="D299" i="36"/>
  <c r="D275" i="36"/>
  <c r="A300" i="36"/>
  <c r="E298" i="36"/>
  <c r="D298" i="36"/>
  <c r="D274" i="36"/>
  <c r="A299" i="36"/>
  <c r="A298" i="36"/>
  <c r="A297" i="36"/>
  <c r="E295" i="36"/>
  <c r="D295" i="36"/>
  <c r="D271" i="36"/>
  <c r="A296" i="36"/>
  <c r="G294" i="36"/>
  <c r="G270" i="36"/>
  <c r="A295" i="36"/>
  <c r="G293" i="36"/>
  <c r="G269" i="36"/>
  <c r="A294" i="36"/>
  <c r="G292" i="36"/>
  <c r="G268" i="36"/>
  <c r="A293" i="36"/>
  <c r="G291" i="36"/>
  <c r="F291" i="36"/>
  <c r="G267" i="36"/>
  <c r="F267" i="36"/>
  <c r="A292" i="36"/>
  <c r="G290" i="36"/>
  <c r="G266" i="36"/>
  <c r="A291" i="36"/>
  <c r="A290" i="36"/>
  <c r="A289" i="36"/>
  <c r="A288" i="36"/>
  <c r="A287" i="36"/>
  <c r="A286" i="36"/>
  <c r="A285" i="36"/>
  <c r="A284" i="36"/>
  <c r="B282" i="36"/>
  <c r="B258" i="36"/>
  <c r="A283" i="36"/>
  <c r="H281" i="36"/>
  <c r="G281" i="36"/>
  <c r="F281" i="36"/>
  <c r="E281" i="36"/>
  <c r="D281" i="36"/>
  <c r="C281" i="36"/>
  <c r="B281" i="36"/>
  <c r="H257" i="36"/>
  <c r="G257" i="36"/>
  <c r="F257" i="36"/>
  <c r="E257" i="36"/>
  <c r="D257" i="36"/>
  <c r="C257" i="36"/>
  <c r="B257" i="36"/>
  <c r="A282" i="36"/>
  <c r="H280" i="36"/>
  <c r="G280" i="36"/>
  <c r="F280" i="36"/>
  <c r="E280" i="36"/>
  <c r="D280" i="36"/>
  <c r="C280" i="36"/>
  <c r="B280" i="36"/>
  <c r="H256" i="36"/>
  <c r="G256" i="36"/>
  <c r="F256" i="36"/>
  <c r="E256" i="36"/>
  <c r="D256" i="36"/>
  <c r="C256" i="36"/>
  <c r="B256" i="36"/>
  <c r="A281" i="36"/>
  <c r="A229" i="36"/>
  <c r="A228" i="36"/>
  <c r="A227" i="36"/>
  <c r="A226" i="36"/>
  <c r="A225" i="36"/>
  <c r="A224" i="36"/>
  <c r="A223" i="36"/>
  <c r="A222" i="36"/>
  <c r="A221" i="36"/>
  <c r="G244" i="36"/>
  <c r="G220" i="36"/>
  <c r="A220" i="36"/>
  <c r="G243" i="36"/>
  <c r="G219" i="36"/>
  <c r="A219" i="36"/>
  <c r="G242" i="36"/>
  <c r="G218" i="36"/>
  <c r="A218" i="36"/>
  <c r="G241" i="36"/>
  <c r="F241" i="36"/>
  <c r="G217" i="36"/>
  <c r="F217" i="36"/>
  <c r="A217" i="36"/>
  <c r="G240" i="36"/>
  <c r="G216" i="36"/>
  <c r="A216" i="36"/>
  <c r="A215" i="36"/>
  <c r="A214" i="36"/>
  <c r="A213" i="36"/>
  <c r="A212" i="36"/>
  <c r="A211" i="36"/>
  <c r="A210" i="36"/>
  <c r="A209" i="36"/>
  <c r="B232" i="36"/>
  <c r="B208" i="36"/>
  <c r="A208" i="36"/>
  <c r="H231" i="36"/>
  <c r="G231" i="36"/>
  <c r="F231" i="36"/>
  <c r="E231" i="36"/>
  <c r="D231" i="36"/>
  <c r="C231" i="36"/>
  <c r="B231" i="36"/>
  <c r="H207" i="36"/>
  <c r="G207" i="36"/>
  <c r="F207" i="36"/>
  <c r="E207" i="36"/>
  <c r="D207" i="36"/>
  <c r="C207" i="36"/>
  <c r="B207" i="36"/>
  <c r="A207" i="36"/>
  <c r="H230" i="36"/>
  <c r="G230" i="36"/>
  <c r="F230" i="36"/>
  <c r="E230" i="36"/>
  <c r="D230" i="36"/>
  <c r="C230" i="36"/>
  <c r="B230" i="36"/>
  <c r="H206" i="36"/>
  <c r="G206" i="36"/>
  <c r="F206" i="36"/>
  <c r="E206" i="36"/>
  <c r="D206" i="36"/>
  <c r="C206" i="36"/>
  <c r="B206" i="36"/>
  <c r="A206" i="36"/>
  <c r="H205" i="36"/>
  <c r="G205" i="36"/>
  <c r="F205" i="36"/>
  <c r="E205" i="36"/>
  <c r="D205" i="36"/>
  <c r="C205" i="36"/>
  <c r="B205" i="36"/>
  <c r="A205" i="36"/>
  <c r="H204" i="36"/>
  <c r="G204" i="36"/>
  <c r="F204" i="36"/>
  <c r="E204" i="36"/>
  <c r="D204" i="36"/>
  <c r="C204" i="36"/>
  <c r="A204" i="36"/>
  <c r="H203" i="36"/>
  <c r="G203" i="36"/>
  <c r="F203" i="36"/>
  <c r="E203" i="36"/>
  <c r="D203" i="36"/>
  <c r="C203" i="36"/>
  <c r="B203" i="36"/>
  <c r="A203" i="36"/>
  <c r="H202" i="36"/>
  <c r="G202" i="36"/>
  <c r="F202" i="36"/>
  <c r="E202" i="36"/>
  <c r="D202" i="36"/>
  <c r="C202" i="36"/>
  <c r="B202" i="36"/>
  <c r="A202" i="36"/>
  <c r="H201" i="36"/>
  <c r="G201" i="36"/>
  <c r="F201" i="36"/>
  <c r="E201" i="36"/>
  <c r="D201" i="36"/>
  <c r="C201" i="36"/>
  <c r="B201" i="36"/>
  <c r="A201" i="36"/>
  <c r="H200" i="36"/>
  <c r="G200" i="36"/>
  <c r="F200" i="36"/>
  <c r="E200" i="36"/>
  <c r="D200" i="36"/>
  <c r="C200" i="36"/>
  <c r="B200" i="36"/>
  <c r="A200" i="36"/>
  <c r="H199" i="36"/>
  <c r="G199" i="36"/>
  <c r="F199" i="36"/>
  <c r="E199" i="36"/>
  <c r="D199" i="36"/>
  <c r="C199" i="36"/>
  <c r="B199" i="36"/>
  <c r="A199" i="36"/>
  <c r="H198" i="36"/>
  <c r="G198" i="36"/>
  <c r="F198" i="36"/>
  <c r="E198" i="36"/>
  <c r="D198" i="36"/>
  <c r="C198" i="36"/>
  <c r="B198" i="36"/>
  <c r="A198" i="36"/>
  <c r="A197" i="36"/>
  <c r="A196" i="36"/>
  <c r="A195" i="36"/>
  <c r="A194" i="36"/>
  <c r="A193" i="36"/>
  <c r="A192" i="36"/>
  <c r="A191" i="36"/>
  <c r="A190" i="36"/>
  <c r="A189" i="36"/>
  <c r="G188" i="36"/>
  <c r="A188" i="36"/>
  <c r="G187" i="36"/>
  <c r="A187" i="36"/>
  <c r="G186" i="36"/>
  <c r="A186" i="36"/>
  <c r="G185" i="36"/>
  <c r="F185" i="36"/>
  <c r="A185" i="36"/>
  <c r="G184" i="36"/>
  <c r="A184" i="36"/>
  <c r="A183" i="36"/>
  <c r="A182" i="36"/>
  <c r="A181" i="36"/>
  <c r="A180" i="36"/>
  <c r="A179" i="36"/>
  <c r="A178" i="36"/>
  <c r="A177" i="36"/>
  <c r="B176" i="36"/>
  <c r="A176" i="36"/>
  <c r="H175" i="36"/>
  <c r="G175" i="36"/>
  <c r="F175" i="36"/>
  <c r="E175" i="36"/>
  <c r="D175" i="36"/>
  <c r="C175" i="36"/>
  <c r="B175" i="36"/>
  <c r="A175" i="36"/>
  <c r="H174" i="36"/>
  <c r="G174" i="36"/>
  <c r="F174" i="36"/>
  <c r="E174" i="36"/>
  <c r="D174" i="36"/>
  <c r="C174" i="36"/>
  <c r="B174" i="36"/>
  <c r="A174" i="36"/>
  <c r="A173" i="36"/>
  <c r="A172" i="36"/>
  <c r="A171" i="36"/>
  <c r="A170" i="36"/>
  <c r="A169" i="36"/>
  <c r="A168" i="36"/>
  <c r="A167" i="36"/>
  <c r="A166" i="36"/>
  <c r="A165" i="36"/>
  <c r="G164" i="36"/>
  <c r="A164" i="36"/>
  <c r="G163" i="36"/>
  <c r="A163" i="36"/>
  <c r="G162" i="36"/>
  <c r="A162" i="36"/>
  <c r="G161" i="36"/>
  <c r="F161" i="36"/>
  <c r="A161" i="36"/>
  <c r="G160" i="36"/>
  <c r="A160" i="36"/>
  <c r="A159" i="36"/>
  <c r="A158" i="36"/>
  <c r="A157" i="36"/>
  <c r="A156" i="36"/>
  <c r="A155" i="36"/>
  <c r="A154" i="36"/>
  <c r="A153" i="36"/>
  <c r="B152" i="36"/>
  <c r="A152" i="36"/>
  <c r="H151" i="36"/>
  <c r="G151" i="36"/>
  <c r="F151" i="36"/>
  <c r="E151" i="36"/>
  <c r="D151" i="36"/>
  <c r="C151" i="36"/>
  <c r="B151" i="36"/>
  <c r="A151" i="36"/>
  <c r="H150" i="36"/>
  <c r="G150" i="36"/>
  <c r="F150" i="36"/>
  <c r="E150" i="36"/>
  <c r="D150" i="36"/>
  <c r="C150" i="36"/>
  <c r="B150" i="36"/>
  <c r="A150" i="36"/>
  <c r="A149" i="36"/>
  <c r="A148" i="36"/>
  <c r="A147" i="36"/>
  <c r="A146" i="36"/>
  <c r="A145" i="36"/>
  <c r="A144" i="36"/>
  <c r="A143" i="36"/>
  <c r="A142" i="36"/>
  <c r="A141" i="36"/>
  <c r="G140" i="36"/>
  <c r="A140" i="36"/>
  <c r="G139" i="36"/>
  <c r="A139" i="36"/>
  <c r="G138" i="36"/>
  <c r="A138" i="36"/>
  <c r="G137" i="36"/>
  <c r="F137" i="36"/>
  <c r="A137" i="36"/>
  <c r="G136" i="36"/>
  <c r="A136" i="36"/>
  <c r="A135" i="36"/>
  <c r="A134" i="36"/>
  <c r="A133" i="36"/>
  <c r="A132" i="36"/>
  <c r="A131" i="36"/>
  <c r="A130" i="36"/>
  <c r="A129" i="36"/>
  <c r="B128" i="36"/>
  <c r="A128" i="36"/>
  <c r="H127" i="36"/>
  <c r="G127" i="36"/>
  <c r="F127" i="36"/>
  <c r="E127" i="36"/>
  <c r="D127" i="36"/>
  <c r="C127" i="36"/>
  <c r="B127" i="36"/>
  <c r="A127" i="36"/>
  <c r="H126" i="36"/>
  <c r="G126" i="36"/>
  <c r="F126" i="36"/>
  <c r="E126" i="36"/>
  <c r="D126" i="36"/>
  <c r="C126" i="36"/>
  <c r="B126" i="36"/>
  <c r="A126" i="36"/>
  <c r="H125" i="36"/>
  <c r="G125" i="36"/>
  <c r="F125" i="36"/>
  <c r="E125" i="36"/>
  <c r="D125" i="36"/>
  <c r="C125" i="36"/>
  <c r="B125" i="36"/>
  <c r="A125" i="36"/>
  <c r="A124" i="36"/>
  <c r="A123" i="36"/>
  <c r="A122" i="36"/>
  <c r="A121" i="36"/>
  <c r="A120" i="36"/>
  <c r="A119" i="36"/>
  <c r="B118" i="36"/>
  <c r="A118" i="36"/>
  <c r="B117" i="36"/>
  <c r="A117" i="36"/>
  <c r="H116" i="36"/>
  <c r="G116" i="36"/>
  <c r="F116" i="36"/>
  <c r="E116" i="36"/>
  <c r="D116" i="36"/>
  <c r="C116" i="36"/>
  <c r="B116" i="36"/>
  <c r="A116" i="36"/>
  <c r="B115" i="36"/>
  <c r="A115" i="36"/>
  <c r="B114" i="36"/>
  <c r="A114" i="36"/>
  <c r="H113" i="36"/>
  <c r="G113" i="36"/>
  <c r="F113" i="36"/>
  <c r="E113" i="36"/>
  <c r="D113" i="36"/>
  <c r="C113" i="36"/>
  <c r="B113" i="36"/>
  <c r="A113" i="36"/>
  <c r="B112" i="36"/>
  <c r="A112" i="36"/>
  <c r="H111" i="36"/>
  <c r="G111" i="36"/>
  <c r="F111" i="36"/>
  <c r="E111" i="36"/>
  <c r="D111" i="36"/>
  <c r="C111" i="36"/>
  <c r="B111" i="36"/>
  <c r="A111" i="36"/>
  <c r="H110" i="36"/>
  <c r="G110" i="36"/>
  <c r="F110" i="36"/>
  <c r="E110" i="36"/>
  <c r="D110" i="36"/>
  <c r="C110" i="36"/>
  <c r="B110" i="36"/>
  <c r="A110" i="36"/>
  <c r="H109" i="36"/>
  <c r="G109" i="36"/>
  <c r="F109" i="36"/>
  <c r="E109" i="36"/>
  <c r="D109" i="36"/>
  <c r="C109" i="36"/>
  <c r="B109" i="36"/>
  <c r="A109" i="36"/>
  <c r="A108" i="36"/>
  <c r="F104" i="36"/>
  <c r="A102" i="36"/>
  <c r="F103" i="36"/>
  <c r="A101" i="36"/>
  <c r="F102" i="36"/>
  <c r="A100" i="36"/>
  <c r="F101" i="36"/>
  <c r="A99" i="36"/>
  <c r="F100" i="36"/>
  <c r="A98" i="36"/>
  <c r="F99" i="36"/>
  <c r="A97" i="36"/>
  <c r="F98" i="36"/>
  <c r="A96" i="36"/>
  <c r="F97" i="36"/>
  <c r="A95" i="36"/>
  <c r="F96" i="36"/>
  <c r="A94" i="36"/>
  <c r="G71" i="36"/>
  <c r="G95" i="36"/>
  <c r="F95" i="36"/>
  <c r="A93" i="36"/>
  <c r="G70" i="36"/>
  <c r="G94" i="36"/>
  <c r="F94" i="36"/>
  <c r="A92" i="36"/>
  <c r="G69" i="36"/>
  <c r="G93" i="36"/>
  <c r="F93" i="36"/>
  <c r="A91" i="36"/>
  <c r="G68" i="36"/>
  <c r="F68" i="36"/>
  <c r="G92" i="36"/>
  <c r="F92" i="36"/>
  <c r="A90" i="36"/>
  <c r="G67" i="36"/>
  <c r="G91" i="36"/>
  <c r="F91" i="36"/>
  <c r="A89" i="36"/>
  <c r="F90" i="36"/>
  <c r="A88" i="36"/>
  <c r="F89" i="36"/>
  <c r="A87" i="36"/>
  <c r="F88" i="36"/>
  <c r="A86" i="36"/>
  <c r="F87" i="36"/>
  <c r="A85" i="36"/>
  <c r="F86" i="36"/>
  <c r="A84" i="36"/>
  <c r="F85" i="36"/>
  <c r="A83" i="36"/>
  <c r="F84" i="36"/>
  <c r="A82" i="36"/>
  <c r="B59" i="36"/>
  <c r="B83" i="36"/>
  <c r="A81" i="36"/>
  <c r="H58" i="36"/>
  <c r="G58" i="36"/>
  <c r="F58" i="36"/>
  <c r="E58" i="36"/>
  <c r="D58" i="36"/>
  <c r="C58" i="36"/>
  <c r="B58" i="36"/>
  <c r="H82" i="36"/>
  <c r="G82" i="36"/>
  <c r="F82" i="36"/>
  <c r="E82" i="36"/>
  <c r="D82" i="36"/>
  <c r="C82" i="36"/>
  <c r="B82" i="36"/>
  <c r="A80" i="36"/>
  <c r="H57" i="36"/>
  <c r="G57" i="36"/>
  <c r="F57" i="36"/>
  <c r="E57" i="36"/>
  <c r="D57" i="36"/>
  <c r="C57" i="36"/>
  <c r="B81" i="36"/>
  <c r="H81" i="36"/>
  <c r="G81" i="36"/>
  <c r="F81" i="36"/>
  <c r="E81" i="36"/>
  <c r="D81" i="36"/>
  <c r="C81" i="36"/>
  <c r="B57" i="36"/>
  <c r="A79" i="36"/>
  <c r="F54" i="36"/>
  <c r="A30" i="36"/>
  <c r="F53" i="36"/>
  <c r="A29" i="36"/>
  <c r="F52" i="36"/>
  <c r="A28" i="36"/>
  <c r="F51" i="36"/>
  <c r="A27" i="36"/>
  <c r="F50" i="36"/>
  <c r="A26" i="36"/>
  <c r="F49" i="36"/>
  <c r="A25" i="36"/>
  <c r="F48" i="36"/>
  <c r="A24" i="36"/>
  <c r="F47" i="36"/>
  <c r="B23" i="36"/>
  <c r="A23" i="36"/>
  <c r="F46" i="36"/>
  <c r="A22" i="36"/>
  <c r="G45" i="36"/>
  <c r="F45" i="36"/>
  <c r="G21" i="36"/>
  <c r="A21" i="36"/>
  <c r="G44" i="36"/>
  <c r="F44" i="36"/>
  <c r="G20" i="36"/>
  <c r="A20" i="36"/>
  <c r="G43" i="36"/>
  <c r="F43" i="36"/>
  <c r="G19" i="36"/>
  <c r="A19" i="36"/>
  <c r="G42" i="36"/>
  <c r="F42" i="36"/>
  <c r="G18" i="36"/>
  <c r="F18" i="36"/>
  <c r="A18" i="36"/>
  <c r="G41" i="36"/>
  <c r="F41" i="36"/>
  <c r="G17" i="36"/>
  <c r="A17" i="36"/>
  <c r="F40" i="36"/>
  <c r="A16" i="36"/>
  <c r="F39" i="36"/>
  <c r="A15" i="36"/>
  <c r="F38" i="36"/>
  <c r="A14" i="36"/>
  <c r="F37" i="36"/>
  <c r="A13" i="36"/>
  <c r="F36" i="36"/>
  <c r="A12" i="36"/>
  <c r="F35" i="36"/>
  <c r="A11" i="36"/>
  <c r="F34" i="36"/>
  <c r="A10" i="36"/>
  <c r="B33" i="36"/>
  <c r="B9" i="36"/>
  <c r="A9" i="36"/>
  <c r="H32" i="36"/>
  <c r="G32" i="36"/>
  <c r="F32" i="36"/>
  <c r="E32" i="36"/>
  <c r="D32" i="36"/>
  <c r="C32" i="36"/>
  <c r="B32" i="36"/>
  <c r="B8" i="36"/>
  <c r="A8" i="36"/>
  <c r="H31" i="36"/>
  <c r="G31" i="36"/>
  <c r="F31" i="36"/>
  <c r="E31" i="36"/>
  <c r="D31" i="36"/>
  <c r="C31" i="36"/>
  <c r="B31" i="36"/>
  <c r="B7" i="36"/>
  <c r="A7" i="36"/>
  <c r="B6" i="36"/>
  <c r="A6" i="36"/>
  <c r="B5" i="36"/>
  <c r="A5" i="36"/>
  <c r="A2" i="36"/>
  <c r="A1" i="36"/>
  <c r="E279" i="36"/>
  <c r="E278" i="36"/>
  <c r="E276" i="36"/>
  <c r="E275" i="36"/>
  <c r="E274" i="36"/>
  <c r="E271" i="36"/>
  <c r="O353" i="17"/>
  <c r="I373" i="36"/>
  <c r="O298" i="17"/>
  <c r="O9" i="17"/>
  <c r="O33" i="17"/>
  <c r="I32" i="36"/>
  <c r="O59" i="17"/>
  <c r="I58" i="36"/>
  <c r="O83" i="17"/>
  <c r="I82" i="36"/>
  <c r="O111" i="17"/>
  <c r="O122" i="17"/>
  <c r="I127" i="36"/>
  <c r="O146" i="17"/>
  <c r="I151" i="36"/>
  <c r="O172" i="17"/>
  <c r="I176" i="36"/>
  <c r="O198" i="17"/>
  <c r="O222" i="17"/>
  <c r="I232" i="36"/>
  <c r="O248" i="17"/>
  <c r="I257" i="36"/>
  <c r="O272" i="17"/>
  <c r="I281" i="36"/>
  <c r="O352" i="17"/>
  <c r="I381" i="36"/>
  <c r="C11" i="17"/>
  <c r="C10" i="36"/>
  <c r="C22" i="17"/>
  <c r="C21" i="36"/>
  <c r="C12" i="17"/>
  <c r="C11" i="36"/>
  <c r="C13" i="17"/>
  <c r="C12" i="36"/>
  <c r="C15" i="17"/>
  <c r="C14" i="36"/>
  <c r="C16" i="17"/>
  <c r="C15" i="36"/>
  <c r="C18" i="17"/>
  <c r="C17" i="36"/>
  <c r="C19" i="17"/>
  <c r="C18" i="36"/>
  <c r="C20" i="17"/>
  <c r="C19" i="36"/>
  <c r="C23" i="17"/>
  <c r="C22" i="36"/>
  <c r="C24" i="17"/>
  <c r="C23" i="36"/>
  <c r="C25" i="17"/>
  <c r="C24" i="36"/>
  <c r="C26" i="17"/>
  <c r="C25" i="36"/>
  <c r="C27" i="17"/>
  <c r="C26" i="36"/>
  <c r="C28" i="17"/>
  <c r="C27" i="36"/>
  <c r="C29" i="17"/>
  <c r="C28" i="36"/>
  <c r="C30" i="17"/>
  <c r="C29" i="36"/>
  <c r="C31" i="17"/>
  <c r="C30" i="36"/>
  <c r="D11" i="17"/>
  <c r="D10" i="36"/>
  <c r="D25" i="17"/>
  <c r="D24" i="36"/>
  <c r="D21" i="17"/>
  <c r="D20" i="36"/>
  <c r="D12" i="17"/>
  <c r="D11" i="36"/>
  <c r="D14" i="17"/>
  <c r="D13" i="36"/>
  <c r="D15" i="17"/>
  <c r="D14" i="36"/>
  <c r="D16" i="17"/>
  <c r="D15" i="36"/>
  <c r="D17" i="17"/>
  <c r="D16" i="36"/>
  <c r="D18" i="17"/>
  <c r="D17" i="36"/>
  <c r="D19" i="17"/>
  <c r="D18" i="36"/>
  <c r="D20" i="17"/>
  <c r="D19" i="36"/>
  <c r="D22" i="17"/>
  <c r="D21" i="36"/>
  <c r="D24" i="17"/>
  <c r="D23" i="36"/>
  <c r="D26" i="17"/>
  <c r="D25" i="36"/>
  <c r="D27" i="17"/>
  <c r="D26" i="36"/>
  <c r="D28" i="17"/>
  <c r="D27" i="36"/>
  <c r="D29" i="17"/>
  <c r="D28" i="36"/>
  <c r="D30" i="17"/>
  <c r="D29" i="36"/>
  <c r="D31" i="17"/>
  <c r="D30" i="36"/>
  <c r="E11" i="17"/>
  <c r="E10" i="36"/>
  <c r="E31" i="17"/>
  <c r="E30" i="36"/>
  <c r="E30" i="17"/>
  <c r="E29" i="36"/>
  <c r="E29" i="17"/>
  <c r="E28" i="36"/>
  <c r="E28" i="17"/>
  <c r="E27" i="36"/>
  <c r="E23" i="17"/>
  <c r="E22" i="36"/>
  <c r="E22" i="17"/>
  <c r="E21" i="36"/>
  <c r="E21" i="17"/>
  <c r="E20" i="36"/>
  <c r="E20" i="17"/>
  <c r="E19" i="36"/>
  <c r="E18" i="17"/>
  <c r="E17" i="36"/>
  <c r="E16" i="17"/>
  <c r="E15" i="36"/>
  <c r="E15" i="17"/>
  <c r="E14" i="36"/>
  <c r="E14" i="17"/>
  <c r="E13" i="36"/>
  <c r="E13" i="17"/>
  <c r="E12" i="36"/>
  <c r="E12" i="17"/>
  <c r="E11" i="36"/>
  <c r="E25" i="17"/>
  <c r="E24" i="36"/>
  <c r="F11" i="17"/>
  <c r="F10" i="36"/>
  <c r="F12" i="17"/>
  <c r="F11" i="36"/>
  <c r="F13" i="17"/>
  <c r="F12" i="36"/>
  <c r="F14" i="17"/>
  <c r="F13" i="36"/>
  <c r="F15" i="17"/>
  <c r="F14" i="36"/>
  <c r="F16" i="17"/>
  <c r="F15" i="36"/>
  <c r="F17" i="17"/>
  <c r="F16" i="36"/>
  <c r="F18" i="17"/>
  <c r="F17" i="36"/>
  <c r="F20" i="17"/>
  <c r="F19" i="36"/>
  <c r="F21" i="17"/>
  <c r="F20" i="36"/>
  <c r="F22" i="17"/>
  <c r="F21" i="36"/>
  <c r="F23" i="17"/>
  <c r="F22" i="36"/>
  <c r="F24" i="17"/>
  <c r="F23" i="36"/>
  <c r="F25" i="17"/>
  <c r="F24" i="36"/>
  <c r="F26" i="17"/>
  <c r="F25" i="36"/>
  <c r="F27" i="17"/>
  <c r="F26" i="36"/>
  <c r="F28" i="17"/>
  <c r="F27" i="36"/>
  <c r="F29" i="17"/>
  <c r="F28" i="36"/>
  <c r="F30" i="17"/>
  <c r="F29" i="36"/>
  <c r="F31" i="17"/>
  <c r="F30" i="36"/>
  <c r="G11" i="17"/>
  <c r="G10" i="36"/>
  <c r="G12" i="17"/>
  <c r="G11" i="36"/>
  <c r="G13" i="17"/>
  <c r="G12" i="36"/>
  <c r="G14" i="17"/>
  <c r="G13" i="36"/>
  <c r="G15" i="17"/>
  <c r="G14" i="36"/>
  <c r="G16" i="17"/>
  <c r="G15" i="36"/>
  <c r="G17" i="17"/>
  <c r="G16" i="36"/>
  <c r="G23" i="17"/>
  <c r="G22" i="36"/>
  <c r="G24" i="17"/>
  <c r="G23" i="36"/>
  <c r="G25" i="17"/>
  <c r="G24" i="36"/>
  <c r="G26" i="17"/>
  <c r="G25" i="36"/>
  <c r="G27" i="17"/>
  <c r="G26" i="36"/>
  <c r="G28" i="17"/>
  <c r="G27" i="36"/>
  <c r="G29" i="17"/>
  <c r="G28" i="36"/>
  <c r="G30" i="17"/>
  <c r="G29" i="36"/>
  <c r="G31" i="17"/>
  <c r="G30" i="36"/>
  <c r="H11" i="17"/>
  <c r="H10" i="36"/>
  <c r="H12" i="17"/>
  <c r="H11" i="36"/>
  <c r="H13" i="17"/>
  <c r="H12" i="36"/>
  <c r="H14" i="17"/>
  <c r="H13" i="36"/>
  <c r="H15" i="17"/>
  <c r="H14" i="36"/>
  <c r="H16" i="17"/>
  <c r="H15" i="36"/>
  <c r="H17" i="17"/>
  <c r="H16" i="36"/>
  <c r="H18" i="17"/>
  <c r="H17" i="36"/>
  <c r="H19" i="17"/>
  <c r="H18" i="36"/>
  <c r="H20" i="17"/>
  <c r="H19" i="36"/>
  <c r="H21" i="17"/>
  <c r="H20" i="36"/>
  <c r="H22" i="17"/>
  <c r="H21" i="36"/>
  <c r="H23" i="17"/>
  <c r="H22" i="36"/>
  <c r="H24" i="17"/>
  <c r="H23" i="36"/>
  <c r="H25" i="17"/>
  <c r="H24" i="36"/>
  <c r="H26" i="17"/>
  <c r="H25" i="36"/>
  <c r="H27" i="17"/>
  <c r="H26" i="36"/>
  <c r="H28" i="17"/>
  <c r="H27" i="36"/>
  <c r="H29" i="17"/>
  <c r="H28" i="36"/>
  <c r="H30" i="17"/>
  <c r="H29" i="36"/>
  <c r="H31" i="17"/>
  <c r="H30" i="36"/>
  <c r="O11" i="17"/>
  <c r="I10" i="36"/>
  <c r="O12" i="17"/>
  <c r="I11" i="36"/>
  <c r="O13" i="17"/>
  <c r="I12" i="36"/>
  <c r="O14" i="17"/>
  <c r="I13" i="36"/>
  <c r="O15" i="17"/>
  <c r="I14" i="36"/>
  <c r="O16" i="17"/>
  <c r="I15" i="36"/>
  <c r="O17" i="17"/>
  <c r="I16" i="36"/>
  <c r="O18" i="17"/>
  <c r="I17" i="36"/>
  <c r="O19" i="17"/>
  <c r="I18" i="36"/>
  <c r="O20" i="17"/>
  <c r="I19" i="36"/>
  <c r="O21" i="17"/>
  <c r="I20" i="36"/>
  <c r="O22" i="17"/>
  <c r="I21" i="36"/>
  <c r="O23" i="17"/>
  <c r="I22" i="36"/>
  <c r="O24" i="17"/>
  <c r="I23" i="36"/>
  <c r="O25" i="17"/>
  <c r="I24" i="36"/>
  <c r="O26" i="17"/>
  <c r="I25" i="36"/>
  <c r="O27" i="17"/>
  <c r="I26" i="36"/>
  <c r="O28" i="17"/>
  <c r="I27" i="36"/>
  <c r="O29" i="17"/>
  <c r="I28" i="36"/>
  <c r="O30" i="17"/>
  <c r="I29" i="36"/>
  <c r="O31" i="17"/>
  <c r="I30" i="36"/>
  <c r="C35" i="17"/>
  <c r="C34" i="36"/>
  <c r="C36" i="17"/>
  <c r="C35" i="36"/>
  <c r="C37" i="17"/>
  <c r="C36" i="36"/>
  <c r="C38" i="17"/>
  <c r="C37" i="36"/>
  <c r="C39" i="17"/>
  <c r="C38" i="36"/>
  <c r="C40" i="17"/>
  <c r="C39" i="36"/>
  <c r="C41" i="17"/>
  <c r="C40" i="36"/>
  <c r="C42" i="17"/>
  <c r="C41" i="36"/>
  <c r="C43" i="17"/>
  <c r="C42" i="36"/>
  <c r="C44" i="17"/>
  <c r="C43" i="36"/>
  <c r="C45" i="17"/>
  <c r="C44" i="36"/>
  <c r="C46" i="17"/>
  <c r="C45" i="36"/>
  <c r="C47" i="17"/>
  <c r="C46" i="36"/>
  <c r="C48" i="17"/>
  <c r="C47" i="36"/>
  <c r="C49" i="17"/>
  <c r="C48" i="36"/>
  <c r="C50" i="17"/>
  <c r="C49" i="36"/>
  <c r="C51" i="17"/>
  <c r="C50" i="36"/>
  <c r="C52" i="17"/>
  <c r="C51" i="36"/>
  <c r="C53" i="17"/>
  <c r="C52" i="36"/>
  <c r="C54" i="17"/>
  <c r="C53" i="36"/>
  <c r="C55" i="17"/>
  <c r="C54" i="36"/>
  <c r="D35" i="17"/>
  <c r="D34" i="36"/>
  <c r="D55" i="17"/>
  <c r="D54" i="36"/>
  <c r="D54" i="17"/>
  <c r="D53" i="36"/>
  <c r="D53" i="17"/>
  <c r="D52" i="36"/>
  <c r="D52" i="17"/>
  <c r="D51" i="36"/>
  <c r="D51" i="17"/>
  <c r="D50" i="36"/>
  <c r="D50" i="17"/>
  <c r="D49" i="36"/>
  <c r="D48" i="17"/>
  <c r="D47" i="36"/>
  <c r="D47" i="17"/>
  <c r="D46" i="36"/>
  <c r="D46" i="17"/>
  <c r="D45" i="36"/>
  <c r="D44" i="17"/>
  <c r="D43" i="36"/>
  <c r="D43" i="17"/>
  <c r="D42" i="36"/>
  <c r="D42" i="17"/>
  <c r="D41" i="36"/>
  <c r="D41" i="17"/>
  <c r="D40" i="36"/>
  <c r="D40" i="17"/>
  <c r="D39" i="36"/>
  <c r="D39" i="17"/>
  <c r="D38" i="36"/>
  <c r="D38" i="17"/>
  <c r="D37" i="36"/>
  <c r="D37" i="17"/>
  <c r="D36" i="36"/>
  <c r="D36" i="17"/>
  <c r="D35" i="36"/>
  <c r="D45" i="17"/>
  <c r="D44" i="36"/>
  <c r="D49" i="17"/>
  <c r="D48" i="36"/>
  <c r="E35" i="17"/>
  <c r="E34" i="36"/>
  <c r="E55" i="17"/>
  <c r="E54" i="36"/>
  <c r="E54" i="17"/>
  <c r="E53" i="36"/>
  <c r="E53" i="17"/>
  <c r="E52" i="36"/>
  <c r="E52" i="17"/>
  <c r="E51" i="36"/>
  <c r="E50" i="17"/>
  <c r="E49" i="36"/>
  <c r="E48" i="17"/>
  <c r="E47" i="36"/>
  <c r="E47" i="17"/>
  <c r="E46" i="36"/>
  <c r="E46" i="17"/>
  <c r="E45" i="36"/>
  <c r="E45" i="17"/>
  <c r="E44" i="36"/>
  <c r="E44" i="17"/>
  <c r="E43" i="36"/>
  <c r="E43" i="17"/>
  <c r="E42" i="36"/>
  <c r="E42" i="17"/>
  <c r="E41" i="36"/>
  <c r="E41" i="17"/>
  <c r="E40" i="36"/>
  <c r="E40" i="17"/>
  <c r="E39" i="36"/>
  <c r="E39" i="17"/>
  <c r="E38" i="36"/>
  <c r="E38" i="17"/>
  <c r="E37" i="36"/>
  <c r="E37" i="17"/>
  <c r="E36" i="36"/>
  <c r="E36" i="17"/>
  <c r="E35" i="36"/>
  <c r="E49" i="17"/>
  <c r="E48" i="36"/>
  <c r="G35" i="17"/>
  <c r="G34" i="36"/>
  <c r="G36" i="17"/>
  <c r="G35" i="36"/>
  <c r="G37" i="17"/>
  <c r="G36" i="36"/>
  <c r="G38" i="17"/>
  <c r="G37" i="36"/>
  <c r="G39" i="17"/>
  <c r="G38" i="36"/>
  <c r="G40" i="17"/>
  <c r="G39" i="36"/>
  <c r="G41" i="17"/>
  <c r="G40" i="36"/>
  <c r="G47" i="17"/>
  <c r="G46" i="36"/>
  <c r="G48" i="17"/>
  <c r="G47" i="36"/>
  <c r="G49" i="17"/>
  <c r="G48" i="36"/>
  <c r="G50" i="17"/>
  <c r="G49" i="36"/>
  <c r="G51" i="17"/>
  <c r="G50" i="36"/>
  <c r="G52" i="17"/>
  <c r="G51" i="36"/>
  <c r="G53" i="17"/>
  <c r="G52" i="36"/>
  <c r="G54" i="17"/>
  <c r="G53" i="36"/>
  <c r="G55" i="17"/>
  <c r="G54" i="36"/>
  <c r="H35" i="17"/>
  <c r="H34" i="36"/>
  <c r="H36" i="17"/>
  <c r="H35" i="36"/>
  <c r="H37" i="17"/>
  <c r="H36" i="36"/>
  <c r="H38" i="17"/>
  <c r="H37" i="36"/>
  <c r="H39" i="17"/>
  <c r="H38" i="36"/>
  <c r="H40" i="17"/>
  <c r="H39" i="36"/>
  <c r="H41" i="17"/>
  <c r="H40" i="36"/>
  <c r="H42" i="17"/>
  <c r="H41" i="36"/>
  <c r="H43" i="17"/>
  <c r="H42" i="36"/>
  <c r="H44" i="17"/>
  <c r="H43" i="36"/>
  <c r="H45" i="17"/>
  <c r="H44" i="36"/>
  <c r="H46" i="17"/>
  <c r="H45" i="36"/>
  <c r="H47" i="17"/>
  <c r="H46" i="36"/>
  <c r="H48" i="17"/>
  <c r="H47" i="36"/>
  <c r="H49" i="17"/>
  <c r="H48" i="36"/>
  <c r="H50" i="17"/>
  <c r="H49" i="36"/>
  <c r="H51" i="17"/>
  <c r="H50" i="36"/>
  <c r="H52" i="17"/>
  <c r="H51" i="36"/>
  <c r="H53" i="17"/>
  <c r="H52" i="36"/>
  <c r="H54" i="17"/>
  <c r="H53" i="36"/>
  <c r="H55" i="17"/>
  <c r="H54" i="36"/>
  <c r="O35" i="17"/>
  <c r="I34" i="36"/>
  <c r="O36" i="17"/>
  <c r="I35" i="36"/>
  <c r="O37" i="17"/>
  <c r="I36" i="36"/>
  <c r="O38" i="17"/>
  <c r="I37" i="36"/>
  <c r="O39" i="17"/>
  <c r="I38" i="36"/>
  <c r="O40" i="17"/>
  <c r="I39" i="36"/>
  <c r="O41" i="17"/>
  <c r="I40" i="36"/>
  <c r="O42" i="17"/>
  <c r="I41" i="36"/>
  <c r="O43" i="17"/>
  <c r="I42" i="36"/>
  <c r="O44" i="17"/>
  <c r="I43" i="36"/>
  <c r="O45" i="17"/>
  <c r="I44" i="36"/>
  <c r="O46" i="17"/>
  <c r="I45" i="36"/>
  <c r="O47" i="17"/>
  <c r="I46" i="36"/>
  <c r="O48" i="17"/>
  <c r="I47" i="36"/>
  <c r="O49" i="17"/>
  <c r="I48" i="36"/>
  <c r="O50" i="17"/>
  <c r="I49" i="36"/>
  <c r="O51" i="17"/>
  <c r="I50" i="36"/>
  <c r="O52" i="17"/>
  <c r="I51" i="36"/>
  <c r="O53" i="17"/>
  <c r="I52" i="36"/>
  <c r="O54" i="17"/>
  <c r="I53" i="36"/>
  <c r="O55" i="17"/>
  <c r="I54" i="36"/>
  <c r="C85" i="17"/>
  <c r="C84" i="36"/>
  <c r="D85" i="17"/>
  <c r="D84" i="36"/>
  <c r="E85" i="17"/>
  <c r="E84" i="36"/>
  <c r="G85" i="17"/>
  <c r="G84" i="36"/>
  <c r="H85" i="17"/>
  <c r="H84" i="36"/>
  <c r="O85" i="17"/>
  <c r="I84" i="36"/>
  <c r="E105" i="17"/>
  <c r="E104" i="36"/>
  <c r="E104" i="17"/>
  <c r="E103" i="36"/>
  <c r="E102" i="17"/>
  <c r="E101" i="36"/>
  <c r="E101" i="17"/>
  <c r="E100" i="36"/>
  <c r="E100" i="17"/>
  <c r="E99" i="36"/>
  <c r="E96" i="17"/>
  <c r="E95" i="36"/>
  <c r="E94" i="17"/>
  <c r="E93" i="36"/>
  <c r="E92" i="17"/>
  <c r="E91" i="36"/>
  <c r="E91" i="17"/>
  <c r="E90" i="36"/>
  <c r="E90" i="17"/>
  <c r="E89" i="36"/>
  <c r="E89" i="17"/>
  <c r="E88" i="36"/>
  <c r="E88" i="17"/>
  <c r="E87" i="36"/>
  <c r="E87" i="17"/>
  <c r="E86" i="36"/>
  <c r="D104" i="17"/>
  <c r="D103" i="36"/>
  <c r="D102" i="17"/>
  <c r="D101" i="36"/>
  <c r="D101" i="17"/>
  <c r="D100" i="36"/>
  <c r="D100" i="17"/>
  <c r="D99" i="36"/>
  <c r="D97" i="17"/>
  <c r="D96" i="36"/>
  <c r="D96" i="17"/>
  <c r="D95" i="36"/>
  <c r="D93" i="17"/>
  <c r="D92" i="36"/>
  <c r="D92" i="17"/>
  <c r="D91" i="36"/>
  <c r="D90" i="17"/>
  <c r="D89" i="36"/>
  <c r="D89" i="17"/>
  <c r="D88" i="36"/>
  <c r="D87" i="17"/>
  <c r="D86" i="36"/>
  <c r="D105" i="17"/>
  <c r="D104" i="36"/>
  <c r="D103" i="17"/>
  <c r="D102" i="36"/>
  <c r="D95" i="17"/>
  <c r="D94" i="36"/>
  <c r="D94" i="17"/>
  <c r="D93" i="36"/>
  <c r="D91" i="17"/>
  <c r="D90" i="36"/>
  <c r="D88" i="17"/>
  <c r="D87" i="36"/>
  <c r="D99" i="17"/>
  <c r="D98" i="36"/>
  <c r="D98" i="17"/>
  <c r="D97" i="36"/>
  <c r="D86" i="17"/>
  <c r="D85" i="36"/>
  <c r="E103" i="17"/>
  <c r="E102" i="36"/>
  <c r="E99" i="17"/>
  <c r="E98" i="36"/>
  <c r="E98" i="17"/>
  <c r="E97" i="36"/>
  <c r="E97" i="17"/>
  <c r="E96" i="36"/>
  <c r="E95" i="17"/>
  <c r="E94" i="36"/>
  <c r="E93" i="17"/>
  <c r="E92" i="36"/>
  <c r="E86" i="17"/>
  <c r="E85" i="36"/>
  <c r="C86" i="17"/>
  <c r="C85" i="36"/>
  <c r="G86" i="17"/>
  <c r="G85" i="36"/>
  <c r="H86" i="17"/>
  <c r="H85" i="36"/>
  <c r="C87" i="17"/>
  <c r="C86" i="36"/>
  <c r="G87" i="17"/>
  <c r="G86" i="36"/>
  <c r="H87" i="17"/>
  <c r="H86" i="36"/>
  <c r="C88" i="17"/>
  <c r="C87" i="36"/>
  <c r="G88" i="17"/>
  <c r="G87" i="36"/>
  <c r="H88" i="17"/>
  <c r="H87" i="36"/>
  <c r="C89" i="17"/>
  <c r="C88" i="36"/>
  <c r="G89" i="17"/>
  <c r="G88" i="36"/>
  <c r="H89" i="17"/>
  <c r="H88" i="36"/>
  <c r="C90" i="17"/>
  <c r="C89" i="36"/>
  <c r="G90" i="17"/>
  <c r="G89" i="36"/>
  <c r="H90" i="17"/>
  <c r="H89" i="36"/>
  <c r="C91" i="17"/>
  <c r="C90" i="36"/>
  <c r="G91" i="17"/>
  <c r="G90" i="36"/>
  <c r="H91" i="17"/>
  <c r="H90" i="36"/>
  <c r="C92" i="17"/>
  <c r="C91" i="36"/>
  <c r="H92" i="17"/>
  <c r="H91" i="36"/>
  <c r="C93" i="17"/>
  <c r="C92" i="36"/>
  <c r="H93" i="17"/>
  <c r="H92" i="36"/>
  <c r="C94" i="17"/>
  <c r="C93" i="36"/>
  <c r="H94" i="17"/>
  <c r="H93" i="36"/>
  <c r="C95" i="17"/>
  <c r="C94" i="36"/>
  <c r="H95" i="17"/>
  <c r="H94" i="36"/>
  <c r="C96" i="17"/>
  <c r="C95" i="36"/>
  <c r="H96" i="17"/>
  <c r="H95" i="36"/>
  <c r="C97" i="17"/>
  <c r="C96" i="36"/>
  <c r="G97" i="17"/>
  <c r="G96" i="36"/>
  <c r="H97" i="17"/>
  <c r="H96" i="36"/>
  <c r="C98" i="17"/>
  <c r="C97" i="36"/>
  <c r="G98" i="17"/>
  <c r="G97" i="36"/>
  <c r="H98" i="17"/>
  <c r="H97" i="36"/>
  <c r="C99" i="17"/>
  <c r="C98" i="36"/>
  <c r="G99" i="17"/>
  <c r="G98" i="36"/>
  <c r="H99" i="17"/>
  <c r="H98" i="36"/>
  <c r="C100" i="17"/>
  <c r="C99" i="36"/>
  <c r="G100" i="17"/>
  <c r="G99" i="36"/>
  <c r="H100" i="17"/>
  <c r="H99" i="36"/>
  <c r="C101" i="17"/>
  <c r="C100" i="36"/>
  <c r="G101" i="17"/>
  <c r="G100" i="36"/>
  <c r="H101" i="17"/>
  <c r="H100" i="36"/>
  <c r="C102" i="17"/>
  <c r="C101" i="36"/>
  <c r="G102" i="17"/>
  <c r="G101" i="36"/>
  <c r="H102" i="17"/>
  <c r="H101" i="36"/>
  <c r="C103" i="17"/>
  <c r="C102" i="36"/>
  <c r="G103" i="17"/>
  <c r="G102" i="36"/>
  <c r="H103" i="17"/>
  <c r="H102" i="36"/>
  <c r="C104" i="17"/>
  <c r="C103" i="36"/>
  <c r="G104" i="17"/>
  <c r="G103" i="36"/>
  <c r="H104" i="17"/>
  <c r="H103" i="36"/>
  <c r="C105" i="17"/>
  <c r="C104" i="36"/>
  <c r="G105" i="17"/>
  <c r="G104" i="36"/>
  <c r="H105" i="17"/>
  <c r="H104" i="36"/>
  <c r="O86" i="17"/>
  <c r="I85" i="36"/>
  <c r="I86" i="36"/>
  <c r="O88" i="17"/>
  <c r="I87" i="36"/>
  <c r="O89" i="17"/>
  <c r="I88" i="36"/>
  <c r="O90" i="17"/>
  <c r="I89" i="36"/>
  <c r="O91" i="17"/>
  <c r="I90" i="36"/>
  <c r="O92" i="17"/>
  <c r="I91" i="36"/>
  <c r="O93" i="17"/>
  <c r="I92" i="36"/>
  <c r="O94" i="17"/>
  <c r="I93" i="36"/>
  <c r="O95" i="17"/>
  <c r="I94" i="36"/>
  <c r="O96" i="17"/>
  <c r="I95" i="36"/>
  <c r="O97" i="17"/>
  <c r="I96" i="36"/>
  <c r="O98" i="17"/>
  <c r="I97" i="36"/>
  <c r="O99" i="17"/>
  <c r="I98" i="36"/>
  <c r="O100" i="17"/>
  <c r="I99" i="36"/>
  <c r="O101" i="17"/>
  <c r="I100" i="36"/>
  <c r="I101" i="36"/>
  <c r="O103" i="17"/>
  <c r="I102" i="36"/>
  <c r="O104" i="17"/>
  <c r="I103" i="36"/>
  <c r="O105" i="17"/>
  <c r="I104" i="36"/>
  <c r="I60" i="36"/>
  <c r="H61" i="17"/>
  <c r="H60" i="36"/>
  <c r="G61" i="17"/>
  <c r="G60" i="36"/>
  <c r="F61" i="17"/>
  <c r="F60" i="36"/>
  <c r="E61" i="17"/>
  <c r="E60" i="36"/>
  <c r="E79" i="17"/>
  <c r="E78" i="36"/>
  <c r="E78" i="17"/>
  <c r="E77" i="36"/>
  <c r="E76" i="36"/>
  <c r="E76" i="17"/>
  <c r="E75" i="36"/>
  <c r="D80" i="36"/>
  <c r="D80" i="17"/>
  <c r="D79" i="36"/>
  <c r="D79" i="17"/>
  <c r="D78" i="36"/>
  <c r="D78" i="17"/>
  <c r="D77" i="36"/>
  <c r="D77" i="17"/>
  <c r="D76" i="36"/>
  <c r="D76" i="17"/>
  <c r="D75" i="36"/>
  <c r="D73" i="17"/>
  <c r="D72" i="36"/>
  <c r="D70" i="17"/>
  <c r="D69" i="36"/>
  <c r="D63" i="17"/>
  <c r="D62" i="36"/>
  <c r="D64" i="17"/>
  <c r="D63" i="36"/>
  <c r="D65" i="17"/>
  <c r="D64" i="36"/>
  <c r="D66" i="17"/>
  <c r="D65" i="36"/>
  <c r="D67" i="17"/>
  <c r="D66" i="36"/>
  <c r="D68" i="17"/>
  <c r="D67" i="36"/>
  <c r="D69" i="17"/>
  <c r="D68" i="36"/>
  <c r="D72" i="17"/>
  <c r="D71" i="36"/>
  <c r="D74" i="17"/>
  <c r="D73" i="36"/>
  <c r="D75" i="17"/>
  <c r="D74" i="36"/>
  <c r="E80" i="17"/>
  <c r="E79" i="36"/>
  <c r="E73" i="17"/>
  <c r="E72" i="36"/>
  <c r="E67" i="17"/>
  <c r="E66" i="36"/>
  <c r="E68" i="17"/>
  <c r="E67" i="36"/>
  <c r="E69" i="17"/>
  <c r="E68" i="36"/>
  <c r="E70" i="17"/>
  <c r="E69" i="36"/>
  <c r="E71" i="17"/>
  <c r="E70" i="36"/>
  <c r="E74" i="17"/>
  <c r="E73" i="36"/>
  <c r="E75" i="17"/>
  <c r="E74" i="36"/>
  <c r="E64" i="17"/>
  <c r="E63" i="36"/>
  <c r="E65" i="17"/>
  <c r="E64" i="36"/>
  <c r="E66" i="17"/>
  <c r="E65" i="36"/>
  <c r="E62" i="17"/>
  <c r="E61" i="36"/>
  <c r="C62" i="17"/>
  <c r="C61" i="36"/>
  <c r="G62" i="17"/>
  <c r="G61" i="36"/>
  <c r="C63" i="17"/>
  <c r="C62" i="36"/>
  <c r="F63" i="17"/>
  <c r="F62" i="36"/>
  <c r="G63" i="17"/>
  <c r="G62" i="36"/>
  <c r="H62" i="36"/>
  <c r="C64" i="17"/>
  <c r="C63" i="36"/>
  <c r="F64" i="17"/>
  <c r="F63" i="36"/>
  <c r="G64" i="17"/>
  <c r="G63" i="36"/>
  <c r="C65" i="17"/>
  <c r="C64" i="36"/>
  <c r="F65" i="17"/>
  <c r="F64" i="36"/>
  <c r="G65" i="17"/>
  <c r="G64" i="36"/>
  <c r="H65" i="17"/>
  <c r="H64" i="36"/>
  <c r="C66" i="17"/>
  <c r="C65" i="36"/>
  <c r="F66" i="17"/>
  <c r="F65" i="36"/>
  <c r="G66" i="17"/>
  <c r="G65" i="36"/>
  <c r="H66" i="17"/>
  <c r="H65" i="36"/>
  <c r="C67" i="17"/>
  <c r="C66" i="36"/>
  <c r="G67" i="17"/>
  <c r="G66" i="36"/>
  <c r="H67" i="17"/>
  <c r="H66" i="36"/>
  <c r="C68" i="17"/>
  <c r="C67" i="36"/>
  <c r="F68" i="17"/>
  <c r="F67" i="36"/>
  <c r="H68" i="17"/>
  <c r="H67" i="36"/>
  <c r="H69" i="17"/>
  <c r="H68" i="36"/>
  <c r="F70" i="17"/>
  <c r="F69" i="36"/>
  <c r="H70" i="17"/>
  <c r="H69" i="36"/>
  <c r="C71" i="17"/>
  <c r="C70" i="36"/>
  <c r="F71" i="17"/>
  <c r="F70" i="36"/>
  <c r="H71" i="17"/>
  <c r="H70" i="36"/>
  <c r="C71" i="36"/>
  <c r="F72" i="17"/>
  <c r="F71" i="36"/>
  <c r="H72" i="17"/>
  <c r="H71" i="36"/>
  <c r="C73" i="17"/>
  <c r="C72" i="36"/>
  <c r="F73" i="17"/>
  <c r="F72" i="36"/>
  <c r="G73" i="17"/>
  <c r="G72" i="36"/>
  <c r="H73" i="17"/>
  <c r="H72" i="36"/>
  <c r="C74" i="17"/>
  <c r="C73" i="36"/>
  <c r="F74" i="17"/>
  <c r="F73" i="36"/>
  <c r="G74" i="17"/>
  <c r="G73" i="36"/>
  <c r="H74" i="17"/>
  <c r="H73" i="36"/>
  <c r="C75" i="17"/>
  <c r="C74" i="36"/>
  <c r="F75" i="17"/>
  <c r="F74" i="36"/>
  <c r="G75" i="17"/>
  <c r="G74" i="36"/>
  <c r="H75" i="17"/>
  <c r="H74" i="36"/>
  <c r="C76" i="17"/>
  <c r="C75" i="36"/>
  <c r="F76" i="17"/>
  <c r="F75" i="36"/>
  <c r="G76" i="17"/>
  <c r="G75" i="36"/>
  <c r="H76" i="17"/>
  <c r="H75" i="36"/>
  <c r="C77" i="17"/>
  <c r="C76" i="36"/>
  <c r="F77" i="17"/>
  <c r="F76" i="36"/>
  <c r="G77" i="17"/>
  <c r="G76" i="36"/>
  <c r="H76" i="36"/>
  <c r="C78" i="17"/>
  <c r="C77" i="36"/>
  <c r="F78" i="17"/>
  <c r="F77" i="36"/>
  <c r="G78" i="17"/>
  <c r="G77" i="36"/>
  <c r="H78" i="17"/>
  <c r="H77" i="36"/>
  <c r="C79" i="17"/>
  <c r="C78" i="36"/>
  <c r="F79" i="17"/>
  <c r="F78" i="36"/>
  <c r="G79" i="17"/>
  <c r="G78" i="36"/>
  <c r="H79" i="17"/>
  <c r="H78" i="36"/>
  <c r="C80" i="17"/>
  <c r="C79" i="36"/>
  <c r="F80" i="17"/>
  <c r="F79" i="36"/>
  <c r="G80" i="17"/>
  <c r="G79" i="36"/>
  <c r="H80" i="17"/>
  <c r="H79" i="36"/>
  <c r="C81" i="17"/>
  <c r="C80" i="36"/>
  <c r="F81" i="17"/>
  <c r="F80" i="36"/>
  <c r="G81" i="17"/>
  <c r="G80" i="36"/>
  <c r="H81" i="17"/>
  <c r="H80" i="36"/>
  <c r="O63" i="17"/>
  <c r="I62" i="36"/>
  <c r="O64" i="17"/>
  <c r="I63" i="36"/>
  <c r="O65" i="17"/>
  <c r="I64" i="36"/>
  <c r="O66" i="17"/>
  <c r="I65" i="36"/>
  <c r="O67" i="17"/>
  <c r="I66" i="36"/>
  <c r="O68" i="17"/>
  <c r="I67" i="36"/>
  <c r="O69" i="17"/>
  <c r="I68" i="36"/>
  <c r="O70" i="17"/>
  <c r="I69" i="36"/>
  <c r="O71" i="17"/>
  <c r="I70" i="36"/>
  <c r="O72" i="17"/>
  <c r="I71" i="36"/>
  <c r="O73" i="17"/>
  <c r="I72" i="36"/>
  <c r="O74" i="17"/>
  <c r="I73" i="36"/>
  <c r="O75" i="17"/>
  <c r="I74" i="36"/>
  <c r="O76" i="17"/>
  <c r="I75" i="36"/>
  <c r="O77" i="17"/>
  <c r="I76" i="36"/>
  <c r="O78" i="17"/>
  <c r="I77" i="36"/>
  <c r="O79" i="17"/>
  <c r="I78" i="36"/>
  <c r="O80" i="17"/>
  <c r="I79" i="36"/>
  <c r="O81" i="17"/>
  <c r="I80" i="36"/>
  <c r="O124" i="17"/>
  <c r="I129" i="36"/>
  <c r="H124" i="17"/>
  <c r="H129" i="36"/>
  <c r="G124" i="17"/>
  <c r="G129" i="36"/>
  <c r="F124" i="17"/>
  <c r="F129" i="36"/>
  <c r="C124" i="17"/>
  <c r="C129" i="36"/>
  <c r="D124" i="17"/>
  <c r="D129" i="36"/>
  <c r="E124" i="17"/>
  <c r="E129" i="36"/>
  <c r="E144" i="17"/>
  <c r="E149" i="36"/>
  <c r="E143" i="17"/>
  <c r="E148" i="36"/>
  <c r="E142" i="17"/>
  <c r="E147" i="36"/>
  <c r="E141" i="17"/>
  <c r="E146" i="36"/>
  <c r="E140" i="17"/>
  <c r="E145" i="36"/>
  <c r="E139" i="17"/>
  <c r="E144" i="36"/>
  <c r="E137" i="17"/>
  <c r="E142" i="36"/>
  <c r="E136" i="17"/>
  <c r="E141" i="36"/>
  <c r="E135" i="17"/>
  <c r="E140" i="36"/>
  <c r="E134" i="17"/>
  <c r="E139" i="36"/>
  <c r="E133" i="17"/>
  <c r="E138" i="36"/>
  <c r="E132" i="17"/>
  <c r="E137" i="36"/>
  <c r="E131" i="17"/>
  <c r="E136" i="36"/>
  <c r="E130" i="17"/>
  <c r="E135" i="36"/>
  <c r="E129" i="17"/>
  <c r="E134" i="36"/>
  <c r="E128" i="17"/>
  <c r="E133" i="36"/>
  <c r="E127" i="17"/>
  <c r="E132" i="36"/>
  <c r="E126" i="17"/>
  <c r="E131" i="36"/>
  <c r="E125" i="17"/>
  <c r="E130" i="36"/>
  <c r="D144" i="17"/>
  <c r="D149" i="36"/>
  <c r="D143" i="17"/>
  <c r="D148" i="36"/>
  <c r="D141" i="17"/>
  <c r="D146" i="36"/>
  <c r="D140" i="17"/>
  <c r="D145" i="36"/>
  <c r="D139" i="17"/>
  <c r="D144" i="36"/>
  <c r="D136" i="17"/>
  <c r="D141" i="36"/>
  <c r="D134" i="17"/>
  <c r="D139" i="36"/>
  <c r="D132" i="17"/>
  <c r="D137" i="36"/>
  <c r="D131" i="17"/>
  <c r="D136" i="36"/>
  <c r="D130" i="17"/>
  <c r="D135" i="36"/>
  <c r="D129" i="17"/>
  <c r="D134" i="36"/>
  <c r="D128" i="17"/>
  <c r="D133" i="36"/>
  <c r="D127" i="17"/>
  <c r="D132" i="36"/>
  <c r="D126" i="17"/>
  <c r="D131" i="36"/>
  <c r="D125" i="17"/>
  <c r="D130" i="36"/>
  <c r="D142" i="17"/>
  <c r="D147" i="36"/>
  <c r="D137" i="17"/>
  <c r="D142" i="36"/>
  <c r="D135" i="17"/>
  <c r="D140" i="36"/>
  <c r="D133" i="17"/>
  <c r="D138" i="36"/>
  <c r="D138" i="17"/>
  <c r="D143" i="36"/>
  <c r="E138" i="17"/>
  <c r="E143" i="36"/>
  <c r="C135" i="17"/>
  <c r="C140" i="36"/>
  <c r="C125" i="17"/>
  <c r="C130" i="36"/>
  <c r="C126" i="17"/>
  <c r="C131" i="36"/>
  <c r="C127" i="17"/>
  <c r="C132" i="36"/>
  <c r="C128" i="17"/>
  <c r="C133" i="36"/>
  <c r="C129" i="17"/>
  <c r="C134" i="36"/>
  <c r="C130" i="17"/>
  <c r="C135" i="36"/>
  <c r="C131" i="17"/>
  <c r="C136" i="36"/>
  <c r="C132" i="17"/>
  <c r="C137" i="36"/>
  <c r="C133" i="17"/>
  <c r="C138" i="36"/>
  <c r="C134" i="17"/>
  <c r="C139" i="36"/>
  <c r="C136" i="17"/>
  <c r="C141" i="36"/>
  <c r="C137" i="17"/>
  <c r="C142" i="36"/>
  <c r="C138" i="17"/>
  <c r="C143" i="36"/>
  <c r="C139" i="17"/>
  <c r="C144" i="36"/>
  <c r="C140" i="17"/>
  <c r="C145" i="36"/>
  <c r="C141" i="17"/>
  <c r="C146" i="36"/>
  <c r="C142" i="17"/>
  <c r="C147" i="36"/>
  <c r="C143" i="17"/>
  <c r="C148" i="36"/>
  <c r="C144" i="17"/>
  <c r="C149" i="36"/>
  <c r="F125" i="17"/>
  <c r="F130" i="36"/>
  <c r="G125" i="17"/>
  <c r="G130" i="36"/>
  <c r="H125" i="17"/>
  <c r="H130" i="36"/>
  <c r="F126" i="17"/>
  <c r="F131" i="36"/>
  <c r="G126" i="17"/>
  <c r="G131" i="36"/>
  <c r="H126" i="17"/>
  <c r="H131" i="36"/>
  <c r="F127" i="17"/>
  <c r="F132" i="36"/>
  <c r="G127" i="17"/>
  <c r="G132" i="36"/>
  <c r="H127" i="17"/>
  <c r="H132" i="36"/>
  <c r="F128" i="17"/>
  <c r="F133" i="36"/>
  <c r="G128" i="17"/>
  <c r="G133" i="36"/>
  <c r="H128" i="17"/>
  <c r="H133" i="36"/>
  <c r="F129" i="17"/>
  <c r="F134" i="36"/>
  <c r="G129" i="17"/>
  <c r="G134" i="36"/>
  <c r="H129" i="17"/>
  <c r="H134" i="36"/>
  <c r="F130" i="17"/>
  <c r="F135" i="36"/>
  <c r="G130" i="17"/>
  <c r="G135" i="36"/>
  <c r="H130" i="17"/>
  <c r="H135" i="36"/>
  <c r="F131" i="17"/>
  <c r="F136" i="36"/>
  <c r="H131" i="17"/>
  <c r="H136" i="36"/>
  <c r="H132" i="17"/>
  <c r="H137" i="36"/>
  <c r="F133" i="17"/>
  <c r="F138" i="36"/>
  <c r="H133" i="17"/>
  <c r="H138" i="36"/>
  <c r="F134" i="17"/>
  <c r="F139" i="36"/>
  <c r="H134" i="17"/>
  <c r="H139" i="36"/>
  <c r="F135" i="17"/>
  <c r="F140" i="36"/>
  <c r="H135" i="17"/>
  <c r="H140" i="36"/>
  <c r="F136" i="17"/>
  <c r="F141" i="36"/>
  <c r="G136" i="17"/>
  <c r="G141" i="36"/>
  <c r="H136" i="17"/>
  <c r="H141" i="36"/>
  <c r="F137" i="17"/>
  <c r="F142" i="36"/>
  <c r="G137" i="17"/>
  <c r="G142" i="36"/>
  <c r="H137" i="17"/>
  <c r="H142" i="36"/>
  <c r="F138" i="17"/>
  <c r="F143" i="36"/>
  <c r="G138" i="17"/>
  <c r="G143" i="36"/>
  <c r="H138" i="17"/>
  <c r="H143" i="36"/>
  <c r="F139" i="17"/>
  <c r="F144" i="36"/>
  <c r="G139" i="17"/>
  <c r="G144" i="36"/>
  <c r="H139" i="17"/>
  <c r="H144" i="36"/>
  <c r="F140" i="17"/>
  <c r="F145" i="36"/>
  <c r="G140" i="17"/>
  <c r="G145" i="36"/>
  <c r="H140" i="17"/>
  <c r="H145" i="36"/>
  <c r="F141" i="17"/>
  <c r="F146" i="36"/>
  <c r="G141" i="17"/>
  <c r="G146" i="36"/>
  <c r="H141" i="17"/>
  <c r="H146" i="36"/>
  <c r="F142" i="17"/>
  <c r="F147" i="36"/>
  <c r="G142" i="17"/>
  <c r="G147" i="36"/>
  <c r="H142" i="17"/>
  <c r="H147" i="36"/>
  <c r="F143" i="17"/>
  <c r="F148" i="36"/>
  <c r="G143" i="17"/>
  <c r="G148" i="36"/>
  <c r="H143" i="17"/>
  <c r="H148" i="36"/>
  <c r="F144" i="17"/>
  <c r="F149" i="36"/>
  <c r="G144" i="17"/>
  <c r="G149" i="36"/>
  <c r="H144" i="17"/>
  <c r="H149" i="36"/>
  <c r="O125" i="17"/>
  <c r="I130" i="36"/>
  <c r="O126" i="17"/>
  <c r="I131" i="36"/>
  <c r="O127" i="17"/>
  <c r="I132" i="36"/>
  <c r="O128" i="17"/>
  <c r="I133" i="36"/>
  <c r="O129" i="17"/>
  <c r="I134" i="36"/>
  <c r="O130" i="17"/>
  <c r="I135" i="36"/>
  <c r="O131" i="17"/>
  <c r="I136" i="36"/>
  <c r="O132" i="17"/>
  <c r="I137" i="36"/>
  <c r="O133" i="17"/>
  <c r="I138" i="36"/>
  <c r="O134" i="17"/>
  <c r="I139" i="36"/>
  <c r="O135" i="17"/>
  <c r="I140" i="36"/>
  <c r="O136" i="17"/>
  <c r="I141" i="36"/>
  <c r="O137" i="17"/>
  <c r="I142" i="36"/>
  <c r="O138" i="17"/>
  <c r="I143" i="36"/>
  <c r="O139" i="17"/>
  <c r="I144" i="36"/>
  <c r="O140" i="17"/>
  <c r="I145" i="36"/>
  <c r="O141" i="17"/>
  <c r="I146" i="36"/>
  <c r="O142" i="17"/>
  <c r="I147" i="36"/>
  <c r="O143" i="17"/>
  <c r="I148" i="36"/>
  <c r="O144" i="17"/>
  <c r="I149" i="36"/>
  <c r="O148" i="17"/>
  <c r="I153" i="36"/>
  <c r="H148" i="17"/>
  <c r="H153" i="36"/>
  <c r="G148" i="17"/>
  <c r="G153" i="36"/>
  <c r="F148" i="17"/>
  <c r="F153" i="36"/>
  <c r="C148" i="17"/>
  <c r="C153" i="36"/>
  <c r="D148" i="17"/>
  <c r="D153" i="36"/>
  <c r="E148" i="17"/>
  <c r="E153" i="36"/>
  <c r="E168" i="17"/>
  <c r="E173" i="36"/>
  <c r="E167" i="17"/>
  <c r="E172" i="36"/>
  <c r="E165" i="17"/>
  <c r="E170" i="36"/>
  <c r="E163" i="17"/>
  <c r="E168" i="36"/>
  <c r="E161" i="17"/>
  <c r="E166" i="36"/>
  <c r="E158" i="17"/>
  <c r="E163" i="36"/>
  <c r="E156" i="17"/>
  <c r="E161" i="36"/>
  <c r="E155" i="17"/>
  <c r="E160" i="36"/>
  <c r="E154" i="17"/>
  <c r="E159" i="36"/>
  <c r="E153" i="17"/>
  <c r="E158" i="36"/>
  <c r="E152" i="17"/>
  <c r="E157" i="36"/>
  <c r="E151" i="17"/>
  <c r="E156" i="36"/>
  <c r="E149" i="17"/>
  <c r="E154" i="36"/>
  <c r="D168" i="17"/>
  <c r="D173" i="36"/>
  <c r="D167" i="17"/>
  <c r="D172" i="36"/>
  <c r="D165" i="17"/>
  <c r="D170" i="36"/>
  <c r="D163" i="17"/>
  <c r="D168" i="36"/>
  <c r="D160" i="17"/>
  <c r="D165" i="36"/>
  <c r="D159" i="17"/>
  <c r="D164" i="36"/>
  <c r="D157" i="17"/>
  <c r="D162" i="36"/>
  <c r="D156" i="17"/>
  <c r="D161" i="36"/>
  <c r="D155" i="17"/>
  <c r="D160" i="36"/>
  <c r="D154" i="17"/>
  <c r="D159" i="36"/>
  <c r="D153" i="17"/>
  <c r="D158" i="36"/>
  <c r="D152" i="17"/>
  <c r="D157" i="36"/>
  <c r="D151" i="17"/>
  <c r="D156" i="36"/>
  <c r="D150" i="17"/>
  <c r="D155" i="36"/>
  <c r="D149" i="17"/>
  <c r="D154" i="36"/>
  <c r="D166" i="17"/>
  <c r="D171" i="36"/>
  <c r="D161" i="17"/>
  <c r="D166" i="36"/>
  <c r="D162" i="17"/>
  <c r="D167" i="36"/>
  <c r="E162" i="17"/>
  <c r="E167" i="36"/>
  <c r="C149" i="17"/>
  <c r="C154" i="36"/>
  <c r="F149" i="17"/>
  <c r="F154" i="36"/>
  <c r="G149" i="17"/>
  <c r="G154" i="36"/>
  <c r="H149" i="17"/>
  <c r="H154" i="36"/>
  <c r="C150" i="17"/>
  <c r="C155" i="36"/>
  <c r="F150" i="17"/>
  <c r="F155" i="36"/>
  <c r="G150" i="17"/>
  <c r="G155" i="36"/>
  <c r="H150" i="17"/>
  <c r="H155" i="36"/>
  <c r="C151" i="17"/>
  <c r="C156" i="36"/>
  <c r="F151" i="17"/>
  <c r="F156" i="36"/>
  <c r="G151" i="17"/>
  <c r="G156" i="36"/>
  <c r="H151" i="17"/>
  <c r="H156" i="36"/>
  <c r="C152" i="17"/>
  <c r="C157" i="36"/>
  <c r="F152" i="17"/>
  <c r="F157" i="36"/>
  <c r="G152" i="17"/>
  <c r="G157" i="36"/>
  <c r="H152" i="17"/>
  <c r="H157" i="36"/>
  <c r="C153" i="17"/>
  <c r="C158" i="36"/>
  <c r="F153" i="17"/>
  <c r="F158" i="36"/>
  <c r="G153" i="17"/>
  <c r="G158" i="36"/>
  <c r="H153" i="17"/>
  <c r="H158" i="36"/>
  <c r="C154" i="17"/>
  <c r="C159" i="36"/>
  <c r="F154" i="17"/>
  <c r="F159" i="36"/>
  <c r="G154" i="17"/>
  <c r="G159" i="36"/>
  <c r="H154" i="17"/>
  <c r="H159" i="36"/>
  <c r="C155" i="17"/>
  <c r="C160" i="36"/>
  <c r="F155" i="17"/>
  <c r="F160" i="36"/>
  <c r="H155" i="17"/>
  <c r="H160" i="36"/>
  <c r="C156" i="17"/>
  <c r="C161" i="36"/>
  <c r="H156" i="17"/>
  <c r="H161" i="36"/>
  <c r="C157" i="17"/>
  <c r="C162" i="36"/>
  <c r="F157" i="17"/>
  <c r="F162" i="36"/>
  <c r="H157" i="17"/>
  <c r="H162" i="36"/>
  <c r="C158" i="17"/>
  <c r="C163" i="36"/>
  <c r="F158" i="17"/>
  <c r="F163" i="36"/>
  <c r="H158" i="17"/>
  <c r="H163" i="36"/>
  <c r="C159" i="17"/>
  <c r="C164" i="36"/>
  <c r="F159" i="17"/>
  <c r="F164" i="36"/>
  <c r="H159" i="17"/>
  <c r="H164" i="36"/>
  <c r="C160" i="17"/>
  <c r="C165" i="36"/>
  <c r="F160" i="17"/>
  <c r="F165" i="36"/>
  <c r="G160" i="17"/>
  <c r="G165" i="36"/>
  <c r="H160" i="17"/>
  <c r="H165" i="36"/>
  <c r="C161" i="17"/>
  <c r="C166" i="36"/>
  <c r="F161" i="17"/>
  <c r="F166" i="36"/>
  <c r="G161" i="17"/>
  <c r="G166" i="36"/>
  <c r="H161" i="17"/>
  <c r="H166" i="36"/>
  <c r="C162" i="17"/>
  <c r="C167" i="36"/>
  <c r="F162" i="17"/>
  <c r="F167" i="36"/>
  <c r="G162" i="17"/>
  <c r="G167" i="36"/>
  <c r="H162" i="17"/>
  <c r="H167" i="36"/>
  <c r="C163" i="17"/>
  <c r="C168" i="36"/>
  <c r="F163" i="17"/>
  <c r="F168" i="36"/>
  <c r="G163" i="17"/>
  <c r="G168" i="36"/>
  <c r="H163" i="17"/>
  <c r="H168" i="36"/>
  <c r="C164" i="17"/>
  <c r="C169" i="36"/>
  <c r="F164" i="17"/>
  <c r="F169" i="36"/>
  <c r="G164" i="17"/>
  <c r="G169" i="36"/>
  <c r="H164" i="17"/>
  <c r="H169" i="36"/>
  <c r="C165" i="17"/>
  <c r="C170" i="36"/>
  <c r="F165" i="17"/>
  <c r="F170" i="36"/>
  <c r="G165" i="17"/>
  <c r="G170" i="36"/>
  <c r="H165" i="17"/>
  <c r="H170" i="36"/>
  <c r="C166" i="17"/>
  <c r="C171" i="36"/>
  <c r="F166" i="17"/>
  <c r="F171" i="36"/>
  <c r="G166" i="17"/>
  <c r="G171" i="36"/>
  <c r="H166" i="17"/>
  <c r="H171" i="36"/>
  <c r="C167" i="17"/>
  <c r="C172" i="36"/>
  <c r="F167" i="17"/>
  <c r="F172" i="36"/>
  <c r="G167" i="17"/>
  <c r="G172" i="36"/>
  <c r="H167" i="17"/>
  <c r="H172" i="36"/>
  <c r="C168" i="17"/>
  <c r="C173" i="36"/>
  <c r="F168" i="17"/>
  <c r="F173" i="36"/>
  <c r="G168" i="17"/>
  <c r="G173" i="36"/>
  <c r="H168" i="17"/>
  <c r="H173" i="36"/>
  <c r="O149" i="17"/>
  <c r="I154" i="36"/>
  <c r="O150" i="17"/>
  <c r="I155" i="36"/>
  <c r="O151" i="17"/>
  <c r="I156" i="36"/>
  <c r="O152" i="17"/>
  <c r="I157" i="36"/>
  <c r="O153" i="17"/>
  <c r="I158" i="36"/>
  <c r="O154" i="17"/>
  <c r="I159" i="36"/>
  <c r="O155" i="17"/>
  <c r="I160" i="36"/>
  <c r="O156" i="17"/>
  <c r="I161" i="36"/>
  <c r="O157" i="17"/>
  <c r="I162" i="36"/>
  <c r="O158" i="17"/>
  <c r="I163" i="36"/>
  <c r="O159" i="17"/>
  <c r="I164" i="36"/>
  <c r="O160" i="17"/>
  <c r="I165" i="36"/>
  <c r="O161" i="17"/>
  <c r="I166" i="36"/>
  <c r="O162" i="17"/>
  <c r="I167" i="36"/>
  <c r="O163" i="17"/>
  <c r="I168" i="36"/>
  <c r="O164" i="17"/>
  <c r="I169" i="36"/>
  <c r="O165" i="17"/>
  <c r="I170" i="36"/>
  <c r="O166" i="17"/>
  <c r="I171" i="36"/>
  <c r="O167" i="17"/>
  <c r="I172" i="36"/>
  <c r="O168" i="17"/>
  <c r="I173" i="36"/>
  <c r="O174" i="17"/>
  <c r="I177" i="36"/>
  <c r="H174" i="17"/>
  <c r="H177" i="36"/>
  <c r="G174" i="17"/>
  <c r="G177" i="36"/>
  <c r="F174" i="17"/>
  <c r="F177" i="36"/>
  <c r="C174" i="17"/>
  <c r="C177" i="36"/>
  <c r="D174" i="17"/>
  <c r="D177" i="36"/>
  <c r="E174" i="17"/>
  <c r="E177" i="36"/>
  <c r="E191" i="17"/>
  <c r="E194" i="36"/>
  <c r="E190" i="17"/>
  <c r="E193" i="36"/>
  <c r="E189" i="17"/>
  <c r="E192" i="36"/>
  <c r="E186" i="17"/>
  <c r="E189" i="36"/>
  <c r="E185" i="17"/>
  <c r="E188" i="36"/>
  <c r="E184" i="17"/>
  <c r="E187" i="36"/>
  <c r="E183" i="17"/>
  <c r="E186" i="36"/>
  <c r="E182" i="17"/>
  <c r="E185" i="36"/>
  <c r="E181" i="17"/>
  <c r="E184" i="36"/>
  <c r="E179" i="17"/>
  <c r="E182" i="36"/>
  <c r="E178" i="17"/>
  <c r="E181" i="36"/>
  <c r="E177" i="17"/>
  <c r="E180" i="36"/>
  <c r="E176" i="17"/>
  <c r="E179" i="36"/>
  <c r="E175" i="17"/>
  <c r="E178" i="36"/>
  <c r="D191" i="17"/>
  <c r="D194" i="36"/>
  <c r="D190" i="17"/>
  <c r="D193" i="36"/>
  <c r="D189" i="17"/>
  <c r="D192" i="36"/>
  <c r="D186" i="17"/>
  <c r="D189" i="36"/>
  <c r="D185" i="17"/>
  <c r="D188" i="36"/>
  <c r="D184" i="17"/>
  <c r="D187" i="36"/>
  <c r="D183" i="17"/>
  <c r="D186" i="36"/>
  <c r="D182" i="17"/>
  <c r="D185" i="36"/>
  <c r="D181" i="17"/>
  <c r="D184" i="36"/>
  <c r="D180" i="17"/>
  <c r="D183" i="36"/>
  <c r="D179" i="17"/>
  <c r="D182" i="36"/>
  <c r="D177" i="17"/>
  <c r="D180" i="36"/>
  <c r="D176" i="17"/>
  <c r="D179" i="36"/>
  <c r="D175" i="17"/>
  <c r="D178" i="36"/>
  <c r="D187" i="17"/>
  <c r="D190" i="36"/>
  <c r="D188" i="17"/>
  <c r="D191" i="36"/>
  <c r="D192" i="17"/>
  <c r="D195" i="36"/>
  <c r="D193" i="17"/>
  <c r="D196" i="36"/>
  <c r="D194" i="17"/>
  <c r="D197" i="36"/>
  <c r="E187" i="17"/>
  <c r="E190" i="36"/>
  <c r="E188" i="17"/>
  <c r="E191" i="36"/>
  <c r="E192" i="17"/>
  <c r="E195" i="36"/>
  <c r="E194" i="17"/>
  <c r="E197" i="36"/>
  <c r="C175" i="17"/>
  <c r="C178" i="36"/>
  <c r="F175" i="17"/>
  <c r="F178" i="36"/>
  <c r="G175" i="17"/>
  <c r="G178" i="36"/>
  <c r="H175" i="17"/>
  <c r="H178" i="36"/>
  <c r="C176" i="17"/>
  <c r="C179" i="36"/>
  <c r="F176" i="17"/>
  <c r="F179" i="36"/>
  <c r="G176" i="17"/>
  <c r="G179" i="36"/>
  <c r="H176" i="17"/>
  <c r="H179" i="36"/>
  <c r="C177" i="17"/>
  <c r="C180" i="36"/>
  <c r="F177" i="17"/>
  <c r="F180" i="36"/>
  <c r="G177" i="17"/>
  <c r="G180" i="36"/>
  <c r="H177" i="17"/>
  <c r="H180" i="36"/>
  <c r="C178" i="17"/>
  <c r="C181" i="36"/>
  <c r="F178" i="17"/>
  <c r="F181" i="36"/>
  <c r="G178" i="17"/>
  <c r="G181" i="36"/>
  <c r="H178" i="17"/>
  <c r="H181" i="36"/>
  <c r="C179" i="17"/>
  <c r="C182" i="36"/>
  <c r="F179" i="17"/>
  <c r="F182" i="36"/>
  <c r="G179" i="17"/>
  <c r="G182" i="36"/>
  <c r="H179" i="17"/>
  <c r="H182" i="36"/>
  <c r="C180" i="17"/>
  <c r="C183" i="36"/>
  <c r="F180" i="17"/>
  <c r="F183" i="36"/>
  <c r="G180" i="17"/>
  <c r="G183" i="36"/>
  <c r="H180" i="17"/>
  <c r="H183" i="36"/>
  <c r="C181" i="17"/>
  <c r="C184" i="36"/>
  <c r="F181" i="17"/>
  <c r="F184" i="36"/>
  <c r="H181" i="17"/>
  <c r="H184" i="36"/>
  <c r="C182" i="17"/>
  <c r="C185" i="36"/>
  <c r="H182" i="17"/>
  <c r="H185" i="36"/>
  <c r="C183" i="17"/>
  <c r="C186" i="36"/>
  <c r="F183" i="17"/>
  <c r="F186" i="36"/>
  <c r="H183" i="17"/>
  <c r="H186" i="36"/>
  <c r="C184" i="17"/>
  <c r="C187" i="36"/>
  <c r="F184" i="17"/>
  <c r="F187" i="36"/>
  <c r="H184" i="17"/>
  <c r="H187" i="36"/>
  <c r="C185" i="17"/>
  <c r="C188" i="36"/>
  <c r="F185" i="17"/>
  <c r="F188" i="36"/>
  <c r="H185" i="17"/>
  <c r="H188" i="36"/>
  <c r="C186" i="17"/>
  <c r="C189" i="36"/>
  <c r="F186" i="17"/>
  <c r="F189" i="36"/>
  <c r="G186" i="17"/>
  <c r="G189" i="36"/>
  <c r="H186" i="17"/>
  <c r="H189" i="36"/>
  <c r="C187" i="17"/>
  <c r="C190" i="36"/>
  <c r="F187" i="17"/>
  <c r="F190" i="36"/>
  <c r="G187" i="17"/>
  <c r="G190" i="36"/>
  <c r="H187" i="17"/>
  <c r="H190" i="36"/>
  <c r="C188" i="17"/>
  <c r="C191" i="36"/>
  <c r="F188" i="17"/>
  <c r="F191" i="36"/>
  <c r="G188" i="17"/>
  <c r="G191" i="36"/>
  <c r="H188" i="17"/>
  <c r="H191" i="36"/>
  <c r="C189" i="17"/>
  <c r="C192" i="36"/>
  <c r="F189" i="17"/>
  <c r="F192" i="36"/>
  <c r="G189" i="17"/>
  <c r="G192" i="36"/>
  <c r="H189" i="17"/>
  <c r="H192" i="36"/>
  <c r="C190" i="17"/>
  <c r="C193" i="36"/>
  <c r="F190" i="17"/>
  <c r="F193" i="36"/>
  <c r="G190" i="17"/>
  <c r="G193" i="36"/>
  <c r="H190" i="17"/>
  <c r="H193" i="36"/>
  <c r="C191" i="17"/>
  <c r="C194" i="36"/>
  <c r="F191" i="17"/>
  <c r="F194" i="36"/>
  <c r="G191" i="17"/>
  <c r="G194" i="36"/>
  <c r="H191" i="17"/>
  <c r="H194" i="36"/>
  <c r="C192" i="17"/>
  <c r="C195" i="36"/>
  <c r="F192" i="17"/>
  <c r="F195" i="36"/>
  <c r="G192" i="17"/>
  <c r="G195" i="36"/>
  <c r="H192" i="17"/>
  <c r="H195" i="36"/>
  <c r="C193" i="17"/>
  <c r="C196" i="36"/>
  <c r="F193" i="17"/>
  <c r="F196" i="36"/>
  <c r="G193" i="17"/>
  <c r="G196" i="36"/>
  <c r="H193" i="17"/>
  <c r="H196" i="36"/>
  <c r="C194" i="17"/>
  <c r="C197" i="36"/>
  <c r="F194" i="17"/>
  <c r="F197" i="36"/>
  <c r="G194" i="17"/>
  <c r="G197" i="36"/>
  <c r="H194" i="17"/>
  <c r="H197" i="36"/>
  <c r="O175" i="17"/>
  <c r="I178" i="36"/>
  <c r="O176" i="17"/>
  <c r="I179" i="36"/>
  <c r="O177" i="17"/>
  <c r="I180" i="36"/>
  <c r="O178" i="17"/>
  <c r="I181" i="36"/>
  <c r="O179" i="17"/>
  <c r="I182" i="36"/>
  <c r="O180" i="17"/>
  <c r="I183" i="36"/>
  <c r="O181" i="17"/>
  <c r="I184" i="36"/>
  <c r="O182" i="17"/>
  <c r="I185" i="36"/>
  <c r="O183" i="17"/>
  <c r="I186" i="36"/>
  <c r="O184" i="17"/>
  <c r="I187" i="36"/>
  <c r="O185" i="17"/>
  <c r="I188" i="36"/>
  <c r="O186" i="17"/>
  <c r="I189" i="36"/>
  <c r="O187" i="17"/>
  <c r="I190" i="36"/>
  <c r="O188" i="17"/>
  <c r="I191" i="36"/>
  <c r="O189" i="17"/>
  <c r="I192" i="36"/>
  <c r="O190" i="17"/>
  <c r="I193" i="36"/>
  <c r="O191" i="17"/>
  <c r="I194" i="36"/>
  <c r="O192" i="17"/>
  <c r="I195" i="36"/>
  <c r="O193" i="17"/>
  <c r="I196" i="36"/>
  <c r="O194" i="17"/>
  <c r="I197" i="36"/>
  <c r="O200" i="17"/>
  <c r="I209" i="36"/>
  <c r="H200" i="17"/>
  <c r="H209" i="36"/>
  <c r="G200" i="17"/>
  <c r="G209" i="36"/>
  <c r="F200" i="17"/>
  <c r="F209" i="36"/>
  <c r="C200" i="17"/>
  <c r="C209" i="36"/>
  <c r="D200" i="17"/>
  <c r="D209" i="36"/>
  <c r="E200" i="17"/>
  <c r="E209" i="36"/>
  <c r="E220" i="17"/>
  <c r="E229" i="36"/>
  <c r="E219" i="17"/>
  <c r="E228" i="36"/>
  <c r="E218" i="17"/>
  <c r="E227" i="36"/>
  <c r="E217" i="17"/>
  <c r="E226" i="36"/>
  <c r="E216" i="17"/>
  <c r="E225" i="36"/>
  <c r="E215" i="17"/>
  <c r="E224" i="36"/>
  <c r="E213" i="17"/>
  <c r="E222" i="36"/>
  <c r="E212" i="17"/>
  <c r="E221" i="36"/>
  <c r="E211" i="17"/>
  <c r="E220" i="36"/>
  <c r="E210" i="17"/>
  <c r="E219" i="36"/>
  <c r="E209" i="17"/>
  <c r="E218" i="36"/>
  <c r="E208" i="17"/>
  <c r="E217" i="36"/>
  <c r="E207" i="17"/>
  <c r="E216" i="36"/>
  <c r="E206" i="17"/>
  <c r="E215" i="36"/>
  <c r="E205" i="17"/>
  <c r="E214" i="36"/>
  <c r="E204" i="17"/>
  <c r="E213" i="36"/>
  <c r="E203" i="17"/>
  <c r="E212" i="36"/>
  <c r="E202" i="17"/>
  <c r="E211" i="36"/>
  <c r="E201" i="17"/>
  <c r="E210" i="36"/>
  <c r="D220" i="17"/>
  <c r="D229" i="36"/>
  <c r="D219" i="17"/>
  <c r="D228" i="36"/>
  <c r="D218" i="17"/>
  <c r="D227" i="36"/>
  <c r="D217" i="17"/>
  <c r="D226" i="36"/>
  <c r="D215" i="17"/>
  <c r="D224" i="36"/>
  <c r="D213" i="17"/>
  <c r="D222" i="36"/>
  <c r="D212" i="17"/>
  <c r="D221" i="36"/>
  <c r="D211" i="17"/>
  <c r="D220" i="36"/>
  <c r="D210" i="17"/>
  <c r="D219" i="36"/>
  <c r="D209" i="17"/>
  <c r="D218" i="36"/>
  <c r="D208" i="17"/>
  <c r="D217" i="36"/>
  <c r="D207" i="17"/>
  <c r="D216" i="36"/>
  <c r="D206" i="17"/>
  <c r="D215" i="36"/>
  <c r="D205" i="17"/>
  <c r="D214" i="36"/>
  <c r="D204" i="17"/>
  <c r="D213" i="36"/>
  <c r="D203" i="17"/>
  <c r="D212" i="36"/>
  <c r="D202" i="17"/>
  <c r="D211" i="36"/>
  <c r="D201" i="17"/>
  <c r="D210" i="36"/>
  <c r="D214" i="17"/>
  <c r="D223" i="36"/>
  <c r="E214" i="17"/>
  <c r="E223" i="36"/>
  <c r="C211" i="17"/>
  <c r="C220" i="36"/>
  <c r="C201" i="17"/>
  <c r="C210" i="36"/>
  <c r="C202" i="17"/>
  <c r="C211" i="36"/>
  <c r="C203" i="17"/>
  <c r="C212" i="36"/>
  <c r="C204" i="17"/>
  <c r="C213" i="36"/>
  <c r="C205" i="17"/>
  <c r="C214" i="36"/>
  <c r="C206" i="17"/>
  <c r="C215" i="36"/>
  <c r="C207" i="17"/>
  <c r="C216" i="36"/>
  <c r="C208" i="17"/>
  <c r="C217" i="36"/>
  <c r="C209" i="17"/>
  <c r="C218" i="36"/>
  <c r="C210" i="17"/>
  <c r="C219" i="36"/>
  <c r="C212" i="17"/>
  <c r="C221" i="36"/>
  <c r="C213" i="17"/>
  <c r="C222" i="36"/>
  <c r="C214" i="17"/>
  <c r="C223" i="36"/>
  <c r="C215" i="17"/>
  <c r="C224" i="36"/>
  <c r="C216" i="17"/>
  <c r="C225" i="36"/>
  <c r="C217" i="17"/>
  <c r="C226" i="36"/>
  <c r="C219" i="17"/>
  <c r="C228" i="36"/>
  <c r="F206" i="17"/>
  <c r="F215" i="36"/>
  <c r="F205" i="17"/>
  <c r="F214" i="36"/>
  <c r="F204" i="17"/>
  <c r="F213" i="36"/>
  <c r="F203" i="17"/>
  <c r="F212" i="36"/>
  <c r="F202" i="17"/>
  <c r="F211" i="36"/>
  <c r="F201" i="17"/>
  <c r="F210" i="36"/>
  <c r="G201" i="17"/>
  <c r="G210" i="36"/>
  <c r="H201" i="17"/>
  <c r="H210" i="36"/>
  <c r="G202" i="17"/>
  <c r="G211" i="36"/>
  <c r="H202" i="17"/>
  <c r="H211" i="36"/>
  <c r="G203" i="17"/>
  <c r="G212" i="36"/>
  <c r="H203" i="17"/>
  <c r="H212" i="36"/>
  <c r="G204" i="17"/>
  <c r="G213" i="36"/>
  <c r="H204" i="17"/>
  <c r="H213" i="36"/>
  <c r="G205" i="17"/>
  <c r="G214" i="36"/>
  <c r="H205" i="17"/>
  <c r="H214" i="36"/>
  <c r="G206" i="17"/>
  <c r="G215" i="36"/>
  <c r="H206" i="17"/>
  <c r="H215" i="36"/>
  <c r="F207" i="17"/>
  <c r="F216" i="36"/>
  <c r="H207" i="17"/>
  <c r="H216" i="36"/>
  <c r="H208" i="17"/>
  <c r="H217" i="36"/>
  <c r="F209" i="17"/>
  <c r="F218" i="36"/>
  <c r="H209" i="17"/>
  <c r="H218" i="36"/>
  <c r="F210" i="17"/>
  <c r="F219" i="36"/>
  <c r="H210" i="17"/>
  <c r="H219" i="36"/>
  <c r="F211" i="17"/>
  <c r="F220" i="36"/>
  <c r="H211" i="17"/>
  <c r="H220" i="36"/>
  <c r="F212" i="17"/>
  <c r="F221" i="36"/>
  <c r="G212" i="17"/>
  <c r="G221" i="36"/>
  <c r="H212" i="17"/>
  <c r="H221" i="36"/>
  <c r="F213" i="17"/>
  <c r="F222" i="36"/>
  <c r="G213" i="17"/>
  <c r="G222" i="36"/>
  <c r="H213" i="17"/>
  <c r="H222" i="36"/>
  <c r="F214" i="17"/>
  <c r="F223" i="36"/>
  <c r="G214" i="17"/>
  <c r="G223" i="36"/>
  <c r="H214" i="17"/>
  <c r="H223" i="36"/>
  <c r="F215" i="17"/>
  <c r="F224" i="36"/>
  <c r="G215" i="17"/>
  <c r="G224" i="36"/>
  <c r="H215" i="17"/>
  <c r="H224" i="36"/>
  <c r="F216" i="17"/>
  <c r="F225" i="36"/>
  <c r="G216" i="17"/>
  <c r="G225" i="36"/>
  <c r="H216" i="17"/>
  <c r="H225" i="36"/>
  <c r="F217" i="17"/>
  <c r="F226" i="36"/>
  <c r="G217" i="17"/>
  <c r="G226" i="36"/>
  <c r="H217" i="17"/>
  <c r="H226" i="36"/>
  <c r="F218" i="17"/>
  <c r="F227" i="36"/>
  <c r="G218" i="17"/>
  <c r="G227" i="36"/>
  <c r="H218" i="17"/>
  <c r="H227" i="36"/>
  <c r="F219" i="17"/>
  <c r="F228" i="36"/>
  <c r="G219" i="17"/>
  <c r="G228" i="36"/>
  <c r="H219" i="17"/>
  <c r="H228" i="36"/>
  <c r="F220" i="17"/>
  <c r="F229" i="36"/>
  <c r="G220" i="17"/>
  <c r="G229" i="36"/>
  <c r="H220" i="17"/>
  <c r="H229" i="36"/>
  <c r="O201" i="17"/>
  <c r="I210" i="36"/>
  <c r="O202" i="17"/>
  <c r="I211" i="36"/>
  <c r="O203" i="17"/>
  <c r="I212" i="36"/>
  <c r="O204" i="17"/>
  <c r="I213" i="36"/>
  <c r="O205" i="17"/>
  <c r="I214" i="36"/>
  <c r="O206" i="17"/>
  <c r="I215" i="36"/>
  <c r="O207" i="17"/>
  <c r="I216" i="36"/>
  <c r="O208" i="17"/>
  <c r="I217" i="36"/>
  <c r="O209" i="17"/>
  <c r="I218" i="36"/>
  <c r="O210" i="17"/>
  <c r="I219" i="36"/>
  <c r="O211" i="17"/>
  <c r="I220" i="36"/>
  <c r="O212" i="17"/>
  <c r="I221" i="36"/>
  <c r="O213" i="17"/>
  <c r="I222" i="36"/>
  <c r="O214" i="17"/>
  <c r="I223" i="36"/>
  <c r="O215" i="17"/>
  <c r="I224" i="36"/>
  <c r="O216" i="17"/>
  <c r="I225" i="36"/>
  <c r="O217" i="17"/>
  <c r="I226" i="36"/>
  <c r="O218" i="17"/>
  <c r="I227" i="36"/>
  <c r="O219" i="17"/>
  <c r="I228" i="36"/>
  <c r="O220" i="17"/>
  <c r="I229" i="36"/>
  <c r="O224" i="17"/>
  <c r="I233" i="36"/>
  <c r="H224" i="17"/>
  <c r="H233" i="36"/>
  <c r="G224" i="17"/>
  <c r="G233" i="36"/>
  <c r="F224" i="17"/>
  <c r="F233" i="36"/>
  <c r="C224" i="17"/>
  <c r="C233" i="36"/>
  <c r="E224" i="17"/>
  <c r="E233" i="36"/>
  <c r="D224" i="17"/>
  <c r="D233" i="36"/>
  <c r="E244" i="17"/>
  <c r="E253" i="36"/>
  <c r="E243" i="17"/>
  <c r="E252" i="36"/>
  <c r="E242" i="17"/>
  <c r="E251" i="36"/>
  <c r="E241" i="17"/>
  <c r="E250" i="36"/>
  <c r="E240" i="17"/>
  <c r="E249" i="36"/>
  <c r="E239" i="17"/>
  <c r="E248" i="36"/>
  <c r="E236" i="17"/>
  <c r="E245" i="36"/>
  <c r="E227" i="17"/>
  <c r="E236" i="36"/>
  <c r="D244" i="17"/>
  <c r="D253" i="36"/>
  <c r="D243" i="17"/>
  <c r="D252" i="36"/>
  <c r="D242" i="17"/>
  <c r="D251" i="36"/>
  <c r="D241" i="17"/>
  <c r="D250" i="36"/>
  <c r="D240" i="17"/>
  <c r="D249" i="36"/>
  <c r="D239" i="17"/>
  <c r="D248" i="36"/>
  <c r="D236" i="17"/>
  <c r="D245" i="36"/>
  <c r="D225" i="17"/>
  <c r="D234" i="36"/>
  <c r="D230" i="17"/>
  <c r="D239" i="36"/>
  <c r="D226" i="17"/>
  <c r="D235" i="36"/>
  <c r="D227" i="17"/>
  <c r="D236" i="36"/>
  <c r="D228" i="17"/>
  <c r="D237" i="36"/>
  <c r="D229" i="17"/>
  <c r="D238" i="36"/>
  <c r="D231" i="17"/>
  <c r="D240" i="36"/>
  <c r="D232" i="17"/>
  <c r="D241" i="36"/>
  <c r="D233" i="17"/>
  <c r="D242" i="36"/>
  <c r="D234" i="17"/>
  <c r="D243" i="36"/>
  <c r="D235" i="17"/>
  <c r="D244" i="36"/>
  <c r="D237" i="17"/>
  <c r="D246" i="36"/>
  <c r="D238" i="17"/>
  <c r="D247" i="36"/>
  <c r="E230" i="17"/>
  <c r="E239" i="36"/>
  <c r="E231" i="17"/>
  <c r="E240" i="36"/>
  <c r="E232" i="17"/>
  <c r="E241" i="36"/>
  <c r="E233" i="17"/>
  <c r="E242" i="36"/>
  <c r="E234" i="17"/>
  <c r="E243" i="36"/>
  <c r="E235" i="17"/>
  <c r="E244" i="36"/>
  <c r="E237" i="17"/>
  <c r="E246" i="36"/>
  <c r="E238" i="17"/>
  <c r="E247" i="36"/>
  <c r="E226" i="17"/>
  <c r="E235" i="36"/>
  <c r="E228" i="17"/>
  <c r="E237" i="36"/>
  <c r="E229" i="17"/>
  <c r="E238" i="36"/>
  <c r="E225" i="17"/>
  <c r="E234" i="36"/>
  <c r="C225" i="17"/>
  <c r="C234" i="36"/>
  <c r="F225" i="17"/>
  <c r="F234" i="36"/>
  <c r="G225" i="17"/>
  <c r="G234" i="36"/>
  <c r="H225" i="17"/>
  <c r="H234" i="36"/>
  <c r="C226" i="17"/>
  <c r="C235" i="36"/>
  <c r="F226" i="17"/>
  <c r="F235" i="36"/>
  <c r="G226" i="17"/>
  <c r="G235" i="36"/>
  <c r="H226" i="17"/>
  <c r="H235" i="36"/>
  <c r="C227" i="17"/>
  <c r="C236" i="36"/>
  <c r="F227" i="17"/>
  <c r="F236" i="36"/>
  <c r="G227" i="17"/>
  <c r="G236" i="36"/>
  <c r="H227" i="17"/>
  <c r="H236" i="36"/>
  <c r="C228" i="17"/>
  <c r="C237" i="36"/>
  <c r="F228" i="17"/>
  <c r="F237" i="36"/>
  <c r="G228" i="17"/>
  <c r="G237" i="36"/>
  <c r="H228" i="17"/>
  <c r="H237" i="36"/>
  <c r="C229" i="17"/>
  <c r="C238" i="36"/>
  <c r="F229" i="17"/>
  <c r="F238" i="36"/>
  <c r="G229" i="17"/>
  <c r="G238" i="36"/>
  <c r="H229" i="17"/>
  <c r="H238" i="36"/>
  <c r="C230" i="17"/>
  <c r="C239" i="36"/>
  <c r="F230" i="17"/>
  <c r="F239" i="36"/>
  <c r="G230" i="17"/>
  <c r="G239" i="36"/>
  <c r="H230" i="17"/>
  <c r="H239" i="36"/>
  <c r="C231" i="17"/>
  <c r="C240" i="36"/>
  <c r="F231" i="17"/>
  <c r="F240" i="36"/>
  <c r="H231" i="17"/>
  <c r="H240" i="36"/>
  <c r="C232" i="17"/>
  <c r="C241" i="36"/>
  <c r="H232" i="17"/>
  <c r="H241" i="36"/>
  <c r="C233" i="17"/>
  <c r="C242" i="36"/>
  <c r="F233" i="17"/>
  <c r="F242" i="36"/>
  <c r="H233" i="17"/>
  <c r="H242" i="36"/>
  <c r="C234" i="17"/>
  <c r="C243" i="36"/>
  <c r="F234" i="17"/>
  <c r="F243" i="36"/>
  <c r="H234" i="17"/>
  <c r="H243" i="36"/>
  <c r="C235" i="17"/>
  <c r="C244" i="36"/>
  <c r="F235" i="17"/>
  <c r="F244" i="36"/>
  <c r="H235" i="17"/>
  <c r="H244" i="36"/>
  <c r="C236" i="17"/>
  <c r="C245" i="36"/>
  <c r="F236" i="17"/>
  <c r="F245" i="36"/>
  <c r="G236" i="17"/>
  <c r="G245" i="36"/>
  <c r="H236" i="17"/>
  <c r="H245" i="36"/>
  <c r="C237" i="17"/>
  <c r="C246" i="36"/>
  <c r="F237" i="17"/>
  <c r="F246" i="36"/>
  <c r="G237" i="17"/>
  <c r="G246" i="36"/>
  <c r="H237" i="17"/>
  <c r="H246" i="36"/>
  <c r="C238" i="17"/>
  <c r="C247" i="36"/>
  <c r="F238" i="17"/>
  <c r="F247" i="36"/>
  <c r="G238" i="17"/>
  <c r="G247" i="36"/>
  <c r="H238" i="17"/>
  <c r="H247" i="36"/>
  <c r="C239" i="17"/>
  <c r="C248" i="36"/>
  <c r="F239" i="17"/>
  <c r="F248" i="36"/>
  <c r="G239" i="17"/>
  <c r="G248" i="36"/>
  <c r="H239" i="17"/>
  <c r="H248" i="36"/>
  <c r="C240" i="17"/>
  <c r="C249" i="36"/>
  <c r="F240" i="17"/>
  <c r="F249" i="36"/>
  <c r="G240" i="17"/>
  <c r="G249" i="36"/>
  <c r="H240" i="17"/>
  <c r="H249" i="36"/>
  <c r="C241" i="17"/>
  <c r="C250" i="36"/>
  <c r="F241" i="17"/>
  <c r="F250" i="36"/>
  <c r="G241" i="17"/>
  <c r="G250" i="36"/>
  <c r="H241" i="17"/>
  <c r="H250" i="36"/>
  <c r="C242" i="17"/>
  <c r="C251" i="36"/>
  <c r="F242" i="17"/>
  <c r="F251" i="36"/>
  <c r="G242" i="17"/>
  <c r="G251" i="36"/>
  <c r="H242" i="17"/>
  <c r="H251" i="36"/>
  <c r="C243" i="17"/>
  <c r="C252" i="36"/>
  <c r="F243" i="17"/>
  <c r="F252" i="36"/>
  <c r="G243" i="17"/>
  <c r="G252" i="36"/>
  <c r="H243" i="17"/>
  <c r="H252" i="36"/>
  <c r="C244" i="17"/>
  <c r="C253" i="36"/>
  <c r="F244" i="17"/>
  <c r="F253" i="36"/>
  <c r="G244" i="17"/>
  <c r="G253" i="36"/>
  <c r="H244" i="17"/>
  <c r="H253" i="36"/>
  <c r="O225" i="17"/>
  <c r="I234" i="36"/>
  <c r="O226" i="17"/>
  <c r="I235" i="36"/>
  <c r="O227" i="17"/>
  <c r="I236" i="36"/>
  <c r="O228" i="17"/>
  <c r="I237" i="36"/>
  <c r="O229" i="17"/>
  <c r="I238" i="36"/>
  <c r="O230" i="17"/>
  <c r="I239" i="36"/>
  <c r="O231" i="17"/>
  <c r="I240" i="36"/>
  <c r="O232" i="17"/>
  <c r="I241" i="36"/>
  <c r="O233" i="17"/>
  <c r="I242" i="36"/>
  <c r="O234" i="17"/>
  <c r="I243" i="36"/>
  <c r="O235" i="17"/>
  <c r="I244" i="36"/>
  <c r="O236" i="17"/>
  <c r="I245" i="36"/>
  <c r="O237" i="17"/>
  <c r="I246" i="36"/>
  <c r="O238" i="17"/>
  <c r="I247" i="36"/>
  <c r="O239" i="17"/>
  <c r="I248" i="36"/>
  <c r="O240" i="17"/>
  <c r="I249" i="36"/>
  <c r="O241" i="17"/>
  <c r="I250" i="36"/>
  <c r="O242" i="17"/>
  <c r="I251" i="36"/>
  <c r="O243" i="17"/>
  <c r="I252" i="36"/>
  <c r="O244" i="17"/>
  <c r="I253" i="36"/>
  <c r="O250" i="17"/>
  <c r="I259" i="36"/>
  <c r="H250" i="17"/>
  <c r="H259" i="36"/>
  <c r="G250" i="17"/>
  <c r="G259" i="36"/>
  <c r="F250" i="17"/>
  <c r="F259" i="36"/>
  <c r="C250" i="17"/>
  <c r="C259" i="36"/>
  <c r="E250" i="17"/>
  <c r="E259" i="36"/>
  <c r="D250" i="17"/>
  <c r="D259" i="36"/>
  <c r="D251" i="17"/>
  <c r="D260" i="36"/>
  <c r="D252" i="17"/>
  <c r="D261" i="36"/>
  <c r="D253" i="17"/>
  <c r="D262" i="36"/>
  <c r="D254" i="17"/>
  <c r="D263" i="36"/>
  <c r="D255" i="17"/>
  <c r="D264" i="36"/>
  <c r="D256" i="17"/>
  <c r="D265" i="36"/>
  <c r="D257" i="17"/>
  <c r="D266" i="36"/>
  <c r="D258" i="17"/>
  <c r="D267" i="36"/>
  <c r="D259" i="17"/>
  <c r="D268" i="36"/>
  <c r="D260" i="17"/>
  <c r="D269" i="36"/>
  <c r="D261" i="17"/>
  <c r="D270" i="36"/>
  <c r="D263" i="17"/>
  <c r="D272" i="36"/>
  <c r="D264" i="17"/>
  <c r="D273" i="36"/>
  <c r="E256" i="17"/>
  <c r="E265" i="36"/>
  <c r="E257" i="17"/>
  <c r="E266" i="36"/>
  <c r="E258" i="17"/>
  <c r="E267" i="36"/>
  <c r="E259" i="17"/>
  <c r="E268" i="36"/>
  <c r="E260" i="17"/>
  <c r="E269" i="36"/>
  <c r="E261" i="17"/>
  <c r="E270" i="36"/>
  <c r="E263" i="17"/>
  <c r="E272" i="36"/>
  <c r="E252" i="17"/>
  <c r="E261" i="36"/>
  <c r="E253" i="17"/>
  <c r="E262" i="36"/>
  <c r="E254" i="17"/>
  <c r="E263" i="36"/>
  <c r="E255" i="17"/>
  <c r="E264" i="36"/>
  <c r="E264" i="17"/>
  <c r="E273" i="36"/>
  <c r="E251" i="17"/>
  <c r="E260" i="36"/>
  <c r="C251" i="17"/>
  <c r="C260" i="36"/>
  <c r="F251" i="17"/>
  <c r="F260" i="36"/>
  <c r="G251" i="17"/>
  <c r="G260" i="36"/>
  <c r="H251" i="17"/>
  <c r="H260" i="36"/>
  <c r="C252" i="17"/>
  <c r="C261" i="36"/>
  <c r="F252" i="17"/>
  <c r="F261" i="36"/>
  <c r="G252" i="17"/>
  <c r="G261" i="36"/>
  <c r="H252" i="17"/>
  <c r="H261" i="36"/>
  <c r="C253" i="17"/>
  <c r="C262" i="36"/>
  <c r="F253" i="17"/>
  <c r="F262" i="36"/>
  <c r="G253" i="17"/>
  <c r="G262" i="36"/>
  <c r="H253" i="17"/>
  <c r="H262" i="36"/>
  <c r="C254" i="17"/>
  <c r="C263" i="36"/>
  <c r="F254" i="17"/>
  <c r="F263" i="36"/>
  <c r="G254" i="17"/>
  <c r="G263" i="36"/>
  <c r="H254" i="17"/>
  <c r="H263" i="36"/>
  <c r="C255" i="17"/>
  <c r="C264" i="36"/>
  <c r="F255" i="17"/>
  <c r="F264" i="36"/>
  <c r="G255" i="17"/>
  <c r="G264" i="36"/>
  <c r="H255" i="17"/>
  <c r="H264" i="36"/>
  <c r="C256" i="17"/>
  <c r="C265" i="36"/>
  <c r="F256" i="17"/>
  <c r="F265" i="36"/>
  <c r="G256" i="17"/>
  <c r="G265" i="36"/>
  <c r="H256" i="17"/>
  <c r="H265" i="36"/>
  <c r="C257" i="17"/>
  <c r="C266" i="36"/>
  <c r="F257" i="17"/>
  <c r="F266" i="36"/>
  <c r="H257" i="17"/>
  <c r="H266" i="36"/>
  <c r="C258" i="17"/>
  <c r="C267" i="36"/>
  <c r="H258" i="17"/>
  <c r="H267" i="36"/>
  <c r="C259" i="17"/>
  <c r="C268" i="36"/>
  <c r="F259" i="17"/>
  <c r="F268" i="36"/>
  <c r="H259" i="17"/>
  <c r="H268" i="36"/>
  <c r="C260" i="17"/>
  <c r="C269" i="36"/>
  <c r="F260" i="17"/>
  <c r="F269" i="36"/>
  <c r="H260" i="17"/>
  <c r="H269" i="36"/>
  <c r="C261" i="17"/>
  <c r="C270" i="36"/>
  <c r="F261" i="17"/>
  <c r="F270" i="36"/>
  <c r="H261" i="17"/>
  <c r="H270" i="36"/>
  <c r="C262" i="17"/>
  <c r="C271" i="36"/>
  <c r="F262" i="17"/>
  <c r="F271" i="36"/>
  <c r="G262" i="17"/>
  <c r="G271" i="36"/>
  <c r="H262" i="17"/>
  <c r="H271" i="36"/>
  <c r="C263" i="17"/>
  <c r="C272" i="36"/>
  <c r="F263" i="17"/>
  <c r="F272" i="36"/>
  <c r="G263" i="17"/>
  <c r="G272" i="36"/>
  <c r="H263" i="17"/>
  <c r="H272" i="36"/>
  <c r="C264" i="17"/>
  <c r="C273" i="36"/>
  <c r="F264" i="17"/>
  <c r="F273" i="36"/>
  <c r="G264" i="17"/>
  <c r="G273" i="36"/>
  <c r="H264" i="17"/>
  <c r="H273" i="36"/>
  <c r="C265" i="17"/>
  <c r="C274" i="36"/>
  <c r="F265" i="17"/>
  <c r="F274" i="36"/>
  <c r="G265" i="17"/>
  <c r="G274" i="36"/>
  <c r="H265" i="17"/>
  <c r="H274" i="36"/>
  <c r="C266" i="17"/>
  <c r="C275" i="36"/>
  <c r="F266" i="17"/>
  <c r="F275" i="36"/>
  <c r="G266" i="17"/>
  <c r="G275" i="36"/>
  <c r="H266" i="17"/>
  <c r="H275" i="36"/>
  <c r="C267" i="17"/>
  <c r="C276" i="36"/>
  <c r="F267" i="17"/>
  <c r="F276" i="36"/>
  <c r="G267" i="17"/>
  <c r="G276" i="36"/>
  <c r="H267" i="17"/>
  <c r="H276" i="36"/>
  <c r="C268" i="17"/>
  <c r="C277" i="36"/>
  <c r="F268" i="17"/>
  <c r="F277" i="36"/>
  <c r="G268" i="17"/>
  <c r="G277" i="36"/>
  <c r="H268" i="17"/>
  <c r="H277" i="36"/>
  <c r="C269" i="17"/>
  <c r="C278" i="36"/>
  <c r="F269" i="17"/>
  <c r="F278" i="36"/>
  <c r="G269" i="17"/>
  <c r="G278" i="36"/>
  <c r="H269" i="17"/>
  <c r="H278" i="36"/>
  <c r="C270" i="17"/>
  <c r="C279" i="36"/>
  <c r="F270" i="17"/>
  <c r="F279" i="36"/>
  <c r="G270" i="17"/>
  <c r="G279" i="36"/>
  <c r="H270" i="17"/>
  <c r="H279" i="36"/>
  <c r="O251" i="17"/>
  <c r="I260" i="36"/>
  <c r="O252" i="17"/>
  <c r="I261" i="36"/>
  <c r="O253" i="17"/>
  <c r="I262" i="36"/>
  <c r="O254" i="17"/>
  <c r="I263" i="36"/>
  <c r="O255" i="17"/>
  <c r="I264" i="36"/>
  <c r="O256" i="17"/>
  <c r="I265" i="36"/>
  <c r="O257" i="17"/>
  <c r="I266" i="36"/>
  <c r="O258" i="17"/>
  <c r="I267" i="36"/>
  <c r="O259" i="17"/>
  <c r="I268" i="36"/>
  <c r="O260" i="17"/>
  <c r="I269" i="36"/>
  <c r="O261" i="17"/>
  <c r="I270" i="36"/>
  <c r="O262" i="17"/>
  <c r="I271" i="36"/>
  <c r="O263" i="17"/>
  <c r="I272" i="36"/>
  <c r="O264" i="17"/>
  <c r="I273" i="36"/>
  <c r="O265" i="17"/>
  <c r="I274" i="36"/>
  <c r="O266" i="17"/>
  <c r="I275" i="36"/>
  <c r="O267" i="17"/>
  <c r="I276" i="36"/>
  <c r="O268" i="17"/>
  <c r="I277" i="36"/>
  <c r="O269" i="17"/>
  <c r="I278" i="36"/>
  <c r="O270" i="17"/>
  <c r="I279" i="36"/>
  <c r="O274" i="17"/>
  <c r="I283" i="36"/>
  <c r="H274" i="17"/>
  <c r="H283" i="36"/>
  <c r="F274" i="17"/>
  <c r="F283" i="36"/>
  <c r="C274" i="17"/>
  <c r="C283" i="36"/>
  <c r="G274" i="17"/>
  <c r="G283" i="36"/>
  <c r="D274" i="17"/>
  <c r="D283" i="36"/>
  <c r="E274" i="17"/>
  <c r="E283" i="36"/>
  <c r="E285" i="17"/>
  <c r="E294" i="36"/>
  <c r="E284" i="17"/>
  <c r="E293" i="36"/>
  <c r="E283" i="17"/>
  <c r="E292" i="36"/>
  <c r="E282" i="17"/>
  <c r="E291" i="36"/>
  <c r="E281" i="17"/>
  <c r="E290" i="36"/>
  <c r="E280" i="17"/>
  <c r="E289" i="36"/>
  <c r="E279" i="17"/>
  <c r="E288" i="36"/>
  <c r="E278" i="17"/>
  <c r="E287" i="36"/>
  <c r="E277" i="17"/>
  <c r="E286" i="36"/>
  <c r="E276" i="17"/>
  <c r="E285" i="36"/>
  <c r="E275" i="17"/>
  <c r="E284" i="36"/>
  <c r="D287" i="17"/>
  <c r="D296" i="36"/>
  <c r="D285" i="17"/>
  <c r="D294" i="36"/>
  <c r="D284" i="17"/>
  <c r="D293" i="36"/>
  <c r="D283" i="17"/>
  <c r="D292" i="36"/>
  <c r="D282" i="17"/>
  <c r="D291" i="36"/>
  <c r="D281" i="17"/>
  <c r="D290" i="36"/>
  <c r="D279" i="17"/>
  <c r="D288" i="36"/>
  <c r="D278" i="17"/>
  <c r="D287" i="36"/>
  <c r="D277" i="17"/>
  <c r="D286" i="36"/>
  <c r="D276" i="17"/>
  <c r="D285" i="36"/>
  <c r="D275" i="17"/>
  <c r="D284" i="36"/>
  <c r="D280" i="17"/>
  <c r="D289" i="36"/>
  <c r="D288" i="17"/>
  <c r="D297" i="36"/>
  <c r="E287" i="17"/>
  <c r="E296" i="36"/>
  <c r="G280" i="17"/>
  <c r="G289" i="36"/>
  <c r="G294" i="17"/>
  <c r="G303" i="36"/>
  <c r="G293" i="17"/>
  <c r="G302" i="36"/>
  <c r="G292" i="17"/>
  <c r="G301" i="36"/>
  <c r="G291" i="17"/>
  <c r="G300" i="36"/>
  <c r="G290" i="17"/>
  <c r="G299" i="36"/>
  <c r="G289" i="17"/>
  <c r="G298" i="36"/>
  <c r="G288" i="17"/>
  <c r="G297" i="36"/>
  <c r="G287" i="17"/>
  <c r="G296" i="36"/>
  <c r="G286" i="17"/>
  <c r="G295" i="36"/>
  <c r="G279" i="17"/>
  <c r="G288" i="36"/>
  <c r="G278" i="17"/>
  <c r="G287" i="36"/>
  <c r="G277" i="17"/>
  <c r="G286" i="36"/>
  <c r="G276" i="17"/>
  <c r="G285" i="36"/>
  <c r="G275" i="17"/>
  <c r="G284" i="36"/>
  <c r="E288" i="17"/>
  <c r="E297" i="36"/>
  <c r="C275" i="17"/>
  <c r="C284" i="36"/>
  <c r="F275" i="17"/>
  <c r="F284" i="36"/>
  <c r="H275" i="17"/>
  <c r="H284" i="36"/>
  <c r="C276" i="17"/>
  <c r="C285" i="36"/>
  <c r="F276" i="17"/>
  <c r="F285" i="36"/>
  <c r="H276" i="17"/>
  <c r="H285" i="36"/>
  <c r="C277" i="17"/>
  <c r="C286" i="36"/>
  <c r="F277" i="17"/>
  <c r="F286" i="36"/>
  <c r="H277" i="17"/>
  <c r="H286" i="36"/>
  <c r="C278" i="17"/>
  <c r="C287" i="36"/>
  <c r="F278" i="17"/>
  <c r="F287" i="36"/>
  <c r="H278" i="17"/>
  <c r="H287" i="36"/>
  <c r="C279" i="17"/>
  <c r="C288" i="36"/>
  <c r="F279" i="17"/>
  <c r="F288" i="36"/>
  <c r="H279" i="17"/>
  <c r="H288" i="36"/>
  <c r="C280" i="17"/>
  <c r="C289" i="36"/>
  <c r="F280" i="17"/>
  <c r="F289" i="36"/>
  <c r="H280" i="17"/>
  <c r="H289" i="36"/>
  <c r="C281" i="17"/>
  <c r="C290" i="36"/>
  <c r="F281" i="17"/>
  <c r="F290" i="36"/>
  <c r="H281" i="17"/>
  <c r="H290" i="36"/>
  <c r="C282" i="17"/>
  <c r="C291" i="36"/>
  <c r="H282" i="17"/>
  <c r="H291" i="36"/>
  <c r="C283" i="17"/>
  <c r="C292" i="36"/>
  <c r="F283" i="17"/>
  <c r="F292" i="36"/>
  <c r="H283" i="17"/>
  <c r="H292" i="36"/>
  <c r="C284" i="17"/>
  <c r="C293" i="36"/>
  <c r="F284" i="17"/>
  <c r="F293" i="36"/>
  <c r="H284" i="17"/>
  <c r="H293" i="36"/>
  <c r="C285" i="17"/>
  <c r="C294" i="36"/>
  <c r="F285" i="17"/>
  <c r="F294" i="36"/>
  <c r="H285" i="17"/>
  <c r="H294" i="36"/>
  <c r="C286" i="17"/>
  <c r="C295" i="36"/>
  <c r="F286" i="17"/>
  <c r="F295" i="36"/>
  <c r="H286" i="17"/>
  <c r="H295" i="36"/>
  <c r="C287" i="17"/>
  <c r="C296" i="36"/>
  <c r="F287" i="17"/>
  <c r="F296" i="36"/>
  <c r="H287" i="17"/>
  <c r="H296" i="36"/>
  <c r="C288" i="17"/>
  <c r="C297" i="36"/>
  <c r="F288" i="17"/>
  <c r="F297" i="36"/>
  <c r="H288" i="17"/>
  <c r="H297" i="36"/>
  <c r="C289" i="17"/>
  <c r="C298" i="36"/>
  <c r="F289" i="17"/>
  <c r="F298" i="36"/>
  <c r="H289" i="17"/>
  <c r="H298" i="36"/>
  <c r="C290" i="17"/>
  <c r="C299" i="36"/>
  <c r="F290" i="17"/>
  <c r="F299" i="36"/>
  <c r="H290" i="17"/>
  <c r="H299" i="36"/>
  <c r="C291" i="17"/>
  <c r="C300" i="36"/>
  <c r="F291" i="17"/>
  <c r="F300" i="36"/>
  <c r="H291" i="17"/>
  <c r="H300" i="36"/>
  <c r="C292" i="17"/>
  <c r="C301" i="36"/>
  <c r="F292" i="17"/>
  <c r="F301" i="36"/>
  <c r="H292" i="17"/>
  <c r="H301" i="36"/>
  <c r="C293" i="17"/>
  <c r="C302" i="36"/>
  <c r="F293" i="17"/>
  <c r="F302" i="36"/>
  <c r="H293" i="17"/>
  <c r="H302" i="36"/>
  <c r="C294" i="17"/>
  <c r="C303" i="36"/>
  <c r="F294" i="17"/>
  <c r="F303" i="36"/>
  <c r="H294" i="17"/>
  <c r="H303" i="36"/>
  <c r="O275" i="17"/>
  <c r="I284" i="36"/>
  <c r="O276" i="17"/>
  <c r="I285" i="36"/>
  <c r="O277" i="17"/>
  <c r="I286" i="36"/>
  <c r="O278" i="17"/>
  <c r="I287" i="36"/>
  <c r="O279" i="17"/>
  <c r="I288" i="36"/>
  <c r="O280" i="17"/>
  <c r="I289" i="36"/>
  <c r="O281" i="17"/>
  <c r="I290" i="36"/>
  <c r="O282" i="17"/>
  <c r="I291" i="36"/>
  <c r="O283" i="17"/>
  <c r="I292" i="36"/>
  <c r="O284" i="17"/>
  <c r="I293" i="36"/>
  <c r="O285" i="17"/>
  <c r="I294" i="36"/>
  <c r="O286" i="17"/>
  <c r="I295" i="36"/>
  <c r="O287" i="17"/>
  <c r="I296" i="36"/>
  <c r="O288" i="17"/>
  <c r="I297" i="36"/>
  <c r="O289" i="17"/>
  <c r="I298" i="36"/>
  <c r="O290" i="17"/>
  <c r="I299" i="36"/>
  <c r="O291" i="17"/>
  <c r="I300" i="36"/>
  <c r="O292" i="17"/>
  <c r="I301" i="36"/>
  <c r="O293" i="17"/>
  <c r="I302" i="36"/>
  <c r="O294" i="17"/>
  <c r="I303" i="36"/>
  <c r="O114" i="17"/>
  <c r="I114" i="36"/>
  <c r="H114" i="17"/>
  <c r="H114" i="36"/>
  <c r="G114" i="17"/>
  <c r="G114" i="36"/>
  <c r="F114" i="17"/>
  <c r="F114" i="36"/>
  <c r="C114" i="17"/>
  <c r="C114" i="36"/>
  <c r="E114" i="17"/>
  <c r="E114" i="36"/>
  <c r="D114" i="17"/>
  <c r="D114" i="36"/>
  <c r="O115" i="17"/>
  <c r="I115" i="36"/>
  <c r="H115" i="17"/>
  <c r="H115" i="36"/>
  <c r="G115" i="17"/>
  <c r="G115" i="36"/>
  <c r="F115" i="17"/>
  <c r="F115" i="36"/>
  <c r="C115" i="17"/>
  <c r="C115" i="36"/>
  <c r="E115" i="17"/>
  <c r="E115" i="36"/>
  <c r="D115" i="17"/>
  <c r="D115" i="36"/>
  <c r="C301" i="17"/>
  <c r="C321" i="36"/>
  <c r="O301" i="17"/>
  <c r="I321" i="36"/>
  <c r="H301" i="17"/>
  <c r="H321" i="36"/>
  <c r="G301" i="17"/>
  <c r="G321" i="36"/>
  <c r="F301" i="17"/>
  <c r="F321" i="36"/>
  <c r="E301" i="17"/>
  <c r="E302" i="17"/>
  <c r="D302" i="17"/>
  <c r="F302" i="17"/>
  <c r="G302" i="17"/>
  <c r="G322" i="36"/>
  <c r="H302" i="17"/>
  <c r="H303" i="17"/>
  <c r="H323" i="36"/>
  <c r="O302" i="17"/>
  <c r="O303" i="17"/>
  <c r="I323" i="36"/>
  <c r="C302" i="17"/>
  <c r="C322" i="36"/>
  <c r="O304" i="17"/>
  <c r="I324" i="36"/>
  <c r="H304" i="17"/>
  <c r="H324" i="36"/>
  <c r="G304" i="17"/>
  <c r="G324" i="36"/>
  <c r="F304" i="17"/>
  <c r="F324" i="36"/>
  <c r="C304" i="17"/>
  <c r="C324" i="36"/>
  <c r="E304" i="17"/>
  <c r="E324" i="36"/>
  <c r="D305" i="17"/>
  <c r="C305" i="17"/>
  <c r="F305" i="17"/>
  <c r="G305" i="17"/>
  <c r="H305" i="17"/>
  <c r="H306" i="17"/>
  <c r="H326" i="36"/>
  <c r="O305" i="17"/>
  <c r="G325" i="36"/>
  <c r="O308" i="17"/>
  <c r="R328" i="36"/>
  <c r="H308" i="17"/>
  <c r="G308" i="17"/>
  <c r="P328" i="36"/>
  <c r="C308" i="17"/>
  <c r="E308" i="17"/>
  <c r="N328" i="36"/>
  <c r="D309" i="17"/>
  <c r="C309" i="17"/>
  <c r="L329" i="36"/>
  <c r="G309" i="17"/>
  <c r="H309" i="17"/>
  <c r="Q329" i="36"/>
  <c r="O309" i="17"/>
  <c r="O311" i="17"/>
  <c r="R331" i="36"/>
  <c r="H311" i="17"/>
  <c r="Q331" i="36"/>
  <c r="G311" i="17"/>
  <c r="P331" i="36"/>
  <c r="C311" i="17"/>
  <c r="D311" i="17"/>
  <c r="M331" i="36"/>
  <c r="E311" i="17"/>
  <c r="N331" i="36"/>
  <c r="E312" i="17"/>
  <c r="D312" i="17"/>
  <c r="D313" i="17"/>
  <c r="M333" i="36"/>
  <c r="C312" i="17"/>
  <c r="G312" i="17"/>
  <c r="G313" i="17"/>
  <c r="P333" i="36"/>
  <c r="H312" i="17"/>
  <c r="H313" i="17"/>
  <c r="Q333" i="36"/>
  <c r="O312" i="17"/>
  <c r="R332" i="36"/>
  <c r="H315" i="17"/>
  <c r="H327" i="36"/>
  <c r="C315" i="17"/>
  <c r="G315" i="17"/>
  <c r="G327" i="36"/>
  <c r="D315" i="17"/>
  <c r="D327" i="36"/>
  <c r="E315" i="17"/>
  <c r="E327" i="36"/>
  <c r="E316" i="17"/>
  <c r="D316" i="17"/>
  <c r="C316" i="17"/>
  <c r="G316" i="17"/>
  <c r="G317" i="17"/>
  <c r="G329" i="36"/>
  <c r="H316" i="17"/>
  <c r="E328" i="36"/>
  <c r="O315" i="17"/>
  <c r="I327" i="36"/>
  <c r="O316" i="17"/>
  <c r="H318" i="17"/>
  <c r="H330" i="36"/>
  <c r="G318" i="17"/>
  <c r="G330" i="36"/>
  <c r="C318" i="17"/>
  <c r="C330" i="36"/>
  <c r="D318" i="17"/>
  <c r="E318" i="17"/>
  <c r="E330" i="36"/>
  <c r="O318" i="17"/>
  <c r="I330" i="36"/>
  <c r="O319" i="17"/>
  <c r="O320" i="17"/>
  <c r="I332" i="36"/>
  <c r="E319" i="17"/>
  <c r="E320" i="17"/>
  <c r="E332" i="36"/>
  <c r="D319" i="17"/>
  <c r="D320" i="17"/>
  <c r="D332" i="36"/>
  <c r="C319" i="17"/>
  <c r="C331" i="36"/>
  <c r="G319" i="17"/>
  <c r="H319" i="17"/>
  <c r="O322" i="17"/>
  <c r="I333" i="36"/>
  <c r="H322" i="17"/>
  <c r="H333" i="36"/>
  <c r="G322" i="17"/>
  <c r="G333" i="36"/>
  <c r="F322" i="17"/>
  <c r="F333" i="36"/>
  <c r="C322" i="17"/>
  <c r="C333" i="36"/>
  <c r="D322" i="17"/>
  <c r="D333" i="36"/>
  <c r="E322" i="17"/>
  <c r="E333" i="36"/>
  <c r="E323" i="17"/>
  <c r="D323" i="17"/>
  <c r="C323" i="17"/>
  <c r="C324" i="17"/>
  <c r="C335" i="36"/>
  <c r="F323" i="17"/>
  <c r="F334" i="36"/>
  <c r="G323" i="17"/>
  <c r="G324" i="17"/>
  <c r="H323" i="17"/>
  <c r="O323" i="17"/>
  <c r="D325" i="17"/>
  <c r="D336" i="36"/>
  <c r="C325" i="17"/>
  <c r="C336" i="36"/>
  <c r="F325" i="17"/>
  <c r="F336" i="36"/>
  <c r="G325" i="17"/>
  <c r="G336" i="36"/>
  <c r="H325" i="17"/>
  <c r="O325" i="17"/>
  <c r="I336" i="36"/>
  <c r="O326" i="17"/>
  <c r="I337" i="36"/>
  <c r="H326" i="17"/>
  <c r="H337" i="36"/>
  <c r="G326" i="17"/>
  <c r="F326" i="17"/>
  <c r="C326" i="17"/>
  <c r="E326" i="17"/>
  <c r="E337" i="36"/>
  <c r="D326" i="17"/>
  <c r="D337" i="36"/>
  <c r="O329" i="17"/>
  <c r="I340" i="36"/>
  <c r="H329" i="17"/>
  <c r="H340" i="36"/>
  <c r="G329" i="17"/>
  <c r="G340" i="36"/>
  <c r="F329" i="17"/>
  <c r="F340" i="36"/>
  <c r="C329" i="17"/>
  <c r="C340" i="36"/>
  <c r="D329" i="17"/>
  <c r="D340" i="36"/>
  <c r="D330" i="17"/>
  <c r="C330" i="17"/>
  <c r="F330" i="17"/>
  <c r="F341" i="36"/>
  <c r="G330" i="17"/>
  <c r="G331" i="17"/>
  <c r="H330" i="17"/>
  <c r="O330" i="17"/>
  <c r="O332" i="17"/>
  <c r="I343" i="36"/>
  <c r="H332" i="17"/>
  <c r="H343" i="36"/>
  <c r="G332" i="17"/>
  <c r="G343" i="36"/>
  <c r="F332" i="17"/>
  <c r="F343" i="36"/>
  <c r="C332" i="17"/>
  <c r="C343" i="36"/>
  <c r="E332" i="17"/>
  <c r="E343" i="36"/>
  <c r="D332" i="17"/>
  <c r="D343" i="36"/>
  <c r="E333" i="17"/>
  <c r="E344" i="36"/>
  <c r="E334" i="17"/>
  <c r="E345" i="36"/>
  <c r="D333" i="17"/>
  <c r="D344" i="36"/>
  <c r="C333" i="17"/>
  <c r="F333" i="17"/>
  <c r="G333" i="17"/>
  <c r="G334" i="17"/>
  <c r="G345" i="36"/>
  <c r="H333" i="17"/>
  <c r="O333" i="17"/>
  <c r="I344" i="36"/>
  <c r="O336" i="17"/>
  <c r="I346" i="36"/>
  <c r="H336" i="17"/>
  <c r="H346" i="36"/>
  <c r="G336" i="17"/>
  <c r="G346" i="36"/>
  <c r="F336" i="17"/>
  <c r="F346" i="36"/>
  <c r="C336" i="17"/>
  <c r="C346" i="36"/>
  <c r="E336" i="17"/>
  <c r="E346" i="36"/>
  <c r="D336" i="17"/>
  <c r="D346" i="36"/>
  <c r="E337" i="17"/>
  <c r="E338" i="17"/>
  <c r="E348" i="36"/>
  <c r="D337" i="17"/>
  <c r="C337" i="17"/>
  <c r="F337" i="17"/>
  <c r="F347" i="36"/>
  <c r="G337" i="17"/>
  <c r="H337" i="17"/>
  <c r="O337" i="17"/>
  <c r="O338" i="17"/>
  <c r="I348" i="36"/>
  <c r="O339" i="17"/>
  <c r="I349" i="36"/>
  <c r="H339" i="17"/>
  <c r="H349" i="36"/>
  <c r="G339" i="17"/>
  <c r="G349" i="36"/>
  <c r="F339" i="17"/>
  <c r="F349" i="36"/>
  <c r="C339" i="17"/>
  <c r="C349" i="36"/>
  <c r="D339" i="17"/>
  <c r="D349" i="36"/>
  <c r="E340" i="17"/>
  <c r="D340" i="17"/>
  <c r="D350" i="36"/>
  <c r="C340" i="17"/>
  <c r="F340" i="17"/>
  <c r="G340" i="17"/>
  <c r="H340" i="17"/>
  <c r="H350" i="36"/>
  <c r="O340" i="17"/>
  <c r="O343" i="17"/>
  <c r="I352" i="36"/>
  <c r="H343" i="17"/>
  <c r="H352" i="36"/>
  <c r="G343" i="17"/>
  <c r="G352" i="36"/>
  <c r="F343" i="17"/>
  <c r="F352" i="36"/>
  <c r="C343" i="17"/>
  <c r="C352" i="36"/>
  <c r="E343" i="17"/>
  <c r="E352" i="36"/>
  <c r="D343" i="17"/>
  <c r="D352" i="36"/>
  <c r="E344" i="17"/>
  <c r="D344" i="17"/>
  <c r="C344" i="17"/>
  <c r="F344" i="17"/>
  <c r="F353" i="36"/>
  <c r="G344" i="17"/>
  <c r="H344" i="17"/>
  <c r="O344" i="17"/>
  <c r="D346" i="17"/>
  <c r="D355" i="36"/>
  <c r="E346" i="17"/>
  <c r="E355" i="36"/>
  <c r="C346" i="17"/>
  <c r="C355" i="36"/>
  <c r="F346" i="17"/>
  <c r="F355" i="36"/>
  <c r="G346" i="17"/>
  <c r="H346" i="17"/>
  <c r="H355" i="36"/>
  <c r="O346" i="17"/>
  <c r="I355" i="36"/>
  <c r="O347" i="17"/>
  <c r="I356" i="36"/>
  <c r="H347" i="17"/>
  <c r="G347" i="17"/>
  <c r="G356" i="36"/>
  <c r="F347" i="17"/>
  <c r="C347" i="17"/>
  <c r="C356" i="36"/>
  <c r="E347" i="17"/>
  <c r="D347" i="17"/>
  <c r="D356" i="36"/>
  <c r="O355" i="17"/>
  <c r="H355" i="17"/>
  <c r="H375" i="36"/>
  <c r="G355" i="17"/>
  <c r="G375" i="36"/>
  <c r="F355" i="17"/>
  <c r="F375" i="36"/>
  <c r="C355" i="17"/>
  <c r="C375" i="36"/>
  <c r="E355" i="17"/>
  <c r="E375" i="36"/>
  <c r="D355" i="17"/>
  <c r="D375" i="36"/>
  <c r="D356" i="17"/>
  <c r="E356" i="17"/>
  <c r="C356" i="17"/>
  <c r="F356" i="17"/>
  <c r="F357" i="17"/>
  <c r="F377" i="36"/>
  <c r="G356" i="17"/>
  <c r="H356" i="17"/>
  <c r="O356" i="17"/>
  <c r="D358" i="17"/>
  <c r="D378" i="36"/>
  <c r="O358" i="17"/>
  <c r="I378" i="36"/>
  <c r="C358" i="17"/>
  <c r="C378" i="36"/>
  <c r="E358" i="17"/>
  <c r="E378" i="36"/>
  <c r="F358" i="17"/>
  <c r="F378" i="36"/>
  <c r="G358" i="17"/>
  <c r="G378" i="36"/>
  <c r="H358" i="17"/>
  <c r="H378" i="36"/>
  <c r="H359" i="17"/>
  <c r="G359" i="17"/>
  <c r="G360" i="17"/>
  <c r="G380" i="36"/>
  <c r="F359" i="17"/>
  <c r="E359" i="17"/>
  <c r="C359" i="17"/>
  <c r="C360" i="17"/>
  <c r="O359" i="17"/>
  <c r="D359" i="17"/>
  <c r="G379" i="36"/>
  <c r="E362" i="17"/>
  <c r="E382" i="36"/>
  <c r="D362" i="17"/>
  <c r="D382" i="36"/>
  <c r="C362" i="17"/>
  <c r="F362" i="17"/>
  <c r="F382" i="36"/>
  <c r="G362" i="17"/>
  <c r="G382" i="36"/>
  <c r="H362" i="17"/>
  <c r="H382" i="36"/>
  <c r="O362" i="17"/>
  <c r="I382" i="36"/>
  <c r="O363" i="17"/>
  <c r="I383" i="36"/>
  <c r="H363" i="17"/>
  <c r="G363" i="17"/>
  <c r="G364" i="17"/>
  <c r="G384" i="36"/>
  <c r="F363" i="17"/>
  <c r="C363" i="17"/>
  <c r="D363" i="17"/>
  <c r="E363" i="17"/>
  <c r="E365" i="17"/>
  <c r="E385" i="36"/>
  <c r="D365" i="17"/>
  <c r="D385" i="36"/>
  <c r="C365" i="17"/>
  <c r="C385" i="36"/>
  <c r="F365" i="17"/>
  <c r="F385" i="36"/>
  <c r="G365" i="17"/>
  <c r="G385" i="36"/>
  <c r="H365" i="17"/>
  <c r="H385" i="36"/>
  <c r="O365" i="17"/>
  <c r="I385" i="36"/>
  <c r="O366" i="17"/>
  <c r="O367" i="17"/>
  <c r="I387" i="36"/>
  <c r="H366" i="17"/>
  <c r="G366" i="17"/>
  <c r="G386" i="36"/>
  <c r="F366" i="17"/>
  <c r="C366" i="17"/>
  <c r="D366" i="17"/>
  <c r="E366" i="17"/>
  <c r="O369" i="17"/>
  <c r="I389" i="36"/>
  <c r="H369" i="17"/>
  <c r="H389" i="36"/>
  <c r="G369" i="17"/>
  <c r="G389" i="36"/>
  <c r="F369" i="17"/>
  <c r="F389" i="36"/>
  <c r="C369" i="17"/>
  <c r="C389" i="36"/>
  <c r="E369" i="17"/>
  <c r="E389" i="36"/>
  <c r="D369" i="17"/>
  <c r="D389" i="36"/>
  <c r="D370" i="17"/>
  <c r="D371" i="17"/>
  <c r="D391" i="36"/>
  <c r="E370" i="17"/>
  <c r="C370" i="17"/>
  <c r="F370" i="17"/>
  <c r="G370" i="17"/>
  <c r="G371" i="17"/>
  <c r="G391" i="36"/>
  <c r="H370" i="17"/>
  <c r="O370" i="17"/>
  <c r="O371" i="17"/>
  <c r="I391" i="36"/>
  <c r="O372" i="17"/>
  <c r="I392" i="36"/>
  <c r="H372" i="17"/>
  <c r="G372" i="17"/>
  <c r="G392" i="36"/>
  <c r="F372" i="17"/>
  <c r="F392" i="36"/>
  <c r="C372" i="17"/>
  <c r="C373" i="17"/>
  <c r="C374" i="17"/>
  <c r="C394" i="36"/>
  <c r="C392" i="36"/>
  <c r="E372" i="17"/>
  <c r="E392" i="36"/>
  <c r="D372" i="17"/>
  <c r="D392" i="36"/>
  <c r="D373" i="17"/>
  <c r="D393" i="36"/>
  <c r="E373" i="17"/>
  <c r="E374" i="17"/>
  <c r="F373" i="17"/>
  <c r="G373" i="17"/>
  <c r="H373" i="17"/>
  <c r="H374" i="17"/>
  <c r="H394" i="36"/>
  <c r="O373" i="17"/>
  <c r="E393" i="36"/>
  <c r="O376" i="17"/>
  <c r="I396" i="36"/>
  <c r="H376" i="17"/>
  <c r="H396" i="36"/>
  <c r="G376" i="17"/>
  <c r="G396" i="36"/>
  <c r="F376" i="17"/>
  <c r="F396" i="36"/>
  <c r="C376" i="17"/>
  <c r="C396" i="36"/>
  <c r="E376" i="17"/>
  <c r="E396" i="36"/>
  <c r="D376" i="17"/>
  <c r="D396" i="36"/>
  <c r="D377" i="17"/>
  <c r="E377" i="17"/>
  <c r="C377" i="17"/>
  <c r="C378" i="17"/>
  <c r="F377" i="17"/>
  <c r="F397" i="36"/>
  <c r="G377" i="17"/>
  <c r="G378" i="17"/>
  <c r="G398" i="36"/>
  <c r="H377" i="17"/>
  <c r="O377" i="17"/>
  <c r="C397" i="36"/>
  <c r="E379" i="17"/>
  <c r="E399" i="36"/>
  <c r="D379" i="17"/>
  <c r="D399" i="36"/>
  <c r="C379" i="17"/>
  <c r="F379" i="17"/>
  <c r="F399" i="36"/>
  <c r="G379" i="17"/>
  <c r="G399" i="36"/>
  <c r="H379" i="17"/>
  <c r="H399" i="36"/>
  <c r="O379" i="17"/>
  <c r="I399" i="36"/>
  <c r="O380" i="17"/>
  <c r="I400" i="36"/>
  <c r="H380" i="17"/>
  <c r="H400" i="36"/>
  <c r="G380" i="17"/>
  <c r="G400" i="36"/>
  <c r="F380" i="17"/>
  <c r="C380" i="17"/>
  <c r="C381" i="17"/>
  <c r="D380" i="17"/>
  <c r="D400" i="36"/>
  <c r="E380" i="17"/>
  <c r="E381" i="17"/>
  <c r="E401" i="36"/>
  <c r="O117" i="17"/>
  <c r="I117" i="36"/>
  <c r="G117" i="17"/>
  <c r="G117" i="36"/>
  <c r="F117" i="17"/>
  <c r="F117" i="36"/>
  <c r="E117" i="17"/>
  <c r="E117" i="36"/>
  <c r="H117" i="17"/>
  <c r="H117" i="36"/>
  <c r="C117" i="17"/>
  <c r="C117" i="36"/>
  <c r="D117" i="17"/>
  <c r="D117" i="36"/>
  <c r="O118" i="17"/>
  <c r="I118" i="36"/>
  <c r="G118" i="17"/>
  <c r="G118" i="36"/>
  <c r="F118" i="17"/>
  <c r="F118" i="36"/>
  <c r="E118" i="17"/>
  <c r="E118" i="36"/>
  <c r="H118" i="17"/>
  <c r="H118" i="36"/>
  <c r="C118" i="17"/>
  <c r="D118" i="17"/>
  <c r="D118" i="36"/>
  <c r="I285" i="82"/>
  <c r="I262" i="82"/>
  <c r="I239" i="82"/>
  <c r="I216" i="82"/>
  <c r="I215" i="82"/>
  <c r="I214" i="82"/>
  <c r="I213" i="82"/>
  <c r="I212" i="82"/>
  <c r="I211" i="82"/>
  <c r="I210" i="82"/>
  <c r="I209" i="82"/>
  <c r="I208" i="82"/>
  <c r="I207" i="82"/>
  <c r="I206" i="82"/>
  <c r="I205" i="82"/>
  <c r="I204" i="82"/>
  <c r="I181" i="82"/>
  <c r="I158" i="82"/>
  <c r="I135" i="82"/>
  <c r="I112" i="82"/>
  <c r="I111" i="82"/>
  <c r="I110" i="82"/>
  <c r="I109" i="82"/>
  <c r="I108" i="82"/>
  <c r="I107" i="82"/>
  <c r="I106" i="82"/>
  <c r="I105" i="82"/>
  <c r="I104" i="82"/>
  <c r="I103" i="82"/>
  <c r="I102" i="82"/>
  <c r="I101" i="82"/>
  <c r="I100" i="82"/>
  <c r="I77" i="82"/>
  <c r="I54" i="82"/>
  <c r="I31" i="82"/>
  <c r="B54" i="82"/>
  <c r="B77" i="82"/>
  <c r="B100" i="82"/>
  <c r="B135" i="82"/>
  <c r="B158" i="82"/>
  <c r="B181" i="82"/>
  <c r="B204" i="82"/>
  <c r="B239" i="82"/>
  <c r="B262" i="82"/>
  <c r="B285" i="82"/>
  <c r="B31" i="82"/>
  <c r="E307" i="82"/>
  <c r="D307" i="82"/>
  <c r="A307" i="82"/>
  <c r="E306" i="82"/>
  <c r="D306" i="82"/>
  <c r="A306" i="82"/>
  <c r="E305" i="82"/>
  <c r="D305" i="82"/>
  <c r="A305" i="82"/>
  <c r="E304" i="82"/>
  <c r="D304" i="82"/>
  <c r="A304" i="82"/>
  <c r="E303" i="82"/>
  <c r="D303" i="82"/>
  <c r="A303" i="82"/>
  <c r="E302" i="82"/>
  <c r="D302" i="82"/>
  <c r="A302" i="82"/>
  <c r="E301" i="82"/>
  <c r="D301" i="82"/>
  <c r="A301" i="82"/>
  <c r="E300" i="82"/>
  <c r="D300" i="82"/>
  <c r="A300" i="82"/>
  <c r="G299" i="82"/>
  <c r="A299" i="82"/>
  <c r="G298" i="82"/>
  <c r="A298" i="82"/>
  <c r="G297" i="82"/>
  <c r="A297" i="82"/>
  <c r="G296" i="82"/>
  <c r="F296" i="82"/>
  <c r="A296" i="82"/>
  <c r="G295" i="82"/>
  <c r="A295" i="82"/>
  <c r="A294" i="82"/>
  <c r="A293" i="82"/>
  <c r="A292" i="82"/>
  <c r="A291" i="82"/>
  <c r="A290" i="82"/>
  <c r="A289" i="82"/>
  <c r="A288" i="82"/>
  <c r="B287" i="82"/>
  <c r="A287" i="82"/>
  <c r="H286" i="82"/>
  <c r="G286" i="82"/>
  <c r="F286" i="82"/>
  <c r="E286" i="82"/>
  <c r="D286" i="82"/>
  <c r="C286" i="82"/>
  <c r="B286" i="82"/>
  <c r="A286" i="82"/>
  <c r="H285" i="82"/>
  <c r="G285" i="82"/>
  <c r="F285" i="82"/>
  <c r="E285" i="82"/>
  <c r="D285" i="82"/>
  <c r="C285" i="82"/>
  <c r="A285" i="82"/>
  <c r="A284" i="82"/>
  <c r="A283" i="82"/>
  <c r="A282" i="82"/>
  <c r="A281" i="82"/>
  <c r="A280" i="82"/>
  <c r="A279" i="82"/>
  <c r="A278" i="82"/>
  <c r="A277" i="82"/>
  <c r="G276" i="82"/>
  <c r="A276" i="82"/>
  <c r="G275" i="82"/>
  <c r="A275" i="82"/>
  <c r="G274" i="82"/>
  <c r="A274" i="82"/>
  <c r="G273" i="82"/>
  <c r="F273" i="82"/>
  <c r="A273" i="82"/>
  <c r="G272" i="82"/>
  <c r="A272" i="82"/>
  <c r="A271" i="82"/>
  <c r="A270" i="82"/>
  <c r="A269" i="82"/>
  <c r="A268" i="82"/>
  <c r="A267" i="82"/>
  <c r="A266" i="82"/>
  <c r="A265" i="82"/>
  <c r="B264" i="82"/>
  <c r="A264" i="82"/>
  <c r="H263" i="82"/>
  <c r="G263" i="82"/>
  <c r="F263" i="82"/>
  <c r="E263" i="82"/>
  <c r="D263" i="82"/>
  <c r="C263" i="82"/>
  <c r="B263" i="82"/>
  <c r="A263" i="82"/>
  <c r="H262" i="82"/>
  <c r="G262" i="82"/>
  <c r="F262" i="82"/>
  <c r="E262" i="82"/>
  <c r="D262" i="82"/>
  <c r="C262" i="82"/>
  <c r="A262" i="82"/>
  <c r="A261" i="82"/>
  <c r="A260" i="82"/>
  <c r="A259" i="82"/>
  <c r="A258" i="82"/>
  <c r="A257" i="82"/>
  <c r="A256" i="82"/>
  <c r="A255" i="82"/>
  <c r="A254" i="82"/>
  <c r="G253" i="82"/>
  <c r="A253" i="82"/>
  <c r="G252" i="82"/>
  <c r="A252" i="82"/>
  <c r="G251" i="82"/>
  <c r="A251" i="82"/>
  <c r="G250" i="82"/>
  <c r="F250" i="82"/>
  <c r="A250" i="82"/>
  <c r="G249" i="82"/>
  <c r="A249" i="82"/>
  <c r="A248" i="82"/>
  <c r="A247" i="82"/>
  <c r="A246" i="82"/>
  <c r="A245" i="82"/>
  <c r="A244" i="82"/>
  <c r="A243" i="82"/>
  <c r="A242" i="82"/>
  <c r="B241" i="82"/>
  <c r="A241" i="82"/>
  <c r="H240" i="82"/>
  <c r="G240" i="82"/>
  <c r="F240" i="82"/>
  <c r="E240" i="82"/>
  <c r="D240" i="82"/>
  <c r="C240" i="82"/>
  <c r="B240" i="82"/>
  <c r="A240" i="82"/>
  <c r="H239" i="82"/>
  <c r="G239" i="82"/>
  <c r="F239" i="82"/>
  <c r="E239" i="82"/>
  <c r="D239" i="82"/>
  <c r="C239" i="82"/>
  <c r="A239" i="82"/>
  <c r="A238" i="82"/>
  <c r="A237" i="82"/>
  <c r="A236" i="82"/>
  <c r="A235" i="82"/>
  <c r="A234" i="82"/>
  <c r="A233" i="82"/>
  <c r="A232" i="82"/>
  <c r="A231" i="82"/>
  <c r="G230" i="82"/>
  <c r="A230" i="82"/>
  <c r="G229" i="82"/>
  <c r="A229" i="82"/>
  <c r="G228" i="82"/>
  <c r="A228" i="82"/>
  <c r="G227" i="82"/>
  <c r="F227" i="82"/>
  <c r="A227" i="82"/>
  <c r="G226" i="82"/>
  <c r="A226" i="82"/>
  <c r="A225" i="82"/>
  <c r="A224" i="82"/>
  <c r="A223" i="82"/>
  <c r="A222" i="82"/>
  <c r="A221" i="82"/>
  <c r="A220" i="82"/>
  <c r="A219" i="82"/>
  <c r="B218" i="82"/>
  <c r="A218" i="82"/>
  <c r="H217" i="82"/>
  <c r="G217" i="82"/>
  <c r="F217" i="82"/>
  <c r="E217" i="82"/>
  <c r="D217" i="82"/>
  <c r="C217" i="82"/>
  <c r="B217" i="82"/>
  <c r="A217" i="82"/>
  <c r="H216" i="82"/>
  <c r="G216" i="82"/>
  <c r="F216" i="82"/>
  <c r="E216" i="82"/>
  <c r="D216" i="82"/>
  <c r="C216" i="82"/>
  <c r="B216" i="82"/>
  <c r="A216" i="82"/>
  <c r="H215" i="82"/>
  <c r="G215" i="82"/>
  <c r="F215" i="82"/>
  <c r="E215" i="82"/>
  <c r="D215" i="82"/>
  <c r="C215" i="82"/>
  <c r="B215" i="82"/>
  <c r="A215" i="82"/>
  <c r="H214" i="82"/>
  <c r="G214" i="82"/>
  <c r="F214" i="82"/>
  <c r="E214" i="82"/>
  <c r="D214" i="82"/>
  <c r="C214" i="82"/>
  <c r="B214" i="82"/>
  <c r="A214" i="82"/>
  <c r="H213" i="82"/>
  <c r="G213" i="82"/>
  <c r="F213" i="82"/>
  <c r="E213" i="82"/>
  <c r="D213" i="82"/>
  <c r="C213" i="82"/>
  <c r="B213" i="82"/>
  <c r="A213" i="82"/>
  <c r="H212" i="82"/>
  <c r="G212" i="82"/>
  <c r="F212" i="82"/>
  <c r="E212" i="82"/>
  <c r="D212" i="82"/>
  <c r="C212" i="82"/>
  <c r="B212" i="82"/>
  <c r="A212" i="82"/>
  <c r="H211" i="82"/>
  <c r="G211" i="82"/>
  <c r="F211" i="82"/>
  <c r="E211" i="82"/>
  <c r="D211" i="82"/>
  <c r="C211" i="82"/>
  <c r="B211" i="82"/>
  <c r="A211" i="82"/>
  <c r="H210" i="82"/>
  <c r="G210" i="82"/>
  <c r="F210" i="82"/>
  <c r="E210" i="82"/>
  <c r="D210" i="82"/>
  <c r="C210" i="82"/>
  <c r="B210" i="82"/>
  <c r="A210" i="82"/>
  <c r="H209" i="82"/>
  <c r="G209" i="82"/>
  <c r="F209" i="82"/>
  <c r="E209" i="82"/>
  <c r="D209" i="82"/>
  <c r="C209" i="82"/>
  <c r="B209" i="82"/>
  <c r="A209" i="82"/>
  <c r="H208" i="82"/>
  <c r="G208" i="82"/>
  <c r="F208" i="82"/>
  <c r="E208" i="82"/>
  <c r="D208" i="82"/>
  <c r="C208" i="82"/>
  <c r="B208" i="82"/>
  <c r="A208" i="82"/>
  <c r="H207" i="82"/>
  <c r="G207" i="82"/>
  <c r="F207" i="82"/>
  <c r="E207" i="82"/>
  <c r="D207" i="82"/>
  <c r="C207" i="82"/>
  <c r="B207" i="82"/>
  <c r="A207" i="82"/>
  <c r="H206" i="82"/>
  <c r="G206" i="82"/>
  <c r="F206" i="82"/>
  <c r="E206" i="82"/>
  <c r="D206" i="82"/>
  <c r="C206" i="82"/>
  <c r="B206" i="82"/>
  <c r="A206" i="82"/>
  <c r="H205" i="82"/>
  <c r="G205" i="82"/>
  <c r="F205" i="82"/>
  <c r="E205" i="82"/>
  <c r="D205" i="82"/>
  <c r="C205" i="82"/>
  <c r="B205" i="82"/>
  <c r="A205" i="82"/>
  <c r="H204" i="82"/>
  <c r="G204" i="82"/>
  <c r="F204" i="82"/>
  <c r="E204" i="82"/>
  <c r="D204" i="82"/>
  <c r="C204" i="82"/>
  <c r="A204" i="82"/>
  <c r="A203" i="82"/>
  <c r="A202" i="82"/>
  <c r="A201" i="82"/>
  <c r="A200" i="82"/>
  <c r="A199" i="82"/>
  <c r="A198" i="82"/>
  <c r="A197" i="82"/>
  <c r="A196" i="82"/>
  <c r="G195" i="82"/>
  <c r="A195" i="82"/>
  <c r="G194" i="82"/>
  <c r="A194" i="82"/>
  <c r="G193" i="82"/>
  <c r="A193" i="82"/>
  <c r="G192" i="82"/>
  <c r="F192" i="82"/>
  <c r="A192" i="82"/>
  <c r="G191" i="82"/>
  <c r="A191" i="82"/>
  <c r="A190" i="82"/>
  <c r="A189" i="82"/>
  <c r="A188" i="82"/>
  <c r="A187" i="82"/>
  <c r="A186" i="82"/>
  <c r="A185" i="82"/>
  <c r="A184" i="82"/>
  <c r="B183" i="82"/>
  <c r="A183" i="82"/>
  <c r="H182" i="82"/>
  <c r="G182" i="82"/>
  <c r="F182" i="82"/>
  <c r="E182" i="82"/>
  <c r="D182" i="82"/>
  <c r="C182" i="82"/>
  <c r="B182" i="82"/>
  <c r="A182" i="82"/>
  <c r="H181" i="82"/>
  <c r="G181" i="82"/>
  <c r="F181" i="82"/>
  <c r="E181" i="82"/>
  <c r="D181" i="82"/>
  <c r="C181" i="82"/>
  <c r="A181" i="82"/>
  <c r="A180" i="82"/>
  <c r="A179" i="82"/>
  <c r="A178" i="82"/>
  <c r="A177" i="82"/>
  <c r="A176" i="82"/>
  <c r="A175" i="82"/>
  <c r="A174" i="82"/>
  <c r="A173" i="82"/>
  <c r="G172" i="82"/>
  <c r="A172" i="82"/>
  <c r="G171" i="82"/>
  <c r="A171" i="82"/>
  <c r="G170" i="82"/>
  <c r="A170" i="82"/>
  <c r="G169" i="82"/>
  <c r="F169" i="82"/>
  <c r="A169" i="82"/>
  <c r="G168" i="82"/>
  <c r="A168" i="82"/>
  <c r="A167" i="82"/>
  <c r="A166" i="82"/>
  <c r="A165" i="82"/>
  <c r="A164" i="82"/>
  <c r="A163" i="82"/>
  <c r="A162" i="82"/>
  <c r="A161" i="82"/>
  <c r="B160" i="82"/>
  <c r="A160" i="82"/>
  <c r="H159" i="82"/>
  <c r="G159" i="82"/>
  <c r="F159" i="82"/>
  <c r="E159" i="82"/>
  <c r="D159" i="82"/>
  <c r="C159" i="82"/>
  <c r="B159" i="82"/>
  <c r="A159" i="82"/>
  <c r="H158" i="82"/>
  <c r="G158" i="82"/>
  <c r="F158" i="82"/>
  <c r="E158" i="82"/>
  <c r="D158" i="82"/>
  <c r="C158" i="82"/>
  <c r="A158" i="82"/>
  <c r="A157" i="82"/>
  <c r="A156" i="82"/>
  <c r="A155" i="82"/>
  <c r="A154" i="82"/>
  <c r="A153" i="82"/>
  <c r="A152" i="82"/>
  <c r="A151" i="82"/>
  <c r="A150" i="82"/>
  <c r="G149" i="82"/>
  <c r="A149" i="82"/>
  <c r="G148" i="82"/>
  <c r="A148" i="82"/>
  <c r="G147" i="82"/>
  <c r="A147" i="82"/>
  <c r="G146" i="82"/>
  <c r="F146" i="82"/>
  <c r="A146" i="82"/>
  <c r="G145" i="82"/>
  <c r="A145" i="82"/>
  <c r="A144" i="82"/>
  <c r="A143" i="82"/>
  <c r="A142" i="82"/>
  <c r="A141" i="82"/>
  <c r="A140" i="82"/>
  <c r="A139" i="82"/>
  <c r="A138" i="82"/>
  <c r="B137" i="82"/>
  <c r="A137" i="82"/>
  <c r="H136" i="82"/>
  <c r="G136" i="82"/>
  <c r="F136" i="82"/>
  <c r="E136" i="82"/>
  <c r="D136" i="82"/>
  <c r="C136" i="82"/>
  <c r="B136" i="82"/>
  <c r="A136" i="82"/>
  <c r="H135" i="82"/>
  <c r="G135" i="82"/>
  <c r="F135" i="82"/>
  <c r="E135" i="82"/>
  <c r="D135" i="82"/>
  <c r="C135" i="82"/>
  <c r="A135" i="82"/>
  <c r="A134" i="82"/>
  <c r="A133" i="82"/>
  <c r="A132" i="82"/>
  <c r="A131" i="82"/>
  <c r="A130" i="82"/>
  <c r="A129" i="82"/>
  <c r="A128" i="82"/>
  <c r="A127" i="82"/>
  <c r="G126" i="82"/>
  <c r="A126" i="82"/>
  <c r="G125" i="82"/>
  <c r="A125" i="82"/>
  <c r="G124" i="82"/>
  <c r="A124" i="82"/>
  <c r="G123" i="82"/>
  <c r="F123" i="82"/>
  <c r="A123" i="82"/>
  <c r="G122" i="82"/>
  <c r="A122" i="82"/>
  <c r="A121" i="82"/>
  <c r="A120" i="82"/>
  <c r="A119" i="82"/>
  <c r="A118" i="82"/>
  <c r="A117" i="82"/>
  <c r="A116" i="82"/>
  <c r="A115" i="82"/>
  <c r="B114" i="82"/>
  <c r="A114" i="82"/>
  <c r="H113" i="82"/>
  <c r="G113" i="82"/>
  <c r="F113" i="82"/>
  <c r="E113" i="82"/>
  <c r="D113" i="82"/>
  <c r="C113" i="82"/>
  <c r="B113" i="82"/>
  <c r="A113" i="82"/>
  <c r="H112" i="82"/>
  <c r="G112" i="82"/>
  <c r="F112" i="82"/>
  <c r="C112" i="82"/>
  <c r="E112" i="82"/>
  <c r="D112" i="82"/>
  <c r="B112" i="82"/>
  <c r="A112" i="82"/>
  <c r="B111" i="82"/>
  <c r="A111" i="82"/>
  <c r="B110" i="82"/>
  <c r="A110" i="82"/>
  <c r="B109" i="82"/>
  <c r="A109" i="82"/>
  <c r="B108" i="82"/>
  <c r="A108" i="82"/>
  <c r="B107" i="82"/>
  <c r="A107" i="82"/>
  <c r="B106" i="82"/>
  <c r="A106" i="82"/>
  <c r="B105" i="82"/>
  <c r="A105" i="82"/>
  <c r="B104" i="82"/>
  <c r="A104" i="82"/>
  <c r="B103" i="82"/>
  <c r="A103" i="82"/>
  <c r="B102" i="82"/>
  <c r="A102" i="82"/>
  <c r="B101" i="82"/>
  <c r="A101" i="82"/>
  <c r="H100" i="82"/>
  <c r="G100" i="82"/>
  <c r="F100" i="82"/>
  <c r="E100" i="82"/>
  <c r="D100" i="82"/>
  <c r="C100" i="82"/>
  <c r="A100" i="82"/>
  <c r="A99" i="82"/>
  <c r="A98" i="82"/>
  <c r="A97" i="82"/>
  <c r="A96" i="82"/>
  <c r="A95" i="82"/>
  <c r="A94" i="82"/>
  <c r="A93" i="82"/>
  <c r="A92" i="82"/>
  <c r="G91" i="82"/>
  <c r="A91" i="82"/>
  <c r="G90" i="82"/>
  <c r="A90" i="82"/>
  <c r="G89" i="82"/>
  <c r="A89" i="82"/>
  <c r="G88" i="82"/>
  <c r="F88" i="82"/>
  <c r="A88" i="82"/>
  <c r="G87" i="82"/>
  <c r="A87" i="82"/>
  <c r="A86" i="82"/>
  <c r="A85" i="82"/>
  <c r="A84" i="82"/>
  <c r="A83" i="82"/>
  <c r="A82" i="82"/>
  <c r="A81" i="82"/>
  <c r="A80" i="82"/>
  <c r="B79" i="82"/>
  <c r="A79" i="82"/>
  <c r="H78" i="82"/>
  <c r="G78" i="82"/>
  <c r="F78" i="82"/>
  <c r="E78" i="82"/>
  <c r="D78" i="82"/>
  <c r="C78" i="82"/>
  <c r="B78" i="82"/>
  <c r="A78" i="82"/>
  <c r="H77" i="82"/>
  <c r="G77" i="82"/>
  <c r="F77" i="82"/>
  <c r="E77" i="82"/>
  <c r="D77" i="82"/>
  <c r="C77" i="82"/>
  <c r="A77" i="82"/>
  <c r="A76" i="82"/>
  <c r="A75" i="82"/>
  <c r="A74" i="82"/>
  <c r="A73" i="82"/>
  <c r="A72" i="82"/>
  <c r="A71" i="82"/>
  <c r="A70" i="82"/>
  <c r="A69" i="82"/>
  <c r="G68" i="82"/>
  <c r="A68" i="82"/>
  <c r="G67" i="82"/>
  <c r="A67" i="82"/>
  <c r="G66" i="82"/>
  <c r="A66" i="82"/>
  <c r="G65" i="82"/>
  <c r="F65" i="82"/>
  <c r="A65" i="82"/>
  <c r="G64" i="82"/>
  <c r="A64" i="82"/>
  <c r="A63" i="82"/>
  <c r="A62" i="82"/>
  <c r="A61" i="82"/>
  <c r="A60" i="82"/>
  <c r="A59" i="82"/>
  <c r="A58" i="82"/>
  <c r="A57" i="82"/>
  <c r="B56" i="82"/>
  <c r="A56" i="82"/>
  <c r="H55" i="82"/>
  <c r="G55" i="82"/>
  <c r="F55" i="82"/>
  <c r="E55" i="82"/>
  <c r="D55" i="82"/>
  <c r="C55" i="82"/>
  <c r="B55" i="82"/>
  <c r="A55" i="82"/>
  <c r="H54" i="82"/>
  <c r="G54" i="82"/>
  <c r="F54" i="82"/>
  <c r="E54" i="82"/>
  <c r="D54" i="82"/>
  <c r="C54" i="82"/>
  <c r="A54" i="82"/>
  <c r="A53" i="82"/>
  <c r="A52" i="82"/>
  <c r="A51" i="82"/>
  <c r="A50" i="82"/>
  <c r="A49" i="82"/>
  <c r="A48" i="82"/>
  <c r="A47" i="82"/>
  <c r="A46" i="82"/>
  <c r="G45" i="82"/>
  <c r="A45" i="82"/>
  <c r="G44" i="82"/>
  <c r="A44" i="82"/>
  <c r="G43" i="82"/>
  <c r="A43" i="82"/>
  <c r="G42" i="82"/>
  <c r="F42" i="82"/>
  <c r="A42" i="82"/>
  <c r="G41" i="82"/>
  <c r="A41" i="82"/>
  <c r="A40" i="82"/>
  <c r="A39" i="82"/>
  <c r="A38" i="82"/>
  <c r="A37" i="82"/>
  <c r="A36" i="82"/>
  <c r="A35" i="82"/>
  <c r="A34" i="82"/>
  <c r="B33" i="82"/>
  <c r="A33" i="82"/>
  <c r="H32" i="82"/>
  <c r="G32" i="82"/>
  <c r="F32" i="82"/>
  <c r="E32" i="82"/>
  <c r="D32" i="82"/>
  <c r="C32" i="82"/>
  <c r="B32" i="82"/>
  <c r="A32" i="82"/>
  <c r="H31" i="82"/>
  <c r="G31" i="82"/>
  <c r="F31" i="82"/>
  <c r="E31" i="82"/>
  <c r="D31" i="82"/>
  <c r="C31" i="82"/>
  <c r="A31" i="82"/>
  <c r="A30" i="82"/>
  <c r="A29" i="82"/>
  <c r="A28" i="82"/>
  <c r="A27" i="82"/>
  <c r="A26" i="82"/>
  <c r="A25" i="82"/>
  <c r="A24" i="82"/>
  <c r="A23" i="82"/>
  <c r="G22" i="82"/>
  <c r="A22" i="82"/>
  <c r="G21" i="82"/>
  <c r="A21" i="82"/>
  <c r="G20" i="82"/>
  <c r="A20" i="82"/>
  <c r="G19" i="82"/>
  <c r="F19" i="82"/>
  <c r="A19" i="82"/>
  <c r="G18" i="82"/>
  <c r="A18" i="82"/>
  <c r="A17" i="82"/>
  <c r="A16" i="82"/>
  <c r="A15" i="82"/>
  <c r="A14" i="82"/>
  <c r="A13" i="82"/>
  <c r="A12" i="82"/>
  <c r="A11" i="82"/>
  <c r="B10" i="82"/>
  <c r="A10" i="82"/>
  <c r="H9" i="82"/>
  <c r="G9" i="82"/>
  <c r="F9" i="82"/>
  <c r="E9" i="82"/>
  <c r="D9" i="82"/>
  <c r="C9" i="82"/>
  <c r="B9" i="82"/>
  <c r="A9" i="82"/>
  <c r="C8" i="82"/>
  <c r="B8" i="82"/>
  <c r="A8" i="82"/>
  <c r="C7" i="82"/>
  <c r="B7" i="82"/>
  <c r="A7" i="82"/>
  <c r="A6" i="82"/>
  <c r="A2" i="82"/>
  <c r="A1" i="82"/>
  <c r="D261" i="82"/>
  <c r="D260" i="82"/>
  <c r="D259" i="82"/>
  <c r="D258" i="82"/>
  <c r="D257" i="82"/>
  <c r="D256" i="82"/>
  <c r="D255" i="82"/>
  <c r="D254" i="82"/>
  <c r="E261" i="82"/>
  <c r="E260" i="82"/>
  <c r="E259" i="82"/>
  <c r="E258" i="82"/>
  <c r="E257" i="82"/>
  <c r="E256" i="82"/>
  <c r="E255" i="82"/>
  <c r="E254" i="82"/>
  <c r="D284" i="82"/>
  <c r="D283" i="82"/>
  <c r="D282" i="82"/>
  <c r="D281" i="82"/>
  <c r="D280" i="82"/>
  <c r="D279" i="82"/>
  <c r="D278" i="82"/>
  <c r="D277" i="82"/>
  <c r="E284" i="82"/>
  <c r="E283" i="82"/>
  <c r="E282" i="82"/>
  <c r="E281" i="82"/>
  <c r="E280" i="82"/>
  <c r="E279" i="82"/>
  <c r="E278" i="82"/>
  <c r="E277" i="82"/>
  <c r="Z9" i="66"/>
  <c r="I9" i="82"/>
  <c r="Z32" i="66"/>
  <c r="I33" i="82"/>
  <c r="Z57" i="66"/>
  <c r="Z80" i="66"/>
  <c r="I79" i="82"/>
  <c r="Z105" i="66"/>
  <c r="I113" i="82"/>
  <c r="Z128" i="66"/>
  <c r="I136" i="82"/>
  <c r="Z153" i="66"/>
  <c r="Z176" i="66"/>
  <c r="I182" i="82"/>
  <c r="Z201" i="66"/>
  <c r="I218" i="82"/>
  <c r="Z224" i="66"/>
  <c r="I240" i="82"/>
  <c r="Z249" i="66"/>
  <c r="Z272" i="66"/>
  <c r="I137" i="82"/>
  <c r="C11" i="66"/>
  <c r="C11" i="82"/>
  <c r="F11" i="66"/>
  <c r="D11" i="82"/>
  <c r="I11" i="66"/>
  <c r="E11" i="82"/>
  <c r="L11" i="66"/>
  <c r="F11" i="82"/>
  <c r="O11" i="66"/>
  <c r="G11" i="82"/>
  <c r="R11" i="66"/>
  <c r="H11" i="82"/>
  <c r="Z11" i="66"/>
  <c r="I11" i="82"/>
  <c r="C17" i="66"/>
  <c r="C17" i="82"/>
  <c r="C30" i="66"/>
  <c r="C30" i="82"/>
  <c r="C29" i="66"/>
  <c r="C29" i="82"/>
  <c r="C28" i="66"/>
  <c r="C28" i="82"/>
  <c r="C27" i="66"/>
  <c r="C27" i="82"/>
  <c r="C26" i="66"/>
  <c r="C26" i="82"/>
  <c r="C25" i="66"/>
  <c r="C25" i="82"/>
  <c r="C24" i="66"/>
  <c r="C24" i="82"/>
  <c r="C23" i="66"/>
  <c r="C23" i="82"/>
  <c r="C22" i="66"/>
  <c r="C22" i="82"/>
  <c r="C21" i="66"/>
  <c r="C21" i="82"/>
  <c r="C20" i="66"/>
  <c r="C20" i="82"/>
  <c r="C19" i="66"/>
  <c r="C19" i="82"/>
  <c r="C18" i="66"/>
  <c r="C18" i="82"/>
  <c r="C16" i="66"/>
  <c r="C16" i="82"/>
  <c r="C15" i="66"/>
  <c r="C15" i="82"/>
  <c r="C14" i="66"/>
  <c r="C14" i="82"/>
  <c r="C13" i="66"/>
  <c r="C13" i="82"/>
  <c r="C12" i="66"/>
  <c r="C12" i="82"/>
  <c r="I16" i="66"/>
  <c r="E16" i="82"/>
  <c r="I30" i="66"/>
  <c r="E30" i="82"/>
  <c r="I29" i="66"/>
  <c r="E29" i="82"/>
  <c r="I28" i="66"/>
  <c r="E28" i="82"/>
  <c r="I27" i="66"/>
  <c r="E27" i="82"/>
  <c r="I26" i="66"/>
  <c r="E26" i="82"/>
  <c r="I25" i="66"/>
  <c r="E25" i="82"/>
  <c r="I23" i="66"/>
  <c r="E23" i="82"/>
  <c r="I22" i="66"/>
  <c r="E22" i="82"/>
  <c r="I21" i="66"/>
  <c r="E21" i="82"/>
  <c r="I20" i="66"/>
  <c r="E20" i="82"/>
  <c r="I19" i="66"/>
  <c r="E19" i="82"/>
  <c r="I17" i="66"/>
  <c r="E17" i="82"/>
  <c r="I15" i="66"/>
  <c r="E15" i="82"/>
  <c r="I13" i="66"/>
  <c r="E13" i="82"/>
  <c r="I12" i="66"/>
  <c r="E12" i="82"/>
  <c r="F30" i="66"/>
  <c r="D30" i="82"/>
  <c r="F29" i="66"/>
  <c r="D29" i="82"/>
  <c r="F28" i="66"/>
  <c r="D28" i="82"/>
  <c r="F27" i="66"/>
  <c r="D27" i="82"/>
  <c r="F26" i="66"/>
  <c r="D26" i="82"/>
  <c r="F25" i="66"/>
  <c r="D25" i="82"/>
  <c r="F23" i="66"/>
  <c r="D23" i="82"/>
  <c r="F22" i="66"/>
  <c r="D22" i="82"/>
  <c r="F21" i="66"/>
  <c r="D21" i="82"/>
  <c r="F20" i="66"/>
  <c r="D20" i="82"/>
  <c r="F19" i="66"/>
  <c r="D19" i="82"/>
  <c r="F18" i="66"/>
  <c r="D18" i="82"/>
  <c r="F16" i="66"/>
  <c r="D16" i="82"/>
  <c r="F13" i="66"/>
  <c r="D13" i="82"/>
  <c r="F12" i="66"/>
  <c r="D12" i="82"/>
  <c r="F17" i="66"/>
  <c r="D17" i="82"/>
  <c r="F24" i="66"/>
  <c r="D24" i="82"/>
  <c r="F14" i="66"/>
  <c r="D14" i="82"/>
  <c r="F15" i="66"/>
  <c r="D15" i="82"/>
  <c r="I24" i="66"/>
  <c r="E24" i="82"/>
  <c r="I18" i="66"/>
  <c r="E18" i="82"/>
  <c r="E14" i="82"/>
  <c r="L12" i="66"/>
  <c r="F12" i="82"/>
  <c r="O12" i="66"/>
  <c r="G12" i="82"/>
  <c r="R12" i="66"/>
  <c r="H12" i="82"/>
  <c r="L13" i="66"/>
  <c r="F13" i="82"/>
  <c r="O13" i="66"/>
  <c r="G13" i="82"/>
  <c r="R13" i="66"/>
  <c r="H13" i="82"/>
  <c r="L14" i="66"/>
  <c r="F14" i="82"/>
  <c r="O14" i="66"/>
  <c r="G14" i="82"/>
  <c r="R14" i="66"/>
  <c r="H14" i="82"/>
  <c r="L15" i="66"/>
  <c r="F15" i="82"/>
  <c r="O15" i="66"/>
  <c r="G15" i="82"/>
  <c r="R15" i="66"/>
  <c r="H15" i="82"/>
  <c r="L16" i="66"/>
  <c r="F16" i="82"/>
  <c r="O16" i="66"/>
  <c r="G16" i="82"/>
  <c r="R16" i="66"/>
  <c r="H16" i="82"/>
  <c r="R17" i="66"/>
  <c r="H17" i="82"/>
  <c r="L18" i="66"/>
  <c r="F18" i="82"/>
  <c r="R18" i="66"/>
  <c r="H18" i="82"/>
  <c r="R19" i="66"/>
  <c r="H19" i="82"/>
  <c r="L20" i="66"/>
  <c r="F20" i="82"/>
  <c r="R20" i="66"/>
  <c r="H20" i="82"/>
  <c r="L21" i="66"/>
  <c r="F21" i="82"/>
  <c r="R21" i="66"/>
  <c r="H21" i="82"/>
  <c r="L22" i="66"/>
  <c r="F22" i="82"/>
  <c r="R22" i="66"/>
  <c r="H22" i="82"/>
  <c r="L23" i="66"/>
  <c r="F23" i="82"/>
  <c r="O23" i="66"/>
  <c r="G23" i="82"/>
  <c r="R23" i="66"/>
  <c r="H23" i="82"/>
  <c r="L24" i="66"/>
  <c r="F24" i="82"/>
  <c r="O24" i="66"/>
  <c r="G24" i="82"/>
  <c r="R24" i="66"/>
  <c r="H24" i="82"/>
  <c r="L25" i="66"/>
  <c r="F25" i="82"/>
  <c r="O25" i="66"/>
  <c r="G25" i="82"/>
  <c r="R25" i="66"/>
  <c r="H25" i="82"/>
  <c r="L26" i="66"/>
  <c r="F26" i="82"/>
  <c r="O26" i="66"/>
  <c r="G26" i="82"/>
  <c r="R26" i="66"/>
  <c r="H26" i="82"/>
  <c r="L27" i="66"/>
  <c r="F27" i="82"/>
  <c r="O27" i="66"/>
  <c r="G27" i="82"/>
  <c r="R27" i="66"/>
  <c r="H27" i="82"/>
  <c r="L28" i="66"/>
  <c r="F28" i="82"/>
  <c r="O28" i="66"/>
  <c r="G28" i="82"/>
  <c r="R28" i="66"/>
  <c r="H28" i="82"/>
  <c r="L29" i="66"/>
  <c r="F29" i="82"/>
  <c r="O29" i="66"/>
  <c r="G29" i="82"/>
  <c r="R29" i="66"/>
  <c r="H29" i="82"/>
  <c r="L30" i="66"/>
  <c r="F30" i="82"/>
  <c r="O30" i="66"/>
  <c r="G30" i="82"/>
  <c r="R30" i="66"/>
  <c r="H30" i="82"/>
  <c r="L17" i="66"/>
  <c r="F17" i="82"/>
  <c r="O17" i="66"/>
  <c r="G17" i="82"/>
  <c r="Z12" i="66"/>
  <c r="I12" i="82"/>
  <c r="Z13" i="66"/>
  <c r="I13" i="82"/>
  <c r="Z15" i="66"/>
  <c r="I15" i="82"/>
  <c r="Z16" i="66"/>
  <c r="I16" i="82"/>
  <c r="Z17" i="66"/>
  <c r="I17" i="82"/>
  <c r="Z19" i="66"/>
  <c r="I19" i="82"/>
  <c r="Z20" i="66"/>
  <c r="I20" i="82"/>
  <c r="Z21" i="66"/>
  <c r="I21" i="82"/>
  <c r="Z23" i="66"/>
  <c r="I23" i="82"/>
  <c r="Z24" i="66"/>
  <c r="I24" i="82"/>
  <c r="Z25" i="66"/>
  <c r="I25" i="82"/>
  <c r="Z27" i="66"/>
  <c r="I27" i="82"/>
  <c r="Z28" i="66"/>
  <c r="I28" i="82"/>
  <c r="Z29" i="66"/>
  <c r="I29" i="82"/>
  <c r="C59" i="66"/>
  <c r="C34" i="82"/>
  <c r="F59" i="66"/>
  <c r="D34" i="82"/>
  <c r="I59" i="66"/>
  <c r="E34" i="82"/>
  <c r="L59" i="66"/>
  <c r="F34" i="82"/>
  <c r="O59" i="66"/>
  <c r="G34" i="82"/>
  <c r="R59" i="66"/>
  <c r="H34" i="82"/>
  <c r="I78" i="66"/>
  <c r="E53" i="82"/>
  <c r="I77" i="66"/>
  <c r="E52" i="82"/>
  <c r="I76" i="66"/>
  <c r="E51" i="82"/>
  <c r="I75" i="66"/>
  <c r="E50" i="82"/>
  <c r="I74" i="66"/>
  <c r="E49" i="82"/>
  <c r="I73" i="66"/>
  <c r="E48" i="82"/>
  <c r="I71" i="66"/>
  <c r="E46" i="82"/>
  <c r="I70" i="66"/>
  <c r="E45" i="82"/>
  <c r="I69" i="66"/>
  <c r="E44" i="82"/>
  <c r="I68" i="66"/>
  <c r="E43" i="82"/>
  <c r="I67" i="66"/>
  <c r="E42" i="82"/>
  <c r="I66" i="66"/>
  <c r="E41" i="82"/>
  <c r="I65" i="66"/>
  <c r="E40" i="82"/>
  <c r="I64" i="66"/>
  <c r="E39" i="82"/>
  <c r="I63" i="66"/>
  <c r="E38" i="82"/>
  <c r="I61" i="66"/>
  <c r="E36" i="82"/>
  <c r="I60" i="66"/>
  <c r="E35" i="82"/>
  <c r="F78" i="66"/>
  <c r="D53" i="82"/>
  <c r="F77" i="66"/>
  <c r="D52" i="82"/>
  <c r="F76" i="66"/>
  <c r="D51" i="82"/>
  <c r="F74" i="66"/>
  <c r="D49" i="82"/>
  <c r="F73" i="66"/>
  <c r="D48" i="82"/>
  <c r="F72" i="66"/>
  <c r="D47" i="82"/>
  <c r="F71" i="66"/>
  <c r="D46" i="82"/>
  <c r="F70" i="66"/>
  <c r="D45" i="82"/>
  <c r="F69" i="66"/>
  <c r="D44" i="82"/>
  <c r="F68" i="66"/>
  <c r="D43" i="82"/>
  <c r="F67" i="66"/>
  <c r="D42" i="82"/>
  <c r="F66" i="66"/>
  <c r="D41" i="82"/>
  <c r="F64" i="66"/>
  <c r="D39" i="82"/>
  <c r="F63" i="66"/>
  <c r="D38" i="82"/>
  <c r="F62" i="66"/>
  <c r="D37" i="82"/>
  <c r="F61" i="66"/>
  <c r="D36" i="82"/>
  <c r="F60" i="66"/>
  <c r="D35" i="82"/>
  <c r="F75" i="66"/>
  <c r="D50" i="82"/>
  <c r="F65" i="66"/>
  <c r="D40" i="82"/>
  <c r="I62" i="66"/>
  <c r="E37" i="82"/>
  <c r="I72" i="66"/>
  <c r="E47" i="82"/>
  <c r="C60" i="66"/>
  <c r="C35" i="82"/>
  <c r="L60" i="66"/>
  <c r="F35" i="82"/>
  <c r="O60" i="66"/>
  <c r="G35" i="82"/>
  <c r="R60" i="66"/>
  <c r="H35" i="82"/>
  <c r="C61" i="66"/>
  <c r="C36" i="82"/>
  <c r="L61" i="66"/>
  <c r="F36" i="82"/>
  <c r="O61" i="66"/>
  <c r="G36" i="82"/>
  <c r="R61" i="66"/>
  <c r="H36" i="82"/>
  <c r="C62" i="66"/>
  <c r="C37" i="82"/>
  <c r="L62" i="66"/>
  <c r="F37" i="82"/>
  <c r="O62" i="66"/>
  <c r="G37" i="82"/>
  <c r="R62" i="66"/>
  <c r="H37" i="82"/>
  <c r="C63" i="66"/>
  <c r="C38" i="82"/>
  <c r="L63" i="66"/>
  <c r="F38" i="82"/>
  <c r="O63" i="66"/>
  <c r="G38" i="82"/>
  <c r="R63" i="66"/>
  <c r="H38" i="82"/>
  <c r="C64" i="66"/>
  <c r="C39" i="82"/>
  <c r="L64" i="66"/>
  <c r="F39" i="82"/>
  <c r="O64" i="66"/>
  <c r="G39" i="82"/>
  <c r="R64" i="66"/>
  <c r="H39" i="82"/>
  <c r="C65" i="66"/>
  <c r="C40" i="82"/>
  <c r="L65" i="66"/>
  <c r="F40" i="82"/>
  <c r="O65" i="66"/>
  <c r="G40" i="82"/>
  <c r="R65" i="66"/>
  <c r="H40" i="82"/>
  <c r="C66" i="66"/>
  <c r="C41" i="82"/>
  <c r="L66" i="66"/>
  <c r="F41" i="82"/>
  <c r="R66" i="66"/>
  <c r="H41" i="82"/>
  <c r="C67" i="66"/>
  <c r="C42" i="82"/>
  <c r="R67" i="66"/>
  <c r="H42" i="82"/>
  <c r="C68" i="66"/>
  <c r="C43" i="82"/>
  <c r="L68" i="66"/>
  <c r="F43" i="82"/>
  <c r="R68" i="66"/>
  <c r="H43" i="82"/>
  <c r="C69" i="66"/>
  <c r="C44" i="82"/>
  <c r="L69" i="66"/>
  <c r="F44" i="82"/>
  <c r="R69" i="66"/>
  <c r="H44" i="82"/>
  <c r="C70" i="66"/>
  <c r="C45" i="82"/>
  <c r="L70" i="66"/>
  <c r="F45" i="82"/>
  <c r="R70" i="66"/>
  <c r="H45" i="82"/>
  <c r="C71" i="66"/>
  <c r="C46" i="82"/>
  <c r="L71" i="66"/>
  <c r="F46" i="82"/>
  <c r="O71" i="66"/>
  <c r="G46" i="82"/>
  <c r="R71" i="66"/>
  <c r="H46" i="82"/>
  <c r="C72" i="66"/>
  <c r="C47" i="82"/>
  <c r="L72" i="66"/>
  <c r="F47" i="82"/>
  <c r="O72" i="66"/>
  <c r="G47" i="82"/>
  <c r="R72" i="66"/>
  <c r="H47" i="82"/>
  <c r="C73" i="66"/>
  <c r="C48" i="82"/>
  <c r="L73" i="66"/>
  <c r="F48" i="82"/>
  <c r="O73" i="66"/>
  <c r="G48" i="82"/>
  <c r="R73" i="66"/>
  <c r="H48" i="82"/>
  <c r="C74" i="66"/>
  <c r="C49" i="82"/>
  <c r="L74" i="66"/>
  <c r="F49" i="82"/>
  <c r="O74" i="66"/>
  <c r="G49" i="82"/>
  <c r="R74" i="66"/>
  <c r="H49" i="82"/>
  <c r="C75" i="66"/>
  <c r="C50" i="82"/>
  <c r="L75" i="66"/>
  <c r="F50" i="82"/>
  <c r="O75" i="66"/>
  <c r="G50" i="82"/>
  <c r="R75" i="66"/>
  <c r="H50" i="82"/>
  <c r="C76" i="66"/>
  <c r="C51" i="82"/>
  <c r="L76" i="66"/>
  <c r="F51" i="82"/>
  <c r="O76" i="66"/>
  <c r="G51" i="82"/>
  <c r="R76" i="66"/>
  <c r="H51" i="82"/>
  <c r="C77" i="66"/>
  <c r="C52" i="82"/>
  <c r="L77" i="66"/>
  <c r="F52" i="82"/>
  <c r="O77" i="66"/>
  <c r="G52" i="82"/>
  <c r="R77" i="66"/>
  <c r="H52" i="82"/>
  <c r="C78" i="66"/>
  <c r="C53" i="82"/>
  <c r="L78" i="66"/>
  <c r="F53" i="82"/>
  <c r="O78" i="66"/>
  <c r="G53" i="82"/>
  <c r="R78" i="66"/>
  <c r="H53" i="82"/>
  <c r="R82" i="66"/>
  <c r="H57" i="82"/>
  <c r="O82" i="66"/>
  <c r="G57" i="82"/>
  <c r="L82" i="66"/>
  <c r="F57" i="82"/>
  <c r="C82" i="66"/>
  <c r="C57" i="82"/>
  <c r="F82" i="66"/>
  <c r="D57" i="82"/>
  <c r="I82" i="66"/>
  <c r="E57" i="82"/>
  <c r="I93" i="66"/>
  <c r="E68" i="82"/>
  <c r="I92" i="66"/>
  <c r="E67" i="82"/>
  <c r="I91" i="66"/>
  <c r="E66" i="82"/>
  <c r="I90" i="66"/>
  <c r="E65" i="82"/>
  <c r="I88" i="66"/>
  <c r="E63" i="82"/>
  <c r="I87" i="66"/>
  <c r="E62" i="82"/>
  <c r="I86" i="66"/>
  <c r="E61" i="82"/>
  <c r="I85" i="66"/>
  <c r="E60" i="82"/>
  <c r="I84" i="66"/>
  <c r="E59" i="82"/>
  <c r="I83" i="66"/>
  <c r="E58" i="82"/>
  <c r="F93" i="66"/>
  <c r="D68" i="82"/>
  <c r="F92" i="66"/>
  <c r="D67" i="82"/>
  <c r="F91" i="66"/>
  <c r="D66" i="82"/>
  <c r="F90" i="66"/>
  <c r="D65" i="82"/>
  <c r="F89" i="66"/>
  <c r="D64" i="82"/>
  <c r="F87" i="66"/>
  <c r="D62" i="82"/>
  <c r="F86" i="66"/>
  <c r="D61" i="82"/>
  <c r="F84" i="66"/>
  <c r="D59" i="82"/>
  <c r="F83" i="66"/>
  <c r="D58" i="82"/>
  <c r="F88" i="66"/>
  <c r="D63" i="82"/>
  <c r="F101" i="66"/>
  <c r="D76" i="82"/>
  <c r="F100" i="66"/>
  <c r="D75" i="82"/>
  <c r="F99" i="66"/>
  <c r="D74" i="82"/>
  <c r="F98" i="66"/>
  <c r="D73" i="82"/>
  <c r="F97" i="66"/>
  <c r="D72" i="82"/>
  <c r="F96" i="66"/>
  <c r="D71" i="82"/>
  <c r="F95" i="66"/>
  <c r="D70" i="82"/>
  <c r="F94" i="66"/>
  <c r="D69" i="82"/>
  <c r="F85" i="66"/>
  <c r="D60" i="82"/>
  <c r="I96" i="66"/>
  <c r="E71" i="82"/>
  <c r="I101" i="66"/>
  <c r="E76" i="82"/>
  <c r="I100" i="66"/>
  <c r="E75" i="82"/>
  <c r="I99" i="66"/>
  <c r="E74" i="82"/>
  <c r="I98" i="66"/>
  <c r="E73" i="82"/>
  <c r="I97" i="66"/>
  <c r="E72" i="82"/>
  <c r="I95" i="66"/>
  <c r="E70" i="82"/>
  <c r="I94" i="66"/>
  <c r="E69" i="82"/>
  <c r="I89" i="66"/>
  <c r="E64" i="82"/>
  <c r="C83" i="66"/>
  <c r="C58" i="82"/>
  <c r="L83" i="66"/>
  <c r="F58" i="82"/>
  <c r="O83" i="66"/>
  <c r="G58" i="82"/>
  <c r="R83" i="66"/>
  <c r="H58" i="82"/>
  <c r="C84" i="66"/>
  <c r="C59" i="82"/>
  <c r="L84" i="66"/>
  <c r="F59" i="82"/>
  <c r="O84" i="66"/>
  <c r="G59" i="82"/>
  <c r="R84" i="66"/>
  <c r="H59" i="82"/>
  <c r="C85" i="66"/>
  <c r="C60" i="82"/>
  <c r="L85" i="66"/>
  <c r="F60" i="82"/>
  <c r="O85" i="66"/>
  <c r="G60" i="82"/>
  <c r="R85" i="66"/>
  <c r="H60" i="82"/>
  <c r="C86" i="66"/>
  <c r="C61" i="82"/>
  <c r="L86" i="66"/>
  <c r="F61" i="82"/>
  <c r="O86" i="66"/>
  <c r="G61" i="82"/>
  <c r="R86" i="66"/>
  <c r="H61" i="82"/>
  <c r="C87" i="66"/>
  <c r="C62" i="82"/>
  <c r="L87" i="66"/>
  <c r="F62" i="82"/>
  <c r="O87" i="66"/>
  <c r="G62" i="82"/>
  <c r="R87" i="66"/>
  <c r="H62" i="82"/>
  <c r="C88" i="66"/>
  <c r="C63" i="82"/>
  <c r="L88" i="66"/>
  <c r="F63" i="82"/>
  <c r="O88" i="66"/>
  <c r="G63" i="82"/>
  <c r="R88" i="66"/>
  <c r="H63" i="82"/>
  <c r="C89" i="66"/>
  <c r="C64" i="82"/>
  <c r="L89" i="66"/>
  <c r="F64" i="82"/>
  <c r="R89" i="66"/>
  <c r="H64" i="82"/>
  <c r="C90" i="66"/>
  <c r="C65" i="82"/>
  <c r="R90" i="66"/>
  <c r="H65" i="82"/>
  <c r="C91" i="66"/>
  <c r="C66" i="82"/>
  <c r="L91" i="66"/>
  <c r="F66" i="82"/>
  <c r="R91" i="66"/>
  <c r="H66" i="82"/>
  <c r="C92" i="66"/>
  <c r="C67" i="82"/>
  <c r="L92" i="66"/>
  <c r="F67" i="82"/>
  <c r="R92" i="66"/>
  <c r="H67" i="82"/>
  <c r="C93" i="66"/>
  <c r="C68" i="82"/>
  <c r="L93" i="66"/>
  <c r="F68" i="82"/>
  <c r="R93" i="66"/>
  <c r="H68" i="82"/>
  <c r="R94" i="66"/>
  <c r="H69" i="82"/>
  <c r="R95" i="66"/>
  <c r="H70" i="82"/>
  <c r="R96" i="66"/>
  <c r="H71" i="82"/>
  <c r="R97" i="66"/>
  <c r="H72" i="82"/>
  <c r="R98" i="66"/>
  <c r="H73" i="82"/>
  <c r="R99" i="66"/>
  <c r="H74" i="82"/>
  <c r="R100" i="66"/>
  <c r="H75" i="82"/>
  <c r="R101" i="66"/>
  <c r="H76" i="82"/>
  <c r="C94" i="66"/>
  <c r="C69" i="82"/>
  <c r="L94" i="66"/>
  <c r="F69" i="82"/>
  <c r="O94" i="66"/>
  <c r="G69" i="82"/>
  <c r="C95" i="66"/>
  <c r="C70" i="82"/>
  <c r="L95" i="66"/>
  <c r="F70" i="82"/>
  <c r="O95" i="66"/>
  <c r="G70" i="82"/>
  <c r="C96" i="66"/>
  <c r="C71" i="82"/>
  <c r="L96" i="66"/>
  <c r="F71" i="82"/>
  <c r="O96" i="66"/>
  <c r="G71" i="82"/>
  <c r="C97" i="66"/>
  <c r="C72" i="82"/>
  <c r="L97" i="66"/>
  <c r="F72" i="82"/>
  <c r="O97" i="66"/>
  <c r="G72" i="82"/>
  <c r="C98" i="66"/>
  <c r="C73" i="82"/>
  <c r="L98" i="66"/>
  <c r="F73" i="82"/>
  <c r="O98" i="66"/>
  <c r="G73" i="82"/>
  <c r="C99" i="66"/>
  <c r="C74" i="82"/>
  <c r="L99" i="66"/>
  <c r="F74" i="82"/>
  <c r="O99" i="66"/>
  <c r="G74" i="82"/>
  <c r="C100" i="66"/>
  <c r="C75" i="82"/>
  <c r="L100" i="66"/>
  <c r="F75" i="82"/>
  <c r="O100" i="66"/>
  <c r="G75" i="82"/>
  <c r="C101" i="66"/>
  <c r="C76" i="82"/>
  <c r="L101" i="66"/>
  <c r="F76" i="82"/>
  <c r="O101" i="66"/>
  <c r="G76" i="82"/>
  <c r="I53" i="66"/>
  <c r="E99" i="82"/>
  <c r="I52" i="66"/>
  <c r="E98" i="82"/>
  <c r="I51" i="66"/>
  <c r="E97" i="82"/>
  <c r="I50" i="66"/>
  <c r="E96" i="82"/>
  <c r="I49" i="66"/>
  <c r="E95" i="82"/>
  <c r="I48" i="66"/>
  <c r="E94" i="82"/>
  <c r="I46" i="66"/>
  <c r="E92" i="82"/>
  <c r="I45" i="66"/>
  <c r="E91" i="82"/>
  <c r="I44" i="66"/>
  <c r="E90" i="82"/>
  <c r="I43" i="66"/>
  <c r="E89" i="82"/>
  <c r="I42" i="66"/>
  <c r="E88" i="82"/>
  <c r="I40" i="66"/>
  <c r="E86" i="82"/>
  <c r="I39" i="66"/>
  <c r="E85" i="82"/>
  <c r="I38" i="66"/>
  <c r="E84" i="82"/>
  <c r="I37" i="66"/>
  <c r="E83" i="82"/>
  <c r="I36" i="66"/>
  <c r="E82" i="82"/>
  <c r="I35" i="66"/>
  <c r="E81" i="82"/>
  <c r="F53" i="66"/>
  <c r="D99" i="82"/>
  <c r="F52" i="66"/>
  <c r="D98" i="82"/>
  <c r="F51" i="66"/>
  <c r="D97" i="82"/>
  <c r="F49" i="66"/>
  <c r="D95" i="82"/>
  <c r="F48" i="66"/>
  <c r="D94" i="82"/>
  <c r="F47" i="66"/>
  <c r="D93" i="82"/>
  <c r="F46" i="66"/>
  <c r="D92" i="82"/>
  <c r="F45" i="66"/>
  <c r="D91" i="82"/>
  <c r="F44" i="66"/>
  <c r="D90" i="82"/>
  <c r="F43" i="66"/>
  <c r="D89" i="82"/>
  <c r="F42" i="66"/>
  <c r="D88" i="82"/>
  <c r="F41" i="66"/>
  <c r="D87" i="82"/>
  <c r="F39" i="66"/>
  <c r="D85" i="82"/>
  <c r="F38" i="66"/>
  <c r="D84" i="82"/>
  <c r="F36" i="66"/>
  <c r="D82" i="82"/>
  <c r="F35" i="66"/>
  <c r="D81" i="82"/>
  <c r="F50" i="66"/>
  <c r="D96" i="82"/>
  <c r="F40" i="66"/>
  <c r="D86" i="82"/>
  <c r="F37" i="66"/>
  <c r="D83" i="82"/>
  <c r="I41" i="66"/>
  <c r="E87" i="82"/>
  <c r="I47" i="66"/>
  <c r="E93" i="82"/>
  <c r="C35" i="66"/>
  <c r="C81" i="82"/>
  <c r="L35" i="66"/>
  <c r="F81" i="82"/>
  <c r="O35" i="66"/>
  <c r="G81" i="82"/>
  <c r="R35" i="66"/>
  <c r="H81" i="82"/>
  <c r="C36" i="66"/>
  <c r="C82" i="82"/>
  <c r="L36" i="66"/>
  <c r="F82" i="82"/>
  <c r="O36" i="66"/>
  <c r="G82" i="82"/>
  <c r="R36" i="66"/>
  <c r="H82" i="82"/>
  <c r="C37" i="66"/>
  <c r="C83" i="82"/>
  <c r="L37" i="66"/>
  <c r="F83" i="82"/>
  <c r="O37" i="66"/>
  <c r="G83" i="82"/>
  <c r="R37" i="66"/>
  <c r="H83" i="82"/>
  <c r="C38" i="66"/>
  <c r="C84" i="82"/>
  <c r="L38" i="66"/>
  <c r="F84" i="82"/>
  <c r="O38" i="66"/>
  <c r="G84" i="82"/>
  <c r="R38" i="66"/>
  <c r="H84" i="82"/>
  <c r="C39" i="66"/>
  <c r="C85" i="82"/>
  <c r="L39" i="66"/>
  <c r="F85" i="82"/>
  <c r="O39" i="66"/>
  <c r="G85" i="82"/>
  <c r="R39" i="66"/>
  <c r="H85" i="82"/>
  <c r="C40" i="66"/>
  <c r="C86" i="82"/>
  <c r="L40" i="66"/>
  <c r="F86" i="82"/>
  <c r="O40" i="66"/>
  <c r="G86" i="82"/>
  <c r="R40" i="66"/>
  <c r="H86" i="82"/>
  <c r="C41" i="66"/>
  <c r="C87" i="82"/>
  <c r="L41" i="66"/>
  <c r="F87" i="82"/>
  <c r="R41" i="66"/>
  <c r="H87" i="82"/>
  <c r="C42" i="66"/>
  <c r="C88" i="82"/>
  <c r="R42" i="66"/>
  <c r="H88" i="82"/>
  <c r="C43" i="66"/>
  <c r="C89" i="82"/>
  <c r="L43" i="66"/>
  <c r="F89" i="82"/>
  <c r="R43" i="66"/>
  <c r="H89" i="82"/>
  <c r="C44" i="66"/>
  <c r="C90" i="82"/>
  <c r="L44" i="66"/>
  <c r="F90" i="82"/>
  <c r="R44" i="66"/>
  <c r="H90" i="82"/>
  <c r="C45" i="66"/>
  <c r="C91" i="82"/>
  <c r="L45" i="66"/>
  <c r="F91" i="82"/>
  <c r="R45" i="66"/>
  <c r="H91" i="82"/>
  <c r="C46" i="66"/>
  <c r="C92" i="82"/>
  <c r="L46" i="66"/>
  <c r="F92" i="82"/>
  <c r="O46" i="66"/>
  <c r="G92" i="82"/>
  <c r="R46" i="66"/>
  <c r="H92" i="82"/>
  <c r="C47" i="66"/>
  <c r="C93" i="82"/>
  <c r="L47" i="66"/>
  <c r="F93" i="82"/>
  <c r="O47" i="66"/>
  <c r="G93" i="82"/>
  <c r="R47" i="66"/>
  <c r="H93" i="82"/>
  <c r="C48" i="66"/>
  <c r="C94" i="82"/>
  <c r="L48" i="66"/>
  <c r="F94" i="82"/>
  <c r="O48" i="66"/>
  <c r="G94" i="82"/>
  <c r="R48" i="66"/>
  <c r="H94" i="82"/>
  <c r="C49" i="66"/>
  <c r="C95" i="82"/>
  <c r="L49" i="66"/>
  <c r="F95" i="82"/>
  <c r="O49" i="66"/>
  <c r="G95" i="82"/>
  <c r="R49" i="66"/>
  <c r="H95" i="82"/>
  <c r="C50" i="66"/>
  <c r="C96" i="82"/>
  <c r="L50" i="66"/>
  <c r="F96" i="82"/>
  <c r="O50" i="66"/>
  <c r="G96" i="82"/>
  <c r="R50" i="66"/>
  <c r="H96" i="82"/>
  <c r="C51" i="66"/>
  <c r="C97" i="82"/>
  <c r="L51" i="66"/>
  <c r="F97" i="82"/>
  <c r="O51" i="66"/>
  <c r="G97" i="82"/>
  <c r="R51" i="66"/>
  <c r="H97" i="82"/>
  <c r="C52" i="66"/>
  <c r="C98" i="82"/>
  <c r="L52" i="66"/>
  <c r="F98" i="82"/>
  <c r="O52" i="66"/>
  <c r="G98" i="82"/>
  <c r="R52" i="66"/>
  <c r="H98" i="82"/>
  <c r="C53" i="66"/>
  <c r="C99" i="82"/>
  <c r="L53" i="66"/>
  <c r="F99" i="82"/>
  <c r="O53" i="66"/>
  <c r="G99" i="82"/>
  <c r="R53" i="66"/>
  <c r="H99" i="82"/>
  <c r="R34" i="66"/>
  <c r="H80" i="82"/>
  <c r="O34" i="66"/>
  <c r="G80" i="82"/>
  <c r="L34" i="66"/>
  <c r="F80" i="82"/>
  <c r="C34" i="66"/>
  <c r="C80" i="82"/>
  <c r="F34" i="66"/>
  <c r="D80" i="82"/>
  <c r="I34" i="66"/>
  <c r="E80" i="82"/>
  <c r="C107" i="66"/>
  <c r="C115" i="82"/>
  <c r="Z107" i="66"/>
  <c r="I115" i="82"/>
  <c r="R107" i="66"/>
  <c r="H115" i="82"/>
  <c r="O107" i="66"/>
  <c r="G115" i="82"/>
  <c r="L107" i="66"/>
  <c r="F115" i="82"/>
  <c r="F107" i="66"/>
  <c r="D115" i="82"/>
  <c r="I107" i="66"/>
  <c r="E115" i="82"/>
  <c r="I126" i="66"/>
  <c r="E134" i="82"/>
  <c r="I125" i="66"/>
  <c r="E133" i="82"/>
  <c r="I124" i="66"/>
  <c r="E132" i="82"/>
  <c r="I123" i="66"/>
  <c r="E131" i="82"/>
  <c r="I122" i="66"/>
  <c r="E130" i="82"/>
  <c r="I121" i="66"/>
  <c r="E129" i="82"/>
  <c r="I120" i="66"/>
  <c r="E128" i="82"/>
  <c r="I119" i="66"/>
  <c r="E127" i="82"/>
  <c r="I118" i="66"/>
  <c r="E126" i="82"/>
  <c r="I117" i="66"/>
  <c r="E125" i="82"/>
  <c r="I116" i="66"/>
  <c r="E124" i="82"/>
  <c r="I112" i="66"/>
  <c r="E120" i="82"/>
  <c r="I111" i="66"/>
  <c r="E119" i="82"/>
  <c r="I110" i="66"/>
  <c r="E118" i="82"/>
  <c r="I109" i="66"/>
  <c r="E117" i="82"/>
  <c r="I108" i="66"/>
  <c r="E116" i="82"/>
  <c r="F126" i="66"/>
  <c r="D134" i="82"/>
  <c r="F125" i="66"/>
  <c r="D133" i="82"/>
  <c r="F124" i="66"/>
  <c r="D132" i="82"/>
  <c r="F123" i="66"/>
  <c r="D131" i="82"/>
  <c r="F122" i="66"/>
  <c r="D130" i="82"/>
  <c r="F121" i="66"/>
  <c r="D129" i="82"/>
  <c r="F120" i="66"/>
  <c r="D128" i="82"/>
  <c r="F119" i="66"/>
  <c r="D127" i="82"/>
  <c r="F118" i="66"/>
  <c r="D126" i="82"/>
  <c r="F117" i="66"/>
  <c r="D125" i="82"/>
  <c r="F116" i="66"/>
  <c r="D124" i="82"/>
  <c r="F115" i="66"/>
  <c r="D123" i="82"/>
  <c r="F112" i="66"/>
  <c r="D120" i="82"/>
  <c r="F111" i="66"/>
  <c r="D119" i="82"/>
  <c r="F109" i="66"/>
  <c r="D117" i="82"/>
  <c r="F113" i="66"/>
  <c r="D121" i="82"/>
  <c r="F110" i="66"/>
  <c r="D118" i="82"/>
  <c r="F114" i="66"/>
  <c r="D122" i="82"/>
  <c r="F108" i="66"/>
  <c r="D116" i="82"/>
  <c r="I115" i="66"/>
  <c r="E123" i="82"/>
  <c r="I114" i="66"/>
  <c r="E122" i="82"/>
  <c r="I113" i="66"/>
  <c r="E121" i="82"/>
  <c r="C108" i="66"/>
  <c r="C116" i="82"/>
  <c r="L108" i="66"/>
  <c r="F116" i="82"/>
  <c r="O108" i="66"/>
  <c r="G116" i="82"/>
  <c r="R108" i="66"/>
  <c r="H116" i="82"/>
  <c r="C109" i="66"/>
  <c r="C117" i="82"/>
  <c r="L109" i="66"/>
  <c r="F117" i="82"/>
  <c r="O109" i="66"/>
  <c r="G117" i="82"/>
  <c r="R109" i="66"/>
  <c r="H117" i="82"/>
  <c r="C110" i="66"/>
  <c r="C118" i="82"/>
  <c r="L110" i="66"/>
  <c r="F118" i="82"/>
  <c r="O110" i="66"/>
  <c r="G118" i="82"/>
  <c r="R110" i="66"/>
  <c r="H118" i="82"/>
  <c r="C111" i="66"/>
  <c r="C119" i="82"/>
  <c r="L111" i="66"/>
  <c r="F119" i="82"/>
  <c r="O111" i="66"/>
  <c r="G119" i="82"/>
  <c r="R111" i="66"/>
  <c r="H119" i="82"/>
  <c r="C112" i="66"/>
  <c r="C120" i="82"/>
  <c r="L112" i="66"/>
  <c r="F120" i="82"/>
  <c r="O112" i="66"/>
  <c r="G120" i="82"/>
  <c r="R112" i="66"/>
  <c r="H120" i="82"/>
  <c r="C113" i="66"/>
  <c r="C121" i="82"/>
  <c r="L113" i="66"/>
  <c r="F121" i="82"/>
  <c r="O113" i="66"/>
  <c r="G121" i="82"/>
  <c r="R113" i="66"/>
  <c r="H121" i="82"/>
  <c r="C114" i="66"/>
  <c r="C122" i="82"/>
  <c r="L114" i="66"/>
  <c r="F122" i="82"/>
  <c r="R114" i="66"/>
  <c r="H122" i="82"/>
  <c r="C115" i="66"/>
  <c r="C123" i="82"/>
  <c r="R115" i="66"/>
  <c r="H123" i="82"/>
  <c r="C116" i="66"/>
  <c r="C124" i="82"/>
  <c r="L116" i="66"/>
  <c r="F124" i="82"/>
  <c r="R116" i="66"/>
  <c r="H124" i="82"/>
  <c r="C117" i="66"/>
  <c r="C125" i="82"/>
  <c r="L117" i="66"/>
  <c r="F125" i="82"/>
  <c r="R117" i="66"/>
  <c r="H125" i="82"/>
  <c r="C118" i="66"/>
  <c r="C126" i="82"/>
  <c r="L118" i="66"/>
  <c r="F126" i="82"/>
  <c r="R118" i="66"/>
  <c r="H126" i="82"/>
  <c r="C119" i="66"/>
  <c r="C127" i="82"/>
  <c r="L119" i="66"/>
  <c r="F127" i="82"/>
  <c r="O119" i="66"/>
  <c r="G127" i="82"/>
  <c r="R119" i="66"/>
  <c r="H127" i="82"/>
  <c r="C120" i="66"/>
  <c r="C128" i="82"/>
  <c r="L120" i="66"/>
  <c r="F128" i="82"/>
  <c r="O120" i="66"/>
  <c r="G128" i="82"/>
  <c r="R120" i="66"/>
  <c r="H128" i="82"/>
  <c r="C121" i="66"/>
  <c r="C129" i="82"/>
  <c r="L121" i="66"/>
  <c r="F129" i="82"/>
  <c r="O121" i="66"/>
  <c r="G129" i="82"/>
  <c r="R121" i="66"/>
  <c r="H129" i="82"/>
  <c r="C122" i="66"/>
  <c r="C130" i="82"/>
  <c r="L122" i="66"/>
  <c r="F130" i="82"/>
  <c r="O122" i="66"/>
  <c r="G130" i="82"/>
  <c r="R122" i="66"/>
  <c r="H130" i="82"/>
  <c r="C123" i="66"/>
  <c r="C131" i="82"/>
  <c r="L123" i="66"/>
  <c r="F131" i="82"/>
  <c r="O123" i="66"/>
  <c r="G131" i="82"/>
  <c r="R123" i="66"/>
  <c r="H131" i="82"/>
  <c r="C124" i="66"/>
  <c r="C132" i="82"/>
  <c r="L124" i="66"/>
  <c r="F132" i="82"/>
  <c r="O124" i="66"/>
  <c r="G132" i="82"/>
  <c r="R124" i="66"/>
  <c r="H132" i="82"/>
  <c r="C125" i="66"/>
  <c r="C133" i="82"/>
  <c r="L125" i="66"/>
  <c r="F133" i="82"/>
  <c r="O125" i="66"/>
  <c r="G133" i="82"/>
  <c r="R125" i="66"/>
  <c r="H133" i="82"/>
  <c r="C126" i="66"/>
  <c r="C134" i="82"/>
  <c r="L126" i="66"/>
  <c r="F134" i="82"/>
  <c r="O126" i="66"/>
  <c r="G134" i="82"/>
  <c r="R126" i="66"/>
  <c r="H134" i="82"/>
  <c r="Z108" i="66"/>
  <c r="I116" i="82"/>
  <c r="Z109" i="66"/>
  <c r="I117" i="82"/>
  <c r="Z110" i="66"/>
  <c r="I118" i="82"/>
  <c r="Z111" i="66"/>
  <c r="I119" i="82"/>
  <c r="Z112" i="66"/>
  <c r="I120" i="82"/>
  <c r="Z113" i="66"/>
  <c r="I121" i="82"/>
  <c r="Z114" i="66"/>
  <c r="I122" i="82"/>
  <c r="Z115" i="66"/>
  <c r="I123" i="82"/>
  <c r="Z116" i="66"/>
  <c r="I124" i="82"/>
  <c r="Z117" i="66"/>
  <c r="I125" i="82"/>
  <c r="Z118" i="66"/>
  <c r="I126" i="82"/>
  <c r="Z119" i="66"/>
  <c r="I127" i="82"/>
  <c r="Z120" i="66"/>
  <c r="I128" i="82"/>
  <c r="Z121" i="66"/>
  <c r="I129" i="82"/>
  <c r="Z122" i="66"/>
  <c r="I130" i="82"/>
  <c r="Z123" i="66"/>
  <c r="I131" i="82"/>
  <c r="Z124" i="66"/>
  <c r="I132" i="82"/>
  <c r="Z125" i="66"/>
  <c r="I133" i="82"/>
  <c r="Z126" i="66"/>
  <c r="I134" i="82"/>
  <c r="Z130" i="66"/>
  <c r="I138" i="82"/>
  <c r="R130" i="66"/>
  <c r="H138" i="82"/>
  <c r="O130" i="66"/>
  <c r="G138" i="82"/>
  <c r="L130" i="66"/>
  <c r="F138" i="82"/>
  <c r="C130" i="66"/>
  <c r="C138" i="82"/>
  <c r="F130" i="66"/>
  <c r="D138" i="82"/>
  <c r="I130" i="66"/>
  <c r="E138" i="82"/>
  <c r="I149" i="66"/>
  <c r="E157" i="82"/>
  <c r="I146" i="66"/>
  <c r="E154" i="82"/>
  <c r="I145" i="66"/>
  <c r="E153" i="82"/>
  <c r="I144" i="66"/>
  <c r="E152" i="82"/>
  <c r="I143" i="66"/>
  <c r="E151" i="82"/>
  <c r="I142" i="66"/>
  <c r="E150" i="82"/>
  <c r="I141" i="66"/>
  <c r="E149" i="82"/>
  <c r="I140" i="66"/>
  <c r="E148" i="82"/>
  <c r="I139" i="66"/>
  <c r="E147" i="82"/>
  <c r="I138" i="66"/>
  <c r="E146" i="82"/>
  <c r="I137" i="66"/>
  <c r="E145" i="82"/>
  <c r="I136" i="66"/>
  <c r="E144" i="82"/>
  <c r="I135" i="66"/>
  <c r="E143" i="82"/>
  <c r="I134" i="66"/>
  <c r="E142" i="82"/>
  <c r="I133" i="66"/>
  <c r="E141" i="82"/>
  <c r="I132" i="66"/>
  <c r="E140" i="82"/>
  <c r="I131" i="66"/>
  <c r="E139" i="82"/>
  <c r="F146" i="66"/>
  <c r="D154" i="82"/>
  <c r="F145" i="66"/>
  <c r="D153" i="82"/>
  <c r="F144" i="66"/>
  <c r="D152" i="82"/>
  <c r="F143" i="66"/>
  <c r="D151" i="82"/>
  <c r="F139" i="66"/>
  <c r="D147" i="82"/>
  <c r="F138" i="66"/>
  <c r="D146" i="82"/>
  <c r="F135" i="66"/>
  <c r="D143" i="82"/>
  <c r="F134" i="66"/>
  <c r="D142" i="82"/>
  <c r="F133" i="66"/>
  <c r="D141" i="82"/>
  <c r="F132" i="66"/>
  <c r="D140" i="82"/>
  <c r="F141" i="66"/>
  <c r="D149" i="82"/>
  <c r="F140" i="66"/>
  <c r="D148" i="82"/>
  <c r="F136" i="66"/>
  <c r="D144" i="82"/>
  <c r="F142" i="66"/>
  <c r="D150" i="82"/>
  <c r="F147" i="66"/>
  <c r="D155" i="82"/>
  <c r="F148" i="66"/>
  <c r="D156" i="82"/>
  <c r="F149" i="66"/>
  <c r="D157" i="82"/>
  <c r="F137" i="66"/>
  <c r="D145" i="82"/>
  <c r="F131" i="66"/>
  <c r="D139" i="82"/>
  <c r="I148" i="66"/>
  <c r="E156" i="82"/>
  <c r="I147" i="66"/>
  <c r="E155" i="82"/>
  <c r="C131" i="66"/>
  <c r="C139" i="82"/>
  <c r="L131" i="66"/>
  <c r="F139" i="82"/>
  <c r="O131" i="66"/>
  <c r="G139" i="82"/>
  <c r="R131" i="66"/>
  <c r="H139" i="82"/>
  <c r="C132" i="66"/>
  <c r="C140" i="82"/>
  <c r="L132" i="66"/>
  <c r="F140" i="82"/>
  <c r="O132" i="66"/>
  <c r="G140" i="82"/>
  <c r="R132" i="66"/>
  <c r="H140" i="82"/>
  <c r="C133" i="66"/>
  <c r="C141" i="82"/>
  <c r="L133" i="66"/>
  <c r="F141" i="82"/>
  <c r="O133" i="66"/>
  <c r="G141" i="82"/>
  <c r="R133" i="66"/>
  <c r="H141" i="82"/>
  <c r="C134" i="66"/>
  <c r="C142" i="82"/>
  <c r="L134" i="66"/>
  <c r="F142" i="82"/>
  <c r="O134" i="66"/>
  <c r="G142" i="82"/>
  <c r="R134" i="66"/>
  <c r="H142" i="82"/>
  <c r="C135" i="66"/>
  <c r="C143" i="82"/>
  <c r="L135" i="66"/>
  <c r="F143" i="82"/>
  <c r="O135" i="66"/>
  <c r="G143" i="82"/>
  <c r="R135" i="66"/>
  <c r="H143" i="82"/>
  <c r="C136" i="66"/>
  <c r="C144" i="82"/>
  <c r="L136" i="66"/>
  <c r="F144" i="82"/>
  <c r="O136" i="66"/>
  <c r="G144" i="82"/>
  <c r="R136" i="66"/>
  <c r="H144" i="82"/>
  <c r="C137" i="66"/>
  <c r="C145" i="82"/>
  <c r="L137" i="66"/>
  <c r="F145" i="82"/>
  <c r="R137" i="66"/>
  <c r="H145" i="82"/>
  <c r="C138" i="66"/>
  <c r="C146" i="82"/>
  <c r="R138" i="66"/>
  <c r="H146" i="82"/>
  <c r="C139" i="66"/>
  <c r="C147" i="82"/>
  <c r="L139" i="66"/>
  <c r="F147" i="82"/>
  <c r="R139" i="66"/>
  <c r="H147" i="82"/>
  <c r="C140" i="66"/>
  <c r="C148" i="82"/>
  <c r="L140" i="66"/>
  <c r="F148" i="82"/>
  <c r="R140" i="66"/>
  <c r="H148" i="82"/>
  <c r="C141" i="66"/>
  <c r="C149" i="82"/>
  <c r="L141" i="66"/>
  <c r="F149" i="82"/>
  <c r="R141" i="66"/>
  <c r="H149" i="82"/>
  <c r="C142" i="66"/>
  <c r="C150" i="82"/>
  <c r="L142" i="66"/>
  <c r="F150" i="82"/>
  <c r="O142" i="66"/>
  <c r="G150" i="82"/>
  <c r="R142" i="66"/>
  <c r="H150" i="82"/>
  <c r="C143" i="66"/>
  <c r="C151" i="82"/>
  <c r="L143" i="66"/>
  <c r="F151" i="82"/>
  <c r="O143" i="66"/>
  <c r="G151" i="82"/>
  <c r="R143" i="66"/>
  <c r="H151" i="82"/>
  <c r="C144" i="66"/>
  <c r="C152" i="82"/>
  <c r="L144" i="66"/>
  <c r="F152" i="82"/>
  <c r="O144" i="66"/>
  <c r="G152" i="82"/>
  <c r="R144" i="66"/>
  <c r="H152" i="82"/>
  <c r="C145" i="66"/>
  <c r="C153" i="82"/>
  <c r="L145" i="66"/>
  <c r="F153" i="82"/>
  <c r="O145" i="66"/>
  <c r="G153" i="82"/>
  <c r="R145" i="66"/>
  <c r="H153" i="82"/>
  <c r="C146" i="66"/>
  <c r="C154" i="82"/>
  <c r="L146" i="66"/>
  <c r="F154" i="82"/>
  <c r="O146" i="66"/>
  <c r="G154" i="82"/>
  <c r="R146" i="66"/>
  <c r="H154" i="82"/>
  <c r="C147" i="66"/>
  <c r="C155" i="82"/>
  <c r="L147" i="66"/>
  <c r="F155" i="82"/>
  <c r="O147" i="66"/>
  <c r="G155" i="82"/>
  <c r="R147" i="66"/>
  <c r="H155" i="82"/>
  <c r="C148" i="66"/>
  <c r="C156" i="82"/>
  <c r="L148" i="66"/>
  <c r="F156" i="82"/>
  <c r="O148" i="66"/>
  <c r="G156" i="82"/>
  <c r="R148" i="66"/>
  <c r="H156" i="82"/>
  <c r="C149" i="66"/>
  <c r="C157" i="82"/>
  <c r="L149" i="66"/>
  <c r="F157" i="82"/>
  <c r="O149" i="66"/>
  <c r="G157" i="82"/>
  <c r="R149" i="66"/>
  <c r="H157" i="82"/>
  <c r="Z131" i="66"/>
  <c r="I139" i="82"/>
  <c r="Z132" i="66"/>
  <c r="I140" i="82"/>
  <c r="Z133" i="66"/>
  <c r="I141" i="82"/>
  <c r="Z134" i="66"/>
  <c r="I142" i="82"/>
  <c r="Z135" i="66"/>
  <c r="I143" i="82"/>
  <c r="Z136" i="66"/>
  <c r="I144" i="82"/>
  <c r="Z137" i="66"/>
  <c r="I145" i="82"/>
  <c r="Z138" i="66"/>
  <c r="I146" i="82"/>
  <c r="Z139" i="66"/>
  <c r="I147" i="82"/>
  <c r="Z140" i="66"/>
  <c r="I148" i="82"/>
  <c r="Z141" i="66"/>
  <c r="I149" i="82"/>
  <c r="Z142" i="66"/>
  <c r="I150" i="82"/>
  <c r="Z143" i="66"/>
  <c r="I151" i="82"/>
  <c r="Z144" i="66"/>
  <c r="I152" i="82"/>
  <c r="Z145" i="66"/>
  <c r="I153" i="82"/>
  <c r="Z146" i="66"/>
  <c r="I154" i="82"/>
  <c r="Z147" i="66"/>
  <c r="I155" i="82"/>
  <c r="Z148" i="66"/>
  <c r="I156" i="82"/>
  <c r="Z149" i="66"/>
  <c r="I157" i="82"/>
  <c r="Z155" i="66"/>
  <c r="I161" i="82"/>
  <c r="R155" i="66"/>
  <c r="H161" i="82"/>
  <c r="O155" i="66"/>
  <c r="G161" i="82"/>
  <c r="L155" i="66"/>
  <c r="F161" i="82"/>
  <c r="C155" i="66"/>
  <c r="C161" i="82"/>
  <c r="I155" i="66"/>
  <c r="E161" i="82"/>
  <c r="F155" i="66"/>
  <c r="D161" i="82"/>
  <c r="I169" i="66"/>
  <c r="E175" i="82"/>
  <c r="I159" i="66"/>
  <c r="E165" i="82"/>
  <c r="I158" i="66"/>
  <c r="E164" i="82"/>
  <c r="I157" i="66"/>
  <c r="E163" i="82"/>
  <c r="I156" i="66"/>
  <c r="E162" i="82"/>
  <c r="F169" i="66"/>
  <c r="D175" i="82"/>
  <c r="F162" i="66"/>
  <c r="D168" i="82"/>
  <c r="F159" i="66"/>
  <c r="D165" i="82"/>
  <c r="F158" i="66"/>
  <c r="D164" i="82"/>
  <c r="F157" i="66"/>
  <c r="D163" i="82"/>
  <c r="F156" i="66"/>
  <c r="D162" i="82"/>
  <c r="F161" i="66"/>
  <c r="D167" i="82"/>
  <c r="F173" i="66"/>
  <c r="D179" i="82"/>
  <c r="F172" i="66"/>
  <c r="D178" i="82"/>
  <c r="F171" i="66"/>
  <c r="D177" i="82"/>
  <c r="F170" i="66"/>
  <c r="D176" i="82"/>
  <c r="F168" i="66"/>
  <c r="D174" i="82"/>
  <c r="F167" i="66"/>
  <c r="D173" i="82"/>
  <c r="F166" i="66"/>
  <c r="D172" i="82"/>
  <c r="F165" i="66"/>
  <c r="D171" i="82"/>
  <c r="F164" i="66"/>
  <c r="D170" i="82"/>
  <c r="F163" i="66"/>
  <c r="D169" i="82"/>
  <c r="F160" i="66"/>
  <c r="D166" i="82"/>
  <c r="F174" i="66"/>
  <c r="D180" i="82"/>
  <c r="I174" i="66"/>
  <c r="E180" i="82"/>
  <c r="I162" i="66"/>
  <c r="E168" i="82"/>
  <c r="I161" i="66"/>
  <c r="E167" i="82"/>
  <c r="I173" i="66"/>
  <c r="E179" i="82"/>
  <c r="I163" i="66"/>
  <c r="E169" i="82"/>
  <c r="I164" i="66"/>
  <c r="E170" i="82"/>
  <c r="I166" i="66"/>
  <c r="E172" i="82"/>
  <c r="I167" i="66"/>
  <c r="E173" i="82"/>
  <c r="I168" i="66"/>
  <c r="E174" i="82"/>
  <c r="I170" i="66"/>
  <c r="E176" i="82"/>
  <c r="I171" i="66"/>
  <c r="E177" i="82"/>
  <c r="I172" i="66"/>
  <c r="E178" i="82"/>
  <c r="I160" i="66"/>
  <c r="E166" i="82"/>
  <c r="I165" i="66"/>
  <c r="E171" i="82"/>
  <c r="C156" i="66"/>
  <c r="C162" i="82"/>
  <c r="L156" i="66"/>
  <c r="F162" i="82"/>
  <c r="O156" i="66"/>
  <c r="G162" i="82"/>
  <c r="R156" i="66"/>
  <c r="H162" i="82"/>
  <c r="R157" i="66"/>
  <c r="H163" i="82"/>
  <c r="C158" i="66"/>
  <c r="C164" i="82"/>
  <c r="L158" i="66"/>
  <c r="F164" i="82"/>
  <c r="O158" i="66"/>
  <c r="G164" i="82"/>
  <c r="R158" i="66"/>
  <c r="H164" i="82"/>
  <c r="C159" i="66"/>
  <c r="C165" i="82"/>
  <c r="L159" i="66"/>
  <c r="F165" i="82"/>
  <c r="O159" i="66"/>
  <c r="G165" i="82"/>
  <c r="R159" i="66"/>
  <c r="H165" i="82"/>
  <c r="C160" i="66"/>
  <c r="C166" i="82"/>
  <c r="L160" i="66"/>
  <c r="F166" i="82"/>
  <c r="O160" i="66"/>
  <c r="G166" i="82"/>
  <c r="R160" i="66"/>
  <c r="H166" i="82"/>
  <c r="R161" i="66"/>
  <c r="H167" i="82"/>
  <c r="C162" i="66"/>
  <c r="C168" i="82"/>
  <c r="L162" i="66"/>
  <c r="F168" i="82"/>
  <c r="R162" i="66"/>
  <c r="H168" i="82"/>
  <c r="C163" i="66"/>
  <c r="C169" i="82"/>
  <c r="R163" i="66"/>
  <c r="H169" i="82"/>
  <c r="C164" i="66"/>
  <c r="C170" i="82"/>
  <c r="L164" i="66"/>
  <c r="F170" i="82"/>
  <c r="R164" i="66"/>
  <c r="H170" i="82"/>
  <c r="C165" i="66"/>
  <c r="C171" i="82"/>
  <c r="L165" i="66"/>
  <c r="F171" i="82"/>
  <c r="R165" i="66"/>
  <c r="H171" i="82"/>
  <c r="C166" i="66"/>
  <c r="C172" i="82"/>
  <c r="L166" i="66"/>
  <c r="F172" i="82"/>
  <c r="R166" i="66"/>
  <c r="H172" i="82"/>
  <c r="C167" i="66"/>
  <c r="C173" i="82"/>
  <c r="L167" i="66"/>
  <c r="F173" i="82"/>
  <c r="O167" i="66"/>
  <c r="G173" i="82"/>
  <c r="R167" i="66"/>
  <c r="H173" i="82"/>
  <c r="C168" i="66"/>
  <c r="C174" i="82"/>
  <c r="L168" i="66"/>
  <c r="F174" i="82"/>
  <c r="O168" i="66"/>
  <c r="G174" i="82"/>
  <c r="R168" i="66"/>
  <c r="H174" i="82"/>
  <c r="C169" i="66"/>
  <c r="C175" i="82"/>
  <c r="L169" i="66"/>
  <c r="F175" i="82"/>
  <c r="O169" i="66"/>
  <c r="G175" i="82"/>
  <c r="R169" i="66"/>
  <c r="H175" i="82"/>
  <c r="C170" i="66"/>
  <c r="C176" i="82"/>
  <c r="L170" i="66"/>
  <c r="F176" i="82"/>
  <c r="O170" i="66"/>
  <c r="G176" i="82"/>
  <c r="R170" i="66"/>
  <c r="H176" i="82"/>
  <c r="C171" i="66"/>
  <c r="C177" i="82"/>
  <c r="L171" i="66"/>
  <c r="F177" i="82"/>
  <c r="O171" i="66"/>
  <c r="G177" i="82"/>
  <c r="R171" i="66"/>
  <c r="H177" i="82"/>
  <c r="C172" i="66"/>
  <c r="C178" i="82"/>
  <c r="L172" i="66"/>
  <c r="F178" i="82"/>
  <c r="O172" i="66"/>
  <c r="G178" i="82"/>
  <c r="R172" i="66"/>
  <c r="H178" i="82"/>
  <c r="C173" i="66"/>
  <c r="C179" i="82"/>
  <c r="L173" i="66"/>
  <c r="F179" i="82"/>
  <c r="O173" i="66"/>
  <c r="G179" i="82"/>
  <c r="R173" i="66"/>
  <c r="H179" i="82"/>
  <c r="C174" i="66"/>
  <c r="C180" i="82"/>
  <c r="L174" i="66"/>
  <c r="F180" i="82"/>
  <c r="O174" i="66"/>
  <c r="G180" i="82"/>
  <c r="R174" i="66"/>
  <c r="H180" i="82"/>
  <c r="L161" i="66"/>
  <c r="F167" i="82"/>
  <c r="C161" i="66"/>
  <c r="C167" i="82"/>
  <c r="O161" i="66"/>
  <c r="G167" i="82"/>
  <c r="L157" i="66"/>
  <c r="F163" i="82"/>
  <c r="C157" i="66"/>
  <c r="C163" i="82"/>
  <c r="O157" i="66"/>
  <c r="G163" i="82"/>
  <c r="Z156" i="66"/>
  <c r="I162" i="82"/>
  <c r="Z157" i="66"/>
  <c r="I163" i="82"/>
  <c r="Z158" i="66"/>
  <c r="I164" i="82"/>
  <c r="Z159" i="66"/>
  <c r="I165" i="82"/>
  <c r="Z160" i="66"/>
  <c r="I166" i="82"/>
  <c r="Z161" i="66"/>
  <c r="I167" i="82"/>
  <c r="Z162" i="66"/>
  <c r="I168" i="82"/>
  <c r="Z163" i="66"/>
  <c r="I169" i="82"/>
  <c r="Z164" i="66"/>
  <c r="I170" i="82"/>
  <c r="Z165" i="66"/>
  <c r="I171" i="82"/>
  <c r="Z166" i="66"/>
  <c r="I172" i="82"/>
  <c r="Z167" i="66"/>
  <c r="I173" i="82"/>
  <c r="Z168" i="66"/>
  <c r="I174" i="82"/>
  <c r="Z169" i="66"/>
  <c r="I175" i="82"/>
  <c r="Z170" i="66"/>
  <c r="I176" i="82"/>
  <c r="Z171" i="66"/>
  <c r="I177" i="82"/>
  <c r="Z172" i="66"/>
  <c r="I178" i="82"/>
  <c r="Z173" i="66"/>
  <c r="I179" i="82"/>
  <c r="Z174" i="66"/>
  <c r="I180" i="82"/>
  <c r="Z178" i="66"/>
  <c r="I184" i="82"/>
  <c r="R178" i="66"/>
  <c r="H184" i="82"/>
  <c r="O178" i="66"/>
  <c r="G184" i="82"/>
  <c r="L178" i="66"/>
  <c r="F184" i="82"/>
  <c r="C178" i="66"/>
  <c r="C184" i="82"/>
  <c r="F178" i="66"/>
  <c r="D184" i="82"/>
  <c r="I178" i="66"/>
  <c r="E184" i="82"/>
  <c r="I196" i="66"/>
  <c r="E202" i="82"/>
  <c r="I192" i="66"/>
  <c r="E198" i="82"/>
  <c r="I197" i="66"/>
  <c r="E203" i="82"/>
  <c r="I195" i="66"/>
  <c r="E201" i="82"/>
  <c r="I194" i="66"/>
  <c r="E200" i="82"/>
  <c r="I193" i="66"/>
  <c r="E199" i="82"/>
  <c r="I191" i="66"/>
  <c r="E197" i="82"/>
  <c r="I190" i="66"/>
  <c r="E196" i="82"/>
  <c r="I189" i="66"/>
  <c r="E195" i="82"/>
  <c r="I188" i="66"/>
  <c r="E194" i="82"/>
  <c r="I187" i="66"/>
  <c r="E193" i="82"/>
  <c r="I186" i="66"/>
  <c r="E192" i="82"/>
  <c r="I185" i="66"/>
  <c r="E191" i="82"/>
  <c r="I184" i="66"/>
  <c r="E190" i="82"/>
  <c r="I183" i="66"/>
  <c r="E189" i="82"/>
  <c r="I182" i="66"/>
  <c r="E188" i="82"/>
  <c r="I181" i="66"/>
  <c r="E187" i="82"/>
  <c r="I180" i="66"/>
  <c r="E186" i="82"/>
  <c r="I179" i="66"/>
  <c r="E185" i="82"/>
  <c r="F196" i="66"/>
  <c r="D202" i="82"/>
  <c r="F192" i="66"/>
  <c r="D198" i="82"/>
  <c r="F191" i="66"/>
  <c r="D197" i="82"/>
  <c r="F193" i="66"/>
  <c r="D199" i="82"/>
  <c r="F194" i="66"/>
  <c r="D200" i="82"/>
  <c r="F195" i="66"/>
  <c r="D201" i="82"/>
  <c r="F197" i="66"/>
  <c r="D203" i="82"/>
  <c r="F190" i="66"/>
  <c r="D196" i="82"/>
  <c r="F189" i="66"/>
  <c r="D195" i="82"/>
  <c r="F188" i="66"/>
  <c r="D194" i="82"/>
  <c r="F187" i="66"/>
  <c r="D193" i="82"/>
  <c r="F186" i="66"/>
  <c r="D192" i="82"/>
  <c r="F184" i="66"/>
  <c r="D190" i="82"/>
  <c r="F185" i="66"/>
  <c r="D191" i="82"/>
  <c r="F183" i="66"/>
  <c r="D189" i="82"/>
  <c r="F182" i="66"/>
  <c r="D188" i="82"/>
  <c r="F181" i="66"/>
  <c r="D187" i="82"/>
  <c r="F180" i="66"/>
  <c r="D186" i="82"/>
  <c r="F179" i="66"/>
  <c r="D185" i="82"/>
  <c r="C179" i="66"/>
  <c r="C185" i="82"/>
  <c r="L179" i="66"/>
  <c r="F185" i="82"/>
  <c r="O179" i="66"/>
  <c r="G185" i="82"/>
  <c r="R179" i="66"/>
  <c r="H185" i="82"/>
  <c r="C180" i="66"/>
  <c r="C186" i="82"/>
  <c r="L180" i="66"/>
  <c r="F186" i="82"/>
  <c r="O180" i="66"/>
  <c r="G186" i="82"/>
  <c r="R180" i="66"/>
  <c r="H186" i="82"/>
  <c r="C181" i="66"/>
  <c r="C187" i="82"/>
  <c r="L181" i="66"/>
  <c r="F187" i="82"/>
  <c r="O181" i="66"/>
  <c r="G187" i="82"/>
  <c r="R181" i="66"/>
  <c r="H187" i="82"/>
  <c r="C182" i="66"/>
  <c r="C188" i="82"/>
  <c r="L182" i="66"/>
  <c r="F188" i="82"/>
  <c r="O182" i="66"/>
  <c r="G188" i="82"/>
  <c r="R182" i="66"/>
  <c r="H188" i="82"/>
  <c r="C183" i="66"/>
  <c r="C189" i="82"/>
  <c r="L183" i="66"/>
  <c r="F189" i="82"/>
  <c r="O183" i="66"/>
  <c r="G189" i="82"/>
  <c r="R183" i="66"/>
  <c r="H189" i="82"/>
  <c r="C184" i="66"/>
  <c r="C190" i="82"/>
  <c r="L184" i="66"/>
  <c r="F190" i="82"/>
  <c r="O184" i="66"/>
  <c r="G190" i="82"/>
  <c r="R184" i="66"/>
  <c r="H190" i="82"/>
  <c r="C185" i="66"/>
  <c r="C191" i="82"/>
  <c r="L185" i="66"/>
  <c r="F191" i="82"/>
  <c r="R185" i="66"/>
  <c r="H191" i="82"/>
  <c r="C186" i="66"/>
  <c r="C192" i="82"/>
  <c r="R186" i="66"/>
  <c r="H192" i="82"/>
  <c r="C187" i="66"/>
  <c r="C193" i="82"/>
  <c r="L187" i="66"/>
  <c r="F193" i="82"/>
  <c r="R187" i="66"/>
  <c r="H193" i="82"/>
  <c r="C188" i="66"/>
  <c r="C194" i="82"/>
  <c r="L188" i="66"/>
  <c r="F194" i="82"/>
  <c r="R188" i="66"/>
  <c r="H194" i="82"/>
  <c r="C189" i="66"/>
  <c r="C195" i="82"/>
  <c r="L189" i="66"/>
  <c r="F195" i="82"/>
  <c r="R189" i="66"/>
  <c r="H195" i="82"/>
  <c r="C190" i="66"/>
  <c r="C196" i="82"/>
  <c r="L190" i="66"/>
  <c r="F196" i="82"/>
  <c r="O190" i="66"/>
  <c r="G196" i="82"/>
  <c r="R190" i="66"/>
  <c r="H196" i="82"/>
  <c r="C191" i="66"/>
  <c r="C197" i="82"/>
  <c r="L191" i="66"/>
  <c r="F197" i="82"/>
  <c r="O191" i="66"/>
  <c r="G197" i="82"/>
  <c r="R191" i="66"/>
  <c r="H197" i="82"/>
  <c r="C192" i="66"/>
  <c r="C198" i="82"/>
  <c r="L192" i="66"/>
  <c r="F198" i="82"/>
  <c r="O192" i="66"/>
  <c r="G198" i="82"/>
  <c r="R192" i="66"/>
  <c r="H198" i="82"/>
  <c r="C193" i="66"/>
  <c r="C199" i="82"/>
  <c r="L193" i="66"/>
  <c r="F199" i="82"/>
  <c r="O193" i="66"/>
  <c r="G199" i="82"/>
  <c r="R193" i="66"/>
  <c r="H199" i="82"/>
  <c r="C194" i="66"/>
  <c r="C200" i="82"/>
  <c r="L194" i="66"/>
  <c r="F200" i="82"/>
  <c r="O194" i="66"/>
  <c r="G200" i="82"/>
  <c r="R194" i="66"/>
  <c r="H200" i="82"/>
  <c r="C195" i="66"/>
  <c r="C201" i="82"/>
  <c r="L195" i="66"/>
  <c r="F201" i="82"/>
  <c r="O195" i="66"/>
  <c r="G201" i="82"/>
  <c r="R195" i="66"/>
  <c r="H201" i="82"/>
  <c r="C196" i="66"/>
  <c r="C202" i="82"/>
  <c r="L196" i="66"/>
  <c r="F202" i="82"/>
  <c r="O196" i="66"/>
  <c r="G202" i="82"/>
  <c r="R196" i="66"/>
  <c r="H202" i="82"/>
  <c r="C197" i="66"/>
  <c r="C203" i="82"/>
  <c r="L197" i="66"/>
  <c r="F203" i="82"/>
  <c r="O197" i="66"/>
  <c r="G203" i="82"/>
  <c r="R197" i="66"/>
  <c r="H203" i="82"/>
  <c r="Z179" i="66"/>
  <c r="I185" i="82"/>
  <c r="Z180" i="66"/>
  <c r="I186" i="82"/>
  <c r="Z181" i="66"/>
  <c r="I187" i="82"/>
  <c r="Z182" i="66"/>
  <c r="I188" i="82"/>
  <c r="Z183" i="66"/>
  <c r="I189" i="82"/>
  <c r="Z184" i="66"/>
  <c r="I190" i="82"/>
  <c r="Z185" i="66"/>
  <c r="I191" i="82"/>
  <c r="Z186" i="66"/>
  <c r="I192" i="82"/>
  <c r="Z187" i="66"/>
  <c r="I193" i="82"/>
  <c r="Z188" i="66"/>
  <c r="I194" i="82"/>
  <c r="Z189" i="66"/>
  <c r="I195" i="82"/>
  <c r="Z190" i="66"/>
  <c r="I196" i="82"/>
  <c r="Z191" i="66"/>
  <c r="I197" i="82"/>
  <c r="Z192" i="66"/>
  <c r="I198" i="82"/>
  <c r="Z193" i="66"/>
  <c r="I199" i="82"/>
  <c r="Z194" i="66"/>
  <c r="I200" i="82"/>
  <c r="Z195" i="66"/>
  <c r="I201" i="82"/>
  <c r="Z196" i="66"/>
  <c r="I202" i="82"/>
  <c r="Z197" i="66"/>
  <c r="I203" i="82"/>
  <c r="Z203" i="66"/>
  <c r="I219" i="82"/>
  <c r="R203" i="66"/>
  <c r="H219" i="82"/>
  <c r="O203" i="66"/>
  <c r="G219" i="82"/>
  <c r="L203" i="66"/>
  <c r="F219" i="82"/>
  <c r="C203" i="66"/>
  <c r="C219" i="82"/>
  <c r="I203" i="66"/>
  <c r="E219" i="82"/>
  <c r="F203" i="66"/>
  <c r="D219" i="82"/>
  <c r="I222" i="66"/>
  <c r="E238" i="82"/>
  <c r="I221" i="66"/>
  <c r="E237" i="82"/>
  <c r="I220" i="66"/>
  <c r="E236" i="82"/>
  <c r="I219" i="66"/>
  <c r="E235" i="82"/>
  <c r="I218" i="66"/>
  <c r="E234" i="82"/>
  <c r="I217" i="66"/>
  <c r="E233" i="82"/>
  <c r="F222" i="66"/>
  <c r="D238" i="82"/>
  <c r="F219" i="66"/>
  <c r="D235" i="82"/>
  <c r="F217" i="66"/>
  <c r="D233" i="82"/>
  <c r="F215" i="66"/>
  <c r="D231" i="82"/>
  <c r="F204" i="66"/>
  <c r="D220" i="82"/>
  <c r="F214" i="66"/>
  <c r="D230" i="82"/>
  <c r="F209" i="66"/>
  <c r="D225" i="82"/>
  <c r="F218" i="66"/>
  <c r="D234" i="82"/>
  <c r="F216" i="66"/>
  <c r="D232" i="82"/>
  <c r="F213" i="66"/>
  <c r="D229" i="82"/>
  <c r="F211" i="66"/>
  <c r="D227" i="82"/>
  <c r="F210" i="66"/>
  <c r="D226" i="82"/>
  <c r="F208" i="66"/>
  <c r="D224" i="82"/>
  <c r="F212" i="66"/>
  <c r="D228" i="82"/>
  <c r="F206" i="66"/>
  <c r="D222" i="82"/>
  <c r="F205" i="66"/>
  <c r="D221" i="82"/>
  <c r="F207" i="66"/>
  <c r="D223" i="82"/>
  <c r="F220" i="66"/>
  <c r="D236" i="82"/>
  <c r="F221" i="66"/>
  <c r="D237" i="82"/>
  <c r="I209" i="66"/>
  <c r="E225" i="82"/>
  <c r="I210" i="66"/>
  <c r="E226" i="82"/>
  <c r="I211" i="66"/>
  <c r="E227" i="82"/>
  <c r="I212" i="66"/>
  <c r="E228" i="82"/>
  <c r="I214" i="66"/>
  <c r="E230" i="82"/>
  <c r="I215" i="66"/>
  <c r="E231" i="82"/>
  <c r="I216" i="66"/>
  <c r="E232" i="82"/>
  <c r="I205" i="66"/>
  <c r="E221" i="82"/>
  <c r="I206" i="66"/>
  <c r="E222" i="82"/>
  <c r="I208" i="66"/>
  <c r="E224" i="82"/>
  <c r="I213" i="66"/>
  <c r="E229" i="82"/>
  <c r="I207" i="66"/>
  <c r="E223" i="82"/>
  <c r="I204" i="66"/>
  <c r="E220" i="82"/>
  <c r="C204" i="66"/>
  <c r="C220" i="82"/>
  <c r="L204" i="66"/>
  <c r="F220" i="82"/>
  <c r="O204" i="66"/>
  <c r="G220" i="82"/>
  <c r="R204" i="66"/>
  <c r="H220" i="82"/>
  <c r="C205" i="66"/>
  <c r="C221" i="82"/>
  <c r="L205" i="66"/>
  <c r="F221" i="82"/>
  <c r="O205" i="66"/>
  <c r="G221" i="82"/>
  <c r="R205" i="66"/>
  <c r="H221" i="82"/>
  <c r="C206" i="66"/>
  <c r="C222" i="82"/>
  <c r="L206" i="66"/>
  <c r="F222" i="82"/>
  <c r="O206" i="66"/>
  <c r="G222" i="82"/>
  <c r="R206" i="66"/>
  <c r="H222" i="82"/>
  <c r="C207" i="66"/>
  <c r="C223" i="82"/>
  <c r="L207" i="66"/>
  <c r="F223" i="82"/>
  <c r="O207" i="66"/>
  <c r="G223" i="82"/>
  <c r="R207" i="66"/>
  <c r="H223" i="82"/>
  <c r="C208" i="66"/>
  <c r="C224" i="82"/>
  <c r="L208" i="66"/>
  <c r="F224" i="82"/>
  <c r="O208" i="66"/>
  <c r="G224" i="82"/>
  <c r="R208" i="66"/>
  <c r="H224" i="82"/>
  <c r="C209" i="66"/>
  <c r="C225" i="82"/>
  <c r="L209" i="66"/>
  <c r="F225" i="82"/>
  <c r="O209" i="66"/>
  <c r="G225" i="82"/>
  <c r="R209" i="66"/>
  <c r="H225" i="82"/>
  <c r="C210" i="66"/>
  <c r="C226" i="82"/>
  <c r="L210" i="66"/>
  <c r="F226" i="82"/>
  <c r="R210" i="66"/>
  <c r="H226" i="82"/>
  <c r="C211" i="66"/>
  <c r="C227" i="82"/>
  <c r="R211" i="66"/>
  <c r="H227" i="82"/>
  <c r="C212" i="66"/>
  <c r="C228" i="82"/>
  <c r="L212" i="66"/>
  <c r="F228" i="82"/>
  <c r="R212" i="66"/>
  <c r="H228" i="82"/>
  <c r="C213" i="66"/>
  <c r="C229" i="82"/>
  <c r="L213" i="66"/>
  <c r="F229" i="82"/>
  <c r="R213" i="66"/>
  <c r="H229" i="82"/>
  <c r="C214" i="66"/>
  <c r="C230" i="82"/>
  <c r="L214" i="66"/>
  <c r="F230" i="82"/>
  <c r="R214" i="66"/>
  <c r="H230" i="82"/>
  <c r="C215" i="66"/>
  <c r="C231" i="82"/>
  <c r="L215" i="66"/>
  <c r="F231" i="82"/>
  <c r="O215" i="66"/>
  <c r="G231" i="82"/>
  <c r="R215" i="66"/>
  <c r="H231" i="82"/>
  <c r="C216" i="66"/>
  <c r="C232" i="82"/>
  <c r="L216" i="66"/>
  <c r="F232" i="82"/>
  <c r="O216" i="66"/>
  <c r="G232" i="82"/>
  <c r="R216" i="66"/>
  <c r="H232" i="82"/>
  <c r="C217" i="66"/>
  <c r="C233" i="82"/>
  <c r="L217" i="66"/>
  <c r="F233" i="82"/>
  <c r="O217" i="66"/>
  <c r="G233" i="82"/>
  <c r="R217" i="66"/>
  <c r="H233" i="82"/>
  <c r="C218" i="66"/>
  <c r="C234" i="82"/>
  <c r="L218" i="66"/>
  <c r="F234" i="82"/>
  <c r="O218" i="66"/>
  <c r="G234" i="82"/>
  <c r="R218" i="66"/>
  <c r="H234" i="82"/>
  <c r="C219" i="66"/>
  <c r="C235" i="82"/>
  <c r="L219" i="66"/>
  <c r="F235" i="82"/>
  <c r="O219" i="66"/>
  <c r="G235" i="82"/>
  <c r="R219" i="66"/>
  <c r="H235" i="82"/>
  <c r="C220" i="66"/>
  <c r="C236" i="82"/>
  <c r="L220" i="66"/>
  <c r="F236" i="82"/>
  <c r="O220" i="66"/>
  <c r="G236" i="82"/>
  <c r="R220" i="66"/>
  <c r="H236" i="82"/>
  <c r="C221" i="66"/>
  <c r="C237" i="82"/>
  <c r="L221" i="66"/>
  <c r="F237" i="82"/>
  <c r="O221" i="66"/>
  <c r="G237" i="82"/>
  <c r="R221" i="66"/>
  <c r="H237" i="82"/>
  <c r="C222" i="66"/>
  <c r="C238" i="82"/>
  <c r="L222" i="66"/>
  <c r="F238" i="82"/>
  <c r="O222" i="66"/>
  <c r="G238" i="82"/>
  <c r="R222" i="66"/>
  <c r="H238" i="82"/>
  <c r="Z204" i="66"/>
  <c r="I220" i="82"/>
  <c r="Z205" i="66"/>
  <c r="I221" i="82"/>
  <c r="Z206" i="66"/>
  <c r="I222" i="82"/>
  <c r="Z207" i="66"/>
  <c r="I223" i="82"/>
  <c r="Z208" i="66"/>
  <c r="I224" i="82"/>
  <c r="Z209" i="66"/>
  <c r="I225" i="82"/>
  <c r="Z210" i="66"/>
  <c r="I226" i="82"/>
  <c r="Z211" i="66"/>
  <c r="I227" i="82"/>
  <c r="Z212" i="66"/>
  <c r="I228" i="82"/>
  <c r="Z213" i="66"/>
  <c r="I229" i="82"/>
  <c r="Z214" i="66"/>
  <c r="I230" i="82"/>
  <c r="Z215" i="66"/>
  <c r="I231" i="82"/>
  <c r="Z216" i="66"/>
  <c r="I232" i="82"/>
  <c r="Z217" i="66"/>
  <c r="I233" i="82"/>
  <c r="Z218" i="66"/>
  <c r="I234" i="82"/>
  <c r="Z219" i="66"/>
  <c r="I235" i="82"/>
  <c r="Z220" i="66"/>
  <c r="I236" i="82"/>
  <c r="Z221" i="66"/>
  <c r="I237" i="82"/>
  <c r="Z222" i="66"/>
  <c r="I238" i="82"/>
  <c r="Z226" i="66"/>
  <c r="I242" i="82"/>
  <c r="R226" i="66"/>
  <c r="H242" i="82"/>
  <c r="O226" i="66"/>
  <c r="G242" i="82"/>
  <c r="L226" i="66"/>
  <c r="F242" i="82"/>
  <c r="C226" i="66"/>
  <c r="C242" i="82"/>
  <c r="I226" i="66"/>
  <c r="E242" i="82"/>
  <c r="F226" i="66"/>
  <c r="D242" i="82"/>
  <c r="F230" i="66"/>
  <c r="D246" i="82"/>
  <c r="F237" i="66"/>
  <c r="D253" i="82"/>
  <c r="F236" i="66"/>
  <c r="D252" i="82"/>
  <c r="F235" i="66"/>
  <c r="D251" i="82"/>
  <c r="F234" i="66"/>
  <c r="D250" i="82"/>
  <c r="F233" i="66"/>
  <c r="D249" i="82"/>
  <c r="F232" i="66"/>
  <c r="D248" i="82"/>
  <c r="F231" i="66"/>
  <c r="D247" i="82"/>
  <c r="F229" i="66"/>
  <c r="D245" i="82"/>
  <c r="F228" i="66"/>
  <c r="D244" i="82"/>
  <c r="F227" i="66"/>
  <c r="D243" i="82"/>
  <c r="I232" i="66"/>
  <c r="E248" i="82"/>
  <c r="I233" i="66"/>
  <c r="E249" i="82"/>
  <c r="I234" i="66"/>
  <c r="E250" i="82"/>
  <c r="I235" i="66"/>
  <c r="E251" i="82"/>
  <c r="I237" i="66"/>
  <c r="E253" i="82"/>
  <c r="I228" i="66"/>
  <c r="E244" i="82"/>
  <c r="I229" i="66"/>
  <c r="E245" i="82"/>
  <c r="I231" i="66"/>
  <c r="E247" i="82"/>
  <c r="I236" i="66"/>
  <c r="E252" i="82"/>
  <c r="I230" i="66"/>
  <c r="E246" i="82"/>
  <c r="I227" i="66"/>
  <c r="E243" i="82"/>
  <c r="C227" i="66"/>
  <c r="C243" i="82"/>
  <c r="L227" i="66"/>
  <c r="F243" i="82"/>
  <c r="O227" i="66"/>
  <c r="G243" i="82"/>
  <c r="R227" i="66"/>
  <c r="H243" i="82"/>
  <c r="C228" i="66"/>
  <c r="C244" i="82"/>
  <c r="L228" i="66"/>
  <c r="F244" i="82"/>
  <c r="O228" i="66"/>
  <c r="G244" i="82"/>
  <c r="R228" i="66"/>
  <c r="H244" i="82"/>
  <c r="C229" i="66"/>
  <c r="C245" i="82"/>
  <c r="L229" i="66"/>
  <c r="F245" i="82"/>
  <c r="O229" i="66"/>
  <c r="G245" i="82"/>
  <c r="R229" i="66"/>
  <c r="H245" i="82"/>
  <c r="C230" i="66"/>
  <c r="C246" i="82"/>
  <c r="L230" i="66"/>
  <c r="F246" i="82"/>
  <c r="O230" i="66"/>
  <c r="G246" i="82"/>
  <c r="R230" i="66"/>
  <c r="H246" i="82"/>
  <c r="C231" i="66"/>
  <c r="C247" i="82"/>
  <c r="L231" i="66"/>
  <c r="F247" i="82"/>
  <c r="O231" i="66"/>
  <c r="G247" i="82"/>
  <c r="R231" i="66"/>
  <c r="H247" i="82"/>
  <c r="C232" i="66"/>
  <c r="C248" i="82"/>
  <c r="L232" i="66"/>
  <c r="F248" i="82"/>
  <c r="O232" i="66"/>
  <c r="G248" i="82"/>
  <c r="R232" i="66"/>
  <c r="H248" i="82"/>
  <c r="C233" i="66"/>
  <c r="C249" i="82"/>
  <c r="L233" i="66"/>
  <c r="F249" i="82"/>
  <c r="R233" i="66"/>
  <c r="H249" i="82"/>
  <c r="C234" i="66"/>
  <c r="C250" i="82"/>
  <c r="R234" i="66"/>
  <c r="H250" i="82"/>
  <c r="C235" i="66"/>
  <c r="C251" i="82"/>
  <c r="L235" i="66"/>
  <c r="F251" i="82"/>
  <c r="R235" i="66"/>
  <c r="H251" i="82"/>
  <c r="C236" i="66"/>
  <c r="C252" i="82"/>
  <c r="L236" i="66"/>
  <c r="F252" i="82"/>
  <c r="R236" i="66"/>
  <c r="H252" i="82"/>
  <c r="C237" i="66"/>
  <c r="C253" i="82"/>
  <c r="L237" i="66"/>
  <c r="F253" i="82"/>
  <c r="R237" i="66"/>
  <c r="H253" i="82"/>
  <c r="C238" i="66"/>
  <c r="C254" i="82"/>
  <c r="L238" i="66"/>
  <c r="F254" i="82"/>
  <c r="O238" i="66"/>
  <c r="G254" i="82"/>
  <c r="R238" i="66"/>
  <c r="H254" i="82"/>
  <c r="C239" i="66"/>
  <c r="C255" i="82"/>
  <c r="L239" i="66"/>
  <c r="F255" i="82"/>
  <c r="O239" i="66"/>
  <c r="G255" i="82"/>
  <c r="R239" i="66"/>
  <c r="H255" i="82"/>
  <c r="C240" i="66"/>
  <c r="C256" i="82"/>
  <c r="L240" i="66"/>
  <c r="F256" i="82"/>
  <c r="O240" i="66"/>
  <c r="G256" i="82"/>
  <c r="R240" i="66"/>
  <c r="H256" i="82"/>
  <c r="C241" i="66"/>
  <c r="C257" i="82"/>
  <c r="L241" i="66"/>
  <c r="F257" i="82"/>
  <c r="O241" i="66"/>
  <c r="G257" i="82"/>
  <c r="R241" i="66"/>
  <c r="H257" i="82"/>
  <c r="C242" i="66"/>
  <c r="C258" i="82"/>
  <c r="L242" i="66"/>
  <c r="F258" i="82"/>
  <c r="O242" i="66"/>
  <c r="G258" i="82"/>
  <c r="R242" i="66"/>
  <c r="H258" i="82"/>
  <c r="C243" i="66"/>
  <c r="C259" i="82"/>
  <c r="L243" i="66"/>
  <c r="F259" i="82"/>
  <c r="O243" i="66"/>
  <c r="G259" i="82"/>
  <c r="R243" i="66"/>
  <c r="H259" i="82"/>
  <c r="C244" i="66"/>
  <c r="C260" i="82"/>
  <c r="L244" i="66"/>
  <c r="F260" i="82"/>
  <c r="O244" i="66"/>
  <c r="G260" i="82"/>
  <c r="R244" i="66"/>
  <c r="H260" i="82"/>
  <c r="C245" i="66"/>
  <c r="C261" i="82"/>
  <c r="L245" i="66"/>
  <c r="F261" i="82"/>
  <c r="O245" i="66"/>
  <c r="G261" i="82"/>
  <c r="R245" i="66"/>
  <c r="H261" i="82"/>
  <c r="Z227" i="66"/>
  <c r="I243" i="82"/>
  <c r="Z228" i="66"/>
  <c r="I244" i="82"/>
  <c r="Z229" i="66"/>
  <c r="I245" i="82"/>
  <c r="Z230" i="66"/>
  <c r="I246" i="82"/>
  <c r="Z231" i="66"/>
  <c r="I247" i="82"/>
  <c r="Z232" i="66"/>
  <c r="I248" i="82"/>
  <c r="Z233" i="66"/>
  <c r="I249" i="82"/>
  <c r="Z234" i="66"/>
  <c r="I250" i="82"/>
  <c r="Z235" i="66"/>
  <c r="I251" i="82"/>
  <c r="Z236" i="66"/>
  <c r="I252" i="82"/>
  <c r="Z237" i="66"/>
  <c r="I253" i="82"/>
  <c r="Z238" i="66"/>
  <c r="I254" i="82"/>
  <c r="Z239" i="66"/>
  <c r="I255" i="82"/>
  <c r="Z240" i="66"/>
  <c r="I256" i="82"/>
  <c r="Z241" i="66"/>
  <c r="I257" i="82"/>
  <c r="Z242" i="66"/>
  <c r="I258" i="82"/>
  <c r="Z243" i="66"/>
  <c r="I259" i="82"/>
  <c r="Z244" i="66"/>
  <c r="I260" i="82"/>
  <c r="Z245" i="66"/>
  <c r="I261" i="82"/>
  <c r="Z251" i="66"/>
  <c r="I265" i="82"/>
  <c r="R251" i="66"/>
  <c r="H265" i="82"/>
  <c r="L251" i="66"/>
  <c r="F265" i="82"/>
  <c r="C251" i="66"/>
  <c r="C265" i="82"/>
  <c r="O251" i="66"/>
  <c r="G265" i="82"/>
  <c r="I251" i="66"/>
  <c r="E265" i="82"/>
  <c r="F251" i="66"/>
  <c r="D265" i="82"/>
  <c r="I256" i="66"/>
  <c r="E270" i="82"/>
  <c r="I254" i="66"/>
  <c r="E268" i="82"/>
  <c r="I252" i="66"/>
  <c r="E266" i="82"/>
  <c r="F256" i="66"/>
  <c r="D270" i="82"/>
  <c r="F255" i="66"/>
  <c r="D269" i="82"/>
  <c r="F254" i="66"/>
  <c r="D268" i="82"/>
  <c r="F253" i="66"/>
  <c r="D267" i="82"/>
  <c r="F252" i="66"/>
  <c r="D266" i="82"/>
  <c r="F262" i="66"/>
  <c r="D276" i="82"/>
  <c r="F257" i="66"/>
  <c r="D271" i="82"/>
  <c r="F261" i="66"/>
  <c r="D275" i="82"/>
  <c r="F259" i="66"/>
  <c r="D273" i="82"/>
  <c r="F258" i="66"/>
  <c r="D272" i="82"/>
  <c r="F260" i="66"/>
  <c r="D274" i="82"/>
  <c r="I262" i="66"/>
  <c r="E276" i="82"/>
  <c r="I257" i="66"/>
  <c r="E271" i="82"/>
  <c r="I255" i="66"/>
  <c r="E269" i="82"/>
  <c r="I253" i="66"/>
  <c r="E267" i="82"/>
  <c r="I258" i="66"/>
  <c r="E272" i="82"/>
  <c r="I259" i="66"/>
  <c r="E273" i="82"/>
  <c r="I260" i="66"/>
  <c r="E274" i="82"/>
  <c r="I261" i="66"/>
  <c r="E275" i="82"/>
  <c r="O270" i="66"/>
  <c r="G284" i="82"/>
  <c r="O269" i="66"/>
  <c r="G283" i="82"/>
  <c r="O268" i="66"/>
  <c r="G282" i="82"/>
  <c r="O267" i="66"/>
  <c r="G281" i="82"/>
  <c r="O266" i="66"/>
  <c r="G280" i="82"/>
  <c r="O265" i="66"/>
  <c r="G279" i="82"/>
  <c r="O264" i="66"/>
  <c r="G278" i="82"/>
  <c r="O263" i="66"/>
  <c r="G277" i="82"/>
  <c r="O257" i="66"/>
  <c r="G271" i="82"/>
  <c r="O256" i="66"/>
  <c r="G270" i="82"/>
  <c r="O255" i="66"/>
  <c r="G269" i="82"/>
  <c r="O254" i="66"/>
  <c r="G268" i="82"/>
  <c r="O253" i="66"/>
  <c r="G267" i="82"/>
  <c r="O252" i="66"/>
  <c r="G266" i="82"/>
  <c r="C252" i="66"/>
  <c r="C266" i="82"/>
  <c r="L252" i="66"/>
  <c r="F266" i="82"/>
  <c r="R252" i="66"/>
  <c r="H266" i="82"/>
  <c r="C253" i="66"/>
  <c r="C267" i="82"/>
  <c r="L253" i="66"/>
  <c r="F267" i="82"/>
  <c r="R253" i="66"/>
  <c r="H267" i="82"/>
  <c r="C254" i="66"/>
  <c r="C268" i="82"/>
  <c r="L254" i="66"/>
  <c r="F268" i="82"/>
  <c r="R254" i="66"/>
  <c r="H268" i="82"/>
  <c r="C255" i="66"/>
  <c r="C269" i="82"/>
  <c r="L255" i="66"/>
  <c r="F269" i="82"/>
  <c r="R255" i="66"/>
  <c r="H269" i="82"/>
  <c r="C256" i="66"/>
  <c r="C270" i="82"/>
  <c r="L256" i="66"/>
  <c r="F270" i="82"/>
  <c r="R256" i="66"/>
  <c r="H270" i="82"/>
  <c r="C257" i="66"/>
  <c r="C271" i="82"/>
  <c r="L257" i="66"/>
  <c r="F271" i="82"/>
  <c r="R257" i="66"/>
  <c r="H271" i="82"/>
  <c r="C258" i="66"/>
  <c r="C272" i="82"/>
  <c r="L258" i="66"/>
  <c r="F272" i="82"/>
  <c r="R258" i="66"/>
  <c r="H272" i="82"/>
  <c r="C259" i="66"/>
  <c r="C273" i="82"/>
  <c r="R259" i="66"/>
  <c r="H273" i="82"/>
  <c r="C260" i="66"/>
  <c r="C274" i="82"/>
  <c r="L260" i="66"/>
  <c r="F274" i="82"/>
  <c r="R260" i="66"/>
  <c r="H274" i="82"/>
  <c r="C261" i="66"/>
  <c r="C275" i="82"/>
  <c r="L261" i="66"/>
  <c r="F275" i="82"/>
  <c r="R261" i="66"/>
  <c r="H275" i="82"/>
  <c r="C262" i="66"/>
  <c r="C276" i="82"/>
  <c r="L262" i="66"/>
  <c r="F276" i="82"/>
  <c r="R262" i="66"/>
  <c r="H276" i="82"/>
  <c r="C263" i="66"/>
  <c r="C277" i="82"/>
  <c r="L263" i="66"/>
  <c r="F277" i="82"/>
  <c r="R263" i="66"/>
  <c r="H277" i="82"/>
  <c r="C264" i="66"/>
  <c r="C278" i="82"/>
  <c r="L264" i="66"/>
  <c r="F278" i="82"/>
  <c r="R264" i="66"/>
  <c r="H278" i="82"/>
  <c r="C265" i="66"/>
  <c r="C279" i="82"/>
  <c r="L265" i="66"/>
  <c r="F279" i="82"/>
  <c r="R265" i="66"/>
  <c r="H279" i="82"/>
  <c r="C266" i="66"/>
  <c r="C280" i="82"/>
  <c r="L266" i="66"/>
  <c r="F280" i="82"/>
  <c r="R266" i="66"/>
  <c r="H280" i="82"/>
  <c r="C267" i="66"/>
  <c r="C281" i="82"/>
  <c r="L267" i="66"/>
  <c r="F281" i="82"/>
  <c r="R267" i="66"/>
  <c r="H281" i="82"/>
  <c r="C268" i="66"/>
  <c r="C282" i="82"/>
  <c r="L268" i="66"/>
  <c r="F282" i="82"/>
  <c r="R268" i="66"/>
  <c r="H282" i="82"/>
  <c r="C269" i="66"/>
  <c r="C283" i="82"/>
  <c r="L269" i="66"/>
  <c r="F283" i="82"/>
  <c r="R269" i="66"/>
  <c r="H283" i="82"/>
  <c r="C270" i="66"/>
  <c r="C284" i="82"/>
  <c r="L270" i="66"/>
  <c r="F284" i="82"/>
  <c r="R270" i="66"/>
  <c r="H284" i="82"/>
  <c r="Z252" i="66"/>
  <c r="I266" i="82"/>
  <c r="Z253" i="66"/>
  <c r="I267" i="82"/>
  <c r="Z254" i="66"/>
  <c r="I268" i="82"/>
  <c r="Z255" i="66"/>
  <c r="I269" i="82"/>
  <c r="Z256" i="66"/>
  <c r="I270" i="82"/>
  <c r="Z257" i="66"/>
  <c r="I271" i="82"/>
  <c r="Z258" i="66"/>
  <c r="I272" i="82"/>
  <c r="Z259" i="66"/>
  <c r="I273" i="82"/>
  <c r="Z260" i="66"/>
  <c r="I274" i="82"/>
  <c r="Z261" i="66"/>
  <c r="I275" i="82"/>
  <c r="Z262" i="66"/>
  <c r="I276" i="82"/>
  <c r="Z263" i="66"/>
  <c r="I277" i="82"/>
  <c r="Z264" i="66"/>
  <c r="I278" i="82"/>
  <c r="Z265" i="66"/>
  <c r="I279" i="82"/>
  <c r="Z266" i="66"/>
  <c r="I280" i="82"/>
  <c r="Z267" i="66"/>
  <c r="I281" i="82"/>
  <c r="Z268" i="66"/>
  <c r="I282" i="82"/>
  <c r="Z269" i="66"/>
  <c r="I283" i="82"/>
  <c r="Z270" i="66"/>
  <c r="I284" i="82"/>
  <c r="Z274" i="66"/>
  <c r="I288" i="82"/>
  <c r="R274" i="66"/>
  <c r="H288" i="82"/>
  <c r="L274" i="66"/>
  <c r="F288" i="82"/>
  <c r="C274" i="66"/>
  <c r="C288" i="82"/>
  <c r="O274" i="66"/>
  <c r="G288" i="82"/>
  <c r="I274" i="66"/>
  <c r="E288" i="82"/>
  <c r="F274" i="66"/>
  <c r="D288" i="82"/>
  <c r="F285" i="66"/>
  <c r="D299" i="82"/>
  <c r="F284" i="66"/>
  <c r="D298" i="82"/>
  <c r="F283" i="66"/>
  <c r="D297" i="82"/>
  <c r="F282" i="66"/>
  <c r="D296" i="82"/>
  <c r="F281" i="66"/>
  <c r="D295" i="82"/>
  <c r="F280" i="66"/>
  <c r="D294" i="82"/>
  <c r="F279" i="66"/>
  <c r="D293" i="82"/>
  <c r="F278" i="66"/>
  <c r="D292" i="82"/>
  <c r="F277" i="66"/>
  <c r="D291" i="82"/>
  <c r="F276" i="66"/>
  <c r="D290" i="82"/>
  <c r="F275" i="66"/>
  <c r="D289" i="82"/>
  <c r="I276" i="66"/>
  <c r="E290" i="82"/>
  <c r="I277" i="66"/>
  <c r="E291" i="82"/>
  <c r="I278" i="66"/>
  <c r="E292" i="82"/>
  <c r="I279" i="66"/>
  <c r="E293" i="82"/>
  <c r="I280" i="66"/>
  <c r="E294" i="82"/>
  <c r="I281" i="66"/>
  <c r="E295" i="82"/>
  <c r="I282" i="66"/>
  <c r="E296" i="82"/>
  <c r="I283" i="66"/>
  <c r="E297" i="82"/>
  <c r="I284" i="66"/>
  <c r="E298" i="82"/>
  <c r="I285" i="66"/>
  <c r="E299" i="82"/>
  <c r="I275" i="66"/>
  <c r="E289" i="82"/>
  <c r="O280" i="66"/>
  <c r="G294" i="82"/>
  <c r="O279" i="66"/>
  <c r="G293" i="82"/>
  <c r="O278" i="66"/>
  <c r="G292" i="82"/>
  <c r="O277" i="66"/>
  <c r="G291" i="82"/>
  <c r="O276" i="66"/>
  <c r="G290" i="82"/>
  <c r="O275" i="66"/>
  <c r="G289" i="82"/>
  <c r="O286" i="66"/>
  <c r="G300" i="82"/>
  <c r="O287" i="66"/>
  <c r="G301" i="82"/>
  <c r="O288" i="66"/>
  <c r="G302" i="82"/>
  <c r="O289" i="66"/>
  <c r="G303" i="82"/>
  <c r="O290" i="66"/>
  <c r="G304" i="82"/>
  <c r="O291" i="66"/>
  <c r="G305" i="82"/>
  <c r="O292" i="66"/>
  <c r="G306" i="82"/>
  <c r="O293" i="66"/>
  <c r="G307" i="82"/>
  <c r="C275" i="66"/>
  <c r="C289" i="82"/>
  <c r="L275" i="66"/>
  <c r="F289" i="82"/>
  <c r="R275" i="66"/>
  <c r="H289" i="82"/>
  <c r="C276" i="66"/>
  <c r="C290" i="82"/>
  <c r="L276" i="66"/>
  <c r="F290" i="82"/>
  <c r="R276" i="66"/>
  <c r="H290" i="82"/>
  <c r="C277" i="66"/>
  <c r="C291" i="82"/>
  <c r="L277" i="66"/>
  <c r="F291" i="82"/>
  <c r="R277" i="66"/>
  <c r="H291" i="82"/>
  <c r="C278" i="66"/>
  <c r="C292" i="82"/>
  <c r="L278" i="66"/>
  <c r="F292" i="82"/>
  <c r="R278" i="66"/>
  <c r="H292" i="82"/>
  <c r="C279" i="66"/>
  <c r="C293" i="82"/>
  <c r="L279" i="66"/>
  <c r="F293" i="82"/>
  <c r="R279" i="66"/>
  <c r="H293" i="82"/>
  <c r="C280" i="66"/>
  <c r="C294" i="82"/>
  <c r="L280" i="66"/>
  <c r="F294" i="82"/>
  <c r="R280" i="66"/>
  <c r="H294" i="82"/>
  <c r="C281" i="66"/>
  <c r="C295" i="82"/>
  <c r="L281" i="66"/>
  <c r="F295" i="82"/>
  <c r="R281" i="66"/>
  <c r="H295" i="82"/>
  <c r="C282" i="66"/>
  <c r="C296" i="82"/>
  <c r="R282" i="66"/>
  <c r="H296" i="82"/>
  <c r="C283" i="66"/>
  <c r="C297" i="82"/>
  <c r="L283" i="66"/>
  <c r="F297" i="82"/>
  <c r="R283" i="66"/>
  <c r="H297" i="82"/>
  <c r="C284" i="66"/>
  <c r="C298" i="82"/>
  <c r="L284" i="66"/>
  <c r="F298" i="82"/>
  <c r="R284" i="66"/>
  <c r="H298" i="82"/>
  <c r="C285" i="66"/>
  <c r="C299" i="82"/>
  <c r="L285" i="66"/>
  <c r="F299" i="82"/>
  <c r="R285" i="66"/>
  <c r="H299" i="82"/>
  <c r="C286" i="66"/>
  <c r="C300" i="82"/>
  <c r="L286" i="66"/>
  <c r="F300" i="82"/>
  <c r="R286" i="66"/>
  <c r="H300" i="82"/>
  <c r="C287" i="66"/>
  <c r="C301" i="82"/>
  <c r="L287" i="66"/>
  <c r="F301" i="82"/>
  <c r="R287" i="66"/>
  <c r="H301" i="82"/>
  <c r="C288" i="66"/>
  <c r="C302" i="82"/>
  <c r="L288" i="66"/>
  <c r="F302" i="82"/>
  <c r="R288" i="66"/>
  <c r="H302" i="82"/>
  <c r="C289" i="66"/>
  <c r="C303" i="82"/>
  <c r="L289" i="66"/>
  <c r="F303" i="82"/>
  <c r="R289" i="66"/>
  <c r="H303" i="82"/>
  <c r="C290" i="66"/>
  <c r="C304" i="82"/>
  <c r="L290" i="66"/>
  <c r="F304" i="82"/>
  <c r="R290" i="66"/>
  <c r="H304" i="82"/>
  <c r="C291" i="66"/>
  <c r="C305" i="82"/>
  <c r="L291" i="66"/>
  <c r="F305" i="82"/>
  <c r="R291" i="66"/>
  <c r="H305" i="82"/>
  <c r="C292" i="66"/>
  <c r="C306" i="82"/>
  <c r="L292" i="66"/>
  <c r="F306" i="82"/>
  <c r="R292" i="66"/>
  <c r="H306" i="82"/>
  <c r="C293" i="66"/>
  <c r="C307" i="82"/>
  <c r="L293" i="66"/>
  <c r="F307" i="82"/>
  <c r="R293" i="66"/>
  <c r="H307" i="82"/>
  <c r="Z275" i="66"/>
  <c r="I289" i="82"/>
  <c r="Z276" i="66"/>
  <c r="I290" i="82"/>
  <c r="Z277" i="66"/>
  <c r="I291" i="82"/>
  <c r="Z278" i="66"/>
  <c r="I292" i="82"/>
  <c r="Z279" i="66"/>
  <c r="I293" i="82"/>
  <c r="Z280" i="66"/>
  <c r="I294" i="82"/>
  <c r="Z281" i="66"/>
  <c r="I295" i="82"/>
  <c r="Z282" i="66"/>
  <c r="I296" i="82"/>
  <c r="Z283" i="66"/>
  <c r="I297" i="82"/>
  <c r="Z284" i="66"/>
  <c r="I298" i="82"/>
  <c r="Z285" i="66"/>
  <c r="I299" i="82"/>
  <c r="Z286" i="66"/>
  <c r="I300" i="82"/>
  <c r="Z287" i="66"/>
  <c r="I301" i="82"/>
  <c r="Z288" i="66"/>
  <c r="I302" i="82"/>
  <c r="Z289" i="66"/>
  <c r="I303" i="82"/>
  <c r="Z290" i="66"/>
  <c r="I304" i="82"/>
  <c r="Z291" i="66"/>
  <c r="I305" i="82"/>
  <c r="Z292" i="66"/>
  <c r="I306" i="82"/>
  <c r="Z293" i="66"/>
  <c r="I307" i="82"/>
  <c r="H184" i="90"/>
  <c r="O154" i="90"/>
  <c r="H154" i="90"/>
  <c r="H124" i="90"/>
  <c r="H94" i="90"/>
  <c r="H64" i="90"/>
  <c r="O35" i="90"/>
  <c r="H35" i="90"/>
  <c r="W7" i="90"/>
  <c r="O7" i="90"/>
  <c r="H7" i="90"/>
  <c r="K179" i="90"/>
  <c r="L179" i="90"/>
  <c r="M179" i="90"/>
  <c r="N179" i="90"/>
  <c r="K180" i="90"/>
  <c r="L180" i="90"/>
  <c r="M180" i="90"/>
  <c r="N180" i="90"/>
  <c r="K181" i="90"/>
  <c r="L181" i="90"/>
  <c r="M181" i="90"/>
  <c r="N181" i="90"/>
  <c r="E31" i="90"/>
  <c r="E30" i="90"/>
  <c r="E29" i="90"/>
  <c r="E28" i="90"/>
  <c r="E27" i="90"/>
  <c r="E26" i="90"/>
  <c r="E25" i="90"/>
  <c r="E24" i="90"/>
  <c r="E23" i="90"/>
  <c r="E22" i="90"/>
  <c r="E21" i="90"/>
  <c r="E20" i="90"/>
  <c r="E19" i="90"/>
  <c r="E18" i="90"/>
  <c r="E17" i="90"/>
  <c r="E16" i="90"/>
  <c r="E15" i="90"/>
  <c r="E14" i="90"/>
  <c r="E13" i="90"/>
  <c r="E12" i="90"/>
  <c r="E11" i="90"/>
  <c r="E10" i="90"/>
  <c r="E9" i="90"/>
  <c r="E8" i="90"/>
  <c r="N31" i="90"/>
  <c r="V31" i="90"/>
  <c r="G31" i="90"/>
  <c r="M31" i="90"/>
  <c r="U31" i="90"/>
  <c r="I31" i="90"/>
  <c r="Q31" i="90"/>
  <c r="N30" i="90"/>
  <c r="V30" i="90"/>
  <c r="G30" i="90"/>
  <c r="M30" i="90"/>
  <c r="U30" i="90"/>
  <c r="F30" i="90"/>
  <c r="I30" i="90"/>
  <c r="Q30" i="90"/>
  <c r="B30" i="90"/>
  <c r="N29" i="90"/>
  <c r="V29" i="90"/>
  <c r="M29" i="90"/>
  <c r="U29" i="90"/>
  <c r="I29" i="90"/>
  <c r="Q29" i="90"/>
  <c r="B29" i="90"/>
  <c r="N28" i="90"/>
  <c r="V28" i="90"/>
  <c r="M28" i="90"/>
  <c r="U28" i="90"/>
  <c r="I28" i="90"/>
  <c r="Q28" i="90"/>
  <c r="B28" i="90"/>
  <c r="N27" i="90"/>
  <c r="V27" i="90"/>
  <c r="G27" i="90"/>
  <c r="M27" i="90"/>
  <c r="U27" i="90"/>
  <c r="I27" i="90"/>
  <c r="Q27" i="90"/>
  <c r="B27" i="90"/>
  <c r="N26" i="90"/>
  <c r="V26" i="90"/>
  <c r="G26" i="90"/>
  <c r="M26" i="90"/>
  <c r="U26" i="90"/>
  <c r="F26" i="90"/>
  <c r="I26" i="90"/>
  <c r="Q26" i="90"/>
  <c r="N25" i="90"/>
  <c r="V25" i="90"/>
  <c r="M25" i="90"/>
  <c r="U25" i="90"/>
  <c r="F25" i="90"/>
  <c r="I25" i="90"/>
  <c r="Q25" i="90"/>
  <c r="B25" i="90"/>
  <c r="N24" i="90"/>
  <c r="V24" i="90"/>
  <c r="G24" i="90"/>
  <c r="M24" i="90"/>
  <c r="U24" i="90"/>
  <c r="I24" i="90"/>
  <c r="Q24" i="90"/>
  <c r="N23" i="90"/>
  <c r="V23" i="90"/>
  <c r="G23" i="90"/>
  <c r="M23" i="90"/>
  <c r="U23" i="90"/>
  <c r="I23" i="90"/>
  <c r="Q23" i="90"/>
  <c r="N22" i="90"/>
  <c r="V22" i="90"/>
  <c r="G22" i="90"/>
  <c r="M22" i="90"/>
  <c r="U22" i="90"/>
  <c r="F22" i="90"/>
  <c r="I22" i="90"/>
  <c r="Q22" i="90"/>
  <c r="N21" i="90"/>
  <c r="V21" i="90"/>
  <c r="G21" i="90"/>
  <c r="M21" i="90"/>
  <c r="U21" i="90"/>
  <c r="F21" i="90"/>
  <c r="I21" i="90"/>
  <c r="Q21" i="90"/>
  <c r="B21" i="90"/>
  <c r="N20" i="90"/>
  <c r="V20" i="90"/>
  <c r="M20" i="90"/>
  <c r="U20" i="90"/>
  <c r="I20" i="90"/>
  <c r="Q20" i="90"/>
  <c r="B20" i="90"/>
  <c r="N19" i="90"/>
  <c r="V19" i="90"/>
  <c r="G19" i="90"/>
  <c r="M19" i="90"/>
  <c r="U19" i="90"/>
  <c r="F19" i="90"/>
  <c r="I19" i="90"/>
  <c r="Q19" i="90"/>
  <c r="N18" i="90"/>
  <c r="V18" i="90"/>
  <c r="M18" i="90"/>
  <c r="U18" i="90"/>
  <c r="F18" i="90"/>
  <c r="I18" i="90"/>
  <c r="Q18" i="90"/>
  <c r="N17" i="90"/>
  <c r="V17" i="90"/>
  <c r="M17" i="90"/>
  <c r="U17" i="90"/>
  <c r="F17" i="90"/>
  <c r="I17" i="90"/>
  <c r="Q17" i="90"/>
  <c r="B17" i="90"/>
  <c r="N16" i="90"/>
  <c r="V16" i="90"/>
  <c r="M16" i="90"/>
  <c r="U16" i="90"/>
  <c r="F16" i="90"/>
  <c r="I16" i="90"/>
  <c r="Q16" i="90"/>
  <c r="B16" i="90"/>
  <c r="N15" i="90"/>
  <c r="V15" i="90"/>
  <c r="G15" i="90"/>
  <c r="M15" i="90"/>
  <c r="U15" i="90"/>
  <c r="I15" i="90"/>
  <c r="Q15" i="90"/>
  <c r="N14" i="90"/>
  <c r="V14" i="90"/>
  <c r="G14" i="90"/>
  <c r="M14" i="90"/>
  <c r="U14" i="90"/>
  <c r="F14" i="90"/>
  <c r="I14" i="90"/>
  <c r="Q14" i="90"/>
  <c r="B14" i="90"/>
  <c r="N13" i="90"/>
  <c r="V13" i="90"/>
  <c r="M13" i="90"/>
  <c r="U13" i="90"/>
  <c r="I13" i="90"/>
  <c r="Q13" i="90"/>
  <c r="B13" i="90"/>
  <c r="N12" i="90"/>
  <c r="V12" i="90"/>
  <c r="M12" i="90"/>
  <c r="U12" i="90"/>
  <c r="I12" i="90"/>
  <c r="Q12" i="90"/>
  <c r="B12" i="90"/>
  <c r="N11" i="90"/>
  <c r="V11" i="90"/>
  <c r="G11" i="90"/>
  <c r="M11" i="90"/>
  <c r="U11" i="90"/>
  <c r="I11" i="90"/>
  <c r="Q11" i="90"/>
  <c r="B11" i="90"/>
  <c r="N10" i="90"/>
  <c r="V10" i="90"/>
  <c r="G10" i="90"/>
  <c r="M10" i="90"/>
  <c r="U10" i="90"/>
  <c r="F10" i="90"/>
  <c r="I10" i="90"/>
  <c r="Q10" i="90"/>
  <c r="N9" i="90"/>
  <c r="V9" i="90"/>
  <c r="M9" i="90"/>
  <c r="U9" i="90"/>
  <c r="F9" i="90"/>
  <c r="I9" i="90"/>
  <c r="Q9" i="90"/>
  <c r="B9" i="90"/>
  <c r="N8" i="90"/>
  <c r="V8" i="90"/>
  <c r="G8" i="90"/>
  <c r="M8" i="90"/>
  <c r="U8" i="90"/>
  <c r="I8" i="90"/>
  <c r="Q8" i="90"/>
  <c r="P31" i="90"/>
  <c r="A31" i="90"/>
  <c r="P30" i="90"/>
  <c r="A30" i="90"/>
  <c r="P29" i="90"/>
  <c r="A29" i="90"/>
  <c r="P28" i="90"/>
  <c r="A28" i="90"/>
  <c r="P27" i="90"/>
  <c r="A27" i="90"/>
  <c r="P26" i="90"/>
  <c r="A26" i="90"/>
  <c r="P25" i="90"/>
  <c r="A25" i="90"/>
  <c r="P24" i="90"/>
  <c r="A24" i="90"/>
  <c r="P23" i="90"/>
  <c r="A23" i="90"/>
  <c r="P22" i="90"/>
  <c r="A22" i="90"/>
  <c r="P21" i="90"/>
  <c r="A21" i="90"/>
  <c r="P20" i="90"/>
  <c r="A20" i="90"/>
  <c r="P19" i="90"/>
  <c r="A19" i="90"/>
  <c r="P18" i="90"/>
  <c r="A18" i="90"/>
  <c r="P17" i="90"/>
  <c r="A17" i="90"/>
  <c r="P16" i="90"/>
  <c r="A16" i="90"/>
  <c r="P15" i="90"/>
  <c r="A15" i="90"/>
  <c r="P14" i="90"/>
  <c r="A14" i="90"/>
  <c r="P13" i="90"/>
  <c r="A13" i="90"/>
  <c r="P12" i="90"/>
  <c r="A12" i="90"/>
  <c r="P11" i="90"/>
  <c r="A11" i="90"/>
  <c r="P10" i="90"/>
  <c r="A10" i="90"/>
  <c r="P9" i="90"/>
  <c r="A9" i="90"/>
  <c r="P8" i="90"/>
  <c r="A8" i="90"/>
  <c r="G208" i="90"/>
  <c r="F208" i="90"/>
  <c r="E208" i="90"/>
  <c r="B208" i="90"/>
  <c r="A208" i="90"/>
  <c r="G207" i="90"/>
  <c r="F207" i="90"/>
  <c r="E207" i="90"/>
  <c r="B207" i="90"/>
  <c r="A207" i="90"/>
  <c r="G206" i="90"/>
  <c r="F206" i="90"/>
  <c r="E206" i="90"/>
  <c r="B206" i="90"/>
  <c r="A206" i="90"/>
  <c r="G205" i="90"/>
  <c r="F205" i="90"/>
  <c r="E205" i="90"/>
  <c r="B205" i="90"/>
  <c r="A205" i="90"/>
  <c r="G204" i="90"/>
  <c r="F204" i="90"/>
  <c r="E204" i="90"/>
  <c r="B204" i="90"/>
  <c r="A204" i="90"/>
  <c r="G203" i="90"/>
  <c r="F203" i="90"/>
  <c r="E203" i="90"/>
  <c r="B203" i="90"/>
  <c r="A203" i="90"/>
  <c r="G202" i="90"/>
  <c r="F202" i="90"/>
  <c r="E202" i="90"/>
  <c r="B202" i="90"/>
  <c r="A202" i="90"/>
  <c r="G201" i="90"/>
  <c r="F201" i="90"/>
  <c r="E201" i="90"/>
  <c r="B201" i="90"/>
  <c r="A201" i="90"/>
  <c r="G200" i="90"/>
  <c r="F200" i="90"/>
  <c r="E200" i="90"/>
  <c r="B200" i="90"/>
  <c r="A200" i="90"/>
  <c r="G199" i="90"/>
  <c r="F199" i="90"/>
  <c r="E199" i="90"/>
  <c r="B199" i="90"/>
  <c r="A199" i="90"/>
  <c r="G198" i="90"/>
  <c r="F198" i="90"/>
  <c r="E198" i="90"/>
  <c r="B198" i="90"/>
  <c r="A198" i="90"/>
  <c r="G197" i="90"/>
  <c r="F197" i="90"/>
  <c r="E197" i="90"/>
  <c r="B197" i="90"/>
  <c r="A197" i="90"/>
  <c r="G196" i="90"/>
  <c r="F196" i="90"/>
  <c r="E196" i="90"/>
  <c r="B196" i="90"/>
  <c r="A196" i="90"/>
  <c r="G195" i="90"/>
  <c r="F195" i="90"/>
  <c r="E195" i="90"/>
  <c r="B195" i="90"/>
  <c r="A195" i="90"/>
  <c r="G194" i="90"/>
  <c r="F194" i="90"/>
  <c r="E194" i="90"/>
  <c r="B194" i="90"/>
  <c r="A194" i="90"/>
  <c r="G193" i="90"/>
  <c r="F193" i="90"/>
  <c r="E193" i="90"/>
  <c r="B193" i="90"/>
  <c r="A193" i="90"/>
  <c r="G192" i="90"/>
  <c r="F192" i="90"/>
  <c r="E192" i="90"/>
  <c r="B192" i="90"/>
  <c r="A192" i="90"/>
  <c r="G191" i="90"/>
  <c r="F191" i="90"/>
  <c r="E191" i="90"/>
  <c r="B191" i="90"/>
  <c r="A191" i="90"/>
  <c r="G190" i="90"/>
  <c r="F190" i="90"/>
  <c r="E190" i="90"/>
  <c r="B190" i="90"/>
  <c r="A190" i="90"/>
  <c r="G189" i="90"/>
  <c r="F189" i="90"/>
  <c r="E189" i="90"/>
  <c r="B189" i="90"/>
  <c r="A189" i="90"/>
  <c r="G188" i="90"/>
  <c r="F188" i="90"/>
  <c r="E188" i="90"/>
  <c r="B188" i="90"/>
  <c r="A188" i="90"/>
  <c r="G187" i="90"/>
  <c r="F187" i="90"/>
  <c r="E187" i="90"/>
  <c r="B187" i="90"/>
  <c r="A187" i="90"/>
  <c r="G186" i="90"/>
  <c r="F186" i="90"/>
  <c r="E186" i="90"/>
  <c r="B186" i="90"/>
  <c r="A186" i="90"/>
  <c r="G185" i="90"/>
  <c r="F185" i="90"/>
  <c r="E185" i="90"/>
  <c r="B185" i="90"/>
  <c r="A185" i="90"/>
  <c r="A184" i="90"/>
  <c r="G183" i="90"/>
  <c r="F183" i="90"/>
  <c r="E183" i="90"/>
  <c r="D183" i="90"/>
  <c r="C183" i="90"/>
  <c r="B183" i="90"/>
  <c r="A183" i="90"/>
  <c r="G182" i="90"/>
  <c r="F182" i="90"/>
  <c r="E182" i="90"/>
  <c r="D182" i="90"/>
  <c r="C182" i="90"/>
  <c r="B182" i="90"/>
  <c r="A182" i="90"/>
  <c r="J181" i="90"/>
  <c r="I181" i="90"/>
  <c r="G181" i="90"/>
  <c r="F181" i="90"/>
  <c r="E181" i="90"/>
  <c r="D181" i="90"/>
  <c r="C181" i="90"/>
  <c r="B181" i="90"/>
  <c r="A181" i="90"/>
  <c r="J180" i="90"/>
  <c r="I180" i="90"/>
  <c r="G180" i="90"/>
  <c r="F180" i="90"/>
  <c r="E180" i="90"/>
  <c r="D180" i="90"/>
  <c r="C180" i="90"/>
  <c r="B180" i="90"/>
  <c r="A180" i="90"/>
  <c r="J179" i="90"/>
  <c r="I179" i="90"/>
  <c r="G179" i="90"/>
  <c r="F179" i="90"/>
  <c r="E179" i="90"/>
  <c r="D179" i="90"/>
  <c r="C179" i="90"/>
  <c r="B179" i="90"/>
  <c r="A179" i="90"/>
  <c r="N178" i="90"/>
  <c r="M178" i="90"/>
  <c r="L178" i="90"/>
  <c r="K178" i="90"/>
  <c r="J178" i="90"/>
  <c r="I178" i="90"/>
  <c r="N177" i="90"/>
  <c r="M177" i="90"/>
  <c r="L177" i="90"/>
  <c r="K177" i="90"/>
  <c r="J177" i="90"/>
  <c r="I177" i="90"/>
  <c r="N176" i="90"/>
  <c r="M176" i="90"/>
  <c r="L176" i="90"/>
  <c r="K176" i="90"/>
  <c r="J176" i="90"/>
  <c r="I176" i="90"/>
  <c r="N175" i="90"/>
  <c r="M175" i="90"/>
  <c r="L175" i="90"/>
  <c r="K175" i="90"/>
  <c r="J175" i="90"/>
  <c r="I175" i="90"/>
  <c r="N174" i="90"/>
  <c r="M174" i="90"/>
  <c r="L174" i="90"/>
  <c r="K174" i="90"/>
  <c r="J174" i="90"/>
  <c r="I174" i="90"/>
  <c r="N173" i="90"/>
  <c r="M173" i="90"/>
  <c r="L173" i="90"/>
  <c r="K173" i="90"/>
  <c r="J173" i="90"/>
  <c r="I173" i="90"/>
  <c r="N172" i="90"/>
  <c r="M172" i="90"/>
  <c r="L172" i="90"/>
  <c r="K172" i="90"/>
  <c r="J172" i="90"/>
  <c r="I172" i="90"/>
  <c r="N171" i="90"/>
  <c r="M171" i="90"/>
  <c r="L171" i="90"/>
  <c r="K171" i="90"/>
  <c r="J171" i="90"/>
  <c r="I171" i="90"/>
  <c r="N170" i="90"/>
  <c r="M170" i="90"/>
  <c r="L170" i="90"/>
  <c r="K170" i="90"/>
  <c r="J170" i="90"/>
  <c r="I170" i="90"/>
  <c r="N169" i="90"/>
  <c r="M169" i="90"/>
  <c r="L169" i="90"/>
  <c r="K169" i="90"/>
  <c r="J169" i="90"/>
  <c r="I169" i="90"/>
  <c r="N168" i="90"/>
  <c r="M168" i="90"/>
  <c r="L168" i="90"/>
  <c r="K168" i="90"/>
  <c r="J168" i="90"/>
  <c r="I168" i="90"/>
  <c r="N167" i="90"/>
  <c r="M167" i="90"/>
  <c r="L167" i="90"/>
  <c r="K167" i="90"/>
  <c r="J167" i="90"/>
  <c r="I167" i="90"/>
  <c r="N166" i="90"/>
  <c r="M166" i="90"/>
  <c r="L166" i="90"/>
  <c r="K166" i="90"/>
  <c r="J166" i="90"/>
  <c r="I166" i="90"/>
  <c r="N165" i="90"/>
  <c r="M165" i="90"/>
  <c r="L165" i="90"/>
  <c r="K165" i="90"/>
  <c r="J165" i="90"/>
  <c r="I165" i="90"/>
  <c r="N164" i="90"/>
  <c r="M164" i="90"/>
  <c r="L164" i="90"/>
  <c r="K164" i="90"/>
  <c r="J164" i="90"/>
  <c r="I164" i="90"/>
  <c r="N163" i="90"/>
  <c r="M163" i="90"/>
  <c r="L163" i="90"/>
  <c r="K163" i="90"/>
  <c r="J163" i="90"/>
  <c r="I163" i="90"/>
  <c r="N162" i="90"/>
  <c r="M162" i="90"/>
  <c r="L162" i="90"/>
  <c r="K162" i="90"/>
  <c r="J162" i="90"/>
  <c r="I162" i="90"/>
  <c r="N161" i="90"/>
  <c r="M161" i="90"/>
  <c r="L161" i="90"/>
  <c r="K161" i="90"/>
  <c r="J161" i="90"/>
  <c r="I161" i="90"/>
  <c r="N160" i="90"/>
  <c r="M160" i="90"/>
  <c r="L160" i="90"/>
  <c r="K160" i="90"/>
  <c r="J160" i="90"/>
  <c r="I160" i="90"/>
  <c r="N159" i="90"/>
  <c r="M159" i="90"/>
  <c r="L159" i="90"/>
  <c r="K159" i="90"/>
  <c r="J159" i="90"/>
  <c r="I159" i="90"/>
  <c r="N158" i="90"/>
  <c r="M158" i="90"/>
  <c r="L158" i="90"/>
  <c r="K158" i="90"/>
  <c r="J158" i="90"/>
  <c r="I158" i="90"/>
  <c r="N157" i="90"/>
  <c r="M157" i="90"/>
  <c r="L157" i="90"/>
  <c r="K157" i="90"/>
  <c r="J157" i="90"/>
  <c r="I157" i="90"/>
  <c r="N156" i="90"/>
  <c r="M156" i="90"/>
  <c r="L156" i="90"/>
  <c r="K156" i="90"/>
  <c r="J156" i="90"/>
  <c r="I156" i="90"/>
  <c r="N155" i="90"/>
  <c r="M155" i="90"/>
  <c r="L155" i="90"/>
  <c r="K155" i="90"/>
  <c r="J155" i="90"/>
  <c r="I155" i="90"/>
  <c r="B148" i="90"/>
  <c r="B147" i="90"/>
  <c r="B146" i="90"/>
  <c r="B145" i="90"/>
  <c r="B144" i="90"/>
  <c r="B143" i="90"/>
  <c r="B142" i="90"/>
  <c r="B141" i="90"/>
  <c r="B140" i="90"/>
  <c r="B139" i="90"/>
  <c r="B138" i="90"/>
  <c r="B137" i="90"/>
  <c r="B136" i="90"/>
  <c r="B135" i="90"/>
  <c r="B134" i="90"/>
  <c r="B133" i="90"/>
  <c r="B132" i="90"/>
  <c r="B131" i="90"/>
  <c r="B130" i="90"/>
  <c r="B129" i="90"/>
  <c r="B128" i="90"/>
  <c r="B127" i="90"/>
  <c r="B126" i="90"/>
  <c r="B125" i="90"/>
  <c r="G118" i="90"/>
  <c r="F118" i="90"/>
  <c r="G117" i="90"/>
  <c r="F117" i="90"/>
  <c r="G116" i="90"/>
  <c r="F116" i="90"/>
  <c r="G115" i="90"/>
  <c r="F115" i="90"/>
  <c r="G114" i="90"/>
  <c r="F114" i="90"/>
  <c r="G113" i="90"/>
  <c r="F113" i="90"/>
  <c r="G112" i="90"/>
  <c r="F112" i="90"/>
  <c r="G111" i="90"/>
  <c r="F111" i="90"/>
  <c r="G110" i="90"/>
  <c r="F110" i="90"/>
  <c r="G109" i="90"/>
  <c r="F109" i="90"/>
  <c r="G108" i="90"/>
  <c r="F108" i="90"/>
  <c r="G107" i="90"/>
  <c r="F107" i="90"/>
  <c r="G106" i="90"/>
  <c r="F106" i="90"/>
  <c r="G105" i="90"/>
  <c r="F105" i="90"/>
  <c r="G104" i="90"/>
  <c r="F104" i="90"/>
  <c r="G103" i="90"/>
  <c r="F103" i="90"/>
  <c r="G102" i="90"/>
  <c r="F102" i="90"/>
  <c r="G101" i="90"/>
  <c r="F101" i="90"/>
  <c r="G100" i="90"/>
  <c r="F100" i="90"/>
  <c r="G99" i="90"/>
  <c r="F99" i="90"/>
  <c r="G98" i="90"/>
  <c r="F98" i="90"/>
  <c r="G97" i="90"/>
  <c r="F97" i="90"/>
  <c r="G96" i="90"/>
  <c r="F96" i="90"/>
  <c r="G95" i="90"/>
  <c r="F95" i="90"/>
  <c r="G59" i="90"/>
  <c r="F59" i="90"/>
  <c r="E59" i="90"/>
  <c r="B59" i="90"/>
  <c r="G58" i="90"/>
  <c r="F58" i="90"/>
  <c r="E58" i="90"/>
  <c r="B58" i="90"/>
  <c r="G57" i="90"/>
  <c r="F57" i="90"/>
  <c r="E57" i="90"/>
  <c r="B57" i="90"/>
  <c r="G56" i="90"/>
  <c r="F56" i="90"/>
  <c r="E56" i="90"/>
  <c r="B56" i="90"/>
  <c r="G55" i="90"/>
  <c r="F55" i="90"/>
  <c r="E55" i="90"/>
  <c r="B55" i="90"/>
  <c r="G54" i="90"/>
  <c r="F54" i="90"/>
  <c r="E54" i="90"/>
  <c r="B54" i="90"/>
  <c r="G53" i="90"/>
  <c r="F53" i="90"/>
  <c r="E53" i="90"/>
  <c r="B53" i="90"/>
  <c r="G52" i="90"/>
  <c r="F52" i="90"/>
  <c r="E52" i="90"/>
  <c r="B52" i="90"/>
  <c r="G51" i="90"/>
  <c r="F51" i="90"/>
  <c r="E51" i="90"/>
  <c r="B51" i="90"/>
  <c r="G50" i="90"/>
  <c r="F50" i="90"/>
  <c r="E50" i="90"/>
  <c r="B50" i="90"/>
  <c r="G49" i="90"/>
  <c r="F49" i="90"/>
  <c r="E49" i="90"/>
  <c r="B49" i="90"/>
  <c r="G48" i="90"/>
  <c r="F48" i="90"/>
  <c r="E48" i="90"/>
  <c r="B48" i="90"/>
  <c r="G47" i="90"/>
  <c r="F47" i="90"/>
  <c r="E47" i="90"/>
  <c r="B47" i="90"/>
  <c r="G46" i="90"/>
  <c r="F46" i="90"/>
  <c r="E46" i="90"/>
  <c r="B46" i="90"/>
  <c r="G45" i="90"/>
  <c r="F45" i="90"/>
  <c r="E45" i="90"/>
  <c r="B45" i="90"/>
  <c r="G44" i="90"/>
  <c r="F44" i="90"/>
  <c r="E44" i="90"/>
  <c r="B44" i="90"/>
  <c r="G43" i="90"/>
  <c r="F43" i="90"/>
  <c r="E43" i="90"/>
  <c r="B43" i="90"/>
  <c r="G42" i="90"/>
  <c r="F42" i="90"/>
  <c r="E42" i="90"/>
  <c r="B42" i="90"/>
  <c r="G41" i="90"/>
  <c r="F41" i="90"/>
  <c r="E41" i="90"/>
  <c r="B41" i="90"/>
  <c r="G40" i="90"/>
  <c r="F40" i="90"/>
  <c r="E40" i="90"/>
  <c r="B40" i="90"/>
  <c r="G39" i="90"/>
  <c r="F39" i="90"/>
  <c r="E39" i="90"/>
  <c r="B39" i="90"/>
  <c r="G38" i="90"/>
  <c r="F38" i="90"/>
  <c r="E38" i="90"/>
  <c r="B38" i="90"/>
  <c r="G37" i="90"/>
  <c r="F37" i="90"/>
  <c r="E37" i="90"/>
  <c r="B37" i="90"/>
  <c r="G36" i="90"/>
  <c r="F36" i="90"/>
  <c r="E36" i="90"/>
  <c r="B36" i="90"/>
  <c r="N59" i="90"/>
  <c r="M59" i="90"/>
  <c r="L59" i="90"/>
  <c r="I59" i="90"/>
  <c r="N58" i="90"/>
  <c r="M58" i="90"/>
  <c r="L58" i="90"/>
  <c r="I58" i="90"/>
  <c r="N57" i="90"/>
  <c r="M57" i="90"/>
  <c r="L57" i="90"/>
  <c r="I57" i="90"/>
  <c r="N56" i="90"/>
  <c r="M56" i="90"/>
  <c r="L56" i="90"/>
  <c r="I56" i="90"/>
  <c r="N55" i="90"/>
  <c r="M55" i="90"/>
  <c r="L55" i="90"/>
  <c r="I55" i="90"/>
  <c r="N54" i="90"/>
  <c r="M54" i="90"/>
  <c r="L54" i="90"/>
  <c r="I54" i="90"/>
  <c r="N53" i="90"/>
  <c r="M53" i="90"/>
  <c r="L53" i="90"/>
  <c r="I53" i="90"/>
  <c r="N52" i="90"/>
  <c r="M52" i="90"/>
  <c r="L52" i="90"/>
  <c r="I52" i="90"/>
  <c r="N51" i="90"/>
  <c r="M51" i="90"/>
  <c r="L51" i="90"/>
  <c r="I51" i="90"/>
  <c r="N50" i="90"/>
  <c r="M50" i="90"/>
  <c r="L50" i="90"/>
  <c r="I50" i="90"/>
  <c r="N49" i="90"/>
  <c r="M49" i="90"/>
  <c r="L49" i="90"/>
  <c r="I49" i="90"/>
  <c r="N48" i="90"/>
  <c r="M48" i="90"/>
  <c r="L48" i="90"/>
  <c r="I48" i="90"/>
  <c r="N47" i="90"/>
  <c r="M47" i="90"/>
  <c r="L47" i="90"/>
  <c r="I47" i="90"/>
  <c r="N46" i="90"/>
  <c r="M46" i="90"/>
  <c r="L46" i="90"/>
  <c r="I46" i="90"/>
  <c r="N45" i="90"/>
  <c r="M45" i="90"/>
  <c r="L45" i="90"/>
  <c r="I45" i="90"/>
  <c r="N44" i="90"/>
  <c r="M44" i="90"/>
  <c r="L44" i="90"/>
  <c r="I44" i="90"/>
  <c r="N43" i="90"/>
  <c r="M43" i="90"/>
  <c r="L43" i="90"/>
  <c r="I43" i="90"/>
  <c r="N42" i="90"/>
  <c r="M42" i="90"/>
  <c r="L42" i="90"/>
  <c r="I42" i="90"/>
  <c r="N41" i="90"/>
  <c r="M41" i="90"/>
  <c r="L41" i="90"/>
  <c r="I41" i="90"/>
  <c r="N40" i="90"/>
  <c r="M40" i="90"/>
  <c r="L40" i="90"/>
  <c r="I40" i="90"/>
  <c r="N39" i="90"/>
  <c r="M39" i="90"/>
  <c r="L39" i="90"/>
  <c r="I39" i="90"/>
  <c r="N38" i="90"/>
  <c r="M38" i="90"/>
  <c r="L38" i="90"/>
  <c r="I38" i="90"/>
  <c r="N37" i="90"/>
  <c r="M37" i="90"/>
  <c r="L37" i="90"/>
  <c r="I37" i="90"/>
  <c r="N36" i="90"/>
  <c r="M36" i="90"/>
  <c r="L36" i="90"/>
  <c r="I36" i="90"/>
  <c r="L31" i="90"/>
  <c r="L30" i="90"/>
  <c r="L29" i="90"/>
  <c r="L28" i="90"/>
  <c r="L27" i="90"/>
  <c r="L26" i="90"/>
  <c r="L25" i="90"/>
  <c r="L24" i="90"/>
  <c r="L23" i="90"/>
  <c r="L22" i="90"/>
  <c r="L21" i="90"/>
  <c r="L20" i="90"/>
  <c r="L19" i="90"/>
  <c r="L18" i="90"/>
  <c r="L17" i="90"/>
  <c r="L16" i="90"/>
  <c r="L15" i="90"/>
  <c r="L14" i="90"/>
  <c r="L13" i="90"/>
  <c r="L12" i="90"/>
  <c r="L11" i="90"/>
  <c r="L10" i="90"/>
  <c r="L9" i="90"/>
  <c r="L8" i="90"/>
  <c r="G178" i="90"/>
  <c r="F178" i="90"/>
  <c r="E178" i="90"/>
  <c r="B178" i="90"/>
  <c r="A178" i="90"/>
  <c r="G177" i="90"/>
  <c r="F177" i="90"/>
  <c r="E177" i="90"/>
  <c r="B177" i="90"/>
  <c r="A177" i="90"/>
  <c r="G176" i="90"/>
  <c r="F176" i="90"/>
  <c r="E176" i="90"/>
  <c r="B176" i="90"/>
  <c r="A176" i="90"/>
  <c r="G175" i="90"/>
  <c r="F175" i="90"/>
  <c r="E175" i="90"/>
  <c r="B175" i="90"/>
  <c r="A175" i="90"/>
  <c r="G174" i="90"/>
  <c r="F174" i="90"/>
  <c r="E174" i="90"/>
  <c r="B174" i="90"/>
  <c r="A174" i="90"/>
  <c r="G173" i="90"/>
  <c r="F173" i="90"/>
  <c r="E173" i="90"/>
  <c r="B173" i="90"/>
  <c r="A173" i="90"/>
  <c r="G172" i="90"/>
  <c r="F172" i="90"/>
  <c r="E172" i="90"/>
  <c r="B172" i="90"/>
  <c r="A172" i="90"/>
  <c r="G171" i="90"/>
  <c r="F171" i="90"/>
  <c r="E171" i="90"/>
  <c r="B171" i="90"/>
  <c r="A171" i="90"/>
  <c r="G170" i="90"/>
  <c r="F170" i="90"/>
  <c r="E170" i="90"/>
  <c r="B170" i="90"/>
  <c r="A170" i="90"/>
  <c r="G169" i="90"/>
  <c r="F169" i="90"/>
  <c r="E169" i="90"/>
  <c r="B169" i="90"/>
  <c r="A169" i="90"/>
  <c r="G168" i="90"/>
  <c r="F168" i="90"/>
  <c r="E168" i="90"/>
  <c r="B168" i="90"/>
  <c r="A168" i="90"/>
  <c r="G167" i="90"/>
  <c r="F167" i="90"/>
  <c r="E167" i="90"/>
  <c r="B167" i="90"/>
  <c r="A167" i="90"/>
  <c r="G166" i="90"/>
  <c r="F166" i="90"/>
  <c r="E166" i="90"/>
  <c r="B166" i="90"/>
  <c r="A166" i="90"/>
  <c r="G165" i="90"/>
  <c r="F165" i="90"/>
  <c r="E165" i="90"/>
  <c r="B165" i="90"/>
  <c r="A165" i="90"/>
  <c r="G164" i="90"/>
  <c r="F164" i="90"/>
  <c r="E164" i="90"/>
  <c r="B164" i="90"/>
  <c r="A164" i="90"/>
  <c r="G163" i="90"/>
  <c r="F163" i="90"/>
  <c r="E163" i="90"/>
  <c r="B163" i="90"/>
  <c r="A163" i="90"/>
  <c r="G162" i="90"/>
  <c r="F162" i="90"/>
  <c r="E162" i="90"/>
  <c r="B162" i="90"/>
  <c r="A162" i="90"/>
  <c r="G161" i="90"/>
  <c r="F161" i="90"/>
  <c r="E161" i="90"/>
  <c r="B161" i="90"/>
  <c r="A161" i="90"/>
  <c r="G160" i="90"/>
  <c r="F160" i="90"/>
  <c r="E160" i="90"/>
  <c r="B160" i="90"/>
  <c r="A160" i="90"/>
  <c r="G159" i="90"/>
  <c r="F159" i="90"/>
  <c r="E159" i="90"/>
  <c r="B159" i="90"/>
  <c r="A159" i="90"/>
  <c r="G158" i="90"/>
  <c r="F158" i="90"/>
  <c r="E158" i="90"/>
  <c r="B158" i="90"/>
  <c r="A158" i="90"/>
  <c r="G157" i="90"/>
  <c r="F157" i="90"/>
  <c r="E157" i="90"/>
  <c r="B157" i="90"/>
  <c r="A157" i="90"/>
  <c r="G156" i="90"/>
  <c r="F156" i="90"/>
  <c r="E156" i="90"/>
  <c r="B156" i="90"/>
  <c r="A156" i="90"/>
  <c r="G155" i="90"/>
  <c r="F155" i="90"/>
  <c r="E155" i="90"/>
  <c r="B155" i="90"/>
  <c r="A155" i="90"/>
  <c r="A154" i="90"/>
  <c r="G153" i="90"/>
  <c r="F153" i="90"/>
  <c r="E153" i="90"/>
  <c r="D153" i="90"/>
  <c r="C153" i="90"/>
  <c r="B153" i="90"/>
  <c r="A153" i="90"/>
  <c r="G152" i="90"/>
  <c r="F152" i="90"/>
  <c r="E152" i="90"/>
  <c r="D152" i="90"/>
  <c r="C152" i="90"/>
  <c r="B152" i="90"/>
  <c r="A152" i="90"/>
  <c r="G151" i="90"/>
  <c r="F151" i="90"/>
  <c r="E151" i="90"/>
  <c r="D151" i="90"/>
  <c r="C151" i="90"/>
  <c r="B151" i="90"/>
  <c r="A151" i="90"/>
  <c r="G150" i="90"/>
  <c r="F150" i="90"/>
  <c r="E150" i="90"/>
  <c r="D150" i="90"/>
  <c r="C150" i="90"/>
  <c r="B150" i="90"/>
  <c r="A150" i="90"/>
  <c r="G149" i="90"/>
  <c r="F149" i="90"/>
  <c r="E149" i="90"/>
  <c r="D149" i="90"/>
  <c r="C149" i="90"/>
  <c r="B149" i="90"/>
  <c r="A149" i="90"/>
  <c r="G148" i="90"/>
  <c r="F148" i="90"/>
  <c r="E148" i="90"/>
  <c r="A148" i="90"/>
  <c r="G147" i="90"/>
  <c r="F147" i="90"/>
  <c r="E147" i="90"/>
  <c r="A147" i="90"/>
  <c r="G146" i="90"/>
  <c r="F146" i="90"/>
  <c r="E146" i="90"/>
  <c r="A146" i="90"/>
  <c r="G145" i="90"/>
  <c r="F145" i="90"/>
  <c r="E145" i="90"/>
  <c r="A145" i="90"/>
  <c r="G144" i="90"/>
  <c r="F144" i="90"/>
  <c r="E144" i="90"/>
  <c r="A144" i="90"/>
  <c r="G143" i="90"/>
  <c r="F143" i="90"/>
  <c r="E143" i="90"/>
  <c r="A143" i="90"/>
  <c r="G142" i="90"/>
  <c r="F142" i="90"/>
  <c r="E142" i="90"/>
  <c r="A142" i="90"/>
  <c r="G141" i="90"/>
  <c r="F141" i="90"/>
  <c r="E141" i="90"/>
  <c r="A141" i="90"/>
  <c r="G140" i="90"/>
  <c r="F140" i="90"/>
  <c r="E140" i="90"/>
  <c r="A140" i="90"/>
  <c r="G139" i="90"/>
  <c r="F139" i="90"/>
  <c r="E139" i="90"/>
  <c r="A139" i="90"/>
  <c r="G138" i="90"/>
  <c r="F138" i="90"/>
  <c r="E138" i="90"/>
  <c r="A138" i="90"/>
  <c r="G137" i="90"/>
  <c r="F137" i="90"/>
  <c r="E137" i="90"/>
  <c r="A137" i="90"/>
  <c r="G136" i="90"/>
  <c r="F136" i="90"/>
  <c r="E136" i="90"/>
  <c r="A136" i="90"/>
  <c r="G135" i="90"/>
  <c r="F135" i="90"/>
  <c r="E135" i="90"/>
  <c r="A135" i="90"/>
  <c r="G134" i="90"/>
  <c r="F134" i="90"/>
  <c r="E134" i="90"/>
  <c r="A134" i="90"/>
  <c r="G133" i="90"/>
  <c r="F133" i="90"/>
  <c r="E133" i="90"/>
  <c r="A133" i="90"/>
  <c r="G132" i="90"/>
  <c r="F132" i="90"/>
  <c r="E132" i="90"/>
  <c r="A132" i="90"/>
  <c r="G131" i="90"/>
  <c r="F131" i="90"/>
  <c r="E131" i="90"/>
  <c r="A131" i="90"/>
  <c r="G130" i="90"/>
  <c r="F130" i="90"/>
  <c r="E130" i="90"/>
  <c r="A130" i="90"/>
  <c r="G129" i="90"/>
  <c r="F129" i="90"/>
  <c r="E129" i="90"/>
  <c r="A129" i="90"/>
  <c r="G128" i="90"/>
  <c r="F128" i="90"/>
  <c r="E128" i="90"/>
  <c r="A128" i="90"/>
  <c r="G127" i="90"/>
  <c r="F127" i="90"/>
  <c r="E127" i="90"/>
  <c r="A127" i="90"/>
  <c r="G126" i="90"/>
  <c r="F126" i="90"/>
  <c r="E126" i="90"/>
  <c r="A126" i="90"/>
  <c r="G125" i="90"/>
  <c r="F125" i="90"/>
  <c r="E125" i="90"/>
  <c r="A125" i="90"/>
  <c r="A124" i="90"/>
  <c r="G123" i="90"/>
  <c r="F123" i="90"/>
  <c r="E123" i="90"/>
  <c r="A123" i="90"/>
  <c r="G122" i="90"/>
  <c r="F122" i="90"/>
  <c r="E122" i="90"/>
  <c r="D122" i="90"/>
  <c r="C122" i="90"/>
  <c r="B122" i="90"/>
  <c r="A122" i="90"/>
  <c r="G121" i="90"/>
  <c r="F121" i="90"/>
  <c r="E121" i="90"/>
  <c r="D121" i="90"/>
  <c r="C121" i="90"/>
  <c r="B121" i="90"/>
  <c r="A121" i="90"/>
  <c r="G120" i="90"/>
  <c r="F120" i="90"/>
  <c r="E120" i="90"/>
  <c r="D120" i="90"/>
  <c r="C120" i="90"/>
  <c r="B120" i="90"/>
  <c r="A120" i="90"/>
  <c r="G119" i="90"/>
  <c r="F119" i="90"/>
  <c r="E119" i="90"/>
  <c r="D119" i="90"/>
  <c r="C119" i="90"/>
  <c r="B119" i="90"/>
  <c r="A119" i="90"/>
  <c r="B118" i="90"/>
  <c r="A118" i="90"/>
  <c r="B117" i="90"/>
  <c r="A117" i="90"/>
  <c r="B116" i="90"/>
  <c r="A116" i="90"/>
  <c r="B115" i="90"/>
  <c r="A115" i="90"/>
  <c r="B114" i="90"/>
  <c r="A114" i="90"/>
  <c r="B113" i="90"/>
  <c r="A113" i="90"/>
  <c r="B112" i="90"/>
  <c r="A112" i="90"/>
  <c r="B111" i="90"/>
  <c r="A111" i="90"/>
  <c r="B110" i="90"/>
  <c r="A110" i="90"/>
  <c r="B109" i="90"/>
  <c r="A109" i="90"/>
  <c r="B108" i="90"/>
  <c r="A108" i="90"/>
  <c r="B107" i="90"/>
  <c r="A107" i="90"/>
  <c r="B106" i="90"/>
  <c r="A106" i="90"/>
  <c r="B105" i="90"/>
  <c r="A105" i="90"/>
  <c r="B104" i="90"/>
  <c r="A104" i="90"/>
  <c r="B103" i="90"/>
  <c r="A103" i="90"/>
  <c r="B102" i="90"/>
  <c r="A102" i="90"/>
  <c r="B101" i="90"/>
  <c r="A101" i="90"/>
  <c r="B100" i="90"/>
  <c r="A100" i="90"/>
  <c r="B99" i="90"/>
  <c r="A99" i="90"/>
  <c r="B98" i="90"/>
  <c r="A98" i="90"/>
  <c r="B97" i="90"/>
  <c r="A97" i="90"/>
  <c r="B96" i="90"/>
  <c r="A96" i="90"/>
  <c r="B95" i="90"/>
  <c r="A95" i="90"/>
  <c r="A94" i="90"/>
  <c r="A92" i="90"/>
  <c r="G88" i="90"/>
  <c r="F88" i="90"/>
  <c r="E88" i="90"/>
  <c r="B88" i="90"/>
  <c r="A88" i="90"/>
  <c r="G87" i="90"/>
  <c r="F87" i="90"/>
  <c r="E87" i="90"/>
  <c r="B87" i="90"/>
  <c r="A87" i="90"/>
  <c r="G86" i="90"/>
  <c r="F86" i="90"/>
  <c r="E86" i="90"/>
  <c r="B86" i="90"/>
  <c r="A86" i="90"/>
  <c r="G85" i="90"/>
  <c r="F85" i="90"/>
  <c r="E85" i="90"/>
  <c r="B85" i="90"/>
  <c r="A85" i="90"/>
  <c r="G84" i="90"/>
  <c r="F84" i="90"/>
  <c r="E84" i="90"/>
  <c r="B84" i="90"/>
  <c r="A84" i="90"/>
  <c r="G83" i="90"/>
  <c r="F83" i="90"/>
  <c r="E83" i="90"/>
  <c r="B83" i="90"/>
  <c r="A83" i="90"/>
  <c r="G82" i="90"/>
  <c r="F82" i="90"/>
  <c r="E82" i="90"/>
  <c r="B82" i="90"/>
  <c r="A82" i="90"/>
  <c r="G81" i="90"/>
  <c r="F81" i="90"/>
  <c r="E81" i="90"/>
  <c r="B81" i="90"/>
  <c r="A81" i="90"/>
  <c r="G80" i="90"/>
  <c r="F80" i="90"/>
  <c r="E80" i="90"/>
  <c r="B80" i="90"/>
  <c r="A80" i="90"/>
  <c r="G79" i="90"/>
  <c r="F79" i="90"/>
  <c r="E79" i="90"/>
  <c r="B79" i="90"/>
  <c r="A79" i="90"/>
  <c r="G78" i="90"/>
  <c r="F78" i="90"/>
  <c r="E78" i="90"/>
  <c r="B78" i="90"/>
  <c r="A78" i="90"/>
  <c r="G77" i="90"/>
  <c r="F77" i="90"/>
  <c r="E77" i="90"/>
  <c r="B77" i="90"/>
  <c r="A77" i="90"/>
  <c r="G76" i="90"/>
  <c r="F76" i="90"/>
  <c r="E76" i="90"/>
  <c r="B76" i="90"/>
  <c r="A76" i="90"/>
  <c r="G75" i="90"/>
  <c r="F75" i="90"/>
  <c r="E75" i="90"/>
  <c r="B75" i="90"/>
  <c r="A75" i="90"/>
  <c r="G74" i="90"/>
  <c r="F74" i="90"/>
  <c r="E74" i="90"/>
  <c r="B74" i="90"/>
  <c r="A74" i="90"/>
  <c r="G73" i="90"/>
  <c r="F73" i="90"/>
  <c r="E73" i="90"/>
  <c r="B73" i="90"/>
  <c r="A73" i="90"/>
  <c r="G72" i="90"/>
  <c r="F72" i="90"/>
  <c r="E72" i="90"/>
  <c r="B72" i="90"/>
  <c r="A72" i="90"/>
  <c r="G71" i="90"/>
  <c r="F71" i="90"/>
  <c r="E71" i="90"/>
  <c r="B71" i="90"/>
  <c r="A71" i="90"/>
  <c r="G70" i="90"/>
  <c r="F70" i="90"/>
  <c r="E70" i="90"/>
  <c r="B70" i="90"/>
  <c r="A70" i="90"/>
  <c r="G69" i="90"/>
  <c r="F69" i="90"/>
  <c r="E69" i="90"/>
  <c r="B69" i="90"/>
  <c r="A69" i="90"/>
  <c r="G68" i="90"/>
  <c r="F68" i="90"/>
  <c r="E68" i="90"/>
  <c r="B68" i="90"/>
  <c r="A68" i="90"/>
  <c r="G67" i="90"/>
  <c r="F67" i="90"/>
  <c r="E67" i="90"/>
  <c r="B67" i="90"/>
  <c r="A67" i="90"/>
  <c r="G66" i="90"/>
  <c r="F66" i="90"/>
  <c r="E66" i="90"/>
  <c r="B66" i="90"/>
  <c r="A66" i="90"/>
  <c r="G65" i="90"/>
  <c r="F65" i="90"/>
  <c r="E65" i="90"/>
  <c r="B65" i="90"/>
  <c r="A65" i="90"/>
  <c r="A64" i="90"/>
  <c r="A63" i="90"/>
  <c r="A59" i="90"/>
  <c r="A58" i="90"/>
  <c r="A57" i="90"/>
  <c r="A56" i="90"/>
  <c r="A55" i="90"/>
  <c r="A54" i="90"/>
  <c r="A53" i="90"/>
  <c r="A52" i="90"/>
  <c r="A51" i="90"/>
  <c r="A50" i="90"/>
  <c r="A49" i="90"/>
  <c r="A48" i="90"/>
  <c r="A47" i="90"/>
  <c r="A46" i="90"/>
  <c r="A45" i="90"/>
  <c r="A44" i="90"/>
  <c r="A43" i="90"/>
  <c r="A42" i="90"/>
  <c r="A41" i="90"/>
  <c r="A40" i="90"/>
  <c r="A39" i="90"/>
  <c r="A38" i="90"/>
  <c r="A37" i="90"/>
  <c r="A36" i="90"/>
  <c r="A35" i="90"/>
  <c r="A33" i="90"/>
  <c r="P7" i="90"/>
  <c r="E95" i="90"/>
  <c r="E96" i="90"/>
  <c r="E97" i="90"/>
  <c r="E98" i="90"/>
  <c r="E99" i="90"/>
  <c r="E100" i="90"/>
  <c r="E101" i="90"/>
  <c r="E102" i="90"/>
  <c r="E103" i="90"/>
  <c r="E104" i="90"/>
  <c r="E105" i="90"/>
  <c r="E106" i="90"/>
  <c r="E107" i="90"/>
  <c r="E108" i="90"/>
  <c r="E109" i="90"/>
  <c r="E110" i="90"/>
  <c r="E111" i="90"/>
  <c r="E112" i="90"/>
  <c r="E113" i="90"/>
  <c r="E114" i="90"/>
  <c r="E115" i="90"/>
  <c r="E116" i="90"/>
  <c r="E117" i="90"/>
  <c r="E118" i="90"/>
  <c r="D186" i="90"/>
  <c r="D185" i="90"/>
  <c r="D126" i="90"/>
  <c r="D125" i="90"/>
  <c r="K37" i="90"/>
  <c r="D65" i="90"/>
  <c r="D66" i="90"/>
  <c r="D155" i="90"/>
  <c r="D156" i="90"/>
  <c r="D208" i="90"/>
  <c r="D207" i="90"/>
  <c r="D206" i="90"/>
  <c r="D205" i="90"/>
  <c r="D204" i="90"/>
  <c r="D203" i="90"/>
  <c r="D202" i="90"/>
  <c r="D201" i="90"/>
  <c r="D200" i="90"/>
  <c r="D199" i="90"/>
  <c r="D198" i="90"/>
  <c r="D197" i="90"/>
  <c r="D196" i="90"/>
  <c r="D195" i="90"/>
  <c r="D194" i="90"/>
  <c r="D193" i="90"/>
  <c r="D192" i="90"/>
  <c r="D191" i="90"/>
  <c r="D190" i="90"/>
  <c r="D189" i="90"/>
  <c r="D188" i="90"/>
  <c r="D187" i="90"/>
  <c r="D148" i="90"/>
  <c r="D147" i="90"/>
  <c r="D146" i="90"/>
  <c r="D145" i="90"/>
  <c r="D144" i="90"/>
  <c r="D143" i="90"/>
  <c r="D142" i="90"/>
  <c r="D141" i="90"/>
  <c r="D140" i="90"/>
  <c r="D139" i="90"/>
  <c r="D138" i="90"/>
  <c r="D137" i="90"/>
  <c r="D136" i="90"/>
  <c r="D135" i="90"/>
  <c r="D134" i="90"/>
  <c r="D133" i="90"/>
  <c r="D132" i="90"/>
  <c r="D131" i="90"/>
  <c r="D130" i="90"/>
  <c r="D129" i="90"/>
  <c r="D128" i="90"/>
  <c r="D127" i="90"/>
  <c r="D39" i="90"/>
  <c r="K41" i="90"/>
  <c r="K40" i="90"/>
  <c r="K39" i="90"/>
  <c r="K38" i="90"/>
  <c r="D67" i="90"/>
  <c r="D68" i="90"/>
  <c r="D69" i="90"/>
  <c r="D70" i="90"/>
  <c r="D157" i="90"/>
  <c r="D158" i="90"/>
  <c r="D159" i="90"/>
  <c r="D160" i="90"/>
  <c r="D71" i="90"/>
  <c r="D72" i="90"/>
  <c r="D74" i="90"/>
  <c r="D75" i="90"/>
  <c r="D76" i="90"/>
  <c r="D77" i="90"/>
  <c r="D78" i="90"/>
  <c r="D79" i="90"/>
  <c r="D80" i="90"/>
  <c r="D81" i="90"/>
  <c r="D82" i="90"/>
  <c r="D83" i="90"/>
  <c r="D84" i="90"/>
  <c r="D85" i="90"/>
  <c r="D86" i="90"/>
  <c r="D87" i="90"/>
  <c r="D88" i="90"/>
  <c r="D161" i="90"/>
  <c r="D162" i="90"/>
  <c r="D163" i="90"/>
  <c r="D164" i="90"/>
  <c r="D165" i="90"/>
  <c r="D166" i="90"/>
  <c r="D167" i="90"/>
  <c r="D168" i="90"/>
  <c r="D170" i="90"/>
  <c r="D171" i="90"/>
  <c r="D173" i="90"/>
  <c r="D174" i="90"/>
  <c r="D175" i="90"/>
  <c r="D176" i="90"/>
  <c r="D177" i="90"/>
  <c r="D178" i="90"/>
  <c r="D98" i="90"/>
  <c r="K8" i="90"/>
  <c r="S8" i="90"/>
  <c r="D8" i="90"/>
  <c r="K9" i="90"/>
  <c r="S9" i="90"/>
  <c r="D9" i="90"/>
  <c r="K10" i="90"/>
  <c r="S10" i="90"/>
  <c r="D10" i="90"/>
  <c r="K11" i="90"/>
  <c r="K12" i="90"/>
  <c r="S12" i="90"/>
  <c r="D12" i="90"/>
  <c r="K13" i="90"/>
  <c r="S13" i="90"/>
  <c r="K14" i="90"/>
  <c r="K15" i="90"/>
  <c r="K17" i="90"/>
  <c r="K19" i="90"/>
  <c r="S19" i="90"/>
  <c r="D19" i="90"/>
  <c r="K21" i="90"/>
  <c r="S21" i="90"/>
  <c r="D118" i="90"/>
  <c r="K23" i="90"/>
  <c r="K26" i="90"/>
  <c r="K29" i="90"/>
  <c r="K30" i="90"/>
  <c r="S30" i="90"/>
  <c r="D30" i="90"/>
  <c r="S31" i="90"/>
  <c r="C208" i="90"/>
  <c r="C207" i="90"/>
  <c r="C206" i="90"/>
  <c r="C205" i="90"/>
  <c r="C204" i="90"/>
  <c r="C203" i="90"/>
  <c r="C202" i="90"/>
  <c r="C201" i="90"/>
  <c r="C200" i="90"/>
  <c r="C199" i="90"/>
  <c r="C198" i="90"/>
  <c r="C197" i="90"/>
  <c r="C196" i="90"/>
  <c r="C195" i="90"/>
  <c r="C194" i="90"/>
  <c r="C193" i="90"/>
  <c r="C192" i="90"/>
  <c r="C191" i="90"/>
  <c r="C190" i="90"/>
  <c r="C189" i="90"/>
  <c r="C188" i="90"/>
  <c r="C187" i="90"/>
  <c r="C186" i="90"/>
  <c r="C185" i="90"/>
  <c r="C148" i="90"/>
  <c r="C147" i="90"/>
  <c r="C146" i="90"/>
  <c r="C145" i="90"/>
  <c r="C144" i="90"/>
  <c r="C143" i="90"/>
  <c r="C142" i="90"/>
  <c r="C141" i="90"/>
  <c r="C140" i="90"/>
  <c r="C139" i="90"/>
  <c r="C138" i="90"/>
  <c r="C137" i="90"/>
  <c r="C136" i="90"/>
  <c r="C135" i="90"/>
  <c r="C134" i="90"/>
  <c r="C133" i="90"/>
  <c r="C132" i="90"/>
  <c r="C131" i="90"/>
  <c r="C130" i="90"/>
  <c r="C129" i="90"/>
  <c r="C128" i="90"/>
  <c r="C127" i="90"/>
  <c r="C126" i="90"/>
  <c r="C125" i="90"/>
  <c r="C178" i="90"/>
  <c r="C88" i="90"/>
  <c r="C177" i="90"/>
  <c r="C176" i="90"/>
  <c r="C175" i="90"/>
  <c r="C174" i="90"/>
  <c r="C173" i="90"/>
  <c r="C171" i="90"/>
  <c r="C170" i="90"/>
  <c r="C168" i="90"/>
  <c r="C167" i="90"/>
  <c r="C166" i="90"/>
  <c r="C165" i="90"/>
  <c r="C164" i="90"/>
  <c r="C163" i="90"/>
  <c r="C162" i="90"/>
  <c r="C161" i="90"/>
  <c r="C160" i="90"/>
  <c r="C159" i="90"/>
  <c r="C158" i="90"/>
  <c r="C157" i="90"/>
  <c r="C156" i="90"/>
  <c r="C155" i="90"/>
  <c r="C87" i="90"/>
  <c r="C86" i="90"/>
  <c r="C85" i="90"/>
  <c r="C82" i="90"/>
  <c r="C79" i="90"/>
  <c r="C78" i="90"/>
  <c r="C76" i="90"/>
  <c r="C72" i="90"/>
  <c r="C70" i="90"/>
  <c r="C68" i="90"/>
  <c r="C67" i="90"/>
  <c r="C66" i="90"/>
  <c r="C65" i="90"/>
  <c r="J9" i="90"/>
  <c r="R10" i="90"/>
  <c r="J10" i="90"/>
  <c r="C10" i="90"/>
  <c r="R11" i="90"/>
  <c r="J11" i="90"/>
  <c r="C98" i="90"/>
  <c r="R30" i="90"/>
  <c r="R8" i="90"/>
  <c r="J8" i="90"/>
  <c r="C8" i="90"/>
  <c r="R12" i="90"/>
  <c r="J12" i="90"/>
  <c r="C12" i="90"/>
  <c r="J13" i="90"/>
  <c r="J15" i="90"/>
  <c r="J17" i="90"/>
  <c r="J18" i="90"/>
  <c r="C99" i="90"/>
  <c r="J36" i="90"/>
  <c r="J37" i="90"/>
  <c r="J38" i="90"/>
  <c r="J39" i="90"/>
  <c r="C39" i="90"/>
  <c r="J40" i="90"/>
  <c r="C69" i="90"/>
  <c r="C71" i="90"/>
  <c r="C73" i="90"/>
  <c r="C75" i="90"/>
  <c r="C77" i="90"/>
  <c r="J29" i="90"/>
  <c r="J21" i="90"/>
  <c r="J23" i="90"/>
  <c r="J26" i="90"/>
  <c r="J27" i="90"/>
  <c r="R27" i="90"/>
  <c r="C27" i="90"/>
  <c r="R31" i="90"/>
  <c r="J31" i="90"/>
  <c r="C31" i="90"/>
  <c r="C84" i="90"/>
  <c r="C83" i="90"/>
  <c r="C80" i="90"/>
  <c r="C172" i="90"/>
  <c r="R14" i="90"/>
  <c r="R15" i="90"/>
  <c r="R18" i="90"/>
  <c r="R19" i="90"/>
  <c r="R21" i="90"/>
  <c r="R23" i="90"/>
  <c r="C23" i="90"/>
  <c r="R26" i="90"/>
  <c r="C26" i="90"/>
  <c r="R29" i="90"/>
  <c r="C29" i="90"/>
  <c r="J16" i="90"/>
  <c r="R16" i="90"/>
  <c r="C16" i="90"/>
  <c r="J20" i="90"/>
  <c r="R20" i="90"/>
  <c r="C20" i="90"/>
  <c r="J22" i="90"/>
  <c r="R22" i="90"/>
  <c r="J24" i="90"/>
  <c r="R24" i="90"/>
  <c r="J25" i="90"/>
  <c r="R25" i="90"/>
  <c r="C25" i="90"/>
  <c r="J28" i="90"/>
  <c r="R28" i="90"/>
  <c r="C28" i="90"/>
  <c r="C36" i="90"/>
  <c r="C95" i="90"/>
  <c r="C37" i="90"/>
  <c r="C96" i="90"/>
  <c r="C38" i="90"/>
  <c r="C97" i="90"/>
  <c r="C100" i="90"/>
  <c r="C101" i="90"/>
  <c r="C102" i="90"/>
  <c r="C103" i="90"/>
  <c r="C104" i="90"/>
  <c r="C105" i="90"/>
  <c r="C106" i="90"/>
  <c r="C107" i="90"/>
  <c r="C108" i="90"/>
  <c r="C109" i="90"/>
  <c r="C110" i="90"/>
  <c r="C111" i="90"/>
  <c r="C112" i="90"/>
  <c r="C113" i="90"/>
  <c r="C114" i="90"/>
  <c r="C115" i="90"/>
  <c r="C116" i="90"/>
  <c r="C117" i="90"/>
  <c r="C41" i="90"/>
  <c r="J41" i="90"/>
  <c r="C42" i="90"/>
  <c r="J42" i="90"/>
  <c r="C43" i="90"/>
  <c r="J43" i="90"/>
  <c r="C44" i="90"/>
  <c r="C45" i="90"/>
  <c r="J45" i="90"/>
  <c r="C46" i="90"/>
  <c r="J46" i="90"/>
  <c r="C47" i="90"/>
  <c r="J47" i="90"/>
  <c r="C48" i="90"/>
  <c r="J48" i="90"/>
  <c r="C49" i="90"/>
  <c r="J49" i="90"/>
  <c r="C50" i="90"/>
  <c r="J50" i="90"/>
  <c r="C51" i="90"/>
  <c r="J51" i="90"/>
  <c r="C52" i="90"/>
  <c r="C53" i="90"/>
  <c r="J53" i="90"/>
  <c r="C54" i="90"/>
  <c r="J54" i="90"/>
  <c r="C55" i="90"/>
  <c r="J55" i="90"/>
  <c r="C56" i="90"/>
  <c r="J56" i="90"/>
  <c r="C57" i="90"/>
  <c r="J57" i="90"/>
  <c r="C58" i="90"/>
  <c r="J58" i="90"/>
  <c r="C118" i="90"/>
  <c r="C59" i="90"/>
  <c r="J59" i="90"/>
  <c r="C74" i="90"/>
  <c r="C81" i="90"/>
  <c r="C169" i="90"/>
  <c r="S14" i="90"/>
  <c r="D14" i="90"/>
  <c r="S17" i="90"/>
  <c r="S29" i="90"/>
  <c r="D29" i="90"/>
  <c r="K28" i="90"/>
  <c r="S28" i="90"/>
  <c r="K27" i="90"/>
  <c r="S27" i="90"/>
  <c r="D27" i="90"/>
  <c r="K25" i="90"/>
  <c r="S25" i="90"/>
  <c r="D25" i="90"/>
  <c r="K24" i="90"/>
  <c r="S24" i="90"/>
  <c r="K22" i="90"/>
  <c r="S22" i="90"/>
  <c r="K20" i="90"/>
  <c r="S20" i="90"/>
  <c r="D20" i="90"/>
  <c r="K18" i="90"/>
  <c r="S18" i="90"/>
  <c r="D18" i="90"/>
  <c r="K16" i="90"/>
  <c r="S16" i="90"/>
  <c r="D95" i="90"/>
  <c r="D96" i="90"/>
  <c r="D97" i="90"/>
  <c r="D38" i="90"/>
  <c r="D99" i="90"/>
  <c r="D40" i="90"/>
  <c r="D100" i="90"/>
  <c r="D101" i="90"/>
  <c r="D102" i="90"/>
  <c r="D103" i="90"/>
  <c r="D104" i="90"/>
  <c r="D105" i="90"/>
  <c r="D106" i="90"/>
  <c r="D107" i="90"/>
  <c r="D108" i="90"/>
  <c r="D109" i="90"/>
  <c r="D110" i="90"/>
  <c r="D111" i="90"/>
  <c r="D112" i="90"/>
  <c r="D113" i="90"/>
  <c r="D114" i="90"/>
  <c r="D115" i="90"/>
  <c r="D116" i="90"/>
  <c r="D117" i="90"/>
  <c r="K59" i="90"/>
  <c r="D59" i="90"/>
  <c r="D58" i="90"/>
  <c r="K58" i="90"/>
  <c r="K57" i="90"/>
  <c r="D56" i="90"/>
  <c r="K56" i="90"/>
  <c r="D55" i="90"/>
  <c r="K55" i="90"/>
  <c r="D54" i="90"/>
  <c r="K54" i="90"/>
  <c r="K53" i="90"/>
  <c r="K52" i="90"/>
  <c r="D51" i="90"/>
  <c r="K51" i="90"/>
  <c r="D50" i="90"/>
  <c r="K50" i="90"/>
  <c r="K49" i="90"/>
  <c r="D48" i="90"/>
  <c r="K48" i="90"/>
  <c r="D47" i="90"/>
  <c r="K47" i="90"/>
  <c r="D46" i="90"/>
  <c r="K46" i="90"/>
  <c r="K45" i="90"/>
  <c r="K44" i="90"/>
  <c r="K43" i="90"/>
  <c r="D42" i="90"/>
  <c r="K42" i="90"/>
  <c r="K36" i="90"/>
  <c r="D73" i="90"/>
  <c r="D172" i="90"/>
  <c r="D169" i="90"/>
  <c r="K380" i="17"/>
  <c r="J380" i="17"/>
  <c r="K379" i="17"/>
  <c r="K377" i="17"/>
  <c r="J377" i="17"/>
  <c r="M377" i="17"/>
  <c r="J376" i="17"/>
  <c r="K373" i="17"/>
  <c r="K372" i="17"/>
  <c r="J372" i="17"/>
  <c r="K370" i="17"/>
  <c r="K369" i="17"/>
  <c r="J369" i="17"/>
  <c r="K366" i="17"/>
  <c r="K365" i="17"/>
  <c r="J365" i="17"/>
  <c r="K363" i="17"/>
  <c r="K362" i="17"/>
  <c r="J362" i="17"/>
  <c r="K359" i="17"/>
  <c r="K358" i="17"/>
  <c r="J358" i="17"/>
  <c r="M358" i="17"/>
  <c r="J356" i="17"/>
  <c r="K355" i="17"/>
  <c r="J355" i="17"/>
  <c r="J347" i="17"/>
  <c r="K346" i="17"/>
  <c r="J346" i="17"/>
  <c r="J344" i="17"/>
  <c r="K343" i="17"/>
  <c r="J343" i="17"/>
  <c r="J340" i="17"/>
  <c r="J337" i="17"/>
  <c r="K336" i="17"/>
  <c r="J336" i="17"/>
  <c r="J333" i="17"/>
  <c r="K332" i="17"/>
  <c r="J332" i="17"/>
  <c r="K326" i="17"/>
  <c r="K323" i="17"/>
  <c r="J323" i="17"/>
  <c r="K322" i="17"/>
  <c r="K319" i="17"/>
  <c r="J319" i="17"/>
  <c r="J318" i="17"/>
  <c r="K316" i="17"/>
  <c r="J316" i="17"/>
  <c r="J315" i="17"/>
  <c r="K312" i="17"/>
  <c r="J312" i="17"/>
  <c r="J311" i="17"/>
  <c r="K302" i="17"/>
  <c r="J302" i="17"/>
  <c r="K294" i="17"/>
  <c r="J294" i="17"/>
  <c r="K293" i="17"/>
  <c r="J293" i="17"/>
  <c r="K292" i="17"/>
  <c r="J292" i="17"/>
  <c r="M292" i="17"/>
  <c r="K291" i="17"/>
  <c r="J291" i="17"/>
  <c r="K290" i="17"/>
  <c r="J290" i="17"/>
  <c r="M290" i="17"/>
  <c r="K289" i="17"/>
  <c r="J289" i="17"/>
  <c r="M289" i="17"/>
  <c r="K288" i="17"/>
  <c r="J288" i="17"/>
  <c r="K287" i="17"/>
  <c r="J287" i="17"/>
  <c r="K286" i="17"/>
  <c r="J286" i="17"/>
  <c r="K285" i="17"/>
  <c r="J285" i="17"/>
  <c r="K284" i="17"/>
  <c r="J284" i="17"/>
  <c r="K283" i="17"/>
  <c r="J283" i="17"/>
  <c r="K282" i="17"/>
  <c r="J282" i="17"/>
  <c r="K281" i="17"/>
  <c r="J281" i="17"/>
  <c r="K280" i="17"/>
  <c r="J280" i="17"/>
  <c r="K279" i="17"/>
  <c r="J279" i="17"/>
  <c r="K278" i="17"/>
  <c r="J278" i="17"/>
  <c r="K277" i="17"/>
  <c r="J277" i="17"/>
  <c r="K276" i="17"/>
  <c r="J276" i="17"/>
  <c r="K275" i="17"/>
  <c r="J275" i="17"/>
  <c r="K274" i="17"/>
  <c r="J274" i="17"/>
  <c r="K270" i="17"/>
  <c r="J270" i="17"/>
  <c r="M270" i="17"/>
  <c r="K269" i="17"/>
  <c r="J269" i="17"/>
  <c r="K268" i="17"/>
  <c r="J268" i="17"/>
  <c r="M268" i="17"/>
  <c r="K267" i="17"/>
  <c r="J267" i="17"/>
  <c r="K266" i="17"/>
  <c r="J266" i="17"/>
  <c r="K265" i="17"/>
  <c r="J265" i="17"/>
  <c r="K264" i="17"/>
  <c r="J264" i="17"/>
  <c r="M264" i="17"/>
  <c r="K263" i="17"/>
  <c r="J263" i="17"/>
  <c r="M263" i="17"/>
  <c r="K262" i="17"/>
  <c r="J262" i="17"/>
  <c r="K261" i="17"/>
  <c r="J261" i="17"/>
  <c r="K260" i="17"/>
  <c r="J260" i="17"/>
  <c r="K259" i="17"/>
  <c r="J259" i="17"/>
  <c r="K258" i="17"/>
  <c r="J258" i="17"/>
  <c r="K257" i="17"/>
  <c r="J257" i="17"/>
  <c r="M257" i="17"/>
  <c r="K256" i="17"/>
  <c r="J256" i="17"/>
  <c r="K255" i="17"/>
  <c r="J255" i="17"/>
  <c r="K254" i="17"/>
  <c r="J254" i="17"/>
  <c r="K253" i="17"/>
  <c r="J253" i="17"/>
  <c r="K252" i="17"/>
  <c r="J252" i="17"/>
  <c r="K251" i="17"/>
  <c r="J251" i="17"/>
  <c r="K250" i="17"/>
  <c r="J250" i="17"/>
  <c r="K244" i="17"/>
  <c r="J244" i="17"/>
  <c r="K243" i="17"/>
  <c r="J243" i="17"/>
  <c r="K242" i="17"/>
  <c r="J242" i="17"/>
  <c r="K241" i="17"/>
  <c r="J241" i="17"/>
  <c r="M241" i="17"/>
  <c r="K240" i="17"/>
  <c r="J240" i="17"/>
  <c r="K239" i="17"/>
  <c r="J239" i="17"/>
  <c r="M239" i="17"/>
  <c r="K238" i="17"/>
  <c r="J238" i="17"/>
  <c r="K237" i="17"/>
  <c r="J237" i="17"/>
  <c r="M237" i="17"/>
  <c r="K236" i="17"/>
  <c r="J236" i="17"/>
  <c r="K235" i="17"/>
  <c r="J235" i="17"/>
  <c r="M235" i="17"/>
  <c r="K234" i="17"/>
  <c r="J234" i="17"/>
  <c r="M234" i="17"/>
  <c r="K233" i="17"/>
  <c r="J233" i="17"/>
  <c r="K232" i="17"/>
  <c r="J232" i="17"/>
  <c r="M232" i="17"/>
  <c r="K231" i="17"/>
  <c r="J231" i="17"/>
  <c r="M231" i="17"/>
  <c r="K230" i="17"/>
  <c r="J230" i="17"/>
  <c r="K229" i="17"/>
  <c r="J229" i="17"/>
  <c r="K228" i="17"/>
  <c r="J228" i="17"/>
  <c r="K227" i="17"/>
  <c r="J227" i="17"/>
  <c r="K226" i="17"/>
  <c r="J226" i="17"/>
  <c r="K225" i="17"/>
  <c r="J225" i="17"/>
  <c r="M225" i="17"/>
  <c r="K224" i="17"/>
  <c r="J224" i="17"/>
  <c r="K219" i="17"/>
  <c r="J219" i="17"/>
  <c r="K217" i="17"/>
  <c r="J217" i="17"/>
  <c r="K215" i="17"/>
  <c r="J215" i="17"/>
  <c r="K214" i="17"/>
  <c r="J214" i="17"/>
  <c r="M214" i="17"/>
  <c r="K213" i="17"/>
  <c r="J213" i="17"/>
  <c r="K212" i="17"/>
  <c r="J212" i="17"/>
  <c r="K211" i="17"/>
  <c r="J211" i="17"/>
  <c r="M211" i="17"/>
  <c r="K210" i="17"/>
  <c r="J210" i="17"/>
  <c r="K209" i="17"/>
  <c r="J209" i="17"/>
  <c r="M209" i="17"/>
  <c r="K208" i="17"/>
  <c r="J208" i="17"/>
  <c r="K207" i="17"/>
  <c r="J207" i="17"/>
  <c r="M207" i="17"/>
  <c r="K206" i="17"/>
  <c r="J206" i="17"/>
  <c r="K205" i="17"/>
  <c r="J205" i="17"/>
  <c r="M205" i="17"/>
  <c r="K204" i="17"/>
  <c r="J204" i="17"/>
  <c r="K203" i="17"/>
  <c r="J203" i="17"/>
  <c r="K202" i="17"/>
  <c r="J202" i="17"/>
  <c r="K201" i="17"/>
  <c r="J201" i="17"/>
  <c r="K200" i="17"/>
  <c r="J200" i="17"/>
  <c r="K194" i="17"/>
  <c r="J194" i="17"/>
  <c r="K192" i="17"/>
  <c r="J192" i="17"/>
  <c r="K191" i="17"/>
  <c r="J191" i="17"/>
  <c r="K190" i="17"/>
  <c r="J190" i="17"/>
  <c r="K189" i="17"/>
  <c r="J189" i="17"/>
  <c r="K188" i="17"/>
  <c r="J188" i="17"/>
  <c r="M188" i="17"/>
  <c r="K187" i="17"/>
  <c r="J187" i="17"/>
  <c r="K186" i="17"/>
  <c r="J186" i="17"/>
  <c r="M186" i="17"/>
  <c r="K185" i="17"/>
  <c r="J185" i="17"/>
  <c r="K184" i="17"/>
  <c r="J184" i="17"/>
  <c r="M184" i="17"/>
  <c r="K183" i="17"/>
  <c r="J183" i="17"/>
  <c r="M183" i="17"/>
  <c r="K182" i="17"/>
  <c r="J182" i="17"/>
  <c r="K181" i="17"/>
  <c r="J181" i="17"/>
  <c r="K179" i="17"/>
  <c r="J179" i="17"/>
  <c r="K177" i="17"/>
  <c r="J177" i="17"/>
  <c r="K176" i="17"/>
  <c r="J176" i="17"/>
  <c r="K175" i="17"/>
  <c r="J175" i="17"/>
  <c r="K174" i="17"/>
  <c r="J174" i="17"/>
  <c r="M174" i="17"/>
  <c r="K168" i="17"/>
  <c r="J168" i="17"/>
  <c r="K167" i="17"/>
  <c r="J167" i="17"/>
  <c r="M167" i="17"/>
  <c r="K165" i="17"/>
  <c r="J165" i="17"/>
  <c r="K163" i="17"/>
  <c r="J163" i="17"/>
  <c r="M163" i="17"/>
  <c r="K162" i="17"/>
  <c r="J162" i="17"/>
  <c r="K161" i="17"/>
  <c r="J161" i="17"/>
  <c r="K156" i="17"/>
  <c r="J156" i="17"/>
  <c r="M156" i="17"/>
  <c r="K155" i="17"/>
  <c r="J155" i="17"/>
  <c r="M155" i="17"/>
  <c r="K154" i="17"/>
  <c r="J154" i="17"/>
  <c r="K153" i="17"/>
  <c r="J153" i="17"/>
  <c r="K152" i="17"/>
  <c r="J152" i="17"/>
  <c r="K151" i="17"/>
  <c r="J151" i="17"/>
  <c r="K149" i="17"/>
  <c r="J149" i="17"/>
  <c r="K148" i="17"/>
  <c r="J148" i="17"/>
  <c r="K144" i="17"/>
  <c r="J144" i="17"/>
  <c r="K143" i="17"/>
  <c r="J143" i="17"/>
  <c r="M143" i="17"/>
  <c r="K142" i="17"/>
  <c r="J142" i="17"/>
  <c r="K141" i="17"/>
  <c r="J141" i="17"/>
  <c r="M141" i="17"/>
  <c r="K140" i="17"/>
  <c r="J140" i="17"/>
  <c r="K139" i="17"/>
  <c r="J139" i="17"/>
  <c r="K138" i="17"/>
  <c r="J138" i="17"/>
  <c r="K137" i="17"/>
  <c r="J137" i="17"/>
  <c r="K136" i="17"/>
  <c r="J136" i="17"/>
  <c r="K135" i="17"/>
  <c r="J135" i="17"/>
  <c r="K134" i="17"/>
  <c r="J134" i="17"/>
  <c r="K133" i="17"/>
  <c r="J133" i="17"/>
  <c r="K132" i="17"/>
  <c r="J132" i="17"/>
  <c r="K131" i="17"/>
  <c r="J131" i="17"/>
  <c r="K130" i="17"/>
  <c r="J130" i="17"/>
  <c r="K129" i="17"/>
  <c r="J129" i="17"/>
  <c r="K128" i="17"/>
  <c r="J128" i="17"/>
  <c r="K127" i="17"/>
  <c r="J127" i="17"/>
  <c r="K126" i="17"/>
  <c r="J126" i="17"/>
  <c r="K125" i="17"/>
  <c r="J125" i="17"/>
  <c r="K124" i="17"/>
  <c r="J124" i="17"/>
  <c r="J118" i="17"/>
  <c r="K117" i="17"/>
  <c r="J117" i="17"/>
  <c r="K115" i="17"/>
  <c r="J115" i="17"/>
  <c r="K114" i="17"/>
  <c r="J114" i="17"/>
  <c r="K105" i="17"/>
  <c r="J105" i="17"/>
  <c r="M105" i="17"/>
  <c r="K104" i="17"/>
  <c r="J104" i="17"/>
  <c r="K103" i="17"/>
  <c r="J103" i="17"/>
  <c r="K102" i="17"/>
  <c r="J102" i="17"/>
  <c r="M102" i="17"/>
  <c r="K101" i="17"/>
  <c r="J101" i="17"/>
  <c r="K100" i="17"/>
  <c r="J100" i="17"/>
  <c r="K99" i="17"/>
  <c r="J99" i="17"/>
  <c r="K98" i="17"/>
  <c r="J98" i="17"/>
  <c r="K97" i="17"/>
  <c r="J97" i="17"/>
  <c r="K96" i="17"/>
  <c r="J96" i="17"/>
  <c r="K95" i="17"/>
  <c r="J95" i="17"/>
  <c r="K94" i="17"/>
  <c r="J94" i="17"/>
  <c r="K93" i="17"/>
  <c r="J93" i="17"/>
  <c r="K92" i="17"/>
  <c r="J92" i="17"/>
  <c r="K91" i="17"/>
  <c r="J91" i="17"/>
  <c r="K90" i="17"/>
  <c r="J90" i="17"/>
  <c r="K89" i="17"/>
  <c r="J89" i="17"/>
  <c r="K88" i="17"/>
  <c r="J88" i="17"/>
  <c r="K87" i="17"/>
  <c r="J87" i="17"/>
  <c r="K86" i="17"/>
  <c r="J86" i="17"/>
  <c r="K85" i="17"/>
  <c r="J85" i="17"/>
  <c r="K80" i="17"/>
  <c r="J80" i="17"/>
  <c r="M80" i="17"/>
  <c r="K79" i="17"/>
  <c r="J79" i="17"/>
  <c r="K78" i="17"/>
  <c r="J78" i="17"/>
  <c r="M78" i="17"/>
  <c r="K77" i="17"/>
  <c r="J77" i="17"/>
  <c r="K76" i="17"/>
  <c r="J76" i="17"/>
  <c r="K75" i="17"/>
  <c r="J75" i="17"/>
  <c r="K74" i="17"/>
  <c r="J74" i="17"/>
  <c r="K73" i="17"/>
  <c r="J73" i="17"/>
  <c r="K68" i="17"/>
  <c r="J68" i="17"/>
  <c r="M68" i="17"/>
  <c r="K66" i="17"/>
  <c r="J66" i="17"/>
  <c r="K65" i="17"/>
  <c r="J65" i="17"/>
  <c r="K55" i="17"/>
  <c r="J55" i="17"/>
  <c r="M55" i="17"/>
  <c r="K54" i="17"/>
  <c r="J54" i="17"/>
  <c r="K53" i="17"/>
  <c r="J53" i="17"/>
  <c r="K52" i="17"/>
  <c r="J52" i="17"/>
  <c r="K50" i="17"/>
  <c r="J50" i="17"/>
  <c r="M50" i="17"/>
  <c r="K49" i="17"/>
  <c r="J49" i="17"/>
  <c r="K48" i="17"/>
  <c r="J48" i="17"/>
  <c r="K47" i="17"/>
  <c r="J47" i="17"/>
  <c r="M47" i="17"/>
  <c r="K46" i="17"/>
  <c r="J46" i="17"/>
  <c r="K45" i="17"/>
  <c r="J45" i="17"/>
  <c r="M45" i="17"/>
  <c r="K44" i="17"/>
  <c r="J44" i="17"/>
  <c r="M44" i="17"/>
  <c r="K43" i="17"/>
  <c r="J43" i="17"/>
  <c r="K42" i="17"/>
  <c r="J42" i="17"/>
  <c r="K41" i="17"/>
  <c r="J41" i="17"/>
  <c r="K40" i="17"/>
  <c r="J40" i="17"/>
  <c r="K39" i="17"/>
  <c r="J39" i="17"/>
  <c r="K38" i="17"/>
  <c r="J38" i="17"/>
  <c r="K37" i="17"/>
  <c r="J37" i="17"/>
  <c r="K36" i="17"/>
  <c r="J36" i="17"/>
  <c r="K35" i="17"/>
  <c r="J35" i="17"/>
  <c r="K31" i="17"/>
  <c r="J31" i="17"/>
  <c r="M31" i="17"/>
  <c r="K30" i="17"/>
  <c r="J30" i="17"/>
  <c r="K29" i="17"/>
  <c r="J29" i="17"/>
  <c r="M29" i="17"/>
  <c r="K28" i="17"/>
  <c r="J28" i="17"/>
  <c r="K25" i="17"/>
  <c r="J25" i="17"/>
  <c r="M25" i="17"/>
  <c r="K24" i="17"/>
  <c r="J24" i="17"/>
  <c r="M24" i="17"/>
  <c r="K22" i="17"/>
  <c r="J22" i="17"/>
  <c r="K21" i="17"/>
  <c r="J21" i="17"/>
  <c r="K20" i="17"/>
  <c r="J20" i="17"/>
  <c r="K18" i="17"/>
  <c r="J18" i="17"/>
  <c r="M18" i="17"/>
  <c r="K16" i="17"/>
  <c r="J16" i="17"/>
  <c r="M16" i="17"/>
  <c r="K15" i="17"/>
  <c r="J15" i="17"/>
  <c r="K14" i="17"/>
  <c r="J14" i="17"/>
  <c r="M14" i="17"/>
  <c r="K12" i="17"/>
  <c r="J12" i="17"/>
  <c r="K11" i="17"/>
  <c r="J11" i="17"/>
  <c r="M11" i="17"/>
  <c r="L380" i="17"/>
  <c r="L379" i="17"/>
  <c r="L377" i="17"/>
  <c r="L376" i="17"/>
  <c r="L373" i="17"/>
  <c r="L372" i="17"/>
  <c r="L370" i="17"/>
  <c r="L369" i="17"/>
  <c r="L366" i="17"/>
  <c r="L365" i="17"/>
  <c r="L363" i="17"/>
  <c r="L362" i="17"/>
  <c r="L359" i="17"/>
  <c r="L358" i="17"/>
  <c r="L356" i="17"/>
  <c r="L355" i="17"/>
  <c r="L347" i="17"/>
  <c r="L346" i="17"/>
  <c r="L344" i="17"/>
  <c r="L343" i="17"/>
  <c r="L340" i="17"/>
  <c r="L337" i="17"/>
  <c r="L336" i="17"/>
  <c r="L333" i="17"/>
  <c r="L332" i="17"/>
  <c r="L326" i="17"/>
  <c r="L323" i="17"/>
  <c r="L322" i="17"/>
  <c r="L319" i="17"/>
  <c r="L318" i="17"/>
  <c r="L316" i="17"/>
  <c r="L315" i="17"/>
  <c r="L312" i="17"/>
  <c r="L311" i="17"/>
  <c r="L302" i="17"/>
  <c r="L294" i="17"/>
  <c r="L293" i="17"/>
  <c r="L292" i="17"/>
  <c r="L291" i="17"/>
  <c r="L290" i="17"/>
  <c r="L289" i="17"/>
  <c r="L288" i="17"/>
  <c r="L287" i="17"/>
  <c r="L286" i="17"/>
  <c r="L285" i="17"/>
  <c r="L284" i="17"/>
  <c r="L283" i="17"/>
  <c r="L282" i="17"/>
  <c r="L281" i="17"/>
  <c r="L280" i="17"/>
  <c r="L279" i="17"/>
  <c r="L278" i="17"/>
  <c r="L277" i="17"/>
  <c r="L276" i="17"/>
  <c r="L275" i="17"/>
  <c r="L274" i="17"/>
  <c r="L270" i="17"/>
  <c r="L269" i="17"/>
  <c r="L268" i="17"/>
  <c r="L267" i="17"/>
  <c r="L266" i="17"/>
  <c r="L265" i="17"/>
  <c r="L264" i="17"/>
  <c r="L263" i="17"/>
  <c r="L262" i="17"/>
  <c r="L261" i="17"/>
  <c r="L260" i="17"/>
  <c r="L259" i="17"/>
  <c r="L258" i="17"/>
  <c r="L257" i="17"/>
  <c r="L256" i="17"/>
  <c r="L255" i="17"/>
  <c r="L254" i="17"/>
  <c r="L253" i="17"/>
  <c r="L252" i="17"/>
  <c r="L251" i="17"/>
  <c r="L250" i="17"/>
  <c r="L244" i="17"/>
  <c r="L243" i="17"/>
  <c r="L242" i="17"/>
  <c r="L241" i="17"/>
  <c r="L240" i="17"/>
  <c r="L239" i="17"/>
  <c r="L238" i="17"/>
  <c r="L237" i="17"/>
  <c r="L236" i="17"/>
  <c r="L235" i="17"/>
  <c r="L234" i="17"/>
  <c r="L233" i="17"/>
  <c r="L232" i="17"/>
  <c r="L231" i="17"/>
  <c r="L230" i="17"/>
  <c r="L229" i="17"/>
  <c r="L228" i="17"/>
  <c r="L227" i="17"/>
  <c r="L226" i="17"/>
  <c r="L225" i="17"/>
  <c r="L224" i="17"/>
  <c r="L219" i="17"/>
  <c r="L217" i="17"/>
  <c r="L215" i="17"/>
  <c r="L214" i="17"/>
  <c r="L213" i="17"/>
  <c r="L212" i="17"/>
  <c r="L211" i="17"/>
  <c r="L210" i="17"/>
  <c r="L209" i="17"/>
  <c r="L208" i="17"/>
  <c r="L207" i="17"/>
  <c r="L206" i="17"/>
  <c r="L205" i="17"/>
  <c r="L204" i="17"/>
  <c r="L203" i="17"/>
  <c r="L202" i="17"/>
  <c r="L201" i="17"/>
  <c r="L200" i="17"/>
  <c r="L194" i="17"/>
  <c r="L192" i="17"/>
  <c r="L191" i="17"/>
  <c r="L190" i="17"/>
  <c r="L189" i="17"/>
  <c r="L188" i="17"/>
  <c r="L187" i="17"/>
  <c r="L186" i="17"/>
  <c r="L185" i="17"/>
  <c r="L184" i="17"/>
  <c r="L183" i="17"/>
  <c r="L182" i="17"/>
  <c r="L181" i="17"/>
  <c r="L179" i="17"/>
  <c r="L177" i="17"/>
  <c r="L176" i="17"/>
  <c r="L175" i="17"/>
  <c r="L174" i="17"/>
  <c r="L168" i="17"/>
  <c r="L167" i="17"/>
  <c r="L165" i="17"/>
  <c r="L163" i="17"/>
  <c r="L162" i="17"/>
  <c r="L161" i="17"/>
  <c r="L156" i="17"/>
  <c r="L155" i="17"/>
  <c r="L154" i="17"/>
  <c r="L153" i="17"/>
  <c r="L152" i="17"/>
  <c r="L151" i="17"/>
  <c r="L149" i="17"/>
  <c r="L148" i="17"/>
  <c r="L144" i="17"/>
  <c r="L143" i="17"/>
  <c r="L142" i="17"/>
  <c r="L141" i="17"/>
  <c r="L140" i="17"/>
  <c r="L139" i="17"/>
  <c r="L138" i="17"/>
  <c r="L137" i="17"/>
  <c r="L136" i="17"/>
  <c r="L135" i="17"/>
  <c r="L134" i="17"/>
  <c r="L133" i="17"/>
  <c r="L132" i="17"/>
  <c r="L131" i="17"/>
  <c r="L130" i="17"/>
  <c r="L129" i="17"/>
  <c r="L128" i="17"/>
  <c r="L127" i="17"/>
  <c r="L126" i="17"/>
  <c r="L125" i="17"/>
  <c r="L124" i="17"/>
  <c r="L118" i="17"/>
  <c r="L117" i="17"/>
  <c r="L115" i="17"/>
  <c r="L114" i="17"/>
  <c r="L105" i="17"/>
  <c r="L104" i="17"/>
  <c r="L103" i="17"/>
  <c r="L102" i="17"/>
  <c r="L101" i="17"/>
  <c r="L100" i="17"/>
  <c r="L99" i="17"/>
  <c r="L98" i="17"/>
  <c r="L97" i="17"/>
  <c r="L96" i="17"/>
  <c r="L95" i="17"/>
  <c r="L94" i="17"/>
  <c r="L93" i="17"/>
  <c r="L92" i="17"/>
  <c r="L91" i="17"/>
  <c r="L90" i="17"/>
  <c r="L89" i="17"/>
  <c r="L88" i="17"/>
  <c r="L87" i="17"/>
  <c r="L86" i="17"/>
  <c r="L85" i="17"/>
  <c r="L80" i="17"/>
  <c r="L79" i="17"/>
  <c r="L78" i="17"/>
  <c r="L77" i="17"/>
  <c r="L76" i="17"/>
  <c r="L75" i="17"/>
  <c r="L74" i="17"/>
  <c r="L73" i="17"/>
  <c r="L68" i="17"/>
  <c r="L66" i="17"/>
  <c r="L65" i="17"/>
  <c r="L55" i="17"/>
  <c r="L54" i="17"/>
  <c r="L53" i="17"/>
  <c r="L52" i="17"/>
  <c r="L50" i="17"/>
  <c r="L49" i="17"/>
  <c r="L48" i="17"/>
  <c r="L47" i="17"/>
  <c r="L46" i="17"/>
  <c r="L45" i="17"/>
  <c r="L44" i="17"/>
  <c r="L43" i="17"/>
  <c r="L42" i="17"/>
  <c r="L41" i="17"/>
  <c r="L40" i="17"/>
  <c r="L39" i="17"/>
  <c r="L38" i="17"/>
  <c r="L37" i="17"/>
  <c r="L36" i="17"/>
  <c r="L35" i="17"/>
  <c r="L31" i="17"/>
  <c r="L30" i="17"/>
  <c r="L29" i="17"/>
  <c r="L28" i="17"/>
  <c r="L25" i="17"/>
  <c r="L24" i="17"/>
  <c r="L22" i="17"/>
  <c r="L21" i="17"/>
  <c r="L20" i="17"/>
  <c r="L18" i="17"/>
  <c r="L16" i="17"/>
  <c r="L15" i="17"/>
  <c r="L14" i="17"/>
  <c r="L12" i="17"/>
  <c r="L11" i="17"/>
  <c r="O299" i="17"/>
  <c r="O273" i="17"/>
  <c r="O249" i="17"/>
  <c r="O223" i="17"/>
  <c r="O199" i="17"/>
  <c r="O173" i="17"/>
  <c r="O147" i="17"/>
  <c r="O123" i="17"/>
  <c r="O112" i="17"/>
  <c r="O84" i="17"/>
  <c r="O60" i="17"/>
  <c r="O34" i="17"/>
  <c r="O10" i="17"/>
  <c r="V293" i="66"/>
  <c r="U293" i="66"/>
  <c r="W293" i="66"/>
  <c r="V292" i="66"/>
  <c r="U292" i="66"/>
  <c r="W292" i="66"/>
  <c r="V291" i="66"/>
  <c r="U291" i="66"/>
  <c r="W291" i="66"/>
  <c r="V290" i="66"/>
  <c r="U290" i="66"/>
  <c r="W290" i="66"/>
  <c r="V289" i="66"/>
  <c r="U289" i="66"/>
  <c r="W289" i="66"/>
  <c r="V288" i="66"/>
  <c r="U288" i="66"/>
  <c r="W288" i="66"/>
  <c r="V287" i="66"/>
  <c r="U287" i="66"/>
  <c r="W287" i="66"/>
  <c r="V286" i="66"/>
  <c r="U286" i="66"/>
  <c r="W286" i="66"/>
  <c r="V285" i="66"/>
  <c r="U285" i="66"/>
  <c r="W285" i="66"/>
  <c r="V284" i="66"/>
  <c r="U284" i="66"/>
  <c r="W284" i="66"/>
  <c r="V283" i="66"/>
  <c r="U283" i="66"/>
  <c r="W283" i="66"/>
  <c r="V282" i="66"/>
  <c r="U282" i="66"/>
  <c r="W282" i="66"/>
  <c r="V281" i="66"/>
  <c r="U281" i="66"/>
  <c r="W281" i="66"/>
  <c r="V280" i="66"/>
  <c r="U280" i="66"/>
  <c r="W280" i="66"/>
  <c r="V279" i="66"/>
  <c r="U279" i="66"/>
  <c r="W279" i="66"/>
  <c r="V278" i="66"/>
  <c r="U278" i="66"/>
  <c r="W278" i="66"/>
  <c r="V277" i="66"/>
  <c r="U277" i="66"/>
  <c r="W277" i="66"/>
  <c r="V276" i="66"/>
  <c r="U276" i="66"/>
  <c r="W276" i="66"/>
  <c r="V275" i="66"/>
  <c r="U275" i="66"/>
  <c r="W275" i="66"/>
  <c r="V274" i="66"/>
  <c r="U274" i="66"/>
  <c r="W274" i="66"/>
  <c r="V270" i="66"/>
  <c r="U270" i="66"/>
  <c r="W270" i="66"/>
  <c r="V269" i="66"/>
  <c r="U269" i="66"/>
  <c r="W269" i="66"/>
  <c r="V268" i="66"/>
  <c r="U268" i="66"/>
  <c r="W268" i="66"/>
  <c r="V267" i="66"/>
  <c r="U267" i="66"/>
  <c r="W267" i="66"/>
  <c r="V266" i="66"/>
  <c r="U266" i="66"/>
  <c r="W266" i="66"/>
  <c r="V265" i="66"/>
  <c r="U265" i="66"/>
  <c r="W265" i="66"/>
  <c r="V264" i="66"/>
  <c r="U264" i="66"/>
  <c r="W264" i="66"/>
  <c r="V263" i="66"/>
  <c r="U263" i="66"/>
  <c r="W263" i="66"/>
  <c r="V262" i="66"/>
  <c r="U262" i="66"/>
  <c r="W262" i="66"/>
  <c r="V261" i="66"/>
  <c r="U261" i="66"/>
  <c r="W261" i="66"/>
  <c r="V260" i="66"/>
  <c r="U260" i="66"/>
  <c r="W260" i="66"/>
  <c r="V259" i="66"/>
  <c r="U259" i="66"/>
  <c r="W259" i="66"/>
  <c r="V258" i="66"/>
  <c r="U258" i="66"/>
  <c r="W258" i="66"/>
  <c r="V257" i="66"/>
  <c r="U257" i="66"/>
  <c r="W257" i="66"/>
  <c r="V256" i="66"/>
  <c r="U256" i="66"/>
  <c r="W256" i="66"/>
  <c r="V255" i="66"/>
  <c r="U255" i="66"/>
  <c r="W255" i="66"/>
  <c r="V254" i="66"/>
  <c r="U254" i="66"/>
  <c r="W254" i="66"/>
  <c r="V253" i="66"/>
  <c r="U253" i="66"/>
  <c r="W253" i="66"/>
  <c r="V252" i="66"/>
  <c r="U252" i="66"/>
  <c r="W252" i="66"/>
  <c r="V251" i="66"/>
  <c r="U251" i="66"/>
  <c r="W251" i="66"/>
  <c r="V245" i="66"/>
  <c r="U245" i="66"/>
  <c r="W245" i="66"/>
  <c r="V244" i="66"/>
  <c r="U244" i="66"/>
  <c r="W244" i="66"/>
  <c r="V243" i="66"/>
  <c r="U243" i="66"/>
  <c r="W243" i="66"/>
  <c r="V242" i="66"/>
  <c r="U242" i="66"/>
  <c r="W242" i="66"/>
  <c r="V241" i="66"/>
  <c r="U241" i="66"/>
  <c r="W241" i="66"/>
  <c r="V240" i="66"/>
  <c r="U240" i="66"/>
  <c r="W240" i="66"/>
  <c r="V239" i="66"/>
  <c r="U239" i="66"/>
  <c r="W239" i="66"/>
  <c r="V238" i="66"/>
  <c r="U238" i="66"/>
  <c r="W238" i="66"/>
  <c r="V237" i="66"/>
  <c r="U237" i="66"/>
  <c r="W237" i="66"/>
  <c r="V236" i="66"/>
  <c r="U236" i="66"/>
  <c r="W236" i="66"/>
  <c r="V235" i="66"/>
  <c r="U235" i="66"/>
  <c r="W235" i="66"/>
  <c r="V234" i="66"/>
  <c r="U234" i="66"/>
  <c r="W234" i="66"/>
  <c r="V233" i="66"/>
  <c r="U233" i="66"/>
  <c r="W233" i="66"/>
  <c r="V232" i="66"/>
  <c r="U232" i="66"/>
  <c r="W232" i="66"/>
  <c r="V231" i="66"/>
  <c r="U231" i="66"/>
  <c r="W231" i="66"/>
  <c r="V230" i="66"/>
  <c r="U230" i="66"/>
  <c r="W230" i="66"/>
  <c r="V229" i="66"/>
  <c r="U229" i="66"/>
  <c r="W229" i="66"/>
  <c r="V228" i="66"/>
  <c r="U228" i="66"/>
  <c r="W228" i="66"/>
  <c r="V227" i="66"/>
  <c r="U227" i="66"/>
  <c r="W227" i="66"/>
  <c r="V226" i="66"/>
  <c r="U226" i="66"/>
  <c r="W226" i="66"/>
  <c r="V222" i="66"/>
  <c r="U222" i="66"/>
  <c r="W222" i="66"/>
  <c r="V221" i="66"/>
  <c r="U221" i="66"/>
  <c r="W221" i="66"/>
  <c r="V220" i="66"/>
  <c r="U220" i="66"/>
  <c r="W220" i="66"/>
  <c r="V219" i="66"/>
  <c r="U219" i="66"/>
  <c r="W219" i="66"/>
  <c r="V218" i="66"/>
  <c r="U218" i="66"/>
  <c r="W218" i="66"/>
  <c r="V217" i="66"/>
  <c r="U217" i="66"/>
  <c r="W217" i="66"/>
  <c r="V216" i="66"/>
  <c r="U216" i="66"/>
  <c r="W216" i="66"/>
  <c r="V215" i="66"/>
  <c r="U215" i="66"/>
  <c r="W215" i="66"/>
  <c r="V214" i="66"/>
  <c r="U214" i="66"/>
  <c r="W214" i="66"/>
  <c r="V213" i="66"/>
  <c r="U213" i="66"/>
  <c r="W213" i="66"/>
  <c r="V212" i="66"/>
  <c r="U212" i="66"/>
  <c r="W212" i="66"/>
  <c r="V211" i="66"/>
  <c r="U211" i="66"/>
  <c r="W211" i="66"/>
  <c r="V210" i="66"/>
  <c r="U210" i="66"/>
  <c r="W210" i="66"/>
  <c r="V209" i="66"/>
  <c r="U209" i="66"/>
  <c r="W209" i="66"/>
  <c r="V208" i="66"/>
  <c r="U208" i="66"/>
  <c r="W208" i="66"/>
  <c r="V207" i="66"/>
  <c r="U207" i="66"/>
  <c r="W207" i="66"/>
  <c r="V206" i="66"/>
  <c r="U206" i="66"/>
  <c r="W206" i="66"/>
  <c r="V205" i="66"/>
  <c r="U205" i="66"/>
  <c r="W205" i="66"/>
  <c r="V204" i="66"/>
  <c r="U204" i="66"/>
  <c r="W204" i="66"/>
  <c r="V203" i="66"/>
  <c r="U203" i="66"/>
  <c r="W203" i="66"/>
  <c r="V197" i="66"/>
  <c r="U197" i="66"/>
  <c r="W197" i="66"/>
  <c r="V196" i="66"/>
  <c r="U196" i="66"/>
  <c r="W196" i="66"/>
  <c r="V195" i="66"/>
  <c r="U195" i="66"/>
  <c r="W195" i="66"/>
  <c r="V194" i="66"/>
  <c r="U194" i="66"/>
  <c r="W194" i="66"/>
  <c r="V193" i="66"/>
  <c r="U193" i="66"/>
  <c r="W193" i="66"/>
  <c r="V192" i="66"/>
  <c r="U192" i="66"/>
  <c r="W192" i="66"/>
  <c r="V191" i="66"/>
  <c r="U191" i="66"/>
  <c r="W191" i="66"/>
  <c r="V190" i="66"/>
  <c r="U190" i="66"/>
  <c r="W190" i="66"/>
  <c r="V189" i="66"/>
  <c r="U189" i="66"/>
  <c r="W189" i="66"/>
  <c r="V188" i="66"/>
  <c r="U188" i="66"/>
  <c r="W188" i="66"/>
  <c r="V187" i="66"/>
  <c r="U187" i="66"/>
  <c r="W187" i="66"/>
  <c r="V186" i="66"/>
  <c r="U186" i="66"/>
  <c r="W186" i="66"/>
  <c r="V185" i="66"/>
  <c r="U185" i="66"/>
  <c r="W185" i="66"/>
  <c r="V184" i="66"/>
  <c r="U184" i="66"/>
  <c r="W184" i="66"/>
  <c r="V183" i="66"/>
  <c r="U183" i="66"/>
  <c r="W183" i="66"/>
  <c r="V182" i="66"/>
  <c r="U182" i="66"/>
  <c r="W182" i="66"/>
  <c r="V181" i="66"/>
  <c r="U181" i="66"/>
  <c r="W181" i="66"/>
  <c r="V180" i="66"/>
  <c r="U180" i="66"/>
  <c r="W180" i="66"/>
  <c r="V179" i="66"/>
  <c r="U179" i="66"/>
  <c r="W179" i="66"/>
  <c r="V178" i="66"/>
  <c r="U178" i="66"/>
  <c r="W178" i="66"/>
  <c r="V174" i="66"/>
  <c r="U174" i="66"/>
  <c r="W174" i="66"/>
  <c r="V173" i="66"/>
  <c r="U173" i="66"/>
  <c r="W173" i="66"/>
  <c r="V172" i="66"/>
  <c r="U172" i="66"/>
  <c r="W172" i="66"/>
  <c r="V171" i="66"/>
  <c r="U171" i="66"/>
  <c r="W171" i="66"/>
  <c r="V170" i="66"/>
  <c r="U170" i="66"/>
  <c r="W170" i="66"/>
  <c r="V169" i="66"/>
  <c r="U169" i="66"/>
  <c r="W169" i="66"/>
  <c r="V168" i="66"/>
  <c r="U168" i="66"/>
  <c r="W168" i="66"/>
  <c r="V167" i="66"/>
  <c r="U167" i="66"/>
  <c r="W167" i="66"/>
  <c r="V166" i="66"/>
  <c r="U166" i="66"/>
  <c r="W166" i="66"/>
  <c r="V165" i="66"/>
  <c r="U165" i="66"/>
  <c r="W165" i="66"/>
  <c r="V164" i="66"/>
  <c r="U164" i="66"/>
  <c r="W164" i="66"/>
  <c r="V163" i="66"/>
  <c r="U163" i="66"/>
  <c r="W163" i="66"/>
  <c r="V162" i="66"/>
  <c r="U162" i="66"/>
  <c r="W162" i="66"/>
  <c r="V161" i="66"/>
  <c r="U161" i="66"/>
  <c r="W161" i="66"/>
  <c r="V160" i="66"/>
  <c r="U160" i="66"/>
  <c r="W160" i="66"/>
  <c r="V159" i="66"/>
  <c r="U159" i="66"/>
  <c r="W159" i="66"/>
  <c r="V158" i="66"/>
  <c r="U158" i="66"/>
  <c r="W158" i="66"/>
  <c r="V157" i="66"/>
  <c r="U157" i="66"/>
  <c r="W157" i="66"/>
  <c r="V156" i="66"/>
  <c r="U156" i="66"/>
  <c r="W156" i="66"/>
  <c r="V155" i="66"/>
  <c r="U155" i="66"/>
  <c r="W155" i="66"/>
  <c r="V149" i="66"/>
  <c r="U149" i="66"/>
  <c r="W149" i="66"/>
  <c r="V148" i="66"/>
  <c r="U148" i="66"/>
  <c r="W148" i="66"/>
  <c r="V147" i="66"/>
  <c r="U147" i="66"/>
  <c r="W147" i="66"/>
  <c r="V146" i="66"/>
  <c r="U146" i="66"/>
  <c r="W146" i="66"/>
  <c r="V145" i="66"/>
  <c r="U145" i="66"/>
  <c r="W145" i="66"/>
  <c r="V144" i="66"/>
  <c r="U144" i="66"/>
  <c r="W144" i="66"/>
  <c r="V143" i="66"/>
  <c r="U143" i="66"/>
  <c r="W143" i="66"/>
  <c r="V142" i="66"/>
  <c r="U142" i="66"/>
  <c r="W142" i="66"/>
  <c r="V141" i="66"/>
  <c r="U141" i="66"/>
  <c r="W141" i="66"/>
  <c r="V140" i="66"/>
  <c r="U140" i="66"/>
  <c r="W140" i="66"/>
  <c r="V139" i="66"/>
  <c r="U139" i="66"/>
  <c r="W139" i="66"/>
  <c r="V138" i="66"/>
  <c r="U138" i="66"/>
  <c r="W138" i="66"/>
  <c r="V137" i="66"/>
  <c r="U137" i="66"/>
  <c r="W137" i="66"/>
  <c r="V136" i="66"/>
  <c r="U136" i="66"/>
  <c r="W136" i="66"/>
  <c r="V135" i="66"/>
  <c r="U135" i="66"/>
  <c r="W135" i="66"/>
  <c r="V134" i="66"/>
  <c r="U134" i="66"/>
  <c r="W134" i="66"/>
  <c r="V133" i="66"/>
  <c r="U133" i="66"/>
  <c r="W133" i="66"/>
  <c r="V132" i="66"/>
  <c r="U132" i="66"/>
  <c r="W132" i="66"/>
  <c r="V131" i="66"/>
  <c r="U131" i="66"/>
  <c r="W131" i="66"/>
  <c r="V130" i="66"/>
  <c r="U130" i="66"/>
  <c r="W130" i="66"/>
  <c r="V126" i="66"/>
  <c r="U126" i="66"/>
  <c r="W126" i="66"/>
  <c r="V125" i="66"/>
  <c r="U125" i="66"/>
  <c r="W125" i="66"/>
  <c r="V124" i="66"/>
  <c r="U124" i="66"/>
  <c r="W124" i="66"/>
  <c r="V123" i="66"/>
  <c r="U123" i="66"/>
  <c r="W123" i="66"/>
  <c r="V122" i="66"/>
  <c r="U122" i="66"/>
  <c r="W122" i="66"/>
  <c r="V121" i="66"/>
  <c r="U121" i="66"/>
  <c r="W121" i="66"/>
  <c r="V120" i="66"/>
  <c r="U120" i="66"/>
  <c r="W120" i="66"/>
  <c r="V119" i="66"/>
  <c r="U119" i="66"/>
  <c r="W119" i="66"/>
  <c r="V118" i="66"/>
  <c r="U118" i="66"/>
  <c r="W118" i="66"/>
  <c r="V117" i="66"/>
  <c r="U117" i="66"/>
  <c r="W117" i="66"/>
  <c r="V116" i="66"/>
  <c r="U116" i="66"/>
  <c r="W116" i="66"/>
  <c r="V115" i="66"/>
  <c r="U115" i="66"/>
  <c r="W115" i="66"/>
  <c r="V114" i="66"/>
  <c r="U114" i="66"/>
  <c r="W114" i="66"/>
  <c r="V113" i="66"/>
  <c r="U113" i="66"/>
  <c r="W113" i="66"/>
  <c r="V112" i="66"/>
  <c r="U112" i="66"/>
  <c r="W112" i="66"/>
  <c r="V111" i="66"/>
  <c r="U111" i="66"/>
  <c r="W111" i="66"/>
  <c r="V110" i="66"/>
  <c r="U110" i="66"/>
  <c r="W110" i="66"/>
  <c r="V109" i="66"/>
  <c r="U109" i="66"/>
  <c r="W109" i="66"/>
  <c r="V108" i="66"/>
  <c r="U108" i="66"/>
  <c r="W108" i="66"/>
  <c r="V107" i="66"/>
  <c r="U107" i="66"/>
  <c r="W107" i="66"/>
  <c r="V101" i="66"/>
  <c r="U101" i="66"/>
  <c r="W101" i="66"/>
  <c r="V100" i="66"/>
  <c r="U100" i="66"/>
  <c r="W100" i="66"/>
  <c r="V99" i="66"/>
  <c r="U99" i="66"/>
  <c r="W99" i="66"/>
  <c r="V98" i="66"/>
  <c r="U98" i="66"/>
  <c r="W98" i="66"/>
  <c r="V97" i="66"/>
  <c r="U97" i="66"/>
  <c r="W97" i="66"/>
  <c r="V96" i="66"/>
  <c r="U96" i="66"/>
  <c r="W96" i="66"/>
  <c r="V95" i="66"/>
  <c r="U95" i="66"/>
  <c r="W95" i="66"/>
  <c r="V94" i="66"/>
  <c r="U94" i="66"/>
  <c r="W94" i="66"/>
  <c r="V93" i="66"/>
  <c r="U93" i="66"/>
  <c r="W93" i="66"/>
  <c r="V92" i="66"/>
  <c r="U92" i="66"/>
  <c r="W92" i="66"/>
  <c r="V91" i="66"/>
  <c r="U91" i="66"/>
  <c r="W91" i="66"/>
  <c r="V90" i="66"/>
  <c r="U90" i="66"/>
  <c r="W90" i="66"/>
  <c r="V89" i="66"/>
  <c r="U89" i="66"/>
  <c r="W89" i="66"/>
  <c r="V88" i="66"/>
  <c r="U88" i="66"/>
  <c r="W88" i="66"/>
  <c r="V87" i="66"/>
  <c r="U87" i="66"/>
  <c r="W87" i="66"/>
  <c r="V86" i="66"/>
  <c r="U86" i="66"/>
  <c r="W86" i="66"/>
  <c r="V85" i="66"/>
  <c r="U85" i="66"/>
  <c r="W85" i="66"/>
  <c r="V84" i="66"/>
  <c r="U84" i="66"/>
  <c r="W84" i="66"/>
  <c r="V83" i="66"/>
  <c r="U83" i="66"/>
  <c r="W83" i="66"/>
  <c r="V82" i="66"/>
  <c r="U82" i="66"/>
  <c r="W82" i="66"/>
  <c r="V78" i="66"/>
  <c r="U78" i="66"/>
  <c r="W78" i="66"/>
  <c r="V77" i="66"/>
  <c r="U77" i="66"/>
  <c r="W77" i="66"/>
  <c r="V76" i="66"/>
  <c r="U76" i="66"/>
  <c r="W76" i="66"/>
  <c r="V75" i="66"/>
  <c r="U75" i="66"/>
  <c r="W75" i="66"/>
  <c r="V74" i="66"/>
  <c r="U74" i="66"/>
  <c r="W74" i="66"/>
  <c r="V73" i="66"/>
  <c r="U73" i="66"/>
  <c r="W73" i="66"/>
  <c r="V72" i="66"/>
  <c r="U72" i="66"/>
  <c r="W72" i="66"/>
  <c r="V71" i="66"/>
  <c r="U71" i="66"/>
  <c r="W71" i="66"/>
  <c r="V70" i="66"/>
  <c r="U70" i="66"/>
  <c r="W70" i="66"/>
  <c r="V69" i="66"/>
  <c r="U69" i="66"/>
  <c r="W69" i="66"/>
  <c r="V68" i="66"/>
  <c r="U68" i="66"/>
  <c r="W68" i="66"/>
  <c r="V67" i="66"/>
  <c r="U67" i="66"/>
  <c r="W67" i="66"/>
  <c r="V66" i="66"/>
  <c r="U66" i="66"/>
  <c r="W66" i="66"/>
  <c r="V65" i="66"/>
  <c r="U65" i="66"/>
  <c r="W65" i="66"/>
  <c r="V64" i="66"/>
  <c r="U64" i="66"/>
  <c r="W64" i="66"/>
  <c r="V63" i="66"/>
  <c r="U63" i="66"/>
  <c r="W63" i="66"/>
  <c r="V62" i="66"/>
  <c r="U62" i="66"/>
  <c r="W62" i="66"/>
  <c r="V61" i="66"/>
  <c r="U61" i="66"/>
  <c r="W61" i="66"/>
  <c r="V60" i="66"/>
  <c r="U60" i="66"/>
  <c r="W60" i="66"/>
  <c r="V59" i="66"/>
  <c r="U59" i="66"/>
  <c r="W59" i="66"/>
  <c r="V53" i="66"/>
  <c r="U53" i="66"/>
  <c r="W53" i="66"/>
  <c r="V52" i="66"/>
  <c r="U52" i="66"/>
  <c r="W52" i="66"/>
  <c r="V51" i="66"/>
  <c r="U51" i="66"/>
  <c r="W51" i="66"/>
  <c r="V50" i="66"/>
  <c r="U50" i="66"/>
  <c r="W50" i="66"/>
  <c r="V49" i="66"/>
  <c r="U49" i="66"/>
  <c r="W49" i="66"/>
  <c r="V48" i="66"/>
  <c r="U48" i="66"/>
  <c r="W48" i="66"/>
  <c r="V47" i="66"/>
  <c r="U47" i="66"/>
  <c r="W47" i="66"/>
  <c r="V46" i="66"/>
  <c r="U46" i="66"/>
  <c r="W46" i="66"/>
  <c r="V45" i="66"/>
  <c r="U45" i="66"/>
  <c r="W45" i="66"/>
  <c r="V44" i="66"/>
  <c r="U44" i="66"/>
  <c r="W44" i="66"/>
  <c r="V43" i="66"/>
  <c r="U43" i="66"/>
  <c r="W43" i="66"/>
  <c r="V42" i="66"/>
  <c r="U42" i="66"/>
  <c r="W42" i="66"/>
  <c r="V41" i="66"/>
  <c r="U41" i="66"/>
  <c r="W41" i="66"/>
  <c r="V40" i="66"/>
  <c r="U40" i="66"/>
  <c r="W40" i="66"/>
  <c r="V39" i="66"/>
  <c r="U39" i="66"/>
  <c r="W39" i="66"/>
  <c r="V38" i="66"/>
  <c r="U38" i="66"/>
  <c r="W38" i="66"/>
  <c r="V37" i="66"/>
  <c r="U37" i="66"/>
  <c r="W37" i="66"/>
  <c r="V36" i="66"/>
  <c r="U36" i="66"/>
  <c r="W36" i="66"/>
  <c r="V35" i="66"/>
  <c r="U35" i="66"/>
  <c r="W35" i="66"/>
  <c r="V34" i="66"/>
  <c r="U34" i="66"/>
  <c r="W34" i="66"/>
  <c r="V30" i="66"/>
  <c r="U30" i="66"/>
  <c r="W30" i="66"/>
  <c r="V29" i="66"/>
  <c r="U29" i="66"/>
  <c r="W29" i="66"/>
  <c r="V28" i="66"/>
  <c r="U28" i="66"/>
  <c r="W28" i="66"/>
  <c r="V27" i="66"/>
  <c r="U27" i="66"/>
  <c r="W27" i="66"/>
  <c r="V26" i="66"/>
  <c r="U26" i="66"/>
  <c r="W26" i="66"/>
  <c r="V25" i="66"/>
  <c r="U25" i="66"/>
  <c r="W25" i="66"/>
  <c r="V24" i="66"/>
  <c r="U24" i="66"/>
  <c r="W24" i="66"/>
  <c r="V23" i="66"/>
  <c r="U23" i="66"/>
  <c r="W23" i="66"/>
  <c r="V22" i="66"/>
  <c r="U22" i="66"/>
  <c r="W22" i="66"/>
  <c r="V21" i="66"/>
  <c r="U21" i="66"/>
  <c r="W21" i="66"/>
  <c r="V20" i="66"/>
  <c r="U20" i="66"/>
  <c r="W20" i="66"/>
  <c r="V19" i="66"/>
  <c r="U19" i="66"/>
  <c r="W19" i="66"/>
  <c r="V18" i="66"/>
  <c r="U18" i="66"/>
  <c r="W18" i="66"/>
  <c r="V17" i="66"/>
  <c r="U17" i="66"/>
  <c r="W17" i="66"/>
  <c r="V16" i="66"/>
  <c r="U16" i="66"/>
  <c r="W16" i="66"/>
  <c r="V15" i="66"/>
  <c r="U15" i="66"/>
  <c r="W15" i="66"/>
  <c r="V14" i="66"/>
  <c r="U14" i="66"/>
  <c r="W14" i="66"/>
  <c r="V13" i="66"/>
  <c r="U13" i="66"/>
  <c r="W13" i="66"/>
  <c r="V12" i="66"/>
  <c r="U12" i="66"/>
  <c r="W12" i="66"/>
  <c r="X12" i="66"/>
  <c r="U11" i="66"/>
  <c r="Z273" i="66"/>
  <c r="Z250" i="66"/>
  <c r="Z225" i="66"/>
  <c r="Z202" i="66"/>
  <c r="Z177" i="66"/>
  <c r="Z154" i="66"/>
  <c r="Z129" i="66"/>
  <c r="Z106" i="66"/>
  <c r="Z81" i="66"/>
  <c r="Z58" i="66"/>
  <c r="Z33" i="66"/>
  <c r="Z10" i="66"/>
  <c r="AB293" i="66"/>
  <c r="AA293" i="66"/>
  <c r="AB292" i="66"/>
  <c r="AA292" i="66"/>
  <c r="AB291" i="66"/>
  <c r="AA291" i="66"/>
  <c r="AB290" i="66"/>
  <c r="AA290" i="66"/>
  <c r="AB289" i="66"/>
  <c r="AA289" i="66"/>
  <c r="AB288" i="66"/>
  <c r="AA288" i="66"/>
  <c r="AB287" i="66"/>
  <c r="AA287" i="66"/>
  <c r="AB286" i="66"/>
  <c r="AA286" i="66"/>
  <c r="AB285" i="66"/>
  <c r="AA285" i="66"/>
  <c r="AB284" i="66"/>
  <c r="AA284" i="66"/>
  <c r="AB283" i="66"/>
  <c r="AA283" i="66"/>
  <c r="AB282" i="66"/>
  <c r="AA282" i="66"/>
  <c r="AB281" i="66"/>
  <c r="AA281" i="66"/>
  <c r="AB280" i="66"/>
  <c r="AA280" i="66"/>
  <c r="AB279" i="66"/>
  <c r="AA279" i="66"/>
  <c r="AB278" i="66"/>
  <c r="AA278" i="66"/>
  <c r="AB277" i="66"/>
  <c r="AA277" i="66"/>
  <c r="AB276" i="66"/>
  <c r="AA276" i="66"/>
  <c r="AB275" i="66"/>
  <c r="AA275" i="66"/>
  <c r="AB274" i="66"/>
  <c r="AA274" i="66"/>
  <c r="AB270" i="66"/>
  <c r="AA270" i="66"/>
  <c r="AB269" i="66"/>
  <c r="AA269" i="66"/>
  <c r="AB268" i="66"/>
  <c r="AA268" i="66"/>
  <c r="AB267" i="66"/>
  <c r="AA267" i="66"/>
  <c r="AB266" i="66"/>
  <c r="AA266" i="66"/>
  <c r="AB265" i="66"/>
  <c r="AA265" i="66"/>
  <c r="AB264" i="66"/>
  <c r="AA264" i="66"/>
  <c r="AB263" i="66"/>
  <c r="AA263" i="66"/>
  <c r="AB262" i="66"/>
  <c r="AA262" i="66"/>
  <c r="AB261" i="66"/>
  <c r="AA261" i="66"/>
  <c r="AB260" i="66"/>
  <c r="AA260" i="66"/>
  <c r="AB259" i="66"/>
  <c r="AA259" i="66"/>
  <c r="AB258" i="66"/>
  <c r="AA258" i="66"/>
  <c r="AB257" i="66"/>
  <c r="AA257" i="66"/>
  <c r="AB256" i="66"/>
  <c r="AA256" i="66"/>
  <c r="AB255" i="66"/>
  <c r="AA255" i="66"/>
  <c r="AB254" i="66"/>
  <c r="AA254" i="66"/>
  <c r="AB253" i="66"/>
  <c r="AA253" i="66"/>
  <c r="AB252" i="66"/>
  <c r="AA252" i="66"/>
  <c r="AB251" i="66"/>
  <c r="AA251" i="66"/>
  <c r="AB245" i="66"/>
  <c r="AA245" i="66"/>
  <c r="AB244" i="66"/>
  <c r="AA244" i="66"/>
  <c r="AB243" i="66"/>
  <c r="AA243" i="66"/>
  <c r="AB242" i="66"/>
  <c r="AA242" i="66"/>
  <c r="AB241" i="66"/>
  <c r="AA241" i="66"/>
  <c r="AB240" i="66"/>
  <c r="AA240" i="66"/>
  <c r="AB239" i="66"/>
  <c r="AA239" i="66"/>
  <c r="AB238" i="66"/>
  <c r="AA238" i="66"/>
  <c r="AB237" i="66"/>
  <c r="AA237" i="66"/>
  <c r="AB236" i="66"/>
  <c r="AA236" i="66"/>
  <c r="AB235" i="66"/>
  <c r="AA235" i="66"/>
  <c r="AB234" i="66"/>
  <c r="AA234" i="66"/>
  <c r="AB233" i="66"/>
  <c r="AA233" i="66"/>
  <c r="AB232" i="66"/>
  <c r="AA232" i="66"/>
  <c r="AB231" i="66"/>
  <c r="AA231" i="66"/>
  <c r="AB230" i="66"/>
  <c r="AA230" i="66"/>
  <c r="AB229" i="66"/>
  <c r="AA229" i="66"/>
  <c r="AB228" i="66"/>
  <c r="AA228" i="66"/>
  <c r="AB227" i="66"/>
  <c r="AA227" i="66"/>
  <c r="AB226" i="66"/>
  <c r="AA226" i="66"/>
  <c r="AB222" i="66"/>
  <c r="AA222" i="66"/>
  <c r="AB221" i="66"/>
  <c r="AA221" i="66"/>
  <c r="AB220" i="66"/>
  <c r="AA220" i="66"/>
  <c r="AB219" i="66"/>
  <c r="AA219" i="66"/>
  <c r="AB218" i="66"/>
  <c r="AA218" i="66"/>
  <c r="AB217" i="66"/>
  <c r="AA217" i="66"/>
  <c r="AB216" i="66"/>
  <c r="AA216" i="66"/>
  <c r="AB215" i="66"/>
  <c r="AA215" i="66"/>
  <c r="AB214" i="66"/>
  <c r="AA214" i="66"/>
  <c r="AB213" i="66"/>
  <c r="AA213" i="66"/>
  <c r="AB212" i="66"/>
  <c r="AA212" i="66"/>
  <c r="AB211" i="66"/>
  <c r="AA211" i="66"/>
  <c r="AB210" i="66"/>
  <c r="AA210" i="66"/>
  <c r="AB209" i="66"/>
  <c r="AA209" i="66"/>
  <c r="AB208" i="66"/>
  <c r="AA208" i="66"/>
  <c r="AB207" i="66"/>
  <c r="AA207" i="66"/>
  <c r="AB206" i="66"/>
  <c r="AA206" i="66"/>
  <c r="AB205" i="66"/>
  <c r="AA205" i="66"/>
  <c r="AB204" i="66"/>
  <c r="AA204" i="66"/>
  <c r="AB203" i="66"/>
  <c r="AA203" i="66"/>
  <c r="AB197" i="66"/>
  <c r="AA197" i="66"/>
  <c r="AB196" i="66"/>
  <c r="AA196" i="66"/>
  <c r="AB195" i="66"/>
  <c r="AA195" i="66"/>
  <c r="AB194" i="66"/>
  <c r="AA194" i="66"/>
  <c r="AB193" i="66"/>
  <c r="AA193" i="66"/>
  <c r="AB192" i="66"/>
  <c r="AA192" i="66"/>
  <c r="AB191" i="66"/>
  <c r="AA191" i="66"/>
  <c r="AB190" i="66"/>
  <c r="AA190" i="66"/>
  <c r="AB189" i="66"/>
  <c r="AA189" i="66"/>
  <c r="AB188" i="66"/>
  <c r="AA188" i="66"/>
  <c r="AB187" i="66"/>
  <c r="AA187" i="66"/>
  <c r="AB186" i="66"/>
  <c r="AA186" i="66"/>
  <c r="AB185" i="66"/>
  <c r="AA185" i="66"/>
  <c r="AB184" i="66"/>
  <c r="AA184" i="66"/>
  <c r="AB183" i="66"/>
  <c r="AA183" i="66"/>
  <c r="AB182" i="66"/>
  <c r="AA182" i="66"/>
  <c r="AB181" i="66"/>
  <c r="AA181" i="66"/>
  <c r="AB180" i="66"/>
  <c r="AA180" i="66"/>
  <c r="AB179" i="66"/>
  <c r="AA179" i="66"/>
  <c r="AB178" i="66"/>
  <c r="AA178" i="66"/>
  <c r="AB174" i="66"/>
  <c r="AA174" i="66"/>
  <c r="AB173" i="66"/>
  <c r="AA173" i="66"/>
  <c r="AB172" i="66"/>
  <c r="AA172" i="66"/>
  <c r="AB171" i="66"/>
  <c r="AA171" i="66"/>
  <c r="AB170" i="66"/>
  <c r="AA170" i="66"/>
  <c r="AB169" i="66"/>
  <c r="AA169" i="66"/>
  <c r="AB168" i="66"/>
  <c r="AA168" i="66"/>
  <c r="AB167" i="66"/>
  <c r="AA167" i="66"/>
  <c r="AB166" i="66"/>
  <c r="AA166" i="66"/>
  <c r="AB165" i="66"/>
  <c r="AA165" i="66"/>
  <c r="AB164" i="66"/>
  <c r="AA164" i="66"/>
  <c r="AB163" i="66"/>
  <c r="AA163" i="66"/>
  <c r="AB162" i="66"/>
  <c r="AA162" i="66"/>
  <c r="AB161" i="66"/>
  <c r="AA161" i="66"/>
  <c r="AB160" i="66"/>
  <c r="AA160" i="66"/>
  <c r="AB159" i="66"/>
  <c r="AA159" i="66"/>
  <c r="AB158" i="66"/>
  <c r="AA158" i="66"/>
  <c r="AB157" i="66"/>
  <c r="AA157" i="66"/>
  <c r="AB156" i="66"/>
  <c r="AA156" i="66"/>
  <c r="AB155" i="66"/>
  <c r="AA155" i="66"/>
  <c r="AB149" i="66"/>
  <c r="AA149" i="66"/>
  <c r="AB148" i="66"/>
  <c r="AA148" i="66"/>
  <c r="AB147" i="66"/>
  <c r="AA147" i="66"/>
  <c r="AB146" i="66"/>
  <c r="AA146" i="66"/>
  <c r="AB145" i="66"/>
  <c r="AA145" i="66"/>
  <c r="AB144" i="66"/>
  <c r="AA144" i="66"/>
  <c r="AB143" i="66"/>
  <c r="AA143" i="66"/>
  <c r="AB142" i="66"/>
  <c r="AA142" i="66"/>
  <c r="AB141" i="66"/>
  <c r="AA141" i="66"/>
  <c r="AB140" i="66"/>
  <c r="AA140" i="66"/>
  <c r="AB139" i="66"/>
  <c r="AA139" i="66"/>
  <c r="AB138" i="66"/>
  <c r="AA138" i="66"/>
  <c r="AB137" i="66"/>
  <c r="AA137" i="66"/>
  <c r="AB136" i="66"/>
  <c r="AA136" i="66"/>
  <c r="AB135" i="66"/>
  <c r="AA135" i="66"/>
  <c r="AB134" i="66"/>
  <c r="AA134" i="66"/>
  <c r="AB133" i="66"/>
  <c r="AA133" i="66"/>
  <c r="AB132" i="66"/>
  <c r="AA132" i="66"/>
  <c r="AB131" i="66"/>
  <c r="AA131" i="66"/>
  <c r="AB130" i="66"/>
  <c r="AA130" i="66"/>
  <c r="AB126" i="66"/>
  <c r="AA126" i="66"/>
  <c r="AB125" i="66"/>
  <c r="AA125" i="66"/>
  <c r="AB124" i="66"/>
  <c r="AA124" i="66"/>
  <c r="AB123" i="66"/>
  <c r="AA123" i="66"/>
  <c r="AB122" i="66"/>
  <c r="AA122" i="66"/>
  <c r="AB121" i="66"/>
  <c r="AA121" i="66"/>
  <c r="AB120" i="66"/>
  <c r="AA120" i="66"/>
  <c r="AB119" i="66"/>
  <c r="AA119" i="66"/>
  <c r="AB118" i="66"/>
  <c r="AA118" i="66"/>
  <c r="AB117" i="66"/>
  <c r="AA117" i="66"/>
  <c r="AB116" i="66"/>
  <c r="AA116" i="66"/>
  <c r="AB115" i="66"/>
  <c r="AA115" i="66"/>
  <c r="AB114" i="66"/>
  <c r="AA114" i="66"/>
  <c r="AB113" i="66"/>
  <c r="AA113" i="66"/>
  <c r="AB112" i="66"/>
  <c r="AA112" i="66"/>
  <c r="AB111" i="66"/>
  <c r="AA111" i="66"/>
  <c r="AB110" i="66"/>
  <c r="AA110" i="66"/>
  <c r="AB109" i="66"/>
  <c r="AA109" i="66"/>
  <c r="AB108" i="66"/>
  <c r="AA108" i="66"/>
  <c r="AB107" i="66"/>
  <c r="AA107" i="66"/>
  <c r="AB30" i="66"/>
  <c r="AA30" i="66"/>
  <c r="AB29" i="66"/>
  <c r="AA28" i="66"/>
  <c r="AB27" i="66"/>
  <c r="AA27" i="66"/>
  <c r="AB26" i="66"/>
  <c r="AA26" i="66"/>
  <c r="AB25" i="66"/>
  <c r="AA24" i="66"/>
  <c r="AB23" i="66"/>
  <c r="AA23" i="66"/>
  <c r="AB22" i="66"/>
  <c r="AA22" i="66"/>
  <c r="AB21" i="66"/>
  <c r="AB20" i="66"/>
  <c r="AA20" i="66"/>
  <c r="AB19" i="66"/>
  <c r="AA19" i="66"/>
  <c r="AB18" i="66"/>
  <c r="AA18" i="66"/>
  <c r="AB17" i="66"/>
  <c r="AB16" i="66"/>
  <c r="AA16" i="66"/>
  <c r="AB15" i="66"/>
  <c r="AA15" i="66"/>
  <c r="AB14" i="66"/>
  <c r="AA14" i="66"/>
  <c r="AB13" i="66"/>
  <c r="AA12" i="66"/>
  <c r="AA11" i="66"/>
  <c r="T293" i="66"/>
  <c r="S293" i="66"/>
  <c r="T292" i="66"/>
  <c r="S292" i="66"/>
  <c r="T291" i="66"/>
  <c r="S291" i="66"/>
  <c r="T290" i="66"/>
  <c r="S290" i="66"/>
  <c r="T289" i="66"/>
  <c r="S289" i="66"/>
  <c r="T288" i="66"/>
  <c r="S288" i="66"/>
  <c r="T287" i="66"/>
  <c r="S287" i="66"/>
  <c r="T286" i="66"/>
  <c r="S286" i="66"/>
  <c r="T285" i="66"/>
  <c r="S285" i="66"/>
  <c r="T284" i="66"/>
  <c r="S284" i="66"/>
  <c r="T283" i="66"/>
  <c r="S283" i="66"/>
  <c r="T282" i="66"/>
  <c r="S282" i="66"/>
  <c r="T281" i="66"/>
  <c r="S281" i="66"/>
  <c r="T280" i="66"/>
  <c r="S280" i="66"/>
  <c r="T279" i="66"/>
  <c r="S279" i="66"/>
  <c r="T278" i="66"/>
  <c r="S278" i="66"/>
  <c r="T277" i="66"/>
  <c r="S277" i="66"/>
  <c r="T270" i="66"/>
  <c r="S270" i="66"/>
  <c r="T269" i="66"/>
  <c r="S269" i="66"/>
  <c r="T268" i="66"/>
  <c r="S268" i="66"/>
  <c r="T267" i="66"/>
  <c r="S267" i="66"/>
  <c r="T266" i="66"/>
  <c r="S266" i="66"/>
  <c r="T265" i="66"/>
  <c r="S265" i="66"/>
  <c r="T264" i="66"/>
  <c r="S264" i="66"/>
  <c r="T263" i="66"/>
  <c r="S263" i="66"/>
  <c r="T262" i="66"/>
  <c r="S262" i="66"/>
  <c r="T261" i="66"/>
  <c r="S261" i="66"/>
  <c r="T260" i="66"/>
  <c r="S260" i="66"/>
  <c r="T259" i="66"/>
  <c r="S259" i="66"/>
  <c r="T258" i="66"/>
  <c r="S258" i="66"/>
  <c r="T257" i="66"/>
  <c r="S257" i="66"/>
  <c r="T256" i="66"/>
  <c r="S256" i="66"/>
  <c r="T255" i="66"/>
  <c r="S255" i="66"/>
  <c r="T254" i="66"/>
  <c r="S254" i="66"/>
  <c r="T245" i="66"/>
  <c r="S245" i="66"/>
  <c r="T244" i="66"/>
  <c r="S244" i="66"/>
  <c r="T243" i="66"/>
  <c r="S243" i="66"/>
  <c r="T242" i="66"/>
  <c r="S242" i="66"/>
  <c r="T241" i="66"/>
  <c r="S241" i="66"/>
  <c r="T240" i="66"/>
  <c r="S240" i="66"/>
  <c r="T239" i="66"/>
  <c r="S239" i="66"/>
  <c r="T238" i="66"/>
  <c r="S238" i="66"/>
  <c r="T237" i="66"/>
  <c r="S237" i="66"/>
  <c r="T236" i="66"/>
  <c r="S236" i="66"/>
  <c r="T235" i="66"/>
  <c r="S235" i="66"/>
  <c r="T234" i="66"/>
  <c r="S234" i="66"/>
  <c r="T233" i="66"/>
  <c r="S233" i="66"/>
  <c r="T232" i="66"/>
  <c r="S232" i="66"/>
  <c r="T231" i="66"/>
  <c r="S231" i="66"/>
  <c r="T230" i="66"/>
  <c r="S230" i="66"/>
  <c r="T229" i="66"/>
  <c r="S229" i="66"/>
  <c r="T222" i="66"/>
  <c r="S222" i="66"/>
  <c r="T221" i="66"/>
  <c r="S221" i="66"/>
  <c r="T220" i="66"/>
  <c r="S220" i="66"/>
  <c r="T219" i="66"/>
  <c r="S219" i="66"/>
  <c r="T218" i="66"/>
  <c r="S218" i="66"/>
  <c r="T217" i="66"/>
  <c r="S217" i="66"/>
  <c r="T216" i="66"/>
  <c r="S216" i="66"/>
  <c r="T215" i="66"/>
  <c r="S215" i="66"/>
  <c r="T214" i="66"/>
  <c r="S214" i="66"/>
  <c r="T213" i="66"/>
  <c r="S213" i="66"/>
  <c r="T212" i="66"/>
  <c r="S212" i="66"/>
  <c r="T211" i="66"/>
  <c r="S211" i="66"/>
  <c r="T210" i="66"/>
  <c r="S210" i="66"/>
  <c r="T209" i="66"/>
  <c r="S209" i="66"/>
  <c r="T208" i="66"/>
  <c r="S208" i="66"/>
  <c r="T207" i="66"/>
  <c r="S207" i="66"/>
  <c r="T206" i="66"/>
  <c r="S206" i="66"/>
  <c r="T197" i="66"/>
  <c r="S197" i="66"/>
  <c r="T196" i="66"/>
  <c r="S196" i="66"/>
  <c r="T195" i="66"/>
  <c r="S195" i="66"/>
  <c r="T194" i="66"/>
  <c r="S194" i="66"/>
  <c r="T193" i="66"/>
  <c r="S193" i="66"/>
  <c r="T192" i="66"/>
  <c r="S192" i="66"/>
  <c r="T191" i="66"/>
  <c r="S191" i="66"/>
  <c r="T190" i="66"/>
  <c r="S190" i="66"/>
  <c r="T189" i="66"/>
  <c r="S189" i="66"/>
  <c r="T188" i="66"/>
  <c r="S188" i="66"/>
  <c r="T187" i="66"/>
  <c r="S187" i="66"/>
  <c r="T186" i="66"/>
  <c r="S186" i="66"/>
  <c r="T185" i="66"/>
  <c r="S185" i="66"/>
  <c r="T184" i="66"/>
  <c r="S184" i="66"/>
  <c r="T183" i="66"/>
  <c r="S183" i="66"/>
  <c r="T182" i="66"/>
  <c r="S182" i="66"/>
  <c r="T181" i="66"/>
  <c r="S181" i="66"/>
  <c r="T174" i="66"/>
  <c r="S174" i="66"/>
  <c r="T173" i="66"/>
  <c r="S173" i="66"/>
  <c r="T172" i="66"/>
  <c r="S172" i="66"/>
  <c r="T171" i="66"/>
  <c r="S171" i="66"/>
  <c r="T170" i="66"/>
  <c r="S170" i="66"/>
  <c r="T169" i="66"/>
  <c r="S169" i="66"/>
  <c r="T168" i="66"/>
  <c r="S168" i="66"/>
  <c r="T167" i="66"/>
  <c r="S167" i="66"/>
  <c r="T166" i="66"/>
  <c r="S166" i="66"/>
  <c r="T165" i="66"/>
  <c r="S165" i="66"/>
  <c r="T164" i="66"/>
  <c r="S164" i="66"/>
  <c r="T163" i="66"/>
  <c r="S163" i="66"/>
  <c r="T162" i="66"/>
  <c r="S162" i="66"/>
  <c r="T161" i="66"/>
  <c r="S161" i="66"/>
  <c r="T160" i="66"/>
  <c r="S160" i="66"/>
  <c r="T159" i="66"/>
  <c r="S159" i="66"/>
  <c r="T158" i="66"/>
  <c r="S158" i="66"/>
  <c r="T149" i="66"/>
  <c r="S149" i="66"/>
  <c r="T148" i="66"/>
  <c r="S148" i="66"/>
  <c r="T147" i="66"/>
  <c r="S147" i="66"/>
  <c r="T146" i="66"/>
  <c r="S146" i="66"/>
  <c r="T145" i="66"/>
  <c r="S145" i="66"/>
  <c r="T144" i="66"/>
  <c r="S144" i="66"/>
  <c r="T143" i="66"/>
  <c r="S143" i="66"/>
  <c r="T142" i="66"/>
  <c r="S142" i="66"/>
  <c r="T141" i="66"/>
  <c r="S141" i="66"/>
  <c r="T140" i="66"/>
  <c r="S140" i="66"/>
  <c r="T139" i="66"/>
  <c r="S139" i="66"/>
  <c r="T138" i="66"/>
  <c r="S138" i="66"/>
  <c r="T137" i="66"/>
  <c r="S137" i="66"/>
  <c r="T136" i="66"/>
  <c r="S136" i="66"/>
  <c r="T135" i="66"/>
  <c r="S135" i="66"/>
  <c r="T134" i="66"/>
  <c r="S134" i="66"/>
  <c r="T133" i="66"/>
  <c r="S133" i="66"/>
  <c r="T126" i="66"/>
  <c r="S126" i="66"/>
  <c r="T125" i="66"/>
  <c r="S125" i="66"/>
  <c r="T124" i="66"/>
  <c r="S124" i="66"/>
  <c r="T123" i="66"/>
  <c r="S123" i="66"/>
  <c r="T122" i="66"/>
  <c r="S122" i="66"/>
  <c r="T121" i="66"/>
  <c r="S121" i="66"/>
  <c r="T120" i="66"/>
  <c r="S120" i="66"/>
  <c r="T119" i="66"/>
  <c r="S119" i="66"/>
  <c r="T118" i="66"/>
  <c r="S118" i="66"/>
  <c r="T117" i="66"/>
  <c r="S117" i="66"/>
  <c r="T116" i="66"/>
  <c r="S116" i="66"/>
  <c r="T115" i="66"/>
  <c r="S115" i="66"/>
  <c r="T114" i="66"/>
  <c r="S114" i="66"/>
  <c r="T113" i="66"/>
  <c r="S113" i="66"/>
  <c r="T112" i="66"/>
  <c r="S112" i="66"/>
  <c r="T111" i="66"/>
  <c r="S111" i="66"/>
  <c r="T110" i="66"/>
  <c r="S110" i="66"/>
  <c r="T53" i="66"/>
  <c r="S53" i="66"/>
  <c r="T52" i="66"/>
  <c r="S52" i="66"/>
  <c r="T51" i="66"/>
  <c r="S51" i="66"/>
  <c r="T50" i="66"/>
  <c r="S50" i="66"/>
  <c r="T49" i="66"/>
  <c r="S49" i="66"/>
  <c r="T48" i="66"/>
  <c r="S48" i="66"/>
  <c r="T47" i="66"/>
  <c r="S47" i="66"/>
  <c r="T46" i="66"/>
  <c r="S46" i="66"/>
  <c r="T45" i="66"/>
  <c r="S45" i="66"/>
  <c r="T44" i="66"/>
  <c r="S44" i="66"/>
  <c r="T43" i="66"/>
  <c r="S43" i="66"/>
  <c r="T42" i="66"/>
  <c r="S42" i="66"/>
  <c r="T41" i="66"/>
  <c r="S41" i="66"/>
  <c r="T40" i="66"/>
  <c r="S40" i="66"/>
  <c r="T39" i="66"/>
  <c r="S39" i="66"/>
  <c r="T38" i="66"/>
  <c r="S38" i="66"/>
  <c r="T37" i="66"/>
  <c r="S37" i="66"/>
  <c r="T101" i="66"/>
  <c r="S101" i="66"/>
  <c r="T100" i="66"/>
  <c r="S100" i="66"/>
  <c r="T99" i="66"/>
  <c r="S99" i="66"/>
  <c r="T98" i="66"/>
  <c r="S98" i="66"/>
  <c r="T97" i="66"/>
  <c r="S97" i="66"/>
  <c r="T96" i="66"/>
  <c r="S96" i="66"/>
  <c r="T95" i="66"/>
  <c r="S95" i="66"/>
  <c r="T94" i="66"/>
  <c r="S94" i="66"/>
  <c r="T93" i="66"/>
  <c r="S93" i="66"/>
  <c r="T92" i="66"/>
  <c r="S92" i="66"/>
  <c r="T91" i="66"/>
  <c r="S91" i="66"/>
  <c r="T90" i="66"/>
  <c r="S90" i="66"/>
  <c r="T89" i="66"/>
  <c r="S89" i="66"/>
  <c r="T88" i="66"/>
  <c r="S88" i="66"/>
  <c r="T87" i="66"/>
  <c r="S87" i="66"/>
  <c r="T86" i="66"/>
  <c r="S86" i="66"/>
  <c r="T85" i="66"/>
  <c r="S85" i="66"/>
  <c r="T78" i="66"/>
  <c r="S78" i="66"/>
  <c r="T77" i="66"/>
  <c r="S77" i="66"/>
  <c r="T76" i="66"/>
  <c r="S76" i="66"/>
  <c r="T75" i="66"/>
  <c r="S75" i="66"/>
  <c r="T74" i="66"/>
  <c r="S74" i="66"/>
  <c r="T73" i="66"/>
  <c r="S73" i="66"/>
  <c r="T72" i="66"/>
  <c r="S72" i="66"/>
  <c r="T71" i="66"/>
  <c r="S71" i="66"/>
  <c r="T70" i="66"/>
  <c r="S70" i="66"/>
  <c r="T69" i="66"/>
  <c r="S69" i="66"/>
  <c r="T68" i="66"/>
  <c r="S68" i="66"/>
  <c r="T67" i="66"/>
  <c r="S67" i="66"/>
  <c r="T66" i="66"/>
  <c r="S66" i="66"/>
  <c r="T65" i="66"/>
  <c r="S65" i="66"/>
  <c r="T64" i="66"/>
  <c r="S64" i="66"/>
  <c r="T63" i="66"/>
  <c r="S63" i="66"/>
  <c r="T62" i="66"/>
  <c r="S62" i="66"/>
  <c r="S82" i="66"/>
  <c r="T82" i="66"/>
  <c r="S83" i="66"/>
  <c r="T83" i="66"/>
  <c r="S84" i="66"/>
  <c r="T84" i="66"/>
  <c r="T30" i="66"/>
  <c r="S30" i="66"/>
  <c r="T29" i="66"/>
  <c r="S29" i="66"/>
  <c r="T28" i="66"/>
  <c r="S28" i="66"/>
  <c r="T27" i="66"/>
  <c r="S27" i="66"/>
  <c r="T26" i="66"/>
  <c r="S26" i="66"/>
  <c r="T25" i="66"/>
  <c r="S25" i="66"/>
  <c r="T24" i="66"/>
  <c r="S24" i="66"/>
  <c r="T23" i="66"/>
  <c r="S23" i="66"/>
  <c r="T22" i="66"/>
  <c r="S22" i="66"/>
  <c r="T21" i="66"/>
  <c r="S21" i="66"/>
  <c r="T20" i="66"/>
  <c r="S20" i="66"/>
  <c r="T19" i="66"/>
  <c r="S19" i="66"/>
  <c r="T18" i="66"/>
  <c r="S18" i="66"/>
  <c r="T17" i="66"/>
  <c r="S17" i="66"/>
  <c r="T16" i="66"/>
  <c r="S16" i="66"/>
  <c r="T15" i="66"/>
  <c r="S15" i="66"/>
  <c r="T14" i="66"/>
  <c r="S14" i="66"/>
  <c r="T276" i="66"/>
  <c r="S276" i="66"/>
  <c r="T275" i="66"/>
  <c r="S275" i="66"/>
  <c r="T274" i="66"/>
  <c r="S274" i="66"/>
  <c r="T253" i="66"/>
  <c r="S253" i="66"/>
  <c r="T252" i="66"/>
  <c r="S252" i="66"/>
  <c r="T251" i="66"/>
  <c r="S251" i="66"/>
  <c r="T228" i="66"/>
  <c r="S228" i="66"/>
  <c r="T227" i="66"/>
  <c r="S227" i="66"/>
  <c r="T226" i="66"/>
  <c r="S226" i="66"/>
  <c r="T205" i="66"/>
  <c r="S205" i="66"/>
  <c r="T204" i="66"/>
  <c r="S204" i="66"/>
  <c r="T203" i="66"/>
  <c r="S203" i="66"/>
  <c r="T180" i="66"/>
  <c r="S180" i="66"/>
  <c r="T179" i="66"/>
  <c r="S179" i="66"/>
  <c r="T178" i="66"/>
  <c r="S178" i="66"/>
  <c r="T157" i="66"/>
  <c r="S157" i="66"/>
  <c r="T156" i="66"/>
  <c r="S156" i="66"/>
  <c r="T155" i="66"/>
  <c r="S155" i="66"/>
  <c r="T132" i="66"/>
  <c r="S132" i="66"/>
  <c r="T131" i="66"/>
  <c r="S131" i="66"/>
  <c r="T130" i="66"/>
  <c r="S130" i="66"/>
  <c r="T109" i="66"/>
  <c r="S109" i="66"/>
  <c r="T108" i="66"/>
  <c r="S108" i="66"/>
  <c r="T107" i="66"/>
  <c r="S107" i="66"/>
  <c r="T36" i="66"/>
  <c r="S36" i="66"/>
  <c r="T35" i="66"/>
  <c r="S35" i="66"/>
  <c r="T34" i="66"/>
  <c r="S34" i="66"/>
  <c r="T61" i="66"/>
  <c r="S61" i="66"/>
  <c r="T60" i="66"/>
  <c r="S60" i="66"/>
  <c r="T59" i="66"/>
  <c r="S59" i="66"/>
  <c r="T13" i="66"/>
  <c r="S13" i="66"/>
  <c r="T12" i="66"/>
  <c r="S12" i="66"/>
  <c r="T11" i="66"/>
  <c r="S11" i="66"/>
  <c r="M162" i="66"/>
  <c r="N162" i="66"/>
  <c r="Q293" i="66"/>
  <c r="Q292" i="66"/>
  <c r="Q291" i="66"/>
  <c r="Q290" i="66"/>
  <c r="Q289" i="66"/>
  <c r="Q288" i="66"/>
  <c r="Q287" i="66"/>
  <c r="Q286" i="66"/>
  <c r="Q270" i="66"/>
  <c r="Q269" i="66"/>
  <c r="Q268" i="66"/>
  <c r="Q267" i="66"/>
  <c r="Q266" i="66"/>
  <c r="Q265" i="66"/>
  <c r="Q264" i="66"/>
  <c r="Q263" i="66"/>
  <c r="Q245" i="66"/>
  <c r="Q244" i="66"/>
  <c r="Q243" i="66"/>
  <c r="Q242" i="66"/>
  <c r="Q241" i="66"/>
  <c r="Q240" i="66"/>
  <c r="Q239" i="66"/>
  <c r="Q238" i="66"/>
  <c r="Q222" i="66"/>
  <c r="Q221" i="66"/>
  <c r="Q220" i="66"/>
  <c r="Q219" i="66"/>
  <c r="Q218" i="66"/>
  <c r="Q217" i="66"/>
  <c r="Q216" i="66"/>
  <c r="Q215" i="66"/>
  <c r="Q197" i="66"/>
  <c r="Q196" i="66"/>
  <c r="Q195" i="66"/>
  <c r="Q194" i="66"/>
  <c r="Q193" i="66"/>
  <c r="Q192" i="66"/>
  <c r="Q191" i="66"/>
  <c r="Q190" i="66"/>
  <c r="Q174" i="66"/>
  <c r="Q173" i="66"/>
  <c r="Q172" i="66"/>
  <c r="Q171" i="66"/>
  <c r="Q170" i="66"/>
  <c r="Q169" i="66"/>
  <c r="Q168" i="66"/>
  <c r="Q167" i="66"/>
  <c r="Q149" i="66"/>
  <c r="Q148" i="66"/>
  <c r="Q147" i="66"/>
  <c r="Q146" i="66"/>
  <c r="Q145" i="66"/>
  <c r="Q144" i="66"/>
  <c r="Q143" i="66"/>
  <c r="Q142" i="66"/>
  <c r="Q126" i="66"/>
  <c r="Q125" i="66"/>
  <c r="Q124" i="66"/>
  <c r="Q123" i="66"/>
  <c r="Q122" i="66"/>
  <c r="Q121" i="66"/>
  <c r="Q120" i="66"/>
  <c r="Q119" i="66"/>
  <c r="Q53" i="66"/>
  <c r="Q52" i="66"/>
  <c r="Q51" i="66"/>
  <c r="Q50" i="66"/>
  <c r="Q49" i="66"/>
  <c r="Q48" i="66"/>
  <c r="Q47" i="66"/>
  <c r="Q46" i="66"/>
  <c r="Q101" i="66"/>
  <c r="Q100" i="66"/>
  <c r="Q99" i="66"/>
  <c r="Q98" i="66"/>
  <c r="Q97" i="66"/>
  <c r="Q96" i="66"/>
  <c r="Q95" i="66"/>
  <c r="Q94" i="66"/>
  <c r="Q78" i="66"/>
  <c r="Q77" i="66"/>
  <c r="Q76" i="66"/>
  <c r="Q75" i="66"/>
  <c r="Q74" i="66"/>
  <c r="Q73" i="66"/>
  <c r="Q72" i="66"/>
  <c r="Q71" i="66"/>
  <c r="Q30" i="66"/>
  <c r="Q29" i="66"/>
  <c r="Q28" i="66"/>
  <c r="Q27" i="66"/>
  <c r="Q26" i="66"/>
  <c r="Q25" i="66"/>
  <c r="Q24" i="66"/>
  <c r="Q23" i="66"/>
  <c r="Q280" i="66"/>
  <c r="Q279" i="66"/>
  <c r="Q278" i="66"/>
  <c r="Q277" i="66"/>
  <c r="Q276" i="66"/>
  <c r="Q257" i="66"/>
  <c r="Q256" i="66"/>
  <c r="Q255" i="66"/>
  <c r="Q254" i="66"/>
  <c r="Q253" i="66"/>
  <c r="Q232" i="66"/>
  <c r="Q231" i="66"/>
  <c r="Q230" i="66"/>
  <c r="Q229" i="66"/>
  <c r="Q228" i="66"/>
  <c r="Q209" i="66"/>
  <c r="Q208" i="66"/>
  <c r="Q207" i="66"/>
  <c r="Q206" i="66"/>
  <c r="Q205" i="66"/>
  <c r="Q184" i="66"/>
  <c r="Q183" i="66"/>
  <c r="Q182" i="66"/>
  <c r="Q181" i="66"/>
  <c r="Q180" i="66"/>
  <c r="Q161" i="66"/>
  <c r="Q160" i="66"/>
  <c r="Q159" i="66"/>
  <c r="Q158" i="66"/>
  <c r="Q157" i="66"/>
  <c r="Q136" i="66"/>
  <c r="Q135" i="66"/>
  <c r="Q134" i="66"/>
  <c r="Q133" i="66"/>
  <c r="Q132" i="66"/>
  <c r="Q113" i="66"/>
  <c r="Q112" i="66"/>
  <c r="Q111" i="66"/>
  <c r="Q110" i="66"/>
  <c r="Q109" i="66"/>
  <c r="Q40" i="66"/>
  <c r="Q39" i="66"/>
  <c r="Q38" i="66"/>
  <c r="Q37" i="66"/>
  <c r="Q36" i="66"/>
  <c r="Q88" i="66"/>
  <c r="Q87" i="66"/>
  <c r="Q86" i="66"/>
  <c r="Q85" i="66"/>
  <c r="Q84" i="66"/>
  <c r="Q65" i="66"/>
  <c r="Q64" i="66"/>
  <c r="Q63" i="66"/>
  <c r="Q62" i="66"/>
  <c r="Q61" i="66"/>
  <c r="Q17" i="66"/>
  <c r="Q16" i="66"/>
  <c r="Q15" i="66"/>
  <c r="Q14" i="66"/>
  <c r="Q13" i="66"/>
  <c r="N293" i="66"/>
  <c r="M293" i="66"/>
  <c r="N292" i="66"/>
  <c r="M292" i="66"/>
  <c r="N291" i="66"/>
  <c r="M291" i="66"/>
  <c r="N290" i="66"/>
  <c r="M290" i="66"/>
  <c r="N289" i="66"/>
  <c r="M289" i="66"/>
  <c r="N288" i="66"/>
  <c r="M288" i="66"/>
  <c r="N287" i="66"/>
  <c r="M287" i="66"/>
  <c r="N286" i="66"/>
  <c r="M286" i="66"/>
  <c r="N285" i="66"/>
  <c r="M285" i="66"/>
  <c r="N284" i="66"/>
  <c r="M284" i="66"/>
  <c r="N283" i="66"/>
  <c r="M283" i="66"/>
  <c r="N281" i="66"/>
  <c r="M281" i="66"/>
  <c r="N270" i="66"/>
  <c r="M270" i="66"/>
  <c r="N269" i="66"/>
  <c r="M269" i="66"/>
  <c r="N268" i="66"/>
  <c r="M268" i="66"/>
  <c r="N267" i="66"/>
  <c r="M267" i="66"/>
  <c r="N266" i="66"/>
  <c r="M266" i="66"/>
  <c r="N265" i="66"/>
  <c r="M265" i="66"/>
  <c r="N264" i="66"/>
  <c r="M264" i="66"/>
  <c r="N263" i="66"/>
  <c r="M263" i="66"/>
  <c r="N262" i="66"/>
  <c r="M262" i="66"/>
  <c r="N261" i="66"/>
  <c r="M261" i="66"/>
  <c r="N260" i="66"/>
  <c r="M260" i="66"/>
  <c r="N258" i="66"/>
  <c r="M258" i="66"/>
  <c r="N245" i="66"/>
  <c r="M245" i="66"/>
  <c r="N244" i="66"/>
  <c r="M244" i="66"/>
  <c r="N243" i="66"/>
  <c r="M243" i="66"/>
  <c r="N242" i="66"/>
  <c r="M242" i="66"/>
  <c r="N241" i="66"/>
  <c r="M241" i="66"/>
  <c r="N240" i="66"/>
  <c r="M240" i="66"/>
  <c r="N239" i="66"/>
  <c r="M239" i="66"/>
  <c r="N238" i="66"/>
  <c r="M238" i="66"/>
  <c r="N237" i="66"/>
  <c r="M237" i="66"/>
  <c r="N236" i="66"/>
  <c r="M236" i="66"/>
  <c r="N235" i="66"/>
  <c r="M235" i="66"/>
  <c r="N233" i="66"/>
  <c r="M233" i="66"/>
  <c r="N222" i="66"/>
  <c r="M222" i="66"/>
  <c r="N221" i="66"/>
  <c r="M221" i="66"/>
  <c r="N220" i="66"/>
  <c r="M220" i="66"/>
  <c r="N219" i="66"/>
  <c r="M219" i="66"/>
  <c r="N218" i="66"/>
  <c r="M218" i="66"/>
  <c r="N217" i="66"/>
  <c r="M217" i="66"/>
  <c r="N216" i="66"/>
  <c r="M216" i="66"/>
  <c r="N215" i="66"/>
  <c r="M215" i="66"/>
  <c r="N214" i="66"/>
  <c r="M214" i="66"/>
  <c r="N213" i="66"/>
  <c r="M213" i="66"/>
  <c r="N212" i="66"/>
  <c r="M212" i="66"/>
  <c r="N210" i="66"/>
  <c r="M210" i="66"/>
  <c r="N197" i="66"/>
  <c r="M197" i="66"/>
  <c r="N196" i="66"/>
  <c r="M196" i="66"/>
  <c r="N195" i="66"/>
  <c r="M195" i="66"/>
  <c r="N194" i="66"/>
  <c r="M194" i="66"/>
  <c r="N193" i="66"/>
  <c r="M193" i="66"/>
  <c r="N192" i="66"/>
  <c r="M192" i="66"/>
  <c r="N191" i="66"/>
  <c r="M191" i="66"/>
  <c r="N190" i="66"/>
  <c r="M190" i="66"/>
  <c r="N189" i="66"/>
  <c r="M189" i="66"/>
  <c r="N188" i="66"/>
  <c r="M188" i="66"/>
  <c r="N187" i="66"/>
  <c r="M187" i="66"/>
  <c r="N185" i="66"/>
  <c r="M185" i="66"/>
  <c r="N174" i="66"/>
  <c r="M174" i="66"/>
  <c r="N173" i="66"/>
  <c r="M173" i="66"/>
  <c r="N172" i="66"/>
  <c r="M172" i="66"/>
  <c r="N171" i="66"/>
  <c r="M171" i="66"/>
  <c r="N170" i="66"/>
  <c r="M170" i="66"/>
  <c r="N169" i="66"/>
  <c r="M169" i="66"/>
  <c r="N168" i="66"/>
  <c r="M168" i="66"/>
  <c r="N167" i="66"/>
  <c r="M167" i="66"/>
  <c r="N166" i="66"/>
  <c r="M166" i="66"/>
  <c r="N165" i="66"/>
  <c r="M165" i="66"/>
  <c r="N164" i="66"/>
  <c r="M164" i="66"/>
  <c r="N149" i="66"/>
  <c r="M149" i="66"/>
  <c r="N148" i="66"/>
  <c r="M148" i="66"/>
  <c r="N147" i="66"/>
  <c r="M147" i="66"/>
  <c r="N146" i="66"/>
  <c r="M146" i="66"/>
  <c r="N145" i="66"/>
  <c r="M145" i="66"/>
  <c r="N144" i="66"/>
  <c r="M144" i="66"/>
  <c r="N143" i="66"/>
  <c r="M143" i="66"/>
  <c r="N142" i="66"/>
  <c r="M142" i="66"/>
  <c r="N141" i="66"/>
  <c r="M141" i="66"/>
  <c r="N140" i="66"/>
  <c r="M140" i="66"/>
  <c r="N139" i="66"/>
  <c r="M139" i="66"/>
  <c r="N137" i="66"/>
  <c r="M137" i="66"/>
  <c r="N126" i="66"/>
  <c r="M126" i="66"/>
  <c r="N125" i="66"/>
  <c r="M125" i="66"/>
  <c r="N124" i="66"/>
  <c r="M124" i="66"/>
  <c r="N123" i="66"/>
  <c r="M123" i="66"/>
  <c r="N122" i="66"/>
  <c r="M122" i="66"/>
  <c r="N121" i="66"/>
  <c r="M121" i="66"/>
  <c r="N120" i="66"/>
  <c r="M120" i="66"/>
  <c r="N119" i="66"/>
  <c r="M119" i="66"/>
  <c r="N118" i="66"/>
  <c r="M118" i="66"/>
  <c r="N117" i="66"/>
  <c r="M117" i="66"/>
  <c r="N116" i="66"/>
  <c r="M116" i="66"/>
  <c r="N114" i="66"/>
  <c r="M114" i="66"/>
  <c r="N53" i="66"/>
  <c r="M53" i="66"/>
  <c r="N52" i="66"/>
  <c r="M52" i="66"/>
  <c r="N51" i="66"/>
  <c r="M51" i="66"/>
  <c r="N50" i="66"/>
  <c r="M50" i="66"/>
  <c r="N49" i="66"/>
  <c r="M49" i="66"/>
  <c r="N48" i="66"/>
  <c r="M48" i="66"/>
  <c r="N47" i="66"/>
  <c r="M47" i="66"/>
  <c r="N46" i="66"/>
  <c r="M46" i="66"/>
  <c r="N45" i="66"/>
  <c r="M45" i="66"/>
  <c r="N44" i="66"/>
  <c r="M44" i="66"/>
  <c r="N43" i="66"/>
  <c r="M43" i="66"/>
  <c r="N41" i="66"/>
  <c r="M41" i="66"/>
  <c r="N101" i="66"/>
  <c r="M101" i="66"/>
  <c r="N100" i="66"/>
  <c r="M100" i="66"/>
  <c r="N99" i="66"/>
  <c r="M99" i="66"/>
  <c r="N98" i="66"/>
  <c r="M98" i="66"/>
  <c r="N97" i="66"/>
  <c r="M97" i="66"/>
  <c r="N96" i="66"/>
  <c r="M96" i="66"/>
  <c r="N95" i="66"/>
  <c r="M95" i="66"/>
  <c r="N94" i="66"/>
  <c r="M94" i="66"/>
  <c r="N93" i="66"/>
  <c r="M93" i="66"/>
  <c r="N92" i="66"/>
  <c r="M92" i="66"/>
  <c r="N91" i="66"/>
  <c r="M91" i="66"/>
  <c r="N89" i="66"/>
  <c r="M89" i="66"/>
  <c r="N78" i="66"/>
  <c r="M78" i="66"/>
  <c r="N77" i="66"/>
  <c r="M77" i="66"/>
  <c r="N76" i="66"/>
  <c r="M76" i="66"/>
  <c r="N75" i="66"/>
  <c r="M75" i="66"/>
  <c r="N74" i="66"/>
  <c r="M74" i="66"/>
  <c r="N73" i="66"/>
  <c r="M73" i="66"/>
  <c r="N72" i="66"/>
  <c r="M72" i="66"/>
  <c r="N71" i="66"/>
  <c r="M71" i="66"/>
  <c r="N70" i="66"/>
  <c r="M70" i="66"/>
  <c r="N69" i="66"/>
  <c r="M69" i="66"/>
  <c r="N68" i="66"/>
  <c r="M68" i="66"/>
  <c r="N66" i="66"/>
  <c r="M66" i="66"/>
  <c r="N30" i="66"/>
  <c r="M30" i="66"/>
  <c r="N29" i="66"/>
  <c r="M29" i="66"/>
  <c r="N28" i="66"/>
  <c r="M28" i="66"/>
  <c r="N27" i="66"/>
  <c r="M27" i="66"/>
  <c r="N26" i="66"/>
  <c r="M26" i="66"/>
  <c r="N25" i="66"/>
  <c r="M25" i="66"/>
  <c r="N24" i="66"/>
  <c r="M24" i="66"/>
  <c r="N23" i="66"/>
  <c r="M23" i="66"/>
  <c r="N22" i="66"/>
  <c r="M22" i="66"/>
  <c r="N21" i="66"/>
  <c r="M21" i="66"/>
  <c r="N20" i="66"/>
  <c r="M20" i="66"/>
  <c r="N18" i="66"/>
  <c r="M18" i="66"/>
  <c r="M107" i="66"/>
  <c r="E293" i="66"/>
  <c r="D293" i="66"/>
  <c r="E292" i="66"/>
  <c r="D292" i="66"/>
  <c r="E291" i="66"/>
  <c r="D291" i="66"/>
  <c r="E290" i="66"/>
  <c r="D290" i="66"/>
  <c r="E289" i="66"/>
  <c r="D289" i="66"/>
  <c r="E288" i="66"/>
  <c r="D288" i="66"/>
  <c r="E287" i="66"/>
  <c r="D287" i="66"/>
  <c r="E286" i="66"/>
  <c r="D286" i="66"/>
  <c r="E285" i="66"/>
  <c r="D285" i="66"/>
  <c r="E284" i="66"/>
  <c r="D284" i="66"/>
  <c r="E283" i="66"/>
  <c r="D283" i="66"/>
  <c r="E282" i="66"/>
  <c r="D282" i="66"/>
  <c r="E281" i="66"/>
  <c r="D281" i="66"/>
  <c r="N280" i="66"/>
  <c r="M280" i="66"/>
  <c r="E280" i="66"/>
  <c r="D280" i="66"/>
  <c r="N279" i="66"/>
  <c r="M279" i="66"/>
  <c r="E279" i="66"/>
  <c r="D279" i="66"/>
  <c r="N278" i="66"/>
  <c r="M278" i="66"/>
  <c r="E278" i="66"/>
  <c r="D278" i="66"/>
  <c r="N277" i="66"/>
  <c r="M277" i="66"/>
  <c r="E277" i="66"/>
  <c r="D277" i="66"/>
  <c r="N276" i="66"/>
  <c r="M276" i="66"/>
  <c r="E276" i="66"/>
  <c r="D276" i="66"/>
  <c r="Q275" i="66"/>
  <c r="N275" i="66"/>
  <c r="M275" i="66"/>
  <c r="E275" i="66"/>
  <c r="D275" i="66"/>
  <c r="Q274" i="66"/>
  <c r="N274" i="66"/>
  <c r="M274" i="66"/>
  <c r="E274" i="66"/>
  <c r="D274" i="66"/>
  <c r="E270" i="66"/>
  <c r="D270" i="66"/>
  <c r="E269" i="66"/>
  <c r="D269" i="66"/>
  <c r="E268" i="66"/>
  <c r="D268" i="66"/>
  <c r="E267" i="66"/>
  <c r="D267" i="66"/>
  <c r="E266" i="66"/>
  <c r="D266" i="66"/>
  <c r="E265" i="66"/>
  <c r="D265" i="66"/>
  <c r="E264" i="66"/>
  <c r="D264" i="66"/>
  <c r="E263" i="66"/>
  <c r="D263" i="66"/>
  <c r="E262" i="66"/>
  <c r="D262" i="66"/>
  <c r="E261" i="66"/>
  <c r="D261" i="66"/>
  <c r="E260" i="66"/>
  <c r="D260" i="66"/>
  <c r="E259" i="66"/>
  <c r="D259" i="66"/>
  <c r="E258" i="66"/>
  <c r="D258" i="66"/>
  <c r="N257" i="66"/>
  <c r="M257" i="66"/>
  <c r="E257" i="66"/>
  <c r="D257" i="66"/>
  <c r="N256" i="66"/>
  <c r="M256" i="66"/>
  <c r="E256" i="66"/>
  <c r="D256" i="66"/>
  <c r="N255" i="66"/>
  <c r="M255" i="66"/>
  <c r="E255" i="66"/>
  <c r="D255" i="66"/>
  <c r="N254" i="66"/>
  <c r="M254" i="66"/>
  <c r="E254" i="66"/>
  <c r="D254" i="66"/>
  <c r="N253" i="66"/>
  <c r="M253" i="66"/>
  <c r="E253" i="66"/>
  <c r="D253" i="66"/>
  <c r="Q252" i="66"/>
  <c r="N252" i="66"/>
  <c r="M252" i="66"/>
  <c r="E252" i="66"/>
  <c r="D252" i="66"/>
  <c r="Q251" i="66"/>
  <c r="N251" i="66"/>
  <c r="M251" i="66"/>
  <c r="E251" i="66"/>
  <c r="D251" i="66"/>
  <c r="E245" i="66"/>
  <c r="D245" i="66"/>
  <c r="E244" i="66"/>
  <c r="D244" i="66"/>
  <c r="E243" i="66"/>
  <c r="D243" i="66"/>
  <c r="E242" i="66"/>
  <c r="D242" i="66"/>
  <c r="E241" i="66"/>
  <c r="D241" i="66"/>
  <c r="E240" i="66"/>
  <c r="D240" i="66"/>
  <c r="E239" i="66"/>
  <c r="D239" i="66"/>
  <c r="E238" i="66"/>
  <c r="D238" i="66"/>
  <c r="E237" i="66"/>
  <c r="D237" i="66"/>
  <c r="E236" i="66"/>
  <c r="D236" i="66"/>
  <c r="E235" i="66"/>
  <c r="D235" i="66"/>
  <c r="E234" i="66"/>
  <c r="D234" i="66"/>
  <c r="E233" i="66"/>
  <c r="D233" i="66"/>
  <c r="N232" i="66"/>
  <c r="M232" i="66"/>
  <c r="E232" i="66"/>
  <c r="D232" i="66"/>
  <c r="N231" i="66"/>
  <c r="M231" i="66"/>
  <c r="E231" i="66"/>
  <c r="D231" i="66"/>
  <c r="N230" i="66"/>
  <c r="M230" i="66"/>
  <c r="E230" i="66"/>
  <c r="D230" i="66"/>
  <c r="N229" i="66"/>
  <c r="M229" i="66"/>
  <c r="E229" i="66"/>
  <c r="D229" i="66"/>
  <c r="N228" i="66"/>
  <c r="M228" i="66"/>
  <c r="E228" i="66"/>
  <c r="D228" i="66"/>
  <c r="Q227" i="66"/>
  <c r="N227" i="66"/>
  <c r="M227" i="66"/>
  <c r="E227" i="66"/>
  <c r="D227" i="66"/>
  <c r="Q226" i="66"/>
  <c r="N226" i="66"/>
  <c r="M226" i="66"/>
  <c r="E226" i="66"/>
  <c r="D226" i="66"/>
  <c r="E222" i="66"/>
  <c r="D222" i="66"/>
  <c r="E221" i="66"/>
  <c r="D221" i="66"/>
  <c r="E220" i="66"/>
  <c r="D220" i="66"/>
  <c r="E219" i="66"/>
  <c r="D219" i="66"/>
  <c r="E218" i="66"/>
  <c r="D218" i="66"/>
  <c r="E217" i="66"/>
  <c r="D217" i="66"/>
  <c r="E216" i="66"/>
  <c r="D216" i="66"/>
  <c r="E215" i="66"/>
  <c r="D215" i="66"/>
  <c r="E214" i="66"/>
  <c r="D214" i="66"/>
  <c r="E213" i="66"/>
  <c r="D213" i="66"/>
  <c r="E212" i="66"/>
  <c r="D212" i="66"/>
  <c r="E211" i="66"/>
  <c r="D211" i="66"/>
  <c r="E210" i="66"/>
  <c r="D210" i="66"/>
  <c r="N209" i="66"/>
  <c r="M209" i="66"/>
  <c r="E209" i="66"/>
  <c r="D209" i="66"/>
  <c r="N208" i="66"/>
  <c r="M208" i="66"/>
  <c r="E208" i="66"/>
  <c r="D208" i="66"/>
  <c r="N207" i="66"/>
  <c r="M207" i="66"/>
  <c r="E207" i="66"/>
  <c r="D207" i="66"/>
  <c r="N206" i="66"/>
  <c r="M206" i="66"/>
  <c r="E206" i="66"/>
  <c r="D206" i="66"/>
  <c r="N205" i="66"/>
  <c r="M205" i="66"/>
  <c r="E205" i="66"/>
  <c r="D205" i="66"/>
  <c r="Q204" i="66"/>
  <c r="N204" i="66"/>
  <c r="M204" i="66"/>
  <c r="E204" i="66"/>
  <c r="D204" i="66"/>
  <c r="Q203" i="66"/>
  <c r="N203" i="66"/>
  <c r="M203" i="66"/>
  <c r="E203" i="66"/>
  <c r="D203" i="66"/>
  <c r="E197" i="66"/>
  <c r="D197" i="66"/>
  <c r="E196" i="66"/>
  <c r="D196" i="66"/>
  <c r="E195" i="66"/>
  <c r="D195" i="66"/>
  <c r="E194" i="66"/>
  <c r="D194" i="66"/>
  <c r="E193" i="66"/>
  <c r="D193" i="66"/>
  <c r="E192" i="66"/>
  <c r="D192" i="66"/>
  <c r="E191" i="66"/>
  <c r="D191" i="66"/>
  <c r="E190" i="66"/>
  <c r="D190" i="66"/>
  <c r="E189" i="66"/>
  <c r="D189" i="66"/>
  <c r="E188" i="66"/>
  <c r="D188" i="66"/>
  <c r="E187" i="66"/>
  <c r="D187" i="66"/>
  <c r="E186" i="66"/>
  <c r="D186" i="66"/>
  <c r="E185" i="66"/>
  <c r="D185" i="66"/>
  <c r="N184" i="66"/>
  <c r="M184" i="66"/>
  <c r="E184" i="66"/>
  <c r="D184" i="66"/>
  <c r="N183" i="66"/>
  <c r="M183" i="66"/>
  <c r="E183" i="66"/>
  <c r="D183" i="66"/>
  <c r="N182" i="66"/>
  <c r="M182" i="66"/>
  <c r="E182" i="66"/>
  <c r="D182" i="66"/>
  <c r="N181" i="66"/>
  <c r="M181" i="66"/>
  <c r="E181" i="66"/>
  <c r="D181" i="66"/>
  <c r="N180" i="66"/>
  <c r="M180" i="66"/>
  <c r="E180" i="66"/>
  <c r="D180" i="66"/>
  <c r="Q179" i="66"/>
  <c r="N179" i="66"/>
  <c r="M179" i="66"/>
  <c r="E179" i="66"/>
  <c r="D179" i="66"/>
  <c r="Q178" i="66"/>
  <c r="N178" i="66"/>
  <c r="M178" i="66"/>
  <c r="E178" i="66"/>
  <c r="D178" i="66"/>
  <c r="E174" i="66"/>
  <c r="D174" i="66"/>
  <c r="E173" i="66"/>
  <c r="D173" i="66"/>
  <c r="E172" i="66"/>
  <c r="D172" i="66"/>
  <c r="E171" i="66"/>
  <c r="D171" i="66"/>
  <c r="E170" i="66"/>
  <c r="D170" i="66"/>
  <c r="E169" i="66"/>
  <c r="D169" i="66"/>
  <c r="E168" i="66"/>
  <c r="D168" i="66"/>
  <c r="E167" i="66"/>
  <c r="D167" i="66"/>
  <c r="E166" i="66"/>
  <c r="D166" i="66"/>
  <c r="E165" i="66"/>
  <c r="D165" i="66"/>
  <c r="E164" i="66"/>
  <c r="D164" i="66"/>
  <c r="E163" i="66"/>
  <c r="D163" i="66"/>
  <c r="E162" i="66"/>
  <c r="D162" i="66"/>
  <c r="N161" i="66"/>
  <c r="M161" i="66"/>
  <c r="E161" i="66"/>
  <c r="D161" i="66"/>
  <c r="N160" i="66"/>
  <c r="M160" i="66"/>
  <c r="E160" i="66"/>
  <c r="D160" i="66"/>
  <c r="N159" i="66"/>
  <c r="M159" i="66"/>
  <c r="E159" i="66"/>
  <c r="D159" i="66"/>
  <c r="N158" i="66"/>
  <c r="M158" i="66"/>
  <c r="E158" i="66"/>
  <c r="D158" i="66"/>
  <c r="N157" i="66"/>
  <c r="M157" i="66"/>
  <c r="E157" i="66"/>
  <c r="D157" i="66"/>
  <c r="Q156" i="66"/>
  <c r="N156" i="66"/>
  <c r="M156" i="66"/>
  <c r="E156" i="66"/>
  <c r="D156" i="66"/>
  <c r="Q155" i="66"/>
  <c r="N155" i="66"/>
  <c r="M155" i="66"/>
  <c r="E155" i="66"/>
  <c r="D155" i="66"/>
  <c r="E149" i="66"/>
  <c r="D149" i="66"/>
  <c r="E148" i="66"/>
  <c r="D148" i="66"/>
  <c r="E147" i="66"/>
  <c r="D147" i="66"/>
  <c r="E146" i="66"/>
  <c r="D146" i="66"/>
  <c r="E145" i="66"/>
  <c r="D145" i="66"/>
  <c r="E144" i="66"/>
  <c r="D144" i="66"/>
  <c r="E143" i="66"/>
  <c r="D143" i="66"/>
  <c r="E142" i="66"/>
  <c r="D142" i="66"/>
  <c r="E141" i="66"/>
  <c r="D141" i="66"/>
  <c r="E140" i="66"/>
  <c r="D140" i="66"/>
  <c r="E139" i="66"/>
  <c r="D139" i="66"/>
  <c r="E138" i="66"/>
  <c r="D138" i="66"/>
  <c r="E137" i="66"/>
  <c r="D137" i="66"/>
  <c r="N136" i="66"/>
  <c r="M136" i="66"/>
  <c r="E136" i="66"/>
  <c r="D136" i="66"/>
  <c r="N135" i="66"/>
  <c r="M135" i="66"/>
  <c r="E135" i="66"/>
  <c r="D135" i="66"/>
  <c r="N134" i="66"/>
  <c r="M134" i="66"/>
  <c r="E134" i="66"/>
  <c r="D134" i="66"/>
  <c r="N133" i="66"/>
  <c r="M133" i="66"/>
  <c r="E133" i="66"/>
  <c r="D133" i="66"/>
  <c r="N132" i="66"/>
  <c r="M132" i="66"/>
  <c r="E132" i="66"/>
  <c r="D132" i="66"/>
  <c r="Q131" i="66"/>
  <c r="N131" i="66"/>
  <c r="M131" i="66"/>
  <c r="E131" i="66"/>
  <c r="D131" i="66"/>
  <c r="Q130" i="66"/>
  <c r="N130" i="66"/>
  <c r="M130" i="66"/>
  <c r="E130" i="66"/>
  <c r="D130" i="66"/>
  <c r="E126" i="66"/>
  <c r="D126" i="66"/>
  <c r="E125" i="66"/>
  <c r="D125" i="66"/>
  <c r="E124" i="66"/>
  <c r="D124" i="66"/>
  <c r="E123" i="66"/>
  <c r="D123" i="66"/>
  <c r="E122" i="66"/>
  <c r="D122" i="66"/>
  <c r="E121" i="66"/>
  <c r="D121" i="66"/>
  <c r="E120" i="66"/>
  <c r="D120" i="66"/>
  <c r="E119" i="66"/>
  <c r="D119" i="66"/>
  <c r="E118" i="66"/>
  <c r="D118" i="66"/>
  <c r="E117" i="66"/>
  <c r="D117" i="66"/>
  <c r="E116" i="66"/>
  <c r="D116" i="66"/>
  <c r="E115" i="66"/>
  <c r="D115" i="66"/>
  <c r="E114" i="66"/>
  <c r="D114" i="66"/>
  <c r="N113" i="66"/>
  <c r="M113" i="66"/>
  <c r="E113" i="66"/>
  <c r="D113" i="66"/>
  <c r="N112" i="66"/>
  <c r="M112" i="66"/>
  <c r="E112" i="66"/>
  <c r="D112" i="66"/>
  <c r="N111" i="66"/>
  <c r="M111" i="66"/>
  <c r="E111" i="66"/>
  <c r="D111" i="66"/>
  <c r="N110" i="66"/>
  <c r="M110" i="66"/>
  <c r="E110" i="66"/>
  <c r="D110" i="66"/>
  <c r="N109" i="66"/>
  <c r="M109" i="66"/>
  <c r="E109" i="66"/>
  <c r="D109" i="66"/>
  <c r="Q108" i="66"/>
  <c r="N108" i="66"/>
  <c r="M108" i="66"/>
  <c r="E108" i="66"/>
  <c r="D108" i="66"/>
  <c r="Q107" i="66"/>
  <c r="N107" i="66"/>
  <c r="E107" i="66"/>
  <c r="D107" i="66"/>
  <c r="E53" i="66"/>
  <c r="D53" i="66"/>
  <c r="E52" i="66"/>
  <c r="D52" i="66"/>
  <c r="E51" i="66"/>
  <c r="D51" i="66"/>
  <c r="E50" i="66"/>
  <c r="D50" i="66"/>
  <c r="E49" i="66"/>
  <c r="D49" i="66"/>
  <c r="E48" i="66"/>
  <c r="D48" i="66"/>
  <c r="E47" i="66"/>
  <c r="D47" i="66"/>
  <c r="E46" i="66"/>
  <c r="D46" i="66"/>
  <c r="E45" i="66"/>
  <c r="D45" i="66"/>
  <c r="E44" i="66"/>
  <c r="D44" i="66"/>
  <c r="E43" i="66"/>
  <c r="D43" i="66"/>
  <c r="E42" i="66"/>
  <c r="D42" i="66"/>
  <c r="E41" i="66"/>
  <c r="D41" i="66"/>
  <c r="N40" i="66"/>
  <c r="M40" i="66"/>
  <c r="E40" i="66"/>
  <c r="D40" i="66"/>
  <c r="N39" i="66"/>
  <c r="M39" i="66"/>
  <c r="E39" i="66"/>
  <c r="D39" i="66"/>
  <c r="N38" i="66"/>
  <c r="M38" i="66"/>
  <c r="E38" i="66"/>
  <c r="D38" i="66"/>
  <c r="N37" i="66"/>
  <c r="M37" i="66"/>
  <c r="E37" i="66"/>
  <c r="D37" i="66"/>
  <c r="N36" i="66"/>
  <c r="M36" i="66"/>
  <c r="E36" i="66"/>
  <c r="D36" i="66"/>
  <c r="Q35" i="66"/>
  <c r="N35" i="66"/>
  <c r="M35" i="66"/>
  <c r="E35" i="66"/>
  <c r="D35" i="66"/>
  <c r="Q34" i="66"/>
  <c r="N34" i="66"/>
  <c r="M34" i="66"/>
  <c r="E34" i="66"/>
  <c r="D34" i="66"/>
  <c r="E101" i="66"/>
  <c r="D101" i="66"/>
  <c r="E100" i="66"/>
  <c r="D100" i="66"/>
  <c r="E99" i="66"/>
  <c r="D99" i="66"/>
  <c r="E98" i="66"/>
  <c r="D98" i="66"/>
  <c r="E97" i="66"/>
  <c r="D97" i="66"/>
  <c r="E96" i="66"/>
  <c r="D96" i="66"/>
  <c r="E95" i="66"/>
  <c r="D95" i="66"/>
  <c r="E94" i="66"/>
  <c r="D94" i="66"/>
  <c r="E93" i="66"/>
  <c r="D93" i="66"/>
  <c r="E92" i="66"/>
  <c r="D92" i="66"/>
  <c r="E91" i="66"/>
  <c r="D91" i="66"/>
  <c r="E90" i="66"/>
  <c r="D90" i="66"/>
  <c r="E89" i="66"/>
  <c r="D89" i="66"/>
  <c r="N88" i="66"/>
  <c r="M88" i="66"/>
  <c r="E88" i="66"/>
  <c r="D88" i="66"/>
  <c r="N87" i="66"/>
  <c r="M87" i="66"/>
  <c r="E87" i="66"/>
  <c r="D87" i="66"/>
  <c r="N86" i="66"/>
  <c r="M86" i="66"/>
  <c r="E86" i="66"/>
  <c r="D86" i="66"/>
  <c r="N85" i="66"/>
  <c r="M85" i="66"/>
  <c r="E85" i="66"/>
  <c r="D85" i="66"/>
  <c r="N84" i="66"/>
  <c r="M84" i="66"/>
  <c r="E84" i="66"/>
  <c r="D84" i="66"/>
  <c r="Q83" i="66"/>
  <c r="N83" i="66"/>
  <c r="M83" i="66"/>
  <c r="E83" i="66"/>
  <c r="D83" i="66"/>
  <c r="Q82" i="66"/>
  <c r="N82" i="66"/>
  <c r="M82" i="66"/>
  <c r="E82" i="66"/>
  <c r="D82" i="66"/>
  <c r="E78" i="66"/>
  <c r="D78" i="66"/>
  <c r="E77" i="66"/>
  <c r="D77" i="66"/>
  <c r="E76" i="66"/>
  <c r="D76" i="66"/>
  <c r="E75" i="66"/>
  <c r="D75" i="66"/>
  <c r="E74" i="66"/>
  <c r="D74" i="66"/>
  <c r="E73" i="66"/>
  <c r="D73" i="66"/>
  <c r="E72" i="66"/>
  <c r="D72" i="66"/>
  <c r="E71" i="66"/>
  <c r="D71" i="66"/>
  <c r="E70" i="66"/>
  <c r="D70" i="66"/>
  <c r="E69" i="66"/>
  <c r="D69" i="66"/>
  <c r="E68" i="66"/>
  <c r="D68" i="66"/>
  <c r="E67" i="66"/>
  <c r="D67" i="66"/>
  <c r="E66" i="66"/>
  <c r="D66" i="66"/>
  <c r="N65" i="66"/>
  <c r="M65" i="66"/>
  <c r="E65" i="66"/>
  <c r="D65" i="66"/>
  <c r="N64" i="66"/>
  <c r="M64" i="66"/>
  <c r="E64" i="66"/>
  <c r="D64" i="66"/>
  <c r="N63" i="66"/>
  <c r="M63" i="66"/>
  <c r="E63" i="66"/>
  <c r="D63" i="66"/>
  <c r="N62" i="66"/>
  <c r="M62" i="66"/>
  <c r="E62" i="66"/>
  <c r="D62" i="66"/>
  <c r="N61" i="66"/>
  <c r="M61" i="66"/>
  <c r="E61" i="66"/>
  <c r="D61" i="66"/>
  <c r="Q60" i="66"/>
  <c r="N60" i="66"/>
  <c r="M60" i="66"/>
  <c r="E60" i="66"/>
  <c r="D60" i="66"/>
  <c r="Q59" i="66"/>
  <c r="N59" i="66"/>
  <c r="M59" i="66"/>
  <c r="E59" i="66"/>
  <c r="D59" i="66"/>
  <c r="E30" i="66"/>
  <c r="D30" i="66"/>
  <c r="E29" i="66"/>
  <c r="D29" i="66"/>
  <c r="E28" i="66"/>
  <c r="D28" i="66"/>
  <c r="E27" i="66"/>
  <c r="D27" i="66"/>
  <c r="E26" i="66"/>
  <c r="D26" i="66"/>
  <c r="E25" i="66"/>
  <c r="D25" i="66"/>
  <c r="E24" i="66"/>
  <c r="D24" i="66"/>
  <c r="E23" i="66"/>
  <c r="D23" i="66"/>
  <c r="E22" i="66"/>
  <c r="D22" i="66"/>
  <c r="E21" i="66"/>
  <c r="D21" i="66"/>
  <c r="E20" i="66"/>
  <c r="D20" i="66"/>
  <c r="E19" i="66"/>
  <c r="D19" i="66"/>
  <c r="E18" i="66"/>
  <c r="D18" i="66"/>
  <c r="N17" i="66"/>
  <c r="M17" i="66"/>
  <c r="E17" i="66"/>
  <c r="D17" i="66"/>
  <c r="N16" i="66"/>
  <c r="M16" i="66"/>
  <c r="E16" i="66"/>
  <c r="D16" i="66"/>
  <c r="N15" i="66"/>
  <c r="M15" i="66"/>
  <c r="E15" i="66"/>
  <c r="D15" i="66"/>
  <c r="N14" i="66"/>
  <c r="M14" i="66"/>
  <c r="E14" i="66"/>
  <c r="D14" i="66"/>
  <c r="N13" i="66"/>
  <c r="M13" i="66"/>
  <c r="E13" i="66"/>
  <c r="D13" i="66"/>
  <c r="Q12" i="66"/>
  <c r="N12" i="66"/>
  <c r="M12" i="66"/>
  <c r="E12" i="66"/>
  <c r="D12" i="66"/>
  <c r="Q11" i="66"/>
  <c r="M11" i="66"/>
  <c r="E11" i="66"/>
  <c r="D11" i="66"/>
  <c r="P11" i="66"/>
  <c r="P12" i="66"/>
  <c r="P59" i="66"/>
  <c r="P60" i="66"/>
  <c r="P82" i="66"/>
  <c r="P83" i="66"/>
  <c r="P34" i="66"/>
  <c r="P35" i="66"/>
  <c r="P107" i="66"/>
  <c r="P108" i="66"/>
  <c r="P130" i="66"/>
  <c r="P131" i="66"/>
  <c r="P155" i="66"/>
  <c r="P156" i="66"/>
  <c r="P178" i="66"/>
  <c r="P179" i="66"/>
  <c r="P203" i="66"/>
  <c r="P204" i="66"/>
  <c r="P226" i="66"/>
  <c r="P227" i="66"/>
  <c r="P251" i="66"/>
  <c r="P252" i="66"/>
  <c r="P274" i="66"/>
  <c r="P275" i="66"/>
  <c r="P13" i="66"/>
  <c r="P14" i="66"/>
  <c r="P15" i="66"/>
  <c r="P16" i="66"/>
  <c r="P17" i="66"/>
  <c r="P61" i="66"/>
  <c r="P62" i="66"/>
  <c r="P63" i="66"/>
  <c r="P64" i="66"/>
  <c r="P65" i="66"/>
  <c r="P84" i="66"/>
  <c r="P85" i="66"/>
  <c r="P86" i="66"/>
  <c r="P87" i="66"/>
  <c r="P88" i="66"/>
  <c r="P36" i="66"/>
  <c r="P37" i="66"/>
  <c r="P38" i="66"/>
  <c r="P39" i="66"/>
  <c r="P40" i="66"/>
  <c r="P109" i="66"/>
  <c r="P110" i="66"/>
  <c r="P111" i="66"/>
  <c r="P112" i="66"/>
  <c r="P113" i="66"/>
  <c r="P132" i="66"/>
  <c r="P133" i="66"/>
  <c r="P134" i="66"/>
  <c r="P135" i="66"/>
  <c r="P136" i="66"/>
  <c r="P157" i="66"/>
  <c r="P158" i="66"/>
  <c r="P159" i="66"/>
  <c r="P160" i="66"/>
  <c r="P161" i="66"/>
  <c r="P180" i="66"/>
  <c r="P181" i="66"/>
  <c r="P182" i="66"/>
  <c r="P183" i="66"/>
  <c r="P184" i="66"/>
  <c r="P205" i="66"/>
  <c r="P206" i="66"/>
  <c r="P207" i="66"/>
  <c r="P208" i="66"/>
  <c r="P209" i="66"/>
  <c r="P228" i="66"/>
  <c r="P229" i="66"/>
  <c r="P230" i="66"/>
  <c r="P231" i="66"/>
  <c r="P232" i="66"/>
  <c r="P253" i="66"/>
  <c r="P254" i="66"/>
  <c r="P255" i="66"/>
  <c r="P256" i="66"/>
  <c r="P257" i="66"/>
  <c r="P276" i="66"/>
  <c r="P277" i="66"/>
  <c r="P278" i="66"/>
  <c r="P279" i="66"/>
  <c r="P280" i="66"/>
  <c r="P23" i="66"/>
  <c r="P24" i="66"/>
  <c r="P25" i="66"/>
  <c r="P26" i="66"/>
  <c r="P27" i="66"/>
  <c r="P28" i="66"/>
  <c r="P29" i="66"/>
  <c r="P30" i="66"/>
  <c r="P71" i="66"/>
  <c r="P72" i="66"/>
  <c r="P73" i="66"/>
  <c r="P74" i="66"/>
  <c r="P75" i="66"/>
  <c r="P76" i="66"/>
  <c r="P77" i="66"/>
  <c r="P78" i="66"/>
  <c r="P94" i="66"/>
  <c r="P95" i="66"/>
  <c r="P96" i="66"/>
  <c r="P97" i="66"/>
  <c r="P98" i="66"/>
  <c r="P99" i="66"/>
  <c r="P100" i="66"/>
  <c r="P101" i="66"/>
  <c r="P46" i="66"/>
  <c r="P47" i="66"/>
  <c r="P48" i="66"/>
  <c r="P49" i="66"/>
  <c r="P50" i="66"/>
  <c r="P51" i="66"/>
  <c r="P52" i="66"/>
  <c r="P53" i="66"/>
  <c r="P119" i="66"/>
  <c r="P120" i="66"/>
  <c r="P121" i="66"/>
  <c r="P122" i="66"/>
  <c r="P123" i="66"/>
  <c r="P124" i="66"/>
  <c r="P125" i="66"/>
  <c r="P126" i="66"/>
  <c r="P142" i="66"/>
  <c r="P143" i="66"/>
  <c r="P144" i="66"/>
  <c r="P145" i="66"/>
  <c r="P146" i="66"/>
  <c r="P147" i="66"/>
  <c r="P148" i="66"/>
  <c r="P149" i="66"/>
  <c r="P167" i="66"/>
  <c r="P168" i="66"/>
  <c r="P169" i="66"/>
  <c r="P170" i="66"/>
  <c r="P171" i="66"/>
  <c r="P172" i="66"/>
  <c r="P173" i="66"/>
  <c r="P174" i="66"/>
  <c r="P190" i="66"/>
  <c r="P191" i="66"/>
  <c r="P192" i="66"/>
  <c r="P193" i="66"/>
  <c r="P194" i="66"/>
  <c r="P195" i="66"/>
  <c r="P196" i="66"/>
  <c r="P197" i="66"/>
  <c r="P215" i="66"/>
  <c r="P216" i="66"/>
  <c r="P217" i="66"/>
  <c r="P218" i="66"/>
  <c r="P219" i="66"/>
  <c r="P220" i="66"/>
  <c r="P221" i="66"/>
  <c r="P222" i="66"/>
  <c r="P238" i="66"/>
  <c r="P239" i="66"/>
  <c r="P240" i="66"/>
  <c r="P241" i="66"/>
  <c r="P242" i="66"/>
  <c r="P243" i="66"/>
  <c r="P244" i="66"/>
  <c r="P245" i="66"/>
  <c r="P263" i="66"/>
  <c r="P264" i="66"/>
  <c r="P265" i="66"/>
  <c r="P266" i="66"/>
  <c r="P267" i="66"/>
  <c r="P268" i="66"/>
  <c r="P269" i="66"/>
  <c r="P270" i="66"/>
  <c r="P286" i="66"/>
  <c r="P287" i="66"/>
  <c r="P288" i="66"/>
  <c r="P289" i="66"/>
  <c r="P290" i="66"/>
  <c r="P291" i="66"/>
  <c r="P292" i="66"/>
  <c r="P293" i="66"/>
  <c r="K275" i="66"/>
  <c r="J275" i="66"/>
  <c r="K274" i="66"/>
  <c r="J274" i="66"/>
  <c r="K252" i="66"/>
  <c r="J252" i="66"/>
  <c r="K251" i="66"/>
  <c r="J251" i="66"/>
  <c r="K131" i="66"/>
  <c r="J131" i="66"/>
  <c r="K108" i="66"/>
  <c r="J108" i="66"/>
  <c r="K107" i="66"/>
  <c r="J107" i="66"/>
  <c r="K60" i="66"/>
  <c r="K59" i="66"/>
  <c r="J59" i="66"/>
  <c r="K12" i="66"/>
  <c r="J12" i="66"/>
  <c r="K11" i="66"/>
  <c r="J11" i="66"/>
  <c r="K227" i="66"/>
  <c r="J227" i="66"/>
  <c r="K226" i="66"/>
  <c r="J226" i="66"/>
  <c r="K204" i="66"/>
  <c r="J204" i="66"/>
  <c r="K203" i="66"/>
  <c r="J203" i="66"/>
  <c r="K179" i="66"/>
  <c r="J179" i="66"/>
  <c r="K178" i="66"/>
  <c r="J178" i="66"/>
  <c r="J156" i="66"/>
  <c r="K155" i="66"/>
  <c r="J155" i="66"/>
  <c r="K34" i="66"/>
  <c r="J34" i="66"/>
  <c r="K83" i="66"/>
  <c r="J83" i="66"/>
  <c r="K82" i="66"/>
  <c r="J82" i="66"/>
  <c r="K285" i="66"/>
  <c r="J285" i="66"/>
  <c r="K284" i="66"/>
  <c r="J284" i="66"/>
  <c r="K283" i="66"/>
  <c r="J283" i="66"/>
  <c r="K282" i="66"/>
  <c r="J282" i="66"/>
  <c r="K281" i="66"/>
  <c r="J281" i="66"/>
  <c r="K280" i="66"/>
  <c r="J280" i="66"/>
  <c r="K279" i="66"/>
  <c r="J279" i="66"/>
  <c r="K278" i="66"/>
  <c r="J278" i="66"/>
  <c r="K277" i="66"/>
  <c r="J277" i="66"/>
  <c r="K276" i="66"/>
  <c r="J276" i="66"/>
  <c r="K262" i="66"/>
  <c r="J262" i="66"/>
  <c r="K261" i="66"/>
  <c r="J261" i="66"/>
  <c r="K260" i="66"/>
  <c r="J260" i="66"/>
  <c r="K259" i="66"/>
  <c r="J259" i="66"/>
  <c r="K258" i="66"/>
  <c r="J258" i="66"/>
  <c r="K257" i="66"/>
  <c r="J257" i="66"/>
  <c r="K254" i="66"/>
  <c r="K230" i="66"/>
  <c r="J230" i="66"/>
  <c r="K207" i="66"/>
  <c r="J207" i="66"/>
  <c r="K182" i="66"/>
  <c r="J182" i="66"/>
  <c r="K149" i="66"/>
  <c r="J149" i="66"/>
  <c r="K148" i="66"/>
  <c r="K147" i="66"/>
  <c r="J147" i="66"/>
  <c r="K123" i="66"/>
  <c r="K118" i="66"/>
  <c r="J118" i="66"/>
  <c r="K117" i="66"/>
  <c r="J117" i="66"/>
  <c r="K116" i="66"/>
  <c r="J116" i="66"/>
  <c r="K115" i="66"/>
  <c r="J115" i="66"/>
  <c r="K114" i="66"/>
  <c r="J114" i="66"/>
  <c r="K113" i="66"/>
  <c r="J113" i="66"/>
  <c r="K111" i="66"/>
  <c r="J111" i="66"/>
  <c r="K110" i="66"/>
  <c r="J110" i="66"/>
  <c r="K109" i="66"/>
  <c r="J109" i="66"/>
  <c r="K38" i="66"/>
  <c r="J38" i="66"/>
  <c r="K86" i="66"/>
  <c r="J86" i="66"/>
  <c r="K78" i="66"/>
  <c r="J78" i="66"/>
  <c r="K76" i="66"/>
  <c r="J76" i="66"/>
  <c r="K75" i="66"/>
  <c r="J75" i="66"/>
  <c r="K74" i="66"/>
  <c r="J74" i="66"/>
  <c r="K73" i="66"/>
  <c r="K72" i="66"/>
  <c r="J72" i="66"/>
  <c r="K71" i="66"/>
  <c r="J71" i="66"/>
  <c r="K70" i="66"/>
  <c r="J70" i="66"/>
  <c r="K69" i="66"/>
  <c r="J69" i="66"/>
  <c r="K68" i="66"/>
  <c r="J68" i="66"/>
  <c r="K67" i="66"/>
  <c r="J67" i="66"/>
  <c r="K66" i="66"/>
  <c r="J66" i="66"/>
  <c r="K64" i="66"/>
  <c r="J64" i="66"/>
  <c r="K63" i="66"/>
  <c r="J63" i="66"/>
  <c r="K62" i="66"/>
  <c r="J62" i="66"/>
  <c r="K61" i="66"/>
  <c r="J61" i="66"/>
  <c r="K30" i="66"/>
  <c r="J30" i="66"/>
  <c r="K28" i="66"/>
  <c r="J28" i="66"/>
  <c r="K27" i="66"/>
  <c r="J27" i="66"/>
  <c r="K26" i="66"/>
  <c r="J26" i="66"/>
  <c r="K25" i="66"/>
  <c r="J25" i="66"/>
  <c r="K24" i="66"/>
  <c r="J24" i="66"/>
  <c r="K23" i="66"/>
  <c r="J23" i="66"/>
  <c r="K22" i="66"/>
  <c r="J22" i="66"/>
  <c r="K21" i="66"/>
  <c r="J21" i="66"/>
  <c r="K20" i="66"/>
  <c r="J20" i="66"/>
  <c r="K19" i="66"/>
  <c r="J19" i="66"/>
  <c r="K18" i="66"/>
  <c r="K17" i="66"/>
  <c r="J17" i="66"/>
  <c r="K16" i="66"/>
  <c r="J16" i="66"/>
  <c r="K15" i="66"/>
  <c r="J15" i="66"/>
  <c r="K14" i="66"/>
  <c r="J14" i="66"/>
  <c r="K13" i="66"/>
  <c r="J13" i="66"/>
  <c r="K236" i="66"/>
  <c r="J236" i="66"/>
  <c r="K231" i="66"/>
  <c r="J231" i="66"/>
  <c r="K229" i="66"/>
  <c r="J229" i="66"/>
  <c r="K228" i="66"/>
  <c r="J228" i="66"/>
  <c r="K213" i="66"/>
  <c r="J213" i="66"/>
  <c r="K208" i="66"/>
  <c r="J208" i="66"/>
  <c r="K206" i="66"/>
  <c r="J206" i="66"/>
  <c r="K205" i="66"/>
  <c r="J205" i="66"/>
  <c r="K188" i="66"/>
  <c r="J188" i="66"/>
  <c r="K183" i="66"/>
  <c r="J183" i="66"/>
  <c r="K181" i="66"/>
  <c r="J181" i="66"/>
  <c r="J180" i="66"/>
  <c r="K165" i="66"/>
  <c r="J165" i="66"/>
  <c r="K44" i="66"/>
  <c r="J44" i="66"/>
  <c r="K39" i="66"/>
  <c r="J39" i="66"/>
  <c r="K37" i="66"/>
  <c r="J37" i="66"/>
  <c r="K36" i="66"/>
  <c r="J36" i="66"/>
  <c r="K92" i="66"/>
  <c r="J92" i="66"/>
  <c r="K87" i="66"/>
  <c r="J87" i="66"/>
  <c r="K85" i="66"/>
  <c r="J85" i="66"/>
  <c r="K84" i="66"/>
  <c r="J84" i="66"/>
  <c r="K237" i="66"/>
  <c r="J237" i="66"/>
  <c r="K235" i="66"/>
  <c r="J235" i="66"/>
  <c r="K234" i="66"/>
  <c r="J234" i="66"/>
  <c r="K233" i="66"/>
  <c r="J233" i="66"/>
  <c r="K232" i="66"/>
  <c r="J232" i="66"/>
  <c r="K219" i="66"/>
  <c r="J219" i="66"/>
  <c r="K218" i="66"/>
  <c r="K216" i="66"/>
  <c r="J216" i="66"/>
  <c r="K214" i="66"/>
  <c r="J214" i="66"/>
  <c r="K212" i="66"/>
  <c r="J212" i="66"/>
  <c r="K211" i="66"/>
  <c r="J211" i="66"/>
  <c r="K210" i="66"/>
  <c r="J210" i="66"/>
  <c r="K209" i="66"/>
  <c r="J209" i="66"/>
  <c r="J190" i="66"/>
  <c r="K189" i="66"/>
  <c r="J189" i="66"/>
  <c r="K187" i="66"/>
  <c r="J187" i="66"/>
  <c r="K186" i="66"/>
  <c r="J186" i="66"/>
  <c r="K185" i="66"/>
  <c r="J185" i="66"/>
  <c r="K184" i="66"/>
  <c r="J184" i="66"/>
  <c r="J172" i="66"/>
  <c r="J168" i="66"/>
  <c r="J167" i="66"/>
  <c r="K166" i="66"/>
  <c r="J166" i="66"/>
  <c r="K164" i="66"/>
  <c r="J164" i="66"/>
  <c r="K163" i="66"/>
  <c r="J163" i="66"/>
  <c r="J162" i="66"/>
  <c r="K53" i="66"/>
  <c r="J53" i="66"/>
  <c r="K51" i="66"/>
  <c r="J51" i="66"/>
  <c r="K50" i="66"/>
  <c r="J50" i="66"/>
  <c r="K49" i="66"/>
  <c r="J49" i="66"/>
  <c r="K48" i="66"/>
  <c r="K47" i="66"/>
  <c r="J47" i="66"/>
  <c r="K46" i="66"/>
  <c r="J46" i="66"/>
  <c r="K45" i="66"/>
  <c r="J45" i="66"/>
  <c r="K43" i="66"/>
  <c r="J43" i="66"/>
  <c r="K42" i="66"/>
  <c r="J42" i="66"/>
  <c r="K41" i="66"/>
  <c r="J41" i="66"/>
  <c r="K40" i="66"/>
  <c r="J40" i="66"/>
  <c r="K101" i="66"/>
  <c r="J101" i="66"/>
  <c r="K100" i="66"/>
  <c r="J100" i="66"/>
  <c r="K99" i="66"/>
  <c r="J99" i="66"/>
  <c r="K98" i="66"/>
  <c r="J98" i="66"/>
  <c r="K97" i="66"/>
  <c r="J97" i="66"/>
  <c r="J96" i="66"/>
  <c r="K95" i="66"/>
  <c r="J95" i="66"/>
  <c r="K94" i="66"/>
  <c r="J94" i="66"/>
  <c r="K93" i="66"/>
  <c r="J93" i="66"/>
  <c r="K91" i="66"/>
  <c r="J91" i="66"/>
  <c r="K90" i="66"/>
  <c r="J90" i="66"/>
  <c r="K89" i="66"/>
  <c r="J89" i="66"/>
  <c r="K88" i="66"/>
  <c r="J88" i="66"/>
  <c r="J132" i="66"/>
  <c r="J133" i="66"/>
  <c r="J134" i="66"/>
  <c r="J135" i="66"/>
  <c r="J136" i="66"/>
  <c r="J137" i="66"/>
  <c r="J140" i="66"/>
  <c r="J141" i="66"/>
  <c r="K96" i="66"/>
  <c r="J121" i="66"/>
  <c r="K121" i="66"/>
  <c r="K169" i="66"/>
  <c r="K122" i="66"/>
  <c r="J170" i="66"/>
  <c r="K170" i="66"/>
  <c r="J29" i="66"/>
  <c r="K29" i="66"/>
  <c r="J77" i="66"/>
  <c r="K77" i="66"/>
  <c r="J52" i="66"/>
  <c r="K52" i="66"/>
  <c r="J148" i="66"/>
  <c r="K173" i="66"/>
  <c r="K126" i="66"/>
  <c r="K156" i="66"/>
  <c r="J157" i="66"/>
  <c r="K157" i="66"/>
  <c r="J253" i="66"/>
  <c r="K253" i="66"/>
  <c r="J158" i="66"/>
  <c r="K158" i="66"/>
  <c r="J159" i="66"/>
  <c r="K159" i="66"/>
  <c r="J254" i="66"/>
  <c r="J255" i="66"/>
  <c r="K255" i="66"/>
  <c r="K160" i="66"/>
  <c r="J256" i="66"/>
  <c r="K256" i="66"/>
  <c r="K162" i="66"/>
  <c r="K167" i="66"/>
  <c r="K168" i="66"/>
  <c r="K171" i="66"/>
  <c r="K172" i="66"/>
  <c r="J171" i="66"/>
  <c r="J130" i="66"/>
  <c r="J138" i="66"/>
  <c r="J139" i="66"/>
  <c r="H112" i="66"/>
  <c r="G112" i="66"/>
  <c r="H126" i="66"/>
  <c r="H221" i="66"/>
  <c r="G221" i="66"/>
  <c r="G220" i="66"/>
  <c r="H220" i="66"/>
  <c r="H124" i="66"/>
  <c r="G218" i="66"/>
  <c r="H168" i="66"/>
  <c r="H120" i="66"/>
  <c r="G71" i="66"/>
  <c r="H119" i="66"/>
  <c r="G162" i="66"/>
  <c r="H137" i="66"/>
  <c r="H114" i="66"/>
  <c r="G114" i="66"/>
  <c r="H41" i="66"/>
  <c r="H89" i="66"/>
  <c r="H207" i="66"/>
  <c r="G207" i="66"/>
  <c r="G134" i="66"/>
  <c r="H134" i="66"/>
  <c r="H206" i="66"/>
  <c r="G206" i="66"/>
  <c r="H110" i="66"/>
  <c r="G110" i="66"/>
  <c r="H85" i="66"/>
  <c r="G85" i="66"/>
  <c r="H62" i="66"/>
  <c r="H174" i="66"/>
  <c r="G174" i="66"/>
  <c r="G149" i="66"/>
  <c r="G148" i="66"/>
  <c r="H172" i="66"/>
  <c r="H171" i="66"/>
  <c r="G171" i="66"/>
  <c r="H146" i="66"/>
  <c r="G146" i="66"/>
  <c r="H167" i="66"/>
  <c r="G117" i="66"/>
  <c r="H260" i="66"/>
  <c r="G260" i="66"/>
  <c r="H212" i="66"/>
  <c r="G212" i="66"/>
  <c r="H116" i="66"/>
  <c r="H136" i="66"/>
  <c r="H256" i="66"/>
  <c r="G256" i="66"/>
  <c r="H160" i="66"/>
  <c r="G160" i="66"/>
  <c r="H159" i="66"/>
  <c r="G159" i="66"/>
  <c r="H254" i="66"/>
  <c r="H133" i="66"/>
  <c r="H157" i="66"/>
  <c r="G157" i="66"/>
  <c r="H132" i="66"/>
  <c r="H156" i="66"/>
  <c r="H131" i="66"/>
  <c r="H18" i="66"/>
  <c r="G18" i="66"/>
  <c r="G82" i="66"/>
  <c r="H82" i="66"/>
  <c r="G83" i="66"/>
  <c r="H83" i="66"/>
  <c r="G84" i="66"/>
  <c r="H84" i="66"/>
  <c r="G87" i="66"/>
  <c r="H87" i="66"/>
  <c r="G88" i="66"/>
  <c r="H88" i="66"/>
  <c r="G89" i="66"/>
  <c r="G90" i="66"/>
  <c r="H90" i="66"/>
  <c r="G94" i="66"/>
  <c r="H94" i="66"/>
  <c r="G95" i="66"/>
  <c r="H95" i="66"/>
  <c r="G96" i="66"/>
  <c r="H96" i="66"/>
  <c r="G97" i="66"/>
  <c r="H97" i="66"/>
  <c r="G98" i="66"/>
  <c r="H98" i="66"/>
  <c r="G99" i="66"/>
  <c r="H99" i="66"/>
  <c r="G100" i="66"/>
  <c r="H100" i="66"/>
  <c r="G101" i="66"/>
  <c r="H101" i="66"/>
  <c r="G34" i="66"/>
  <c r="H34" i="66"/>
  <c r="G36" i="66"/>
  <c r="H36" i="66"/>
  <c r="G37" i="66"/>
  <c r="H37" i="66"/>
  <c r="G39" i="66"/>
  <c r="H39" i="66"/>
  <c r="G40" i="66"/>
  <c r="H40" i="66"/>
  <c r="G41" i="66"/>
  <c r="G42" i="66"/>
  <c r="H42" i="66"/>
  <c r="G46" i="66"/>
  <c r="H46" i="66"/>
  <c r="G47" i="66"/>
  <c r="H47" i="66"/>
  <c r="H48" i="66"/>
  <c r="G49" i="66"/>
  <c r="H49" i="66"/>
  <c r="G50" i="66"/>
  <c r="H50" i="66"/>
  <c r="G51" i="66"/>
  <c r="H51" i="66"/>
  <c r="G52" i="66"/>
  <c r="H52" i="66"/>
  <c r="G53" i="66"/>
  <c r="H53" i="66"/>
  <c r="G155" i="66"/>
  <c r="H155" i="66"/>
  <c r="G163" i="66"/>
  <c r="H163" i="66"/>
  <c r="G164" i="66"/>
  <c r="H164" i="66"/>
  <c r="G165" i="66"/>
  <c r="H165" i="66"/>
  <c r="G166" i="66"/>
  <c r="H166" i="66"/>
  <c r="G167" i="66"/>
  <c r="G168" i="66"/>
  <c r="G169" i="66"/>
  <c r="H169" i="66"/>
  <c r="G170" i="66"/>
  <c r="H170" i="66"/>
  <c r="G172" i="66"/>
  <c r="H173" i="66"/>
  <c r="G178" i="66"/>
  <c r="H178" i="66"/>
  <c r="G179" i="66"/>
  <c r="H179" i="66"/>
  <c r="G180" i="66"/>
  <c r="G181" i="66"/>
  <c r="H181" i="66"/>
  <c r="G183" i="66"/>
  <c r="H183" i="66"/>
  <c r="G184" i="66"/>
  <c r="H184" i="66"/>
  <c r="G185" i="66"/>
  <c r="H185" i="66"/>
  <c r="G186" i="66"/>
  <c r="H186" i="66"/>
  <c r="G187" i="66"/>
  <c r="H187" i="66"/>
  <c r="G188" i="66"/>
  <c r="H188" i="66"/>
  <c r="G189" i="66"/>
  <c r="H189" i="66"/>
  <c r="G203" i="66"/>
  <c r="H203" i="66"/>
  <c r="G204" i="66"/>
  <c r="H204" i="66"/>
  <c r="G205" i="66"/>
  <c r="H205" i="66"/>
  <c r="G208" i="66"/>
  <c r="H208" i="66"/>
  <c r="G209" i="66"/>
  <c r="H209" i="66"/>
  <c r="G210" i="66"/>
  <c r="H210" i="66"/>
  <c r="G211" i="66"/>
  <c r="H211" i="66"/>
  <c r="G213" i="66"/>
  <c r="H213" i="66"/>
  <c r="G214" i="66"/>
  <c r="H214" i="66"/>
  <c r="H215" i="66"/>
  <c r="G216" i="66"/>
  <c r="H216" i="66"/>
  <c r="G226" i="66"/>
  <c r="H226" i="66"/>
  <c r="G227" i="66"/>
  <c r="H227" i="66"/>
  <c r="G228" i="66"/>
  <c r="H228" i="66"/>
  <c r="G229" i="66"/>
  <c r="H229" i="66"/>
  <c r="G231" i="66"/>
  <c r="H231" i="66"/>
  <c r="G232" i="66"/>
  <c r="H232" i="66"/>
  <c r="G233" i="66"/>
  <c r="H233" i="66"/>
  <c r="G234" i="66"/>
  <c r="H234" i="66"/>
  <c r="G235" i="66"/>
  <c r="H235" i="66"/>
  <c r="G236" i="66"/>
  <c r="H236" i="66"/>
  <c r="G237" i="66"/>
  <c r="H237" i="66"/>
  <c r="G12" i="66"/>
  <c r="H12" i="66"/>
  <c r="G13" i="66"/>
  <c r="H13" i="66"/>
  <c r="G14" i="66"/>
  <c r="H14" i="66"/>
  <c r="G15" i="66"/>
  <c r="H15" i="66"/>
  <c r="G16" i="66"/>
  <c r="H16" i="66"/>
  <c r="G17" i="66"/>
  <c r="H17" i="66"/>
  <c r="G23" i="66"/>
  <c r="H23" i="66"/>
  <c r="G24" i="66"/>
  <c r="H24" i="66"/>
  <c r="G25" i="66"/>
  <c r="H25" i="66"/>
  <c r="G26" i="66"/>
  <c r="H26" i="66"/>
  <c r="G27" i="66"/>
  <c r="H27" i="66"/>
  <c r="G28" i="66"/>
  <c r="H28" i="66"/>
  <c r="G29" i="66"/>
  <c r="H29" i="66"/>
  <c r="G30" i="66"/>
  <c r="H30" i="66"/>
  <c r="G59" i="66"/>
  <c r="H59" i="66"/>
  <c r="H60" i="66"/>
  <c r="H61" i="66"/>
  <c r="G62" i="66"/>
  <c r="G63" i="66"/>
  <c r="H63" i="66"/>
  <c r="G64" i="66"/>
  <c r="H64" i="66"/>
  <c r="G66" i="66"/>
  <c r="H66" i="66"/>
  <c r="H71" i="66"/>
  <c r="G72" i="66"/>
  <c r="H72" i="66"/>
  <c r="H73" i="66"/>
  <c r="G74" i="66"/>
  <c r="H74" i="66"/>
  <c r="G75" i="66"/>
  <c r="H75" i="66"/>
  <c r="G76" i="66"/>
  <c r="H76" i="66"/>
  <c r="G77" i="66"/>
  <c r="H77" i="66"/>
  <c r="G78" i="66"/>
  <c r="H78" i="66"/>
  <c r="G86" i="66"/>
  <c r="H86" i="66"/>
  <c r="G38" i="66"/>
  <c r="H38" i="66"/>
  <c r="G107" i="66"/>
  <c r="H107" i="66"/>
  <c r="G108" i="66"/>
  <c r="G109" i="66"/>
  <c r="H109" i="66"/>
  <c r="G111" i="66"/>
  <c r="H111" i="66"/>
  <c r="G113" i="66"/>
  <c r="H113" i="66"/>
  <c r="G115" i="66"/>
  <c r="H117" i="66"/>
  <c r="G118" i="66"/>
  <c r="H118" i="66"/>
  <c r="H122" i="66"/>
  <c r="G131" i="66"/>
  <c r="G132" i="66"/>
  <c r="G133" i="66"/>
  <c r="G136" i="66"/>
  <c r="G137" i="66"/>
  <c r="G140" i="66"/>
  <c r="G141" i="66"/>
  <c r="G142" i="66"/>
  <c r="H142" i="66"/>
  <c r="G145" i="66"/>
  <c r="H145" i="66"/>
  <c r="G147" i="66"/>
  <c r="H147" i="66"/>
  <c r="H148" i="66"/>
  <c r="H149" i="66"/>
  <c r="G182" i="66"/>
  <c r="H182" i="66"/>
  <c r="G230" i="66"/>
  <c r="H230" i="66"/>
  <c r="G251" i="66"/>
  <c r="H251" i="66"/>
  <c r="G252" i="66"/>
  <c r="H252" i="66"/>
  <c r="G257" i="66"/>
  <c r="H257" i="66"/>
  <c r="G258" i="66"/>
  <c r="H258" i="66"/>
  <c r="G259" i="66"/>
  <c r="H259" i="66"/>
  <c r="G261" i="66"/>
  <c r="H261" i="66"/>
  <c r="G262" i="66"/>
  <c r="H262" i="66"/>
  <c r="G274" i="66"/>
  <c r="H274" i="66"/>
  <c r="G275" i="66"/>
  <c r="H275" i="66"/>
  <c r="G276" i="66"/>
  <c r="H276" i="66"/>
  <c r="G277" i="66"/>
  <c r="H277" i="66"/>
  <c r="G278" i="66"/>
  <c r="H278" i="66"/>
  <c r="G279" i="66"/>
  <c r="H279" i="66"/>
  <c r="G280" i="66"/>
  <c r="H280" i="66"/>
  <c r="G281" i="66"/>
  <c r="H281" i="66"/>
  <c r="G282" i="66"/>
  <c r="H282" i="66"/>
  <c r="G283" i="66"/>
  <c r="H283" i="66"/>
  <c r="G284" i="66"/>
  <c r="H284" i="66"/>
  <c r="G285" i="66"/>
  <c r="H285" i="66"/>
  <c r="H11" i="66"/>
  <c r="G11" i="66"/>
  <c r="G65" i="66"/>
  <c r="H65" i="66"/>
  <c r="G161" i="66"/>
  <c r="H161" i="66"/>
  <c r="H19" i="66"/>
  <c r="G19" i="66"/>
  <c r="H67" i="66"/>
  <c r="G67" i="66"/>
  <c r="H115" i="66"/>
  <c r="H68" i="66"/>
  <c r="G68" i="66"/>
  <c r="H20" i="66"/>
  <c r="G20" i="66"/>
  <c r="H91" i="66"/>
  <c r="G91" i="66"/>
  <c r="H43" i="66"/>
  <c r="G43" i="66"/>
  <c r="H69" i="66"/>
  <c r="G69" i="66"/>
  <c r="H21" i="66"/>
  <c r="G21" i="66"/>
  <c r="H44" i="66"/>
  <c r="G44" i="66"/>
  <c r="H70" i="66"/>
  <c r="G70" i="66"/>
  <c r="H22" i="66"/>
  <c r="G22" i="66"/>
  <c r="H93" i="66"/>
  <c r="G93" i="66"/>
  <c r="H45" i="66"/>
  <c r="G45" i="66"/>
  <c r="H130" i="66"/>
  <c r="G130" i="66"/>
  <c r="G60" i="66"/>
  <c r="G35" i="66"/>
  <c r="H35" i="66"/>
  <c r="H108" i="66"/>
  <c r="G156" i="66"/>
  <c r="G61" i="66"/>
  <c r="H180" i="66"/>
  <c r="G253" i="66"/>
  <c r="H253" i="66"/>
  <c r="G158" i="66"/>
  <c r="H158" i="66"/>
  <c r="G254" i="66"/>
  <c r="G255" i="66"/>
  <c r="H255" i="66"/>
  <c r="G135" i="66"/>
  <c r="H135" i="66"/>
  <c r="H162" i="66"/>
  <c r="G138" i="66"/>
  <c r="H138" i="66"/>
  <c r="H139" i="66"/>
  <c r="G92" i="66"/>
  <c r="H92" i="66"/>
  <c r="G139" i="66"/>
  <c r="G116" i="66"/>
  <c r="H140" i="66"/>
  <c r="H141" i="66"/>
  <c r="G119" i="66"/>
  <c r="G215" i="66"/>
  <c r="G120" i="66"/>
  <c r="G143" i="66"/>
  <c r="H143" i="66"/>
  <c r="G73" i="66"/>
  <c r="G48" i="66"/>
  <c r="H121" i="66"/>
  <c r="G121" i="66"/>
  <c r="G144" i="66"/>
  <c r="H144" i="66"/>
  <c r="G217" i="66"/>
  <c r="H217" i="66"/>
  <c r="G122" i="66"/>
  <c r="H218" i="66"/>
  <c r="G123" i="66"/>
  <c r="H123" i="66"/>
  <c r="G219" i="66"/>
  <c r="H219" i="66"/>
  <c r="G124" i="66"/>
  <c r="G125" i="66"/>
  <c r="H125" i="66"/>
  <c r="G173" i="66"/>
  <c r="G126" i="66"/>
  <c r="G222" i="66"/>
  <c r="H222" i="66"/>
  <c r="G190" i="66"/>
  <c r="H190" i="66"/>
  <c r="G197" i="66"/>
  <c r="H196" i="66"/>
  <c r="G196" i="66"/>
  <c r="H195" i="66"/>
  <c r="G195" i="66"/>
  <c r="G194" i="66"/>
  <c r="H193" i="66"/>
  <c r="G193" i="66"/>
  <c r="H192" i="66"/>
  <c r="G192" i="66"/>
  <c r="H191" i="66"/>
  <c r="G191" i="66"/>
  <c r="H194" i="66"/>
  <c r="H197" i="66"/>
  <c r="Y11" i="66"/>
  <c r="K130" i="66"/>
  <c r="J60" i="66"/>
  <c r="J35" i="66"/>
  <c r="K35" i="66"/>
  <c r="K132" i="66"/>
  <c r="K180" i="66"/>
  <c r="K133" i="66"/>
  <c r="K134" i="66"/>
  <c r="J112" i="66"/>
  <c r="K112" i="66"/>
  <c r="K135" i="66"/>
  <c r="J160" i="66"/>
  <c r="J65" i="66"/>
  <c r="K65" i="66"/>
  <c r="K136" i="66"/>
  <c r="J161" i="66"/>
  <c r="K161" i="66"/>
  <c r="J18" i="66"/>
  <c r="K137" i="66"/>
  <c r="K138" i="66"/>
  <c r="K139" i="66"/>
  <c r="K140" i="66"/>
  <c r="K141" i="66"/>
  <c r="J119" i="66"/>
  <c r="K119" i="66"/>
  <c r="J142" i="66"/>
  <c r="K142" i="66"/>
  <c r="J215" i="66"/>
  <c r="K215" i="66"/>
  <c r="J120" i="66"/>
  <c r="K120" i="66"/>
  <c r="J143" i="66"/>
  <c r="K143" i="66"/>
  <c r="J73" i="66"/>
  <c r="J48" i="66"/>
  <c r="J144" i="66"/>
  <c r="K144" i="66"/>
  <c r="J169" i="66"/>
  <c r="J217" i="66"/>
  <c r="K217" i="66"/>
  <c r="J122" i="66"/>
  <c r="J145" i="66"/>
  <c r="K145" i="66"/>
  <c r="J218" i="66"/>
  <c r="J123" i="66"/>
  <c r="J146" i="66"/>
  <c r="K146" i="66"/>
  <c r="J124" i="66"/>
  <c r="K124" i="66"/>
  <c r="J220" i="66"/>
  <c r="K220" i="66"/>
  <c r="J125" i="66"/>
  <c r="K125" i="66"/>
  <c r="J173" i="66"/>
  <c r="J221" i="66"/>
  <c r="K221" i="66"/>
  <c r="J126" i="66"/>
  <c r="J174" i="66"/>
  <c r="K174" i="66"/>
  <c r="J222" i="66"/>
  <c r="K222" i="66"/>
  <c r="K190" i="66"/>
  <c r="K191" i="66"/>
  <c r="J191" i="66"/>
  <c r="J192" i="66"/>
  <c r="J193" i="66"/>
  <c r="J194" i="66"/>
  <c r="J195" i="66"/>
  <c r="K195" i="66"/>
  <c r="J196" i="66"/>
  <c r="J197" i="66"/>
  <c r="K192" i="66"/>
  <c r="K194" i="66"/>
  <c r="K193" i="66"/>
  <c r="K196" i="66"/>
  <c r="K197" i="66"/>
  <c r="M215" i="123"/>
  <c r="L215" i="123"/>
  <c r="K215" i="123"/>
  <c r="J215" i="123"/>
  <c r="I215" i="123"/>
  <c r="H215" i="123"/>
  <c r="G215" i="123"/>
  <c r="F215" i="123"/>
  <c r="E215" i="123"/>
  <c r="D215" i="123"/>
  <c r="C215" i="123"/>
  <c r="M214" i="123"/>
  <c r="L214" i="123"/>
  <c r="K214" i="123"/>
  <c r="J214" i="123"/>
  <c r="I214" i="123"/>
  <c r="H214" i="123"/>
  <c r="G214" i="123"/>
  <c r="F214" i="123"/>
  <c r="E214" i="123"/>
  <c r="D214" i="123"/>
  <c r="C214" i="123"/>
  <c r="M213" i="123"/>
  <c r="L213" i="123"/>
  <c r="K213" i="123"/>
  <c r="J213" i="123"/>
  <c r="I213" i="123"/>
  <c r="H213" i="123"/>
  <c r="G213" i="123"/>
  <c r="F213" i="123"/>
  <c r="E213" i="123"/>
  <c r="D213" i="123"/>
  <c r="C213" i="123"/>
  <c r="M212" i="123"/>
  <c r="L212" i="123"/>
  <c r="K212" i="123"/>
  <c r="J212" i="123"/>
  <c r="I212" i="123"/>
  <c r="H212" i="123"/>
  <c r="G212" i="123"/>
  <c r="F212" i="123"/>
  <c r="E212" i="123"/>
  <c r="D212" i="123"/>
  <c r="C212" i="123"/>
  <c r="M211" i="123"/>
  <c r="L211" i="123"/>
  <c r="K211" i="123"/>
  <c r="J211" i="123"/>
  <c r="I211" i="123"/>
  <c r="H211" i="123"/>
  <c r="G211" i="123"/>
  <c r="F211" i="123"/>
  <c r="E211" i="123"/>
  <c r="D211" i="123"/>
  <c r="C211" i="123"/>
  <c r="M210" i="123"/>
  <c r="L210" i="123"/>
  <c r="K210" i="123"/>
  <c r="J210" i="123"/>
  <c r="I210" i="123"/>
  <c r="H210" i="123"/>
  <c r="G210" i="123"/>
  <c r="F210" i="123"/>
  <c r="E210" i="123"/>
  <c r="D210" i="123"/>
  <c r="C210" i="123"/>
  <c r="M209" i="123"/>
  <c r="L209" i="123"/>
  <c r="K209" i="123"/>
  <c r="J209" i="123"/>
  <c r="I209" i="123"/>
  <c r="H209" i="123"/>
  <c r="G209" i="123"/>
  <c r="F209" i="123"/>
  <c r="E209" i="123"/>
  <c r="D209" i="123"/>
  <c r="C209" i="123"/>
  <c r="M208" i="123"/>
  <c r="L208" i="123"/>
  <c r="K208" i="123"/>
  <c r="J208" i="123"/>
  <c r="I208" i="123"/>
  <c r="H208" i="123"/>
  <c r="G208" i="123"/>
  <c r="F208" i="123"/>
  <c r="E208" i="123"/>
  <c r="D208" i="123"/>
  <c r="C208" i="123"/>
  <c r="M207" i="123"/>
  <c r="L207" i="123"/>
  <c r="K207" i="123"/>
  <c r="J207" i="123"/>
  <c r="I207" i="123"/>
  <c r="H207" i="123"/>
  <c r="G207" i="123"/>
  <c r="F207" i="123"/>
  <c r="E207" i="123"/>
  <c r="D207" i="123"/>
  <c r="C207" i="123"/>
  <c r="M206" i="123"/>
  <c r="L206" i="123"/>
  <c r="K206" i="123"/>
  <c r="J206" i="123"/>
  <c r="I206" i="123"/>
  <c r="H206" i="123"/>
  <c r="G206" i="123"/>
  <c r="F206" i="123"/>
  <c r="E206" i="123"/>
  <c r="D206" i="123"/>
  <c r="C206" i="123"/>
  <c r="M205" i="123"/>
  <c r="L205" i="123"/>
  <c r="K205" i="123"/>
  <c r="J205" i="123"/>
  <c r="I205" i="123"/>
  <c r="H205" i="123"/>
  <c r="G205" i="123"/>
  <c r="F205" i="123"/>
  <c r="E205" i="123"/>
  <c r="D205" i="123"/>
  <c r="C205" i="123"/>
  <c r="M204" i="123"/>
  <c r="L204" i="123"/>
  <c r="K204" i="123"/>
  <c r="J204" i="123"/>
  <c r="I204" i="123"/>
  <c r="H204" i="123"/>
  <c r="G204" i="123"/>
  <c r="F204" i="123"/>
  <c r="E204" i="123"/>
  <c r="D204" i="123"/>
  <c r="C204" i="123"/>
  <c r="M203" i="123"/>
  <c r="L203" i="123"/>
  <c r="K203" i="123"/>
  <c r="J203" i="123"/>
  <c r="I203" i="123"/>
  <c r="H203" i="123"/>
  <c r="G203" i="123"/>
  <c r="F203" i="123"/>
  <c r="E203" i="123"/>
  <c r="D203" i="123"/>
  <c r="C203" i="123"/>
  <c r="M202" i="123"/>
  <c r="L202" i="123"/>
  <c r="K202" i="123"/>
  <c r="J202" i="123"/>
  <c r="I202" i="123"/>
  <c r="H202" i="123"/>
  <c r="G202" i="123"/>
  <c r="F202" i="123"/>
  <c r="E202" i="123"/>
  <c r="D202" i="123"/>
  <c r="C202" i="123"/>
  <c r="M201" i="123"/>
  <c r="L201" i="123"/>
  <c r="K201" i="123"/>
  <c r="J201" i="123"/>
  <c r="I201" i="123"/>
  <c r="H201" i="123"/>
  <c r="G201" i="123"/>
  <c r="F201" i="123"/>
  <c r="E201" i="123"/>
  <c r="D201" i="123"/>
  <c r="C201" i="123"/>
  <c r="M200" i="123"/>
  <c r="L200" i="123"/>
  <c r="K200" i="123"/>
  <c r="J200" i="123"/>
  <c r="I200" i="123"/>
  <c r="H200" i="123"/>
  <c r="G200" i="123"/>
  <c r="F200" i="123"/>
  <c r="E200" i="123"/>
  <c r="D200" i="123"/>
  <c r="C200" i="123"/>
  <c r="M199" i="123"/>
  <c r="L199" i="123"/>
  <c r="K199" i="123"/>
  <c r="J199" i="123"/>
  <c r="I199" i="123"/>
  <c r="H199" i="123"/>
  <c r="G199" i="123"/>
  <c r="F199" i="123"/>
  <c r="E199" i="123"/>
  <c r="D199" i="123"/>
  <c r="C199" i="123"/>
  <c r="M198" i="123"/>
  <c r="L198" i="123"/>
  <c r="K198" i="123"/>
  <c r="J198" i="123"/>
  <c r="I198" i="123"/>
  <c r="H198" i="123"/>
  <c r="G198" i="123"/>
  <c r="F198" i="123"/>
  <c r="E198" i="123"/>
  <c r="D198" i="123"/>
  <c r="C198" i="123"/>
  <c r="M197" i="123"/>
  <c r="L197" i="123"/>
  <c r="K197" i="123"/>
  <c r="J197" i="123"/>
  <c r="I197" i="123"/>
  <c r="H197" i="123"/>
  <c r="G197" i="123"/>
  <c r="F197" i="123"/>
  <c r="E197" i="123"/>
  <c r="D197" i="123"/>
  <c r="C197" i="123"/>
  <c r="M196" i="123"/>
  <c r="L196" i="123"/>
  <c r="K196" i="123"/>
  <c r="J196" i="123"/>
  <c r="I196" i="123"/>
  <c r="H196" i="123"/>
  <c r="G196" i="123"/>
  <c r="F196" i="123"/>
  <c r="E196" i="123"/>
  <c r="D196" i="123"/>
  <c r="C196" i="123"/>
  <c r="M195" i="123"/>
  <c r="L195" i="123"/>
  <c r="K195" i="123"/>
  <c r="J195" i="123"/>
  <c r="I195" i="123"/>
  <c r="H195" i="123"/>
  <c r="G195" i="123"/>
  <c r="F195" i="123"/>
  <c r="E195" i="123"/>
  <c r="D195" i="123"/>
  <c r="C195" i="123"/>
  <c r="M194" i="123"/>
  <c r="L194" i="123"/>
  <c r="K194" i="123"/>
  <c r="J194" i="123"/>
  <c r="I194" i="123"/>
  <c r="H194" i="123"/>
  <c r="G194" i="123"/>
  <c r="F194" i="123"/>
  <c r="E194" i="123"/>
  <c r="D194" i="123"/>
  <c r="C194" i="123"/>
  <c r="M193" i="123"/>
  <c r="L193" i="123"/>
  <c r="K193" i="123"/>
  <c r="J193" i="123"/>
  <c r="I193" i="123"/>
  <c r="H193" i="123"/>
  <c r="G193" i="123"/>
  <c r="F193" i="123"/>
  <c r="E193" i="123"/>
  <c r="D193" i="123"/>
  <c r="C193" i="123"/>
  <c r="M192" i="123"/>
  <c r="L192" i="123"/>
  <c r="K192" i="123"/>
  <c r="J192" i="123"/>
  <c r="I192" i="123"/>
  <c r="H192" i="123"/>
  <c r="G192" i="123"/>
  <c r="F192" i="123"/>
  <c r="E192" i="123"/>
  <c r="D192" i="123"/>
  <c r="C192" i="123"/>
  <c r="B189" i="123"/>
  <c r="M185" i="123"/>
  <c r="M184" i="123"/>
  <c r="M183" i="123"/>
  <c r="M182" i="123"/>
  <c r="M181" i="123"/>
  <c r="M180" i="123"/>
  <c r="M179" i="123"/>
  <c r="M178" i="123"/>
  <c r="M177" i="123"/>
  <c r="M176" i="123"/>
  <c r="M175" i="123"/>
  <c r="M174" i="123"/>
  <c r="M173" i="123"/>
  <c r="M172" i="123"/>
  <c r="M171" i="123"/>
  <c r="M170" i="123"/>
  <c r="M169" i="123"/>
  <c r="M168" i="123"/>
  <c r="M167" i="123"/>
  <c r="M166" i="123"/>
  <c r="M165" i="123"/>
  <c r="M164" i="123"/>
  <c r="M163" i="123"/>
  <c r="M162" i="123"/>
  <c r="L185" i="123"/>
  <c r="K185" i="123"/>
  <c r="J185" i="123"/>
  <c r="I185" i="123"/>
  <c r="H185" i="123"/>
  <c r="G185" i="123"/>
  <c r="F185" i="123"/>
  <c r="E185" i="123"/>
  <c r="D185" i="123"/>
  <c r="C185" i="123"/>
  <c r="L184" i="123"/>
  <c r="K184" i="123"/>
  <c r="J184" i="123"/>
  <c r="I184" i="123"/>
  <c r="H184" i="123"/>
  <c r="G184" i="123"/>
  <c r="F184" i="123"/>
  <c r="E184" i="123"/>
  <c r="D184" i="123"/>
  <c r="C184" i="123"/>
  <c r="L183" i="123"/>
  <c r="K183" i="123"/>
  <c r="J183" i="123"/>
  <c r="I183" i="123"/>
  <c r="H183" i="123"/>
  <c r="G183" i="123"/>
  <c r="F183" i="123"/>
  <c r="E183" i="123"/>
  <c r="D183" i="123"/>
  <c r="C183" i="123"/>
  <c r="L182" i="123"/>
  <c r="K182" i="123"/>
  <c r="J182" i="123"/>
  <c r="I182" i="123"/>
  <c r="H182" i="123"/>
  <c r="G182" i="123"/>
  <c r="F182" i="123"/>
  <c r="E182" i="123"/>
  <c r="D182" i="123"/>
  <c r="C182" i="123"/>
  <c r="L181" i="123"/>
  <c r="K181" i="123"/>
  <c r="J181" i="123"/>
  <c r="I181" i="123"/>
  <c r="H181" i="123"/>
  <c r="G181" i="123"/>
  <c r="F181" i="123"/>
  <c r="E181" i="123"/>
  <c r="D181" i="123"/>
  <c r="C181" i="123"/>
  <c r="L180" i="123"/>
  <c r="K180" i="123"/>
  <c r="J180" i="123"/>
  <c r="I180" i="123"/>
  <c r="H180" i="123"/>
  <c r="G180" i="123"/>
  <c r="F180" i="123"/>
  <c r="E180" i="123"/>
  <c r="D180" i="123"/>
  <c r="C180" i="123"/>
  <c r="L179" i="123"/>
  <c r="K179" i="123"/>
  <c r="J179" i="123"/>
  <c r="I179" i="123"/>
  <c r="H179" i="123"/>
  <c r="G179" i="123"/>
  <c r="F179" i="123"/>
  <c r="E179" i="123"/>
  <c r="D179" i="123"/>
  <c r="C179" i="123"/>
  <c r="L178" i="123"/>
  <c r="K178" i="123"/>
  <c r="J178" i="123"/>
  <c r="I178" i="123"/>
  <c r="H178" i="123"/>
  <c r="G178" i="123"/>
  <c r="F178" i="123"/>
  <c r="E178" i="123"/>
  <c r="D178" i="123"/>
  <c r="C178" i="123"/>
  <c r="L177" i="123"/>
  <c r="K177" i="123"/>
  <c r="J177" i="123"/>
  <c r="I177" i="123"/>
  <c r="H177" i="123"/>
  <c r="G177" i="123"/>
  <c r="F177" i="123"/>
  <c r="E177" i="123"/>
  <c r="D177" i="123"/>
  <c r="C177" i="123"/>
  <c r="L176" i="123"/>
  <c r="K176" i="123"/>
  <c r="J176" i="123"/>
  <c r="I176" i="123"/>
  <c r="H176" i="123"/>
  <c r="G176" i="123"/>
  <c r="F176" i="123"/>
  <c r="E176" i="123"/>
  <c r="D176" i="123"/>
  <c r="C176" i="123"/>
  <c r="L175" i="123"/>
  <c r="K175" i="123"/>
  <c r="J175" i="123"/>
  <c r="I175" i="123"/>
  <c r="H175" i="123"/>
  <c r="G175" i="123"/>
  <c r="F175" i="123"/>
  <c r="E175" i="123"/>
  <c r="D175" i="123"/>
  <c r="C175" i="123"/>
  <c r="L174" i="123"/>
  <c r="K174" i="123"/>
  <c r="J174" i="123"/>
  <c r="I174" i="123"/>
  <c r="H174" i="123"/>
  <c r="G174" i="123"/>
  <c r="F174" i="123"/>
  <c r="E174" i="123"/>
  <c r="D174" i="123"/>
  <c r="C174" i="123"/>
  <c r="L173" i="123"/>
  <c r="K173" i="123"/>
  <c r="J173" i="123"/>
  <c r="I173" i="123"/>
  <c r="H173" i="123"/>
  <c r="G173" i="123"/>
  <c r="F173" i="123"/>
  <c r="E173" i="123"/>
  <c r="D173" i="123"/>
  <c r="C173" i="123"/>
  <c r="L172" i="123"/>
  <c r="K172" i="123"/>
  <c r="J172" i="123"/>
  <c r="I172" i="123"/>
  <c r="H172" i="123"/>
  <c r="G172" i="123"/>
  <c r="F172" i="123"/>
  <c r="E172" i="123"/>
  <c r="D172" i="123"/>
  <c r="C172" i="123"/>
  <c r="L171" i="123"/>
  <c r="K171" i="123"/>
  <c r="J171" i="123"/>
  <c r="I171" i="123"/>
  <c r="H171" i="123"/>
  <c r="G171" i="123"/>
  <c r="F171" i="123"/>
  <c r="E171" i="123"/>
  <c r="D171" i="123"/>
  <c r="C171" i="123"/>
  <c r="L170" i="123"/>
  <c r="K170" i="123"/>
  <c r="J170" i="123"/>
  <c r="I170" i="123"/>
  <c r="H170" i="123"/>
  <c r="G170" i="123"/>
  <c r="F170" i="123"/>
  <c r="E170" i="123"/>
  <c r="D170" i="123"/>
  <c r="C170" i="123"/>
  <c r="L169" i="123"/>
  <c r="K169" i="123"/>
  <c r="J169" i="123"/>
  <c r="I169" i="123"/>
  <c r="H169" i="123"/>
  <c r="G169" i="123"/>
  <c r="F169" i="123"/>
  <c r="E169" i="123"/>
  <c r="D169" i="123"/>
  <c r="C169" i="123"/>
  <c r="L168" i="123"/>
  <c r="K168" i="123"/>
  <c r="J168" i="123"/>
  <c r="I168" i="123"/>
  <c r="H168" i="123"/>
  <c r="G168" i="123"/>
  <c r="F168" i="123"/>
  <c r="E168" i="123"/>
  <c r="D168" i="123"/>
  <c r="C168" i="123"/>
  <c r="L167" i="123"/>
  <c r="K167" i="123"/>
  <c r="J167" i="123"/>
  <c r="I167" i="123"/>
  <c r="H167" i="123"/>
  <c r="G167" i="123"/>
  <c r="F167" i="123"/>
  <c r="E167" i="123"/>
  <c r="D167" i="123"/>
  <c r="C167" i="123"/>
  <c r="L166" i="123"/>
  <c r="K166" i="123"/>
  <c r="J166" i="123"/>
  <c r="I166" i="123"/>
  <c r="H166" i="123"/>
  <c r="G166" i="123"/>
  <c r="F166" i="123"/>
  <c r="E166" i="123"/>
  <c r="D166" i="123"/>
  <c r="C166" i="123"/>
  <c r="L165" i="123"/>
  <c r="K165" i="123"/>
  <c r="J165" i="123"/>
  <c r="I165" i="123"/>
  <c r="H165" i="123"/>
  <c r="G165" i="123"/>
  <c r="F165" i="123"/>
  <c r="E165" i="123"/>
  <c r="D165" i="123"/>
  <c r="C165" i="123"/>
  <c r="L164" i="123"/>
  <c r="K164" i="123"/>
  <c r="J164" i="123"/>
  <c r="I164" i="123"/>
  <c r="H164" i="123"/>
  <c r="G164" i="123"/>
  <c r="F164" i="123"/>
  <c r="E164" i="123"/>
  <c r="D164" i="123"/>
  <c r="C164" i="123"/>
  <c r="L163" i="123"/>
  <c r="K163" i="123"/>
  <c r="J163" i="123"/>
  <c r="I163" i="123"/>
  <c r="H163" i="123"/>
  <c r="G163" i="123"/>
  <c r="F163" i="123"/>
  <c r="E163" i="123"/>
  <c r="D163" i="123"/>
  <c r="C163" i="123"/>
  <c r="L162" i="123"/>
  <c r="K162" i="123"/>
  <c r="J162" i="123"/>
  <c r="I162" i="123"/>
  <c r="H162" i="123"/>
  <c r="G162" i="123"/>
  <c r="F162" i="123"/>
  <c r="E162" i="123"/>
  <c r="D162" i="123"/>
  <c r="C162" i="123"/>
  <c r="M155" i="123"/>
  <c r="L155" i="123"/>
  <c r="K155" i="123"/>
  <c r="J155" i="123"/>
  <c r="I155" i="123"/>
  <c r="H155" i="123"/>
  <c r="G155" i="123"/>
  <c r="F155" i="123"/>
  <c r="E155" i="123"/>
  <c r="D155" i="123"/>
  <c r="C155" i="123"/>
  <c r="M154" i="123"/>
  <c r="L154" i="123"/>
  <c r="K154" i="123"/>
  <c r="J154" i="123"/>
  <c r="I154" i="123"/>
  <c r="H154" i="123"/>
  <c r="G154" i="123"/>
  <c r="F154" i="123"/>
  <c r="E154" i="123"/>
  <c r="D154" i="123"/>
  <c r="C154" i="123"/>
  <c r="M153" i="123"/>
  <c r="L153" i="123"/>
  <c r="K153" i="123"/>
  <c r="J153" i="123"/>
  <c r="I153" i="123"/>
  <c r="H153" i="123"/>
  <c r="G153" i="123"/>
  <c r="F153" i="123"/>
  <c r="E153" i="123"/>
  <c r="D153" i="123"/>
  <c r="C153" i="123"/>
  <c r="M152" i="123"/>
  <c r="L152" i="123"/>
  <c r="K152" i="123"/>
  <c r="J152" i="123"/>
  <c r="I152" i="123"/>
  <c r="H152" i="123"/>
  <c r="G152" i="123"/>
  <c r="F152" i="123"/>
  <c r="E152" i="123"/>
  <c r="D152" i="123"/>
  <c r="C152" i="123"/>
  <c r="M151" i="123"/>
  <c r="L151" i="123"/>
  <c r="K151" i="123"/>
  <c r="J151" i="123"/>
  <c r="I151" i="123"/>
  <c r="H151" i="123"/>
  <c r="G151" i="123"/>
  <c r="F151" i="123"/>
  <c r="E151" i="123"/>
  <c r="D151" i="123"/>
  <c r="C151" i="123"/>
  <c r="M150" i="123"/>
  <c r="L150" i="123"/>
  <c r="K150" i="123"/>
  <c r="J150" i="123"/>
  <c r="I150" i="123"/>
  <c r="H150" i="123"/>
  <c r="G150" i="123"/>
  <c r="F150" i="123"/>
  <c r="E150" i="123"/>
  <c r="D150" i="123"/>
  <c r="C150" i="123"/>
  <c r="M149" i="123"/>
  <c r="L149" i="123"/>
  <c r="K149" i="123"/>
  <c r="J149" i="123"/>
  <c r="I149" i="123"/>
  <c r="H149" i="123"/>
  <c r="G149" i="123"/>
  <c r="F149" i="123"/>
  <c r="E149" i="123"/>
  <c r="D149" i="123"/>
  <c r="C149" i="123"/>
  <c r="M148" i="123"/>
  <c r="L148" i="123"/>
  <c r="K148" i="123"/>
  <c r="J148" i="123"/>
  <c r="I148" i="123"/>
  <c r="H148" i="123"/>
  <c r="G148" i="123"/>
  <c r="F148" i="123"/>
  <c r="E148" i="123"/>
  <c r="D148" i="123"/>
  <c r="C148" i="123"/>
  <c r="M147" i="123"/>
  <c r="L147" i="123"/>
  <c r="K147" i="123"/>
  <c r="J147" i="123"/>
  <c r="I147" i="123"/>
  <c r="H147" i="123"/>
  <c r="G147" i="123"/>
  <c r="F147" i="123"/>
  <c r="E147" i="123"/>
  <c r="D147" i="123"/>
  <c r="C147" i="123"/>
  <c r="M146" i="123"/>
  <c r="L146" i="123"/>
  <c r="K146" i="123"/>
  <c r="J146" i="123"/>
  <c r="I146" i="123"/>
  <c r="H146" i="123"/>
  <c r="G146" i="123"/>
  <c r="F146" i="123"/>
  <c r="E146" i="123"/>
  <c r="D146" i="123"/>
  <c r="C146" i="123"/>
  <c r="M145" i="123"/>
  <c r="L145" i="123"/>
  <c r="K145" i="123"/>
  <c r="J145" i="123"/>
  <c r="I145" i="123"/>
  <c r="H145" i="123"/>
  <c r="G145" i="123"/>
  <c r="F145" i="123"/>
  <c r="E145" i="123"/>
  <c r="D145" i="123"/>
  <c r="C145" i="123"/>
  <c r="M144" i="123"/>
  <c r="L144" i="123"/>
  <c r="K144" i="123"/>
  <c r="J144" i="123"/>
  <c r="I144" i="123"/>
  <c r="H144" i="123"/>
  <c r="G144" i="123"/>
  <c r="F144" i="123"/>
  <c r="E144" i="123"/>
  <c r="D144" i="123"/>
  <c r="C144" i="123"/>
  <c r="M143" i="123"/>
  <c r="L143" i="123"/>
  <c r="K143" i="123"/>
  <c r="J143" i="123"/>
  <c r="I143" i="123"/>
  <c r="H143" i="123"/>
  <c r="G143" i="123"/>
  <c r="F143" i="123"/>
  <c r="E143" i="123"/>
  <c r="D143" i="123"/>
  <c r="C143" i="123"/>
  <c r="M142" i="123"/>
  <c r="L142" i="123"/>
  <c r="K142" i="123"/>
  <c r="J142" i="123"/>
  <c r="I142" i="123"/>
  <c r="H142" i="123"/>
  <c r="G142" i="123"/>
  <c r="F142" i="123"/>
  <c r="E142" i="123"/>
  <c r="D142" i="123"/>
  <c r="C142" i="123"/>
  <c r="M141" i="123"/>
  <c r="L141" i="123"/>
  <c r="K141" i="123"/>
  <c r="J141" i="123"/>
  <c r="I141" i="123"/>
  <c r="H141" i="123"/>
  <c r="G141" i="123"/>
  <c r="F141" i="123"/>
  <c r="E141" i="123"/>
  <c r="D141" i="123"/>
  <c r="C141" i="123"/>
  <c r="M140" i="123"/>
  <c r="L140" i="123"/>
  <c r="K140" i="123"/>
  <c r="J140" i="123"/>
  <c r="I140" i="123"/>
  <c r="H140" i="123"/>
  <c r="G140" i="123"/>
  <c r="F140" i="123"/>
  <c r="E140" i="123"/>
  <c r="D140" i="123"/>
  <c r="C140" i="123"/>
  <c r="M139" i="123"/>
  <c r="L139" i="123"/>
  <c r="K139" i="123"/>
  <c r="J139" i="123"/>
  <c r="I139" i="123"/>
  <c r="H139" i="123"/>
  <c r="G139" i="123"/>
  <c r="F139" i="123"/>
  <c r="E139" i="123"/>
  <c r="D139" i="123"/>
  <c r="C139" i="123"/>
  <c r="M138" i="123"/>
  <c r="L138" i="123"/>
  <c r="K138" i="123"/>
  <c r="J138" i="123"/>
  <c r="I138" i="123"/>
  <c r="H138" i="123"/>
  <c r="G138" i="123"/>
  <c r="F138" i="123"/>
  <c r="E138" i="123"/>
  <c r="D138" i="123"/>
  <c r="C138" i="123"/>
  <c r="M137" i="123"/>
  <c r="L137" i="123"/>
  <c r="K137" i="123"/>
  <c r="J137" i="123"/>
  <c r="I137" i="123"/>
  <c r="H137" i="123"/>
  <c r="G137" i="123"/>
  <c r="F137" i="123"/>
  <c r="E137" i="123"/>
  <c r="D137" i="123"/>
  <c r="C137" i="123"/>
  <c r="M136" i="123"/>
  <c r="L136" i="123"/>
  <c r="K136" i="123"/>
  <c r="J136" i="123"/>
  <c r="I136" i="123"/>
  <c r="H136" i="123"/>
  <c r="G136" i="123"/>
  <c r="F136" i="123"/>
  <c r="E136" i="123"/>
  <c r="D136" i="123"/>
  <c r="C136" i="123"/>
  <c r="M135" i="123"/>
  <c r="L135" i="123"/>
  <c r="K135" i="123"/>
  <c r="J135" i="123"/>
  <c r="I135" i="123"/>
  <c r="H135" i="123"/>
  <c r="G135" i="123"/>
  <c r="F135" i="123"/>
  <c r="E135" i="123"/>
  <c r="D135" i="123"/>
  <c r="C135" i="123"/>
  <c r="M134" i="123"/>
  <c r="L134" i="123"/>
  <c r="K134" i="123"/>
  <c r="J134" i="123"/>
  <c r="I134" i="123"/>
  <c r="H134" i="123"/>
  <c r="G134" i="123"/>
  <c r="F134" i="123"/>
  <c r="E134" i="123"/>
  <c r="D134" i="123"/>
  <c r="C134" i="123"/>
  <c r="M133" i="123"/>
  <c r="L133" i="123"/>
  <c r="K133" i="123"/>
  <c r="J133" i="123"/>
  <c r="I133" i="123"/>
  <c r="H133" i="123"/>
  <c r="G133" i="123"/>
  <c r="F133" i="123"/>
  <c r="E133" i="123"/>
  <c r="D133" i="123"/>
  <c r="C133" i="123"/>
  <c r="M132" i="123"/>
  <c r="L132" i="123"/>
  <c r="K132" i="123"/>
  <c r="J132" i="123"/>
  <c r="I132" i="123"/>
  <c r="H132" i="123"/>
  <c r="G132" i="123"/>
  <c r="F132" i="123"/>
  <c r="E132" i="123"/>
  <c r="D132" i="123"/>
  <c r="M125" i="123"/>
  <c r="K125" i="123"/>
  <c r="J125" i="123"/>
  <c r="I125" i="123"/>
  <c r="H125" i="123"/>
  <c r="G125" i="123"/>
  <c r="F125" i="123"/>
  <c r="E125" i="123"/>
  <c r="C125" i="123"/>
  <c r="M124" i="123"/>
  <c r="K124" i="123"/>
  <c r="J124" i="123"/>
  <c r="I124" i="123"/>
  <c r="H124" i="123"/>
  <c r="G124" i="123"/>
  <c r="F124" i="123"/>
  <c r="E124" i="123"/>
  <c r="C124" i="123"/>
  <c r="M123" i="123"/>
  <c r="K123" i="123"/>
  <c r="J123" i="123"/>
  <c r="I123" i="123"/>
  <c r="H123" i="123"/>
  <c r="G123" i="123"/>
  <c r="F123" i="123"/>
  <c r="E123" i="123"/>
  <c r="C123" i="123"/>
  <c r="M122" i="123"/>
  <c r="K122" i="123"/>
  <c r="J122" i="123"/>
  <c r="I122" i="123"/>
  <c r="H122" i="123"/>
  <c r="G122" i="123"/>
  <c r="F122" i="123"/>
  <c r="E122" i="123"/>
  <c r="C122" i="123"/>
  <c r="M121" i="123"/>
  <c r="K121" i="123"/>
  <c r="J121" i="123"/>
  <c r="I121" i="123"/>
  <c r="H121" i="123"/>
  <c r="G121" i="123"/>
  <c r="F121" i="123"/>
  <c r="E121" i="123"/>
  <c r="C121" i="123"/>
  <c r="M120" i="123"/>
  <c r="K120" i="123"/>
  <c r="J120" i="123"/>
  <c r="I120" i="123"/>
  <c r="H120" i="123"/>
  <c r="G120" i="123"/>
  <c r="F120" i="123"/>
  <c r="E120" i="123"/>
  <c r="C120" i="123"/>
  <c r="M119" i="123"/>
  <c r="K119" i="123"/>
  <c r="J119" i="123"/>
  <c r="I119" i="123"/>
  <c r="H119" i="123"/>
  <c r="G119" i="123"/>
  <c r="F119" i="123"/>
  <c r="E119" i="123"/>
  <c r="C119" i="123"/>
  <c r="M118" i="123"/>
  <c r="K118" i="123"/>
  <c r="J118" i="123"/>
  <c r="I118" i="123"/>
  <c r="H118" i="123"/>
  <c r="G118" i="123"/>
  <c r="F118" i="123"/>
  <c r="E118" i="123"/>
  <c r="C118" i="123"/>
  <c r="M117" i="123"/>
  <c r="K117" i="123"/>
  <c r="J117" i="123"/>
  <c r="I117" i="123"/>
  <c r="H117" i="123"/>
  <c r="G117" i="123"/>
  <c r="F117" i="123"/>
  <c r="E117" i="123"/>
  <c r="C117" i="123"/>
  <c r="M116" i="123"/>
  <c r="K116" i="123"/>
  <c r="J116" i="123"/>
  <c r="I116" i="123"/>
  <c r="H116" i="123"/>
  <c r="G116" i="123"/>
  <c r="F116" i="123"/>
  <c r="E116" i="123"/>
  <c r="C116" i="123"/>
  <c r="M115" i="123"/>
  <c r="K115" i="123"/>
  <c r="J115" i="123"/>
  <c r="I115" i="123"/>
  <c r="H115" i="123"/>
  <c r="G115" i="123"/>
  <c r="F115" i="123"/>
  <c r="E115" i="123"/>
  <c r="C115" i="123"/>
  <c r="M114" i="123"/>
  <c r="K114" i="123"/>
  <c r="J114" i="123"/>
  <c r="I114" i="123"/>
  <c r="H114" i="123"/>
  <c r="G114" i="123"/>
  <c r="F114" i="123"/>
  <c r="E114" i="123"/>
  <c r="C114" i="123"/>
  <c r="M113" i="123"/>
  <c r="K113" i="123"/>
  <c r="J113" i="123"/>
  <c r="I113" i="123"/>
  <c r="H113" i="123"/>
  <c r="G113" i="123"/>
  <c r="F113" i="123"/>
  <c r="E113" i="123"/>
  <c r="C113" i="123"/>
  <c r="M112" i="123"/>
  <c r="K112" i="123"/>
  <c r="J112" i="123"/>
  <c r="I112" i="123"/>
  <c r="H112" i="123"/>
  <c r="G112" i="123"/>
  <c r="F112" i="123"/>
  <c r="E112" i="123"/>
  <c r="C112" i="123"/>
  <c r="M111" i="123"/>
  <c r="K111" i="123"/>
  <c r="J111" i="123"/>
  <c r="I111" i="123"/>
  <c r="H111" i="123"/>
  <c r="G111" i="123"/>
  <c r="F111" i="123"/>
  <c r="E111" i="123"/>
  <c r="C111" i="123"/>
  <c r="M110" i="123"/>
  <c r="K110" i="123"/>
  <c r="J110" i="123"/>
  <c r="I110" i="123"/>
  <c r="H110" i="123"/>
  <c r="G110" i="123"/>
  <c r="F110" i="123"/>
  <c r="E110" i="123"/>
  <c r="C110" i="123"/>
  <c r="M109" i="123"/>
  <c r="K109" i="123"/>
  <c r="J109" i="123"/>
  <c r="I109" i="123"/>
  <c r="H109" i="123"/>
  <c r="G109" i="123"/>
  <c r="F109" i="123"/>
  <c r="E109" i="123"/>
  <c r="C109" i="123"/>
  <c r="M108" i="123"/>
  <c r="K108" i="123"/>
  <c r="J108" i="123"/>
  <c r="I108" i="123"/>
  <c r="H108" i="123"/>
  <c r="G108" i="123"/>
  <c r="F108" i="123"/>
  <c r="E108" i="123"/>
  <c r="C108" i="123"/>
  <c r="M107" i="123"/>
  <c r="K107" i="123"/>
  <c r="J107" i="123"/>
  <c r="I107" i="123"/>
  <c r="H107" i="123"/>
  <c r="G107" i="123"/>
  <c r="F107" i="123"/>
  <c r="E107" i="123"/>
  <c r="C107" i="123"/>
  <c r="M106" i="123"/>
  <c r="K106" i="123"/>
  <c r="J106" i="123"/>
  <c r="I106" i="123"/>
  <c r="H106" i="123"/>
  <c r="G106" i="123"/>
  <c r="F106" i="123"/>
  <c r="E106" i="123"/>
  <c r="C106" i="123"/>
  <c r="M105" i="123"/>
  <c r="K105" i="123"/>
  <c r="J105" i="123"/>
  <c r="I105" i="123"/>
  <c r="H105" i="123"/>
  <c r="G105" i="123"/>
  <c r="F105" i="123"/>
  <c r="E105" i="123"/>
  <c r="C105" i="123"/>
  <c r="M104" i="123"/>
  <c r="K104" i="123"/>
  <c r="J104" i="123"/>
  <c r="I104" i="123"/>
  <c r="H104" i="123"/>
  <c r="G104" i="123"/>
  <c r="F104" i="123"/>
  <c r="E104" i="123"/>
  <c r="C104" i="123"/>
  <c r="M103" i="123"/>
  <c r="K103" i="123"/>
  <c r="J103" i="123"/>
  <c r="I103" i="123"/>
  <c r="H103" i="123"/>
  <c r="G103" i="123"/>
  <c r="F103" i="123"/>
  <c r="E103" i="123"/>
  <c r="C103" i="123"/>
  <c r="M102" i="123"/>
  <c r="K102" i="123"/>
  <c r="J102" i="123"/>
  <c r="I102" i="123"/>
  <c r="H102" i="123"/>
  <c r="G102" i="123"/>
  <c r="F102" i="123"/>
  <c r="E102" i="123"/>
  <c r="C132" i="123"/>
  <c r="C102" i="123"/>
  <c r="M95" i="123"/>
  <c r="L95" i="123"/>
  <c r="K95" i="123"/>
  <c r="M94" i="123"/>
  <c r="L94" i="123"/>
  <c r="K94" i="123"/>
  <c r="M93" i="123"/>
  <c r="L93" i="123"/>
  <c r="K93" i="123"/>
  <c r="M92" i="123"/>
  <c r="L92" i="123"/>
  <c r="K92" i="123"/>
  <c r="M91" i="123"/>
  <c r="L91" i="123"/>
  <c r="K91" i="123"/>
  <c r="M90" i="123"/>
  <c r="L90" i="123"/>
  <c r="K90" i="123"/>
  <c r="M89" i="123"/>
  <c r="L89" i="123"/>
  <c r="K89" i="123"/>
  <c r="M88" i="123"/>
  <c r="L88" i="123"/>
  <c r="K88" i="123"/>
  <c r="M87" i="123"/>
  <c r="L87" i="123"/>
  <c r="K87" i="123"/>
  <c r="M86" i="123"/>
  <c r="L86" i="123"/>
  <c r="K86" i="123"/>
  <c r="M85" i="123"/>
  <c r="L85" i="123"/>
  <c r="K85" i="123"/>
  <c r="M84" i="123"/>
  <c r="L84" i="123"/>
  <c r="K84" i="123"/>
  <c r="M83" i="123"/>
  <c r="L83" i="123"/>
  <c r="K83" i="123"/>
  <c r="M82" i="123"/>
  <c r="L82" i="123"/>
  <c r="K82" i="123"/>
  <c r="M81" i="123"/>
  <c r="L81" i="123"/>
  <c r="K81" i="123"/>
  <c r="M80" i="123"/>
  <c r="L80" i="123"/>
  <c r="K80" i="123"/>
  <c r="M79" i="123"/>
  <c r="L79" i="123"/>
  <c r="K79" i="123"/>
  <c r="M78" i="123"/>
  <c r="L78" i="123"/>
  <c r="K78" i="123"/>
  <c r="M77" i="123"/>
  <c r="L77" i="123"/>
  <c r="K77" i="123"/>
  <c r="M76" i="123"/>
  <c r="L76" i="123"/>
  <c r="K76" i="123"/>
  <c r="M75" i="123"/>
  <c r="L75" i="123"/>
  <c r="K75" i="123"/>
  <c r="M74" i="123"/>
  <c r="L74" i="123"/>
  <c r="K74" i="123"/>
  <c r="M73" i="123"/>
  <c r="L73" i="123"/>
  <c r="K73" i="123"/>
  <c r="M72" i="123"/>
  <c r="L72" i="123"/>
  <c r="K72" i="123"/>
  <c r="M65" i="123"/>
  <c r="L65" i="123"/>
  <c r="K65" i="123"/>
  <c r="M64" i="123"/>
  <c r="L64" i="123"/>
  <c r="K64" i="123"/>
  <c r="M63" i="123"/>
  <c r="L63" i="123"/>
  <c r="K63" i="123"/>
  <c r="M62" i="123"/>
  <c r="L62" i="123"/>
  <c r="K62" i="123"/>
  <c r="M61" i="123"/>
  <c r="L61" i="123"/>
  <c r="K61" i="123"/>
  <c r="M60" i="123"/>
  <c r="L60" i="123"/>
  <c r="K60" i="123"/>
  <c r="M59" i="123"/>
  <c r="L59" i="123"/>
  <c r="K59" i="123"/>
  <c r="M58" i="123"/>
  <c r="L58" i="123"/>
  <c r="K58" i="123"/>
  <c r="M57" i="123"/>
  <c r="L57" i="123"/>
  <c r="K57" i="123"/>
  <c r="M56" i="123"/>
  <c r="L56" i="123"/>
  <c r="K56" i="123"/>
  <c r="M55" i="123"/>
  <c r="L55" i="123"/>
  <c r="K55" i="123"/>
  <c r="M54" i="123"/>
  <c r="L54" i="123"/>
  <c r="K54" i="123"/>
  <c r="M53" i="123"/>
  <c r="L53" i="123"/>
  <c r="K53" i="123"/>
  <c r="M52" i="123"/>
  <c r="L52" i="123"/>
  <c r="K52" i="123"/>
  <c r="M51" i="123"/>
  <c r="L51" i="123"/>
  <c r="K51" i="123"/>
  <c r="M50" i="123"/>
  <c r="L50" i="123"/>
  <c r="K50" i="123"/>
  <c r="M49" i="123"/>
  <c r="L49" i="123"/>
  <c r="K49" i="123"/>
  <c r="M48" i="123"/>
  <c r="L48" i="123"/>
  <c r="K48" i="123"/>
  <c r="M47" i="123"/>
  <c r="L47" i="123"/>
  <c r="K47" i="123"/>
  <c r="M46" i="123"/>
  <c r="L46" i="123"/>
  <c r="K46" i="123"/>
  <c r="M45" i="123"/>
  <c r="L45" i="123"/>
  <c r="K45" i="123"/>
  <c r="M44" i="123"/>
  <c r="L44" i="123"/>
  <c r="K44" i="123"/>
  <c r="M43" i="123"/>
  <c r="L43" i="123"/>
  <c r="K43" i="123"/>
  <c r="M42" i="123"/>
  <c r="L42" i="123"/>
  <c r="K42" i="123"/>
  <c r="M35" i="123"/>
  <c r="L35" i="123"/>
  <c r="M34" i="123"/>
  <c r="L34" i="123"/>
  <c r="M33" i="123"/>
  <c r="L33" i="123"/>
  <c r="M32" i="123"/>
  <c r="L32" i="123"/>
  <c r="M31" i="123"/>
  <c r="L31" i="123"/>
  <c r="M30" i="123"/>
  <c r="L30" i="123"/>
  <c r="M29" i="123"/>
  <c r="L29" i="123"/>
  <c r="M28" i="123"/>
  <c r="L28" i="123"/>
  <c r="M27" i="123"/>
  <c r="L27" i="123"/>
  <c r="M26" i="123"/>
  <c r="L26" i="123"/>
  <c r="M25" i="123"/>
  <c r="L25" i="123"/>
  <c r="M24" i="123"/>
  <c r="L24" i="123"/>
  <c r="M23" i="123"/>
  <c r="L23" i="123"/>
  <c r="M22" i="123"/>
  <c r="L22" i="123"/>
  <c r="M21" i="123"/>
  <c r="L21" i="123"/>
  <c r="M20" i="123"/>
  <c r="L20" i="123"/>
  <c r="M19" i="123"/>
  <c r="L19" i="123"/>
  <c r="M18" i="123"/>
  <c r="L18" i="123"/>
  <c r="M17" i="123"/>
  <c r="L17" i="123"/>
  <c r="M16" i="123"/>
  <c r="L16" i="123"/>
  <c r="M15" i="123"/>
  <c r="L15" i="123"/>
  <c r="M14" i="123"/>
  <c r="L14" i="123"/>
  <c r="M13" i="123"/>
  <c r="L13" i="123"/>
  <c r="M12" i="123"/>
  <c r="L12" i="123"/>
  <c r="J95" i="123"/>
  <c r="I95" i="123"/>
  <c r="H95" i="123"/>
  <c r="G95" i="123"/>
  <c r="F95" i="123"/>
  <c r="E95" i="123"/>
  <c r="D95" i="123"/>
  <c r="C95" i="123"/>
  <c r="J94" i="123"/>
  <c r="I94" i="123"/>
  <c r="H94" i="123"/>
  <c r="G94" i="123"/>
  <c r="F94" i="123"/>
  <c r="E94" i="123"/>
  <c r="D94" i="123"/>
  <c r="C94" i="123"/>
  <c r="J93" i="123"/>
  <c r="I93" i="123"/>
  <c r="H93" i="123"/>
  <c r="G93" i="123"/>
  <c r="E93" i="123"/>
  <c r="D93" i="123"/>
  <c r="C93" i="123"/>
  <c r="J92" i="123"/>
  <c r="I92" i="123"/>
  <c r="H92" i="123"/>
  <c r="G92" i="123"/>
  <c r="F92" i="123"/>
  <c r="E92" i="123"/>
  <c r="D92" i="123"/>
  <c r="C92" i="123"/>
  <c r="J91" i="123"/>
  <c r="I91" i="123"/>
  <c r="H91" i="123"/>
  <c r="G91" i="123"/>
  <c r="F91" i="123"/>
  <c r="E91" i="123"/>
  <c r="D91" i="123"/>
  <c r="C91" i="123"/>
  <c r="J90" i="123"/>
  <c r="I90" i="123"/>
  <c r="H90" i="123"/>
  <c r="G90" i="123"/>
  <c r="F90" i="123"/>
  <c r="E90" i="123"/>
  <c r="D90" i="123"/>
  <c r="J89" i="123"/>
  <c r="I89" i="123"/>
  <c r="H89" i="123"/>
  <c r="G89" i="123"/>
  <c r="E89" i="123"/>
  <c r="D89" i="123"/>
  <c r="C89" i="123"/>
  <c r="J88" i="123"/>
  <c r="I88" i="123"/>
  <c r="H88" i="123"/>
  <c r="G88" i="123"/>
  <c r="E88" i="123"/>
  <c r="D88" i="123"/>
  <c r="C88" i="123"/>
  <c r="J87" i="123"/>
  <c r="I87" i="123"/>
  <c r="H87" i="123"/>
  <c r="G87" i="123"/>
  <c r="F87" i="123"/>
  <c r="E87" i="123"/>
  <c r="D87" i="123"/>
  <c r="J86" i="123"/>
  <c r="I86" i="123"/>
  <c r="H86" i="123"/>
  <c r="G86" i="123"/>
  <c r="F86" i="123"/>
  <c r="E86" i="123"/>
  <c r="D86" i="123"/>
  <c r="C86" i="123"/>
  <c r="J85" i="123"/>
  <c r="I85" i="123"/>
  <c r="H85" i="123"/>
  <c r="G85" i="123"/>
  <c r="E85" i="123"/>
  <c r="D85" i="123"/>
  <c r="C85" i="123"/>
  <c r="J84" i="123"/>
  <c r="I84" i="123"/>
  <c r="H84" i="123"/>
  <c r="G84" i="123"/>
  <c r="F84" i="123"/>
  <c r="E84" i="123"/>
  <c r="D84" i="123"/>
  <c r="C84" i="123"/>
  <c r="J83" i="123"/>
  <c r="I83" i="123"/>
  <c r="H83" i="123"/>
  <c r="G83" i="123"/>
  <c r="F83" i="123"/>
  <c r="E83" i="123"/>
  <c r="D83" i="123"/>
  <c r="C83" i="123"/>
  <c r="J82" i="123"/>
  <c r="I82" i="123"/>
  <c r="H82" i="123"/>
  <c r="G82" i="123"/>
  <c r="F82" i="123"/>
  <c r="E82" i="123"/>
  <c r="D82" i="123"/>
  <c r="C82" i="123"/>
  <c r="J81" i="123"/>
  <c r="I81" i="123"/>
  <c r="H81" i="123"/>
  <c r="G81" i="123"/>
  <c r="E81" i="123"/>
  <c r="D81" i="123"/>
  <c r="C81" i="123"/>
  <c r="J80" i="123"/>
  <c r="I80" i="123"/>
  <c r="H80" i="123"/>
  <c r="G80" i="123"/>
  <c r="E80" i="123"/>
  <c r="D80" i="123"/>
  <c r="C80" i="123"/>
  <c r="J79" i="123"/>
  <c r="I79" i="123"/>
  <c r="H79" i="123"/>
  <c r="G79" i="123"/>
  <c r="E79" i="123"/>
  <c r="D79" i="123"/>
  <c r="J78" i="123"/>
  <c r="I78" i="123"/>
  <c r="H78" i="123"/>
  <c r="G78" i="123"/>
  <c r="F78" i="123"/>
  <c r="E78" i="123"/>
  <c r="D78" i="123"/>
  <c r="C78" i="123"/>
  <c r="J77" i="123"/>
  <c r="I77" i="123"/>
  <c r="H77" i="123"/>
  <c r="G77" i="123"/>
  <c r="E77" i="123"/>
  <c r="D77" i="123"/>
  <c r="C77" i="123"/>
  <c r="J76" i="123"/>
  <c r="I76" i="123"/>
  <c r="H76" i="123"/>
  <c r="G76" i="123"/>
  <c r="F76" i="123"/>
  <c r="E76" i="123"/>
  <c r="D76" i="123"/>
  <c r="C76" i="123"/>
  <c r="J75" i="123"/>
  <c r="I75" i="123"/>
  <c r="H75" i="123"/>
  <c r="G75" i="123"/>
  <c r="F75" i="123"/>
  <c r="E75" i="123"/>
  <c r="D75" i="123"/>
  <c r="J74" i="123"/>
  <c r="I74" i="123"/>
  <c r="H74" i="123"/>
  <c r="G74" i="123"/>
  <c r="F74" i="123"/>
  <c r="E74" i="123"/>
  <c r="D74" i="123"/>
  <c r="C74" i="123"/>
  <c r="J73" i="123"/>
  <c r="I73" i="123"/>
  <c r="H73" i="123"/>
  <c r="G73" i="123"/>
  <c r="E73" i="123"/>
  <c r="D73" i="123"/>
  <c r="C73" i="123"/>
  <c r="J72" i="123"/>
  <c r="I72" i="123"/>
  <c r="H72" i="123"/>
  <c r="G72" i="123"/>
  <c r="E72" i="123"/>
  <c r="D72" i="123"/>
  <c r="C72" i="123"/>
  <c r="J65" i="123"/>
  <c r="I65" i="123"/>
  <c r="H65" i="123"/>
  <c r="G65" i="123"/>
  <c r="F65" i="123"/>
  <c r="E65" i="123"/>
  <c r="D65" i="123"/>
  <c r="C65" i="123"/>
  <c r="J64" i="123"/>
  <c r="I64" i="123"/>
  <c r="H64" i="123"/>
  <c r="G64" i="123"/>
  <c r="F64" i="123"/>
  <c r="E64" i="123"/>
  <c r="D64" i="123"/>
  <c r="C64" i="123"/>
  <c r="J63" i="123"/>
  <c r="I63" i="123"/>
  <c r="H63" i="123"/>
  <c r="G63" i="123"/>
  <c r="F63" i="123"/>
  <c r="E63" i="123"/>
  <c r="D63" i="123"/>
  <c r="C63" i="123"/>
  <c r="J62" i="123"/>
  <c r="I62" i="123"/>
  <c r="H62" i="123"/>
  <c r="G62" i="123"/>
  <c r="F62" i="123"/>
  <c r="E62" i="123"/>
  <c r="D62" i="123"/>
  <c r="C62" i="123"/>
  <c r="J61" i="123"/>
  <c r="I61" i="123"/>
  <c r="H61" i="123"/>
  <c r="G61" i="123"/>
  <c r="F61" i="123"/>
  <c r="E61" i="123"/>
  <c r="D61" i="123"/>
  <c r="C61" i="123"/>
  <c r="J60" i="123"/>
  <c r="I60" i="123"/>
  <c r="H60" i="123"/>
  <c r="G60" i="123"/>
  <c r="F60" i="123"/>
  <c r="E60" i="123"/>
  <c r="D60" i="123"/>
  <c r="C60" i="123"/>
  <c r="J59" i="123"/>
  <c r="I59" i="123"/>
  <c r="H59" i="123"/>
  <c r="G59" i="123"/>
  <c r="F59" i="123"/>
  <c r="E59" i="123"/>
  <c r="D59" i="123"/>
  <c r="C59" i="123"/>
  <c r="J58" i="123"/>
  <c r="I58" i="123"/>
  <c r="H58" i="123"/>
  <c r="G58" i="123"/>
  <c r="F58" i="123"/>
  <c r="E58" i="123"/>
  <c r="D58" i="123"/>
  <c r="C58" i="123"/>
  <c r="J57" i="123"/>
  <c r="I57" i="123"/>
  <c r="H57" i="123"/>
  <c r="G57" i="123"/>
  <c r="F57" i="123"/>
  <c r="E57" i="123"/>
  <c r="D57" i="123"/>
  <c r="C57" i="123"/>
  <c r="J56" i="123"/>
  <c r="I56" i="123"/>
  <c r="H56" i="123"/>
  <c r="G56" i="123"/>
  <c r="F56" i="123"/>
  <c r="E56" i="123"/>
  <c r="D56" i="123"/>
  <c r="C56" i="123"/>
  <c r="J55" i="123"/>
  <c r="I55" i="123"/>
  <c r="H55" i="123"/>
  <c r="G55" i="123"/>
  <c r="F55" i="123"/>
  <c r="E55" i="123"/>
  <c r="D55" i="123"/>
  <c r="C55" i="123"/>
  <c r="J54" i="123"/>
  <c r="I54" i="123"/>
  <c r="H54" i="123"/>
  <c r="G54" i="123"/>
  <c r="F54" i="123"/>
  <c r="E54" i="123"/>
  <c r="D54" i="123"/>
  <c r="C54" i="123"/>
  <c r="J53" i="123"/>
  <c r="I53" i="123"/>
  <c r="H53" i="123"/>
  <c r="G53" i="123"/>
  <c r="F53" i="123"/>
  <c r="E53" i="123"/>
  <c r="D53" i="123"/>
  <c r="C53" i="123"/>
  <c r="J52" i="123"/>
  <c r="I52" i="123"/>
  <c r="H52" i="123"/>
  <c r="G52" i="123"/>
  <c r="F52" i="123"/>
  <c r="E52" i="123"/>
  <c r="D52" i="123"/>
  <c r="C52" i="123"/>
  <c r="J51" i="123"/>
  <c r="I51" i="123"/>
  <c r="H51" i="123"/>
  <c r="G51" i="123"/>
  <c r="F51" i="123"/>
  <c r="E51" i="123"/>
  <c r="D51" i="123"/>
  <c r="J50" i="123"/>
  <c r="I50" i="123"/>
  <c r="H50" i="123"/>
  <c r="G50" i="123"/>
  <c r="F50" i="123"/>
  <c r="E50" i="123"/>
  <c r="D50" i="123"/>
  <c r="C50" i="123"/>
  <c r="J49" i="123"/>
  <c r="I49" i="123"/>
  <c r="H49" i="123"/>
  <c r="G49" i="123"/>
  <c r="F49" i="123"/>
  <c r="E49" i="123"/>
  <c r="D49" i="123"/>
  <c r="C49" i="123"/>
  <c r="J48" i="123"/>
  <c r="I48" i="123"/>
  <c r="H48" i="123"/>
  <c r="G48" i="123"/>
  <c r="F48" i="123"/>
  <c r="E48" i="123"/>
  <c r="D48" i="123"/>
  <c r="C48" i="123"/>
  <c r="J47" i="123"/>
  <c r="I47" i="123"/>
  <c r="H47" i="123"/>
  <c r="G47" i="123"/>
  <c r="F47" i="123"/>
  <c r="E47" i="123"/>
  <c r="D47" i="123"/>
  <c r="J46" i="123"/>
  <c r="I46" i="123"/>
  <c r="H46" i="123"/>
  <c r="G46" i="123"/>
  <c r="E46" i="123"/>
  <c r="D46" i="123"/>
  <c r="C46" i="123"/>
  <c r="J45" i="123"/>
  <c r="I45" i="123"/>
  <c r="H45" i="123"/>
  <c r="G45" i="123"/>
  <c r="F45" i="123"/>
  <c r="E45" i="123"/>
  <c r="D45" i="123"/>
  <c r="C45" i="123"/>
  <c r="J44" i="123"/>
  <c r="I44" i="123"/>
  <c r="H44" i="123"/>
  <c r="G44" i="123"/>
  <c r="F44" i="123"/>
  <c r="E44" i="123"/>
  <c r="D44" i="123"/>
  <c r="C44" i="123"/>
  <c r="J43" i="123"/>
  <c r="I43" i="123"/>
  <c r="H43" i="123"/>
  <c r="G43" i="123"/>
  <c r="F43" i="123"/>
  <c r="E43" i="123"/>
  <c r="D43" i="123"/>
  <c r="J42" i="123"/>
  <c r="I42" i="123"/>
  <c r="H42" i="123"/>
  <c r="G42" i="123"/>
  <c r="F42" i="123"/>
  <c r="E42" i="123"/>
  <c r="D42" i="123"/>
  <c r="C42" i="123"/>
  <c r="K35" i="123"/>
  <c r="J35" i="123"/>
  <c r="I35" i="123"/>
  <c r="H35" i="123"/>
  <c r="G35" i="123"/>
  <c r="F35" i="123"/>
  <c r="E35" i="123"/>
  <c r="D35" i="123"/>
  <c r="C35" i="123"/>
  <c r="K34" i="123"/>
  <c r="J34" i="123"/>
  <c r="I34" i="123"/>
  <c r="H34" i="123"/>
  <c r="G34" i="123"/>
  <c r="F34" i="123"/>
  <c r="E34" i="123"/>
  <c r="D34" i="123"/>
  <c r="C34" i="123"/>
  <c r="K33" i="123"/>
  <c r="J33" i="123"/>
  <c r="I33" i="123"/>
  <c r="H33" i="123"/>
  <c r="G33" i="123"/>
  <c r="F33" i="123"/>
  <c r="E33" i="123"/>
  <c r="D33" i="123"/>
  <c r="C33" i="123"/>
  <c r="K32" i="123"/>
  <c r="J32" i="123"/>
  <c r="I32" i="123"/>
  <c r="H32" i="123"/>
  <c r="G32" i="123"/>
  <c r="F32" i="123"/>
  <c r="E32" i="123"/>
  <c r="D32" i="123"/>
  <c r="C32" i="123"/>
  <c r="K31" i="123"/>
  <c r="J31" i="123"/>
  <c r="I31" i="123"/>
  <c r="H31" i="123"/>
  <c r="G31" i="123"/>
  <c r="F31" i="123"/>
  <c r="E31" i="123"/>
  <c r="D31" i="123"/>
  <c r="C31" i="123"/>
  <c r="K30" i="123"/>
  <c r="J30" i="123"/>
  <c r="I30" i="123"/>
  <c r="H30" i="123"/>
  <c r="G30" i="123"/>
  <c r="F30" i="123"/>
  <c r="E30" i="123"/>
  <c r="D30" i="123"/>
  <c r="C30" i="123"/>
  <c r="K29" i="123"/>
  <c r="J29" i="123"/>
  <c r="I29" i="123"/>
  <c r="H29" i="123"/>
  <c r="G29" i="123"/>
  <c r="F29" i="123"/>
  <c r="E29" i="123"/>
  <c r="D29" i="123"/>
  <c r="C29" i="123"/>
  <c r="K28" i="123"/>
  <c r="J28" i="123"/>
  <c r="I28" i="123"/>
  <c r="H28" i="123"/>
  <c r="G28" i="123"/>
  <c r="F28" i="123"/>
  <c r="E28" i="123"/>
  <c r="D28" i="123"/>
  <c r="C28" i="123"/>
  <c r="K27" i="123"/>
  <c r="J27" i="123"/>
  <c r="I27" i="123"/>
  <c r="H27" i="123"/>
  <c r="G27" i="123"/>
  <c r="F27" i="123"/>
  <c r="E27" i="123"/>
  <c r="D27" i="123"/>
  <c r="C27" i="123"/>
  <c r="K26" i="123"/>
  <c r="J26" i="123"/>
  <c r="I26" i="123"/>
  <c r="H26" i="123"/>
  <c r="G26" i="123"/>
  <c r="F26" i="123"/>
  <c r="E26" i="123"/>
  <c r="D26" i="123"/>
  <c r="C26" i="123"/>
  <c r="K25" i="123"/>
  <c r="J25" i="123"/>
  <c r="I25" i="123"/>
  <c r="H25" i="123"/>
  <c r="G25" i="123"/>
  <c r="F25" i="123"/>
  <c r="E25" i="123"/>
  <c r="D25" i="123"/>
  <c r="C25" i="123"/>
  <c r="K24" i="123"/>
  <c r="J24" i="123"/>
  <c r="I24" i="123"/>
  <c r="H24" i="123"/>
  <c r="G24" i="123"/>
  <c r="F24" i="123"/>
  <c r="E24" i="123"/>
  <c r="D24" i="123"/>
  <c r="C24" i="123"/>
  <c r="K23" i="123"/>
  <c r="J23" i="123"/>
  <c r="I23" i="123"/>
  <c r="H23" i="123"/>
  <c r="G23" i="123"/>
  <c r="F23" i="123"/>
  <c r="E23" i="123"/>
  <c r="D23" i="123"/>
  <c r="C23" i="123"/>
  <c r="K22" i="123"/>
  <c r="J22" i="123"/>
  <c r="I22" i="123"/>
  <c r="H22" i="123"/>
  <c r="G22" i="123"/>
  <c r="F22" i="123"/>
  <c r="E22" i="123"/>
  <c r="D22" i="123"/>
  <c r="C22" i="123"/>
  <c r="K21" i="123"/>
  <c r="J21" i="123"/>
  <c r="I21" i="123"/>
  <c r="H21" i="123"/>
  <c r="G21" i="123"/>
  <c r="F21" i="123"/>
  <c r="E21" i="123"/>
  <c r="D21" i="123"/>
  <c r="C21" i="123"/>
  <c r="K20" i="123"/>
  <c r="J20" i="123"/>
  <c r="I20" i="123"/>
  <c r="H20" i="123"/>
  <c r="G20" i="123"/>
  <c r="F20" i="123"/>
  <c r="E20" i="123"/>
  <c r="D20" i="123"/>
  <c r="C20" i="123"/>
  <c r="K19" i="123"/>
  <c r="J19" i="123"/>
  <c r="I19" i="123"/>
  <c r="H19" i="123"/>
  <c r="G19" i="123"/>
  <c r="F19" i="123"/>
  <c r="E19" i="123"/>
  <c r="D19" i="123"/>
  <c r="C19" i="123"/>
  <c r="K18" i="123"/>
  <c r="J18" i="123"/>
  <c r="I18" i="123"/>
  <c r="H18" i="123"/>
  <c r="G18" i="123"/>
  <c r="F18" i="123"/>
  <c r="E18" i="123"/>
  <c r="D18" i="123"/>
  <c r="C18" i="123"/>
  <c r="K17" i="123"/>
  <c r="J17" i="123"/>
  <c r="I17" i="123"/>
  <c r="H17" i="123"/>
  <c r="G17" i="123"/>
  <c r="F17" i="123"/>
  <c r="E17" i="123"/>
  <c r="D17" i="123"/>
  <c r="C17" i="123"/>
  <c r="K16" i="123"/>
  <c r="J16" i="123"/>
  <c r="I16" i="123"/>
  <c r="H16" i="123"/>
  <c r="G16" i="123"/>
  <c r="F16" i="123"/>
  <c r="E16" i="123"/>
  <c r="D16" i="123"/>
  <c r="C16" i="123"/>
  <c r="K15" i="123"/>
  <c r="J15" i="123"/>
  <c r="I15" i="123"/>
  <c r="H15" i="123"/>
  <c r="G15" i="123"/>
  <c r="F15" i="123"/>
  <c r="E15" i="123"/>
  <c r="D15" i="123"/>
  <c r="C15" i="123"/>
  <c r="K14" i="123"/>
  <c r="J14" i="123"/>
  <c r="I14" i="123"/>
  <c r="H14" i="123"/>
  <c r="G14" i="123"/>
  <c r="F14" i="123"/>
  <c r="E14" i="123"/>
  <c r="D14" i="123"/>
  <c r="C14" i="123"/>
  <c r="K13" i="123"/>
  <c r="J13" i="123"/>
  <c r="I13" i="123"/>
  <c r="H13" i="123"/>
  <c r="G13" i="123"/>
  <c r="F13" i="123"/>
  <c r="E13" i="123"/>
  <c r="D13" i="123"/>
  <c r="C13" i="123"/>
  <c r="K12" i="123"/>
  <c r="J12" i="123"/>
  <c r="I12" i="123"/>
  <c r="H12" i="123"/>
  <c r="G12" i="123"/>
  <c r="F12" i="123"/>
  <c r="E12" i="123"/>
  <c r="D12" i="123"/>
  <c r="C12" i="123"/>
  <c r="C513" i="97"/>
  <c r="F513" i="97"/>
  <c r="G513" i="97"/>
  <c r="H513" i="97"/>
  <c r="H518" i="98"/>
  <c r="C512" i="97"/>
  <c r="G512" i="97"/>
  <c r="H512" i="97"/>
  <c r="H517" i="98"/>
  <c r="C511" i="97"/>
  <c r="F511" i="97"/>
  <c r="F516" i="98"/>
  <c r="G511" i="97"/>
  <c r="H511" i="97"/>
  <c r="C510" i="97"/>
  <c r="G510" i="97"/>
  <c r="H510" i="97"/>
  <c r="C509" i="97"/>
  <c r="F509" i="97"/>
  <c r="G509" i="97"/>
  <c r="H509" i="97"/>
  <c r="C508" i="97"/>
  <c r="F508" i="97"/>
  <c r="F513" i="98"/>
  <c r="F507" i="97"/>
  <c r="H507" i="97"/>
  <c r="C506" i="97"/>
  <c r="H506" i="97"/>
  <c r="C505" i="97"/>
  <c r="H505" i="97"/>
  <c r="C504" i="97"/>
  <c r="F504" i="97"/>
  <c r="F503" i="97"/>
  <c r="H503" i="97"/>
  <c r="C502" i="97"/>
  <c r="G502" i="97"/>
  <c r="H502" i="97"/>
  <c r="C501" i="97"/>
  <c r="G501" i="97"/>
  <c r="H501" i="97"/>
  <c r="C500" i="97"/>
  <c r="C505" i="98"/>
  <c r="F500" i="97"/>
  <c r="G500" i="97"/>
  <c r="H500" i="97"/>
  <c r="F499" i="97"/>
  <c r="H499" i="97"/>
  <c r="C498" i="97"/>
  <c r="F498" i="97"/>
  <c r="G498" i="97"/>
  <c r="C497" i="97"/>
  <c r="F497" i="97"/>
  <c r="G497" i="97"/>
  <c r="H497" i="97"/>
  <c r="C496" i="97"/>
  <c r="F496" i="97"/>
  <c r="G496" i="97"/>
  <c r="H496" i="97"/>
  <c r="C492" i="97"/>
  <c r="F492" i="97"/>
  <c r="G492" i="97"/>
  <c r="H492" i="97"/>
  <c r="C491" i="97"/>
  <c r="F491" i="97"/>
  <c r="G491" i="97"/>
  <c r="C490" i="97"/>
  <c r="F490" i="97"/>
  <c r="G490" i="97"/>
  <c r="H490" i="97"/>
  <c r="H495" i="98"/>
  <c r="C489" i="97"/>
  <c r="F489" i="97"/>
  <c r="F494" i="98"/>
  <c r="G489" i="97"/>
  <c r="C488" i="97"/>
  <c r="F488" i="97"/>
  <c r="G488" i="97"/>
  <c r="E487" i="97"/>
  <c r="F487" i="97"/>
  <c r="C486" i="97"/>
  <c r="E486" i="97"/>
  <c r="C485" i="97"/>
  <c r="E485" i="97"/>
  <c r="F485" i="97"/>
  <c r="C484" i="97"/>
  <c r="E484" i="97"/>
  <c r="E483" i="97"/>
  <c r="F483" i="97"/>
  <c r="H483" i="97"/>
  <c r="C482" i="97"/>
  <c r="E482" i="97"/>
  <c r="G482" i="97"/>
  <c r="C481" i="97"/>
  <c r="E481" i="97"/>
  <c r="F481" i="97"/>
  <c r="G481" i="97"/>
  <c r="E480" i="97"/>
  <c r="G480" i="97"/>
  <c r="C479" i="97"/>
  <c r="E479" i="97"/>
  <c r="F479" i="97"/>
  <c r="G479" i="97"/>
  <c r="E478" i="97"/>
  <c r="G478" i="97"/>
  <c r="H478" i="97"/>
  <c r="E477" i="97"/>
  <c r="G477" i="97"/>
  <c r="C476" i="97"/>
  <c r="C481" i="98"/>
  <c r="E476" i="97"/>
  <c r="F476" i="97"/>
  <c r="G476" i="97"/>
  <c r="C475" i="97"/>
  <c r="E475" i="97"/>
  <c r="F475" i="97"/>
  <c r="G475" i="97"/>
  <c r="C468" i="97"/>
  <c r="F468" i="97"/>
  <c r="G468" i="97"/>
  <c r="H468" i="97"/>
  <c r="F467" i="97"/>
  <c r="H467" i="97"/>
  <c r="C466" i="97"/>
  <c r="F466" i="97"/>
  <c r="G466" i="97"/>
  <c r="H466" i="97"/>
  <c r="C465" i="97"/>
  <c r="F465" i="97"/>
  <c r="F470" i="98"/>
  <c r="H465" i="97"/>
  <c r="F464" i="97"/>
  <c r="H464" i="97"/>
  <c r="C463" i="97"/>
  <c r="D463" i="97"/>
  <c r="E463" i="97"/>
  <c r="H463" i="97"/>
  <c r="D462" i="97"/>
  <c r="E462" i="97"/>
  <c r="F462" i="97"/>
  <c r="H462" i="97"/>
  <c r="D461" i="97"/>
  <c r="F461" i="97"/>
  <c r="D460" i="97"/>
  <c r="E460" i="97"/>
  <c r="H460" i="97"/>
  <c r="D459" i="97"/>
  <c r="E459" i="97"/>
  <c r="F459" i="97"/>
  <c r="H459" i="97"/>
  <c r="D458" i="97"/>
  <c r="F458" i="97"/>
  <c r="H458" i="97"/>
  <c r="D457" i="97"/>
  <c r="E457" i="97"/>
  <c r="F457" i="97"/>
  <c r="H457" i="97"/>
  <c r="E456" i="97"/>
  <c r="H456" i="97"/>
  <c r="D455" i="97"/>
  <c r="E455" i="97"/>
  <c r="F455" i="97"/>
  <c r="H455" i="97"/>
  <c r="C454" i="97"/>
  <c r="E454" i="97"/>
  <c r="G454" i="97"/>
  <c r="G459" i="98"/>
  <c r="H454" i="97"/>
  <c r="H453" i="97"/>
  <c r="H458" i="98"/>
  <c r="D452" i="97"/>
  <c r="E452" i="97"/>
  <c r="F452" i="97"/>
  <c r="H452" i="97"/>
  <c r="H457" i="98"/>
  <c r="D451" i="97"/>
  <c r="E451" i="97"/>
  <c r="F451" i="97"/>
  <c r="H451" i="97"/>
  <c r="H456" i="98"/>
  <c r="D447" i="97"/>
  <c r="F447" i="97"/>
  <c r="G447" i="97"/>
  <c r="H447" i="97"/>
  <c r="C446" i="97"/>
  <c r="D446" i="97"/>
  <c r="E446" i="97"/>
  <c r="G446" i="97"/>
  <c r="H446" i="97"/>
  <c r="C445" i="97"/>
  <c r="E445" i="97"/>
  <c r="F445" i="97"/>
  <c r="G445" i="97"/>
  <c r="G450" i="98"/>
  <c r="H445" i="97"/>
  <c r="C444" i="97"/>
  <c r="C449" i="98"/>
  <c r="D444" i="97"/>
  <c r="E444" i="97"/>
  <c r="G444" i="97"/>
  <c r="H444" i="97"/>
  <c r="C443" i="97"/>
  <c r="D443" i="97"/>
  <c r="E443" i="97"/>
  <c r="G443" i="97"/>
  <c r="G448" i="98"/>
  <c r="H443" i="97"/>
  <c r="C442" i="97"/>
  <c r="C447" i="98"/>
  <c r="D442" i="97"/>
  <c r="H442" i="97"/>
  <c r="C441" i="97"/>
  <c r="E441" i="97"/>
  <c r="H441" i="97"/>
  <c r="C440" i="97"/>
  <c r="D440" i="97"/>
  <c r="C439" i="97"/>
  <c r="E439" i="97"/>
  <c r="H439" i="97"/>
  <c r="C438" i="97"/>
  <c r="D438" i="97"/>
  <c r="E438" i="97"/>
  <c r="H438" i="97"/>
  <c r="C437" i="97"/>
  <c r="E437" i="97"/>
  <c r="G437" i="97"/>
  <c r="G442" i="98"/>
  <c r="H437" i="97"/>
  <c r="C436" i="97"/>
  <c r="D436" i="97"/>
  <c r="G436" i="97"/>
  <c r="H436" i="97"/>
  <c r="C435" i="97"/>
  <c r="D435" i="97"/>
  <c r="H435" i="97"/>
  <c r="H440" i="98"/>
  <c r="C434" i="97"/>
  <c r="D434" i="97"/>
  <c r="G434" i="97"/>
  <c r="H434" i="97"/>
  <c r="H439" i="98"/>
  <c r="C433" i="97"/>
  <c r="D433" i="97"/>
  <c r="F433" i="97"/>
  <c r="C432" i="97"/>
  <c r="D432" i="97"/>
  <c r="G432" i="97"/>
  <c r="H432" i="97"/>
  <c r="C431" i="97"/>
  <c r="E431" i="97"/>
  <c r="G431" i="97"/>
  <c r="C430" i="97"/>
  <c r="D430" i="97"/>
  <c r="G430" i="97"/>
  <c r="H430" i="97"/>
  <c r="C423" i="97"/>
  <c r="E423" i="97"/>
  <c r="F423" i="97"/>
  <c r="F428" i="98"/>
  <c r="G423" i="97"/>
  <c r="H423" i="97"/>
  <c r="C422" i="97"/>
  <c r="F422" i="97"/>
  <c r="H422" i="97"/>
  <c r="C421" i="97"/>
  <c r="E421" i="97"/>
  <c r="F421" i="97"/>
  <c r="G421" i="97"/>
  <c r="H421" i="97"/>
  <c r="H426" i="98"/>
  <c r="C420" i="97"/>
  <c r="D420" i="97"/>
  <c r="F420" i="97"/>
  <c r="H420" i="97"/>
  <c r="H425" i="98"/>
  <c r="C419" i="97"/>
  <c r="D419" i="97"/>
  <c r="F419" i="97"/>
  <c r="G419" i="97"/>
  <c r="H419" i="97"/>
  <c r="C418" i="97"/>
  <c r="C423" i="98"/>
  <c r="F418" i="97"/>
  <c r="H418" i="97"/>
  <c r="C417" i="97"/>
  <c r="D417" i="97"/>
  <c r="H417" i="97"/>
  <c r="C416" i="97"/>
  <c r="D416" i="97"/>
  <c r="H416" i="97"/>
  <c r="C415" i="97"/>
  <c r="D415" i="97"/>
  <c r="H415" i="97"/>
  <c r="H420" i="98"/>
  <c r="C414" i="97"/>
  <c r="E414" i="97"/>
  <c r="H414" i="97"/>
  <c r="C413" i="97"/>
  <c r="D413" i="97"/>
  <c r="G413" i="97"/>
  <c r="H413" i="97"/>
  <c r="C412" i="97"/>
  <c r="G412" i="97"/>
  <c r="H412" i="97"/>
  <c r="C411" i="97"/>
  <c r="F411" i="97"/>
  <c r="G411" i="97"/>
  <c r="H411" i="97"/>
  <c r="C410" i="97"/>
  <c r="D410" i="97"/>
  <c r="G410" i="97"/>
  <c r="H410" i="97"/>
  <c r="E409" i="97"/>
  <c r="F409" i="97"/>
  <c r="C408" i="97"/>
  <c r="G408" i="97"/>
  <c r="D407" i="97"/>
  <c r="G407" i="97"/>
  <c r="H407" i="97"/>
  <c r="C406" i="97"/>
  <c r="D406" i="97"/>
  <c r="F406" i="97"/>
  <c r="G406" i="97"/>
  <c r="H406" i="97"/>
  <c r="C402" i="97"/>
  <c r="E402" i="97"/>
  <c r="F402" i="97"/>
  <c r="G402" i="97"/>
  <c r="C401" i="97"/>
  <c r="F401" i="97"/>
  <c r="G401" i="97"/>
  <c r="H401" i="97"/>
  <c r="C400" i="97"/>
  <c r="E400" i="97"/>
  <c r="F400" i="97"/>
  <c r="G400" i="97"/>
  <c r="H400" i="97"/>
  <c r="C399" i="97"/>
  <c r="F399" i="97"/>
  <c r="F404" i="98"/>
  <c r="G399" i="97"/>
  <c r="C398" i="97"/>
  <c r="C403" i="98"/>
  <c r="E398" i="97"/>
  <c r="F398" i="97"/>
  <c r="G398" i="97"/>
  <c r="C397" i="97"/>
  <c r="E397" i="97"/>
  <c r="F397" i="97"/>
  <c r="C396" i="97"/>
  <c r="E396" i="97"/>
  <c r="F396" i="97"/>
  <c r="C395" i="97"/>
  <c r="E395" i="97"/>
  <c r="F395" i="97"/>
  <c r="C394" i="97"/>
  <c r="E394" i="97"/>
  <c r="C393" i="97"/>
  <c r="E393" i="97"/>
  <c r="F393" i="97"/>
  <c r="C392" i="97"/>
  <c r="E392" i="97"/>
  <c r="F392" i="97"/>
  <c r="F397" i="98"/>
  <c r="C391" i="97"/>
  <c r="E391" i="97"/>
  <c r="F391" i="97"/>
  <c r="C390" i="97"/>
  <c r="C395" i="98"/>
  <c r="D390" i="97"/>
  <c r="E390" i="97"/>
  <c r="G390" i="97"/>
  <c r="C389" i="97"/>
  <c r="E389" i="97"/>
  <c r="F389" i="97"/>
  <c r="F394" i="98"/>
  <c r="D388" i="97"/>
  <c r="E388" i="97"/>
  <c r="G388" i="97"/>
  <c r="H388" i="97"/>
  <c r="E387" i="97"/>
  <c r="C386" i="97"/>
  <c r="E386" i="97"/>
  <c r="F386" i="97"/>
  <c r="C385" i="97"/>
  <c r="E385" i="97"/>
  <c r="F385" i="97"/>
  <c r="C378" i="97"/>
  <c r="D378" i="97"/>
  <c r="E378" i="97"/>
  <c r="F378" i="97"/>
  <c r="G378" i="97"/>
  <c r="H378" i="97"/>
  <c r="D377" i="97"/>
  <c r="E377" i="97"/>
  <c r="F377" i="97"/>
  <c r="H377" i="97"/>
  <c r="C376" i="97"/>
  <c r="D376" i="97"/>
  <c r="E376" i="97"/>
  <c r="F376" i="97"/>
  <c r="G376" i="97"/>
  <c r="G381" i="98"/>
  <c r="H376" i="97"/>
  <c r="D375" i="97"/>
  <c r="E375" i="97"/>
  <c r="F375" i="97"/>
  <c r="F380" i="98"/>
  <c r="H375" i="97"/>
  <c r="D374" i="97"/>
  <c r="E374" i="97"/>
  <c r="F374" i="97"/>
  <c r="H374" i="97"/>
  <c r="D373" i="97"/>
  <c r="E373" i="97"/>
  <c r="F373" i="97"/>
  <c r="H373" i="97"/>
  <c r="D372" i="97"/>
  <c r="F372" i="97"/>
  <c r="H372" i="97"/>
  <c r="E371" i="97"/>
  <c r="F371" i="97"/>
  <c r="H371" i="97"/>
  <c r="D370" i="97"/>
  <c r="E370" i="97"/>
  <c r="H370" i="97"/>
  <c r="D369" i="97"/>
  <c r="E369" i="97"/>
  <c r="F369" i="97"/>
  <c r="H369" i="97"/>
  <c r="D368" i="97"/>
  <c r="E368" i="97"/>
  <c r="F368" i="97"/>
  <c r="H368" i="97"/>
  <c r="H373" i="98"/>
  <c r="D367" i="97"/>
  <c r="E367" i="97"/>
  <c r="F367" i="97"/>
  <c r="H367" i="97"/>
  <c r="E366" i="97"/>
  <c r="D365" i="97"/>
  <c r="E365" i="97"/>
  <c r="F365" i="97"/>
  <c r="H365" i="97"/>
  <c r="C364" i="97"/>
  <c r="D364" i="97"/>
  <c r="G364" i="97"/>
  <c r="H364" i="97"/>
  <c r="E363" i="97"/>
  <c r="H363" i="97"/>
  <c r="D362" i="97"/>
  <c r="F362" i="97"/>
  <c r="H362" i="97"/>
  <c r="D361" i="97"/>
  <c r="E361" i="97"/>
  <c r="F361" i="97"/>
  <c r="G361" i="97"/>
  <c r="H361" i="97"/>
  <c r="C357" i="97"/>
  <c r="E357" i="97"/>
  <c r="F357" i="97"/>
  <c r="F362" i="98"/>
  <c r="G357" i="97"/>
  <c r="H357" i="97"/>
  <c r="C356" i="97"/>
  <c r="D356" i="97"/>
  <c r="E356" i="97"/>
  <c r="G356" i="97"/>
  <c r="H356" i="97"/>
  <c r="C355" i="97"/>
  <c r="D355" i="97"/>
  <c r="E355" i="97"/>
  <c r="F355" i="97"/>
  <c r="G355" i="97"/>
  <c r="G360" i="98"/>
  <c r="H355" i="97"/>
  <c r="C354" i="97"/>
  <c r="D354" i="97"/>
  <c r="E354" i="97"/>
  <c r="G354" i="97"/>
  <c r="H354" i="97"/>
  <c r="C353" i="97"/>
  <c r="E353" i="97"/>
  <c r="G353" i="97"/>
  <c r="H353" i="97"/>
  <c r="C352" i="97"/>
  <c r="E352" i="97"/>
  <c r="H352" i="97"/>
  <c r="C351" i="97"/>
  <c r="C356" i="98"/>
  <c r="E351" i="97"/>
  <c r="E350" i="97"/>
  <c r="H350" i="97"/>
  <c r="C349" i="97"/>
  <c r="E349" i="97"/>
  <c r="H349" i="97"/>
  <c r="C348" i="97"/>
  <c r="E348" i="97"/>
  <c r="H348" i="97"/>
  <c r="C347" i="97"/>
  <c r="C352" i="98"/>
  <c r="E347" i="97"/>
  <c r="G347" i="97"/>
  <c r="H347" i="97"/>
  <c r="E346" i="97"/>
  <c r="G346" i="97"/>
  <c r="H346" i="97"/>
  <c r="C345" i="97"/>
  <c r="C350" i="98"/>
  <c r="D345" i="97"/>
  <c r="G345" i="97"/>
  <c r="H345" i="97"/>
  <c r="C344" i="97"/>
  <c r="E344" i="97"/>
  <c r="G344" i="97"/>
  <c r="H344" i="97"/>
  <c r="D343" i="97"/>
  <c r="F343" i="97"/>
  <c r="G343" i="97"/>
  <c r="C342" i="97"/>
  <c r="G342" i="97"/>
  <c r="H342" i="97"/>
  <c r="C341" i="97"/>
  <c r="E341" i="97"/>
  <c r="G341" i="97"/>
  <c r="E340" i="97"/>
  <c r="H340" i="97"/>
  <c r="C332" i="97"/>
  <c r="E332" i="97"/>
  <c r="G332" i="97"/>
  <c r="H332" i="97"/>
  <c r="C331" i="97"/>
  <c r="D331" i="97"/>
  <c r="E331" i="97"/>
  <c r="F331" i="97"/>
  <c r="G331" i="97"/>
  <c r="F330" i="97"/>
  <c r="F327" i="98"/>
  <c r="H330" i="97"/>
  <c r="C329" i="97"/>
  <c r="E329" i="97"/>
  <c r="F329" i="97"/>
  <c r="G329" i="97"/>
  <c r="C328" i="97"/>
  <c r="F328" i="97"/>
  <c r="G328" i="97"/>
  <c r="F327" i="97"/>
  <c r="C326" i="97"/>
  <c r="C323" i="98"/>
  <c r="E326" i="97"/>
  <c r="H326" i="97"/>
  <c r="F325" i="97"/>
  <c r="C324" i="97"/>
  <c r="H324" i="97"/>
  <c r="E323" i="97"/>
  <c r="F323" i="97"/>
  <c r="C322" i="97"/>
  <c r="E322" i="97"/>
  <c r="F322" i="97"/>
  <c r="G322" i="97"/>
  <c r="C321" i="97"/>
  <c r="E321" i="97"/>
  <c r="G321" i="97"/>
  <c r="H321" i="97"/>
  <c r="C320" i="97"/>
  <c r="G320" i="97"/>
  <c r="H320" i="97"/>
  <c r="C319" i="97"/>
  <c r="D319" i="97"/>
  <c r="E319" i="97"/>
  <c r="F319" i="97"/>
  <c r="G319" i="97"/>
  <c r="F318" i="97"/>
  <c r="F315" i="98"/>
  <c r="G318" i="97"/>
  <c r="H318" i="97"/>
  <c r="C317" i="97"/>
  <c r="F317" i="97"/>
  <c r="G317" i="97"/>
  <c r="C316" i="97"/>
  <c r="E316" i="97"/>
  <c r="F316" i="97"/>
  <c r="G316" i="97"/>
  <c r="C315" i="97"/>
  <c r="E315" i="97"/>
  <c r="F315" i="97"/>
  <c r="G315" i="97"/>
  <c r="C309" i="97"/>
  <c r="F309" i="97"/>
  <c r="G309" i="97"/>
  <c r="H309" i="97"/>
  <c r="C308" i="97"/>
  <c r="E308" i="97"/>
  <c r="F308" i="97"/>
  <c r="F307" i="98"/>
  <c r="G308" i="97"/>
  <c r="C307" i="97"/>
  <c r="F307" i="97"/>
  <c r="F306" i="98"/>
  <c r="G307" i="97"/>
  <c r="H307" i="97"/>
  <c r="C306" i="97"/>
  <c r="F306" i="97"/>
  <c r="G306" i="97"/>
  <c r="C305" i="97"/>
  <c r="F305" i="97"/>
  <c r="G305" i="97"/>
  <c r="E304" i="97"/>
  <c r="F304" i="97"/>
  <c r="C303" i="97"/>
  <c r="E303" i="97"/>
  <c r="C302" i="97"/>
  <c r="E302" i="97"/>
  <c r="F302" i="97"/>
  <c r="C301" i="97"/>
  <c r="C300" i="98"/>
  <c r="D301" i="97"/>
  <c r="E300" i="97"/>
  <c r="F300" i="97"/>
  <c r="H300" i="97"/>
  <c r="F299" i="97"/>
  <c r="H299" i="97"/>
  <c r="C298" i="97"/>
  <c r="H298" i="97"/>
  <c r="C297" i="97"/>
  <c r="C296" i="98"/>
  <c r="G297" i="97"/>
  <c r="C296" i="97"/>
  <c r="D296" i="97"/>
  <c r="E296" i="97"/>
  <c r="F296" i="97"/>
  <c r="G295" i="97"/>
  <c r="C293" i="97"/>
  <c r="E293" i="97"/>
  <c r="F293" i="97"/>
  <c r="D292" i="97"/>
  <c r="F292" i="97"/>
  <c r="F291" i="98"/>
  <c r="C288" i="97"/>
  <c r="F288" i="97"/>
  <c r="G288" i="97"/>
  <c r="D287" i="97"/>
  <c r="H287" i="97"/>
  <c r="C286" i="97"/>
  <c r="D286" i="97"/>
  <c r="E286" i="97"/>
  <c r="F286" i="97"/>
  <c r="G286" i="97"/>
  <c r="H286" i="97"/>
  <c r="D285" i="97"/>
  <c r="G285" i="97"/>
  <c r="H285" i="97"/>
  <c r="C284" i="97"/>
  <c r="C283" i="97"/>
  <c r="E283" i="97"/>
  <c r="F283" i="97"/>
  <c r="C282" i="97"/>
  <c r="E282" i="97"/>
  <c r="F282" i="97"/>
  <c r="C281" i="97"/>
  <c r="E281" i="97"/>
  <c r="F281" i="97"/>
  <c r="C280" i="97"/>
  <c r="C279" i="98"/>
  <c r="E280" i="97"/>
  <c r="C279" i="97"/>
  <c r="E279" i="97"/>
  <c r="F279" i="97"/>
  <c r="C278" i="97"/>
  <c r="E278" i="97"/>
  <c r="F278" i="97"/>
  <c r="E277" i="97"/>
  <c r="F277" i="97"/>
  <c r="C276" i="97"/>
  <c r="G276" i="97"/>
  <c r="H276" i="97"/>
  <c r="C275" i="97"/>
  <c r="E275" i="97"/>
  <c r="G274" i="97"/>
  <c r="H274" i="97"/>
  <c r="C272" i="97"/>
  <c r="C271" i="98"/>
  <c r="E272" i="97"/>
  <c r="F272" i="97"/>
  <c r="C271" i="97"/>
  <c r="E271" i="97"/>
  <c r="F271" i="97"/>
  <c r="C264" i="97"/>
  <c r="F264" i="97"/>
  <c r="F263" i="98"/>
  <c r="G264" i="97"/>
  <c r="G263" i="98"/>
  <c r="H264" i="97"/>
  <c r="C263" i="97"/>
  <c r="E263" i="97"/>
  <c r="F263" i="97"/>
  <c r="G263" i="97"/>
  <c r="F262" i="97"/>
  <c r="H262" i="97"/>
  <c r="C261" i="97"/>
  <c r="E261" i="97"/>
  <c r="F261" i="97"/>
  <c r="G261" i="97"/>
  <c r="H261" i="97"/>
  <c r="C260" i="97"/>
  <c r="C259" i="98"/>
  <c r="G260" i="97"/>
  <c r="H260" i="97"/>
  <c r="C259" i="97"/>
  <c r="C258" i="98"/>
  <c r="F259" i="97"/>
  <c r="C258" i="97"/>
  <c r="F258" i="97"/>
  <c r="H258" i="97"/>
  <c r="C257" i="97"/>
  <c r="H257" i="97"/>
  <c r="C256" i="97"/>
  <c r="C255" i="98"/>
  <c r="C255" i="97"/>
  <c r="H255" i="97"/>
  <c r="F254" i="97"/>
  <c r="F253" i="98"/>
  <c r="G254" i="97"/>
  <c r="H254" i="97"/>
  <c r="C253" i="97"/>
  <c r="H253" i="97"/>
  <c r="C252" i="97"/>
  <c r="G252" i="97"/>
  <c r="G251" i="98"/>
  <c r="H252" i="97"/>
  <c r="C251" i="97"/>
  <c r="G251" i="97"/>
  <c r="H251" i="97"/>
  <c r="C250" i="97"/>
  <c r="F250" i="97"/>
  <c r="G250" i="97"/>
  <c r="H250" i="97"/>
  <c r="C249" i="97"/>
  <c r="H249" i="97"/>
  <c r="C248" i="97"/>
  <c r="C247" i="98"/>
  <c r="F248" i="97"/>
  <c r="G248" i="97"/>
  <c r="H248" i="97"/>
  <c r="C247" i="97"/>
  <c r="F247" i="97"/>
  <c r="G247" i="97"/>
  <c r="H247" i="97"/>
  <c r="F234" i="97"/>
  <c r="G234" i="97"/>
  <c r="H234" i="97"/>
  <c r="F233" i="97"/>
  <c r="G233" i="97"/>
  <c r="H233" i="97"/>
  <c r="C232" i="97"/>
  <c r="F232" i="97"/>
  <c r="H232" i="97"/>
  <c r="C231" i="97"/>
  <c r="F231" i="97"/>
  <c r="G231" i="97"/>
  <c r="F230" i="97"/>
  <c r="H230" i="97"/>
  <c r="E229" i="97"/>
  <c r="H229" i="97"/>
  <c r="H228" i="97"/>
  <c r="H227" i="98"/>
  <c r="D227" i="97"/>
  <c r="H227" i="97"/>
  <c r="C226" i="97"/>
  <c r="E226" i="97"/>
  <c r="H226" i="97"/>
  <c r="F225" i="97"/>
  <c r="H225" i="97"/>
  <c r="E224" i="97"/>
  <c r="G224" i="97"/>
  <c r="H224" i="97"/>
  <c r="D223" i="97"/>
  <c r="E223" i="97"/>
  <c r="G223" i="97"/>
  <c r="H223" i="97"/>
  <c r="E222" i="97"/>
  <c r="D221" i="97"/>
  <c r="H221" i="97"/>
  <c r="H219" i="97"/>
  <c r="F213" i="97"/>
  <c r="F212" i="97"/>
  <c r="G212" i="97"/>
  <c r="G211" i="98"/>
  <c r="C211" i="97"/>
  <c r="F211" i="97"/>
  <c r="C210" i="97"/>
  <c r="G210" i="97"/>
  <c r="H210" i="97"/>
  <c r="G209" i="97"/>
  <c r="G208" i="98"/>
  <c r="C208" i="97"/>
  <c r="E208" i="97"/>
  <c r="F208" i="97"/>
  <c r="H208" i="97"/>
  <c r="C207" i="97"/>
  <c r="E207" i="97"/>
  <c r="F207" i="97"/>
  <c r="H207" i="97"/>
  <c r="C206" i="97"/>
  <c r="C205" i="97"/>
  <c r="D205" i="97"/>
  <c r="H205" i="97"/>
  <c r="C204" i="97"/>
  <c r="D204" i="97"/>
  <c r="F204" i="97"/>
  <c r="H204" i="97"/>
  <c r="C203" i="97"/>
  <c r="G203" i="97"/>
  <c r="H203" i="97"/>
  <c r="C202" i="97"/>
  <c r="C201" i="98"/>
  <c r="D202" i="97"/>
  <c r="G202" i="97"/>
  <c r="F201" i="97"/>
  <c r="C200" i="97"/>
  <c r="D200" i="97"/>
  <c r="C199" i="97"/>
  <c r="C198" i="98"/>
  <c r="F199" i="97"/>
  <c r="G199" i="97"/>
  <c r="H199" i="97"/>
  <c r="C198" i="97"/>
  <c r="G198" i="97"/>
  <c r="C197" i="97"/>
  <c r="F197" i="97"/>
  <c r="F196" i="98"/>
  <c r="G197" i="97"/>
  <c r="H197" i="97"/>
  <c r="C196" i="97"/>
  <c r="G196" i="97"/>
  <c r="C188" i="97"/>
  <c r="D188" i="97"/>
  <c r="E188" i="97"/>
  <c r="F188" i="97"/>
  <c r="E187" i="97"/>
  <c r="F187" i="97"/>
  <c r="F186" i="98"/>
  <c r="G187" i="97"/>
  <c r="H187" i="97"/>
  <c r="C186" i="97"/>
  <c r="E186" i="97"/>
  <c r="F186" i="97"/>
  <c r="G186" i="97"/>
  <c r="C185" i="97"/>
  <c r="E185" i="97"/>
  <c r="G185" i="97"/>
  <c r="H185" i="97"/>
  <c r="C184" i="97"/>
  <c r="E184" i="97"/>
  <c r="H184" i="97"/>
  <c r="C183" i="97"/>
  <c r="D183" i="97"/>
  <c r="E183" i="97"/>
  <c r="H183" i="97"/>
  <c r="C182" i="97"/>
  <c r="E182" i="97"/>
  <c r="H182" i="97"/>
  <c r="E181" i="97"/>
  <c r="C180" i="97"/>
  <c r="E180" i="97"/>
  <c r="H180" i="97"/>
  <c r="C179" i="97"/>
  <c r="E179" i="97"/>
  <c r="H179" i="97"/>
  <c r="C178" i="97"/>
  <c r="F178" i="97"/>
  <c r="G178" i="97"/>
  <c r="H178" i="97"/>
  <c r="H177" i="97"/>
  <c r="H176" i="97"/>
  <c r="C175" i="97"/>
  <c r="E175" i="97"/>
  <c r="C174" i="97"/>
  <c r="C173" i="97"/>
  <c r="H173" i="97"/>
  <c r="C172" i="97"/>
  <c r="G172" i="97"/>
  <c r="H172" i="97"/>
  <c r="C171" i="97"/>
  <c r="H171" i="97"/>
  <c r="D167" i="97"/>
  <c r="G167" i="97"/>
  <c r="D166" i="97"/>
  <c r="G166" i="97"/>
  <c r="H166" i="97"/>
  <c r="F165" i="97"/>
  <c r="G165" i="97"/>
  <c r="H165" i="97"/>
  <c r="C164" i="97"/>
  <c r="E164" i="97"/>
  <c r="G164" i="97"/>
  <c r="H164" i="97"/>
  <c r="H163" i="97"/>
  <c r="D162" i="97"/>
  <c r="E162" i="97"/>
  <c r="H162" i="97"/>
  <c r="D161" i="97"/>
  <c r="E161" i="97"/>
  <c r="H161" i="97"/>
  <c r="D160" i="97"/>
  <c r="F160" i="97"/>
  <c r="H160" i="97"/>
  <c r="E159" i="97"/>
  <c r="H159" i="97"/>
  <c r="E158" i="97"/>
  <c r="F158" i="97"/>
  <c r="H158" i="97"/>
  <c r="E157" i="97"/>
  <c r="G157" i="97"/>
  <c r="H157" i="97"/>
  <c r="H156" i="98"/>
  <c r="D156" i="97"/>
  <c r="G156" i="97"/>
  <c r="H156" i="97"/>
  <c r="F155" i="97"/>
  <c r="H155" i="97"/>
  <c r="D154" i="97"/>
  <c r="H154" i="97"/>
  <c r="H153" i="98"/>
  <c r="F153" i="97"/>
  <c r="H153" i="97"/>
  <c r="H152" i="97"/>
  <c r="H151" i="98"/>
  <c r="E151" i="97"/>
  <c r="G151" i="97"/>
  <c r="H151" i="97"/>
  <c r="C150" i="97"/>
  <c r="G150" i="97"/>
  <c r="G149" i="98"/>
  <c r="H150" i="97"/>
  <c r="H149" i="98"/>
  <c r="D142" i="97"/>
  <c r="G142" i="97"/>
  <c r="D141" i="97"/>
  <c r="H141" i="97"/>
  <c r="C140" i="97"/>
  <c r="D140" i="97"/>
  <c r="E140" i="97"/>
  <c r="G140" i="97"/>
  <c r="G139" i="98"/>
  <c r="C139" i="97"/>
  <c r="E139" i="97"/>
  <c r="C138" i="97"/>
  <c r="E138" i="97"/>
  <c r="G138" i="97"/>
  <c r="H138" i="97"/>
  <c r="C137" i="97"/>
  <c r="H137" i="97"/>
  <c r="C136" i="97"/>
  <c r="D136" i="97"/>
  <c r="F136" i="97"/>
  <c r="H136" i="97"/>
  <c r="C135" i="97"/>
  <c r="H135" i="97"/>
  <c r="C134" i="97"/>
  <c r="C133" i="97"/>
  <c r="F133" i="97"/>
  <c r="H133" i="97"/>
  <c r="C132" i="97"/>
  <c r="G132" i="97"/>
  <c r="G131" i="98"/>
  <c r="C131" i="97"/>
  <c r="G131" i="97"/>
  <c r="H131" i="97"/>
  <c r="C130" i="97"/>
  <c r="G130" i="97"/>
  <c r="H130" i="97"/>
  <c r="F129" i="97"/>
  <c r="E128" i="97"/>
  <c r="C127" i="97"/>
  <c r="C126" i="97"/>
  <c r="G126" i="97"/>
  <c r="C125" i="97"/>
  <c r="G125" i="97"/>
  <c r="F121" i="97"/>
  <c r="G121" i="97"/>
  <c r="H121" i="97"/>
  <c r="C120" i="97"/>
  <c r="D120" i="97"/>
  <c r="F120" i="97"/>
  <c r="G120" i="97"/>
  <c r="C119" i="97"/>
  <c r="D119" i="97"/>
  <c r="D118" i="97"/>
  <c r="E118" i="97"/>
  <c r="H118" i="97"/>
  <c r="D117" i="97"/>
  <c r="F117" i="97"/>
  <c r="C116" i="97"/>
  <c r="D116" i="97"/>
  <c r="H116" i="97"/>
  <c r="E115" i="97"/>
  <c r="F115" i="97"/>
  <c r="H115" i="97"/>
  <c r="H114" i="98"/>
  <c r="D114" i="97"/>
  <c r="F114" i="97"/>
  <c r="H114" i="97"/>
  <c r="C113" i="97"/>
  <c r="D113" i="97"/>
  <c r="H113" i="97"/>
  <c r="C112" i="97"/>
  <c r="D112" i="97"/>
  <c r="F112" i="97"/>
  <c r="H112" i="97"/>
  <c r="D111" i="97"/>
  <c r="E111" i="97"/>
  <c r="F111" i="97"/>
  <c r="F110" i="98"/>
  <c r="G111" i="97"/>
  <c r="H111" i="97"/>
  <c r="H110" i="98"/>
  <c r="D110" i="97"/>
  <c r="E110" i="97"/>
  <c r="F110" i="97"/>
  <c r="F109" i="98"/>
  <c r="H110" i="97"/>
  <c r="C108" i="97"/>
  <c r="D108" i="97"/>
  <c r="E108" i="97"/>
  <c r="F108" i="97"/>
  <c r="G108" i="97"/>
  <c r="C107" i="97"/>
  <c r="F106" i="97"/>
  <c r="F105" i="97"/>
  <c r="H105" i="97"/>
  <c r="F104" i="97"/>
  <c r="E94" i="97"/>
  <c r="H94" i="97"/>
  <c r="C93" i="97"/>
  <c r="C92" i="97"/>
  <c r="E92" i="97"/>
  <c r="H92" i="97"/>
  <c r="C91" i="97"/>
  <c r="C90" i="98"/>
  <c r="D91" i="97"/>
  <c r="E91" i="97"/>
  <c r="H91" i="97"/>
  <c r="C90" i="97"/>
  <c r="C89" i="98"/>
  <c r="E90" i="97"/>
  <c r="E89" i="97"/>
  <c r="C88" i="97"/>
  <c r="E88" i="97"/>
  <c r="C87" i="97"/>
  <c r="D87" i="97"/>
  <c r="E87" i="97"/>
  <c r="H87" i="97"/>
  <c r="H86" i="97"/>
  <c r="C85" i="97"/>
  <c r="E85" i="97"/>
  <c r="E84" i="97"/>
  <c r="C83" i="97"/>
  <c r="E83" i="97"/>
  <c r="H83" i="97"/>
  <c r="C82" i="97"/>
  <c r="E81" i="97"/>
  <c r="G81" i="97"/>
  <c r="D80" i="97"/>
  <c r="C79" i="97"/>
  <c r="H79" i="97"/>
  <c r="C78" i="97"/>
  <c r="E78" i="97"/>
  <c r="C77" i="97"/>
  <c r="E77" i="97"/>
  <c r="F73" i="97"/>
  <c r="E72" i="97"/>
  <c r="C71" i="97"/>
  <c r="F71" i="97"/>
  <c r="F70" i="98"/>
  <c r="D70" i="97"/>
  <c r="E70" i="97"/>
  <c r="F70" i="97"/>
  <c r="G70" i="97"/>
  <c r="G69" i="97"/>
  <c r="C68" i="97"/>
  <c r="E67" i="97"/>
  <c r="E66" i="97"/>
  <c r="E65" i="97"/>
  <c r="D64" i="97"/>
  <c r="E63" i="97"/>
  <c r="G63" i="97"/>
  <c r="E62" i="97"/>
  <c r="F62" i="97"/>
  <c r="G62" i="97"/>
  <c r="D60" i="97"/>
  <c r="E60" i="97"/>
  <c r="G58" i="97"/>
  <c r="D57" i="97"/>
  <c r="G57" i="97"/>
  <c r="E56" i="97"/>
  <c r="G56" i="97"/>
  <c r="C49" i="97"/>
  <c r="D49" i="97"/>
  <c r="G49" i="97"/>
  <c r="C48" i="97"/>
  <c r="D48" i="97"/>
  <c r="E48" i="97"/>
  <c r="G48" i="97"/>
  <c r="H48" i="97"/>
  <c r="C47" i="97"/>
  <c r="G47" i="97"/>
  <c r="H47" i="97"/>
  <c r="C46" i="97"/>
  <c r="C45" i="98"/>
  <c r="E46" i="97"/>
  <c r="G46" i="97"/>
  <c r="G45" i="98"/>
  <c r="H46" i="97"/>
  <c r="H45" i="98"/>
  <c r="C45" i="97"/>
  <c r="E45" i="97"/>
  <c r="G45" i="97"/>
  <c r="G44" i="98"/>
  <c r="H45" i="97"/>
  <c r="D44" i="97"/>
  <c r="H44" i="97"/>
  <c r="C43" i="97"/>
  <c r="D43" i="97"/>
  <c r="C42" i="97"/>
  <c r="E42" i="97"/>
  <c r="H42" i="97"/>
  <c r="C41" i="97"/>
  <c r="D41" i="97"/>
  <c r="E41" i="97"/>
  <c r="E40" i="97"/>
  <c r="H40" i="97"/>
  <c r="D39" i="97"/>
  <c r="C38" i="97"/>
  <c r="H38" i="97"/>
  <c r="D36" i="97"/>
  <c r="G36" i="97"/>
  <c r="H36" i="97"/>
  <c r="C35" i="97"/>
  <c r="D34" i="97"/>
  <c r="C33" i="97"/>
  <c r="D32" i="97"/>
  <c r="G32" i="97"/>
  <c r="H32" i="97"/>
  <c r="E28" i="97"/>
  <c r="H28" i="97"/>
  <c r="C27" i="97"/>
  <c r="H27" i="97"/>
  <c r="D26" i="97"/>
  <c r="F26" i="97"/>
  <c r="F24" i="97"/>
  <c r="F23" i="98"/>
  <c r="H24" i="97"/>
  <c r="H23" i="98"/>
  <c r="E23" i="97"/>
  <c r="F23" i="97"/>
  <c r="H23" i="97"/>
  <c r="E22" i="97"/>
  <c r="F22" i="97"/>
  <c r="E21" i="97"/>
  <c r="F21" i="97"/>
  <c r="H21" i="97"/>
  <c r="D20" i="97"/>
  <c r="E19" i="97"/>
  <c r="F19" i="97"/>
  <c r="H19" i="97"/>
  <c r="F18" i="97"/>
  <c r="G18" i="97"/>
  <c r="H18" i="97"/>
  <c r="E17" i="97"/>
  <c r="F17" i="97"/>
  <c r="G17" i="97"/>
  <c r="E15" i="97"/>
  <c r="F15" i="97"/>
  <c r="G15" i="97"/>
  <c r="H15" i="97"/>
  <c r="H14" i="97"/>
  <c r="E13" i="97"/>
  <c r="F12" i="97"/>
  <c r="F11" i="97"/>
  <c r="O495" i="97"/>
  <c r="O494" i="97"/>
  <c r="I500" i="98"/>
  <c r="O474" i="97"/>
  <c r="O473" i="97"/>
  <c r="I479" i="98"/>
  <c r="O450" i="97"/>
  <c r="O449" i="97"/>
  <c r="I455" i="98"/>
  <c r="O429" i="97"/>
  <c r="O428" i="97"/>
  <c r="I433" i="98"/>
  <c r="O405" i="97"/>
  <c r="O404" i="97"/>
  <c r="I410" i="98"/>
  <c r="O384" i="97"/>
  <c r="O383" i="97"/>
  <c r="I389" i="98"/>
  <c r="O360" i="97"/>
  <c r="O359" i="97"/>
  <c r="I365" i="98"/>
  <c r="O339" i="97"/>
  <c r="O338" i="97"/>
  <c r="O314" i="97"/>
  <c r="O313" i="97"/>
  <c r="I310" i="98"/>
  <c r="O291" i="97"/>
  <c r="O290" i="97"/>
  <c r="I289" i="98"/>
  <c r="O270" i="97"/>
  <c r="O269" i="97"/>
  <c r="I269" i="98"/>
  <c r="O246" i="97"/>
  <c r="O245" i="97"/>
  <c r="I244" i="98"/>
  <c r="O216" i="97"/>
  <c r="O215" i="97"/>
  <c r="I215" i="98"/>
  <c r="O195" i="97"/>
  <c r="O194" i="97"/>
  <c r="O170" i="97"/>
  <c r="O169" i="97"/>
  <c r="I169" i="98"/>
  <c r="O149" i="97"/>
  <c r="O148" i="97"/>
  <c r="I147" i="98"/>
  <c r="O124" i="97"/>
  <c r="O123" i="97"/>
  <c r="I123" i="98"/>
  <c r="O103" i="97"/>
  <c r="O102" i="97"/>
  <c r="I101" i="98"/>
  <c r="O76" i="97"/>
  <c r="O75" i="97"/>
  <c r="O55" i="97"/>
  <c r="O54" i="97"/>
  <c r="I53" i="98"/>
  <c r="O31" i="97"/>
  <c r="O30" i="97"/>
  <c r="I29" i="98"/>
  <c r="O10" i="97"/>
  <c r="O9" i="97"/>
  <c r="I8" i="98"/>
  <c r="O513" i="97"/>
  <c r="O511" i="97"/>
  <c r="I516" i="98"/>
  <c r="O502" i="97"/>
  <c r="I507" i="98"/>
  <c r="O497" i="97"/>
  <c r="I502" i="98"/>
  <c r="O492" i="97"/>
  <c r="I497" i="98"/>
  <c r="O490" i="97"/>
  <c r="I495" i="98"/>
  <c r="O489" i="97"/>
  <c r="O488" i="97"/>
  <c r="I493" i="98"/>
  <c r="O487" i="97"/>
  <c r="I492" i="98"/>
  <c r="O486" i="97"/>
  <c r="O484" i="97"/>
  <c r="I489" i="98"/>
  <c r="O483" i="97"/>
  <c r="O482" i="97"/>
  <c r="I487" i="98"/>
  <c r="O480" i="97"/>
  <c r="I485" i="98"/>
  <c r="O479" i="97"/>
  <c r="I484" i="98"/>
  <c r="O478" i="97"/>
  <c r="I483" i="98"/>
  <c r="O477" i="97"/>
  <c r="O476" i="97"/>
  <c r="I481" i="98"/>
  <c r="O475" i="97"/>
  <c r="O467" i="97"/>
  <c r="I472" i="98"/>
  <c r="O466" i="97"/>
  <c r="O465" i="97"/>
  <c r="I470" i="98"/>
  <c r="O464" i="97"/>
  <c r="O463" i="97"/>
  <c r="O461" i="97"/>
  <c r="I466" i="98"/>
  <c r="O460" i="97"/>
  <c r="O459" i="97"/>
  <c r="I464" i="98"/>
  <c r="O458" i="97"/>
  <c r="I463" i="98"/>
  <c r="O457" i="97"/>
  <c r="I462" i="98"/>
  <c r="O456" i="97"/>
  <c r="I461" i="98"/>
  <c r="O455" i="97"/>
  <c r="O453" i="97"/>
  <c r="I458" i="98"/>
  <c r="O452" i="97"/>
  <c r="I457" i="98"/>
  <c r="O451" i="97"/>
  <c r="I456" i="98"/>
  <c r="O447" i="97"/>
  <c r="I452" i="98"/>
  <c r="O446" i="97"/>
  <c r="I451" i="98"/>
  <c r="O445" i="97"/>
  <c r="I450" i="98"/>
  <c r="O444" i="97"/>
  <c r="O443" i="97"/>
  <c r="I448" i="98"/>
  <c r="O442" i="97"/>
  <c r="O441" i="97"/>
  <c r="I446" i="98"/>
  <c r="O440" i="97"/>
  <c r="I445" i="98"/>
  <c r="O439" i="97"/>
  <c r="I444" i="98"/>
  <c r="O438" i="97"/>
  <c r="O437" i="97"/>
  <c r="I442" i="98"/>
  <c r="O436" i="97"/>
  <c r="I441" i="98"/>
  <c r="O434" i="97"/>
  <c r="I439" i="98"/>
  <c r="O431" i="97"/>
  <c r="I436" i="98"/>
  <c r="O430" i="97"/>
  <c r="I435" i="98"/>
  <c r="O423" i="97"/>
  <c r="O421" i="97"/>
  <c r="I426" i="98"/>
  <c r="O409" i="97"/>
  <c r="I414" i="98"/>
  <c r="O407" i="97"/>
  <c r="O402" i="97"/>
  <c r="O401" i="97"/>
  <c r="I406" i="98"/>
  <c r="O400" i="97"/>
  <c r="O399" i="97"/>
  <c r="I404" i="98"/>
  <c r="O398" i="97"/>
  <c r="I403" i="98"/>
  <c r="O397" i="97"/>
  <c r="I402" i="98"/>
  <c r="O396" i="97"/>
  <c r="I401" i="98"/>
  <c r="O395" i="97"/>
  <c r="I400" i="98"/>
  <c r="O394" i="97"/>
  <c r="I399" i="98"/>
  <c r="O393" i="97"/>
  <c r="O392" i="97"/>
  <c r="I397" i="98"/>
  <c r="O391" i="97"/>
  <c r="I396" i="98"/>
  <c r="O390" i="97"/>
  <c r="I395" i="98"/>
  <c r="O389" i="97"/>
  <c r="I394" i="98"/>
  <c r="O388" i="97"/>
  <c r="I393" i="98"/>
  <c r="O387" i="97"/>
  <c r="I392" i="98"/>
  <c r="O386" i="97"/>
  <c r="O385" i="97"/>
  <c r="O378" i="97"/>
  <c r="I383" i="98"/>
  <c r="O377" i="97"/>
  <c r="I382" i="98"/>
  <c r="O376" i="97"/>
  <c r="I381" i="98"/>
  <c r="O375" i="97"/>
  <c r="I380" i="98"/>
  <c r="O374" i="97"/>
  <c r="O373" i="97"/>
  <c r="I378" i="98"/>
  <c r="O372" i="97"/>
  <c r="I377" i="98"/>
  <c r="O371" i="97"/>
  <c r="I376" i="98"/>
  <c r="O370" i="97"/>
  <c r="O369" i="97"/>
  <c r="I374" i="98"/>
  <c r="O368" i="97"/>
  <c r="I373" i="98"/>
  <c r="O367" i="97"/>
  <c r="I372" i="98"/>
  <c r="O366" i="97"/>
  <c r="I371" i="98"/>
  <c r="O365" i="97"/>
  <c r="I370" i="98"/>
  <c r="O363" i="97"/>
  <c r="I368" i="98"/>
  <c r="O361" i="97"/>
  <c r="I366" i="98"/>
  <c r="O357" i="97"/>
  <c r="I362" i="98"/>
  <c r="O356" i="97"/>
  <c r="I361" i="98"/>
  <c r="O355" i="97"/>
  <c r="I360" i="98"/>
  <c r="O354" i="97"/>
  <c r="I359" i="98"/>
  <c r="O353" i="97"/>
  <c r="I358" i="98"/>
  <c r="O352" i="97"/>
  <c r="I357" i="98"/>
  <c r="O351" i="97"/>
  <c r="I356" i="98"/>
  <c r="O350" i="97"/>
  <c r="I355" i="98"/>
  <c r="O349" i="97"/>
  <c r="I354" i="98"/>
  <c r="O348" i="97"/>
  <c r="O347" i="97"/>
  <c r="I352" i="98"/>
  <c r="O346" i="97"/>
  <c r="I351" i="98"/>
  <c r="O344" i="97"/>
  <c r="I349" i="98"/>
  <c r="O341" i="97"/>
  <c r="I346" i="98"/>
  <c r="O340" i="97"/>
  <c r="I345" i="98"/>
  <c r="O328" i="97"/>
  <c r="I325" i="98"/>
  <c r="O327" i="97"/>
  <c r="I324" i="98"/>
  <c r="O326" i="97"/>
  <c r="I323" i="98"/>
  <c r="O324" i="97"/>
  <c r="I321" i="98"/>
  <c r="O322" i="97"/>
  <c r="O317" i="97"/>
  <c r="I314" i="98"/>
  <c r="O262" i="97"/>
  <c r="I261" i="98"/>
  <c r="O260" i="97"/>
  <c r="I259" i="98"/>
  <c r="O228" i="97"/>
  <c r="O223" i="97"/>
  <c r="O207" i="97"/>
  <c r="I206" i="98"/>
  <c r="O205" i="97"/>
  <c r="O182" i="97"/>
  <c r="I181" i="98"/>
  <c r="O181" i="97"/>
  <c r="I180" i="98"/>
  <c r="O177" i="97"/>
  <c r="I176" i="98"/>
  <c r="O166" i="97"/>
  <c r="I165" i="98"/>
  <c r="O165" i="97"/>
  <c r="I164" i="98"/>
  <c r="O160" i="97"/>
  <c r="I159" i="98"/>
  <c r="O157" i="97"/>
  <c r="O134" i="97"/>
  <c r="O130" i="97"/>
  <c r="I129" i="98"/>
  <c r="O128" i="97"/>
  <c r="O116" i="97"/>
  <c r="O115" i="97"/>
  <c r="O114" i="97"/>
  <c r="I113" i="98"/>
  <c r="O112" i="97"/>
  <c r="O110" i="97"/>
  <c r="O108" i="97"/>
  <c r="I107" i="98"/>
  <c r="O57" i="97"/>
  <c r="O48" i="97"/>
  <c r="I47" i="98"/>
  <c r="O41" i="97"/>
  <c r="O26" i="97"/>
  <c r="I25" i="98"/>
  <c r="I434" i="98"/>
  <c r="I344" i="98"/>
  <c r="I290" i="98"/>
  <c r="I194" i="98"/>
  <c r="I102" i="98"/>
  <c r="I9" i="98"/>
  <c r="E469" i="98"/>
  <c r="E359" i="98"/>
  <c r="I519" i="98"/>
  <c r="I518" i="98"/>
  <c r="I498" i="98"/>
  <c r="I494" i="98"/>
  <c r="I491" i="98"/>
  <c r="I488" i="98"/>
  <c r="I482" i="98"/>
  <c r="I480" i="98"/>
  <c r="I478" i="98"/>
  <c r="I477" i="98"/>
  <c r="I476" i="98"/>
  <c r="I471" i="98"/>
  <c r="I469" i="98"/>
  <c r="I468" i="98"/>
  <c r="I465" i="98"/>
  <c r="I460" i="98"/>
  <c r="I453" i="98"/>
  <c r="I449" i="98"/>
  <c r="I447" i="98"/>
  <c r="I443" i="98"/>
  <c r="I432" i="98"/>
  <c r="I431" i="98"/>
  <c r="I428" i="98"/>
  <c r="I412" i="98"/>
  <c r="I409" i="98"/>
  <c r="I408" i="98"/>
  <c r="I407" i="98"/>
  <c r="I405" i="98"/>
  <c r="I398" i="98"/>
  <c r="I391" i="98"/>
  <c r="I390" i="98"/>
  <c r="I388" i="98"/>
  <c r="I387" i="98"/>
  <c r="I386" i="98"/>
  <c r="I379" i="98"/>
  <c r="I375" i="98"/>
  <c r="I363" i="98"/>
  <c r="I353" i="98"/>
  <c r="I343" i="98"/>
  <c r="I342" i="98"/>
  <c r="I341" i="98"/>
  <c r="I340" i="98"/>
  <c r="I339" i="98"/>
  <c r="I319" i="98"/>
  <c r="I309" i="98"/>
  <c r="I288" i="98"/>
  <c r="I268" i="98"/>
  <c r="I267" i="98"/>
  <c r="I243" i="98"/>
  <c r="I242" i="98"/>
  <c r="I227" i="98"/>
  <c r="I225" i="98"/>
  <c r="I222" i="98"/>
  <c r="I213" i="98"/>
  <c r="I208" i="98"/>
  <c r="I204" i="98"/>
  <c r="I199" i="98"/>
  <c r="I193" i="98"/>
  <c r="I192" i="98"/>
  <c r="I186" i="98"/>
  <c r="I182" i="98"/>
  <c r="I179" i="98"/>
  <c r="I170" i="98"/>
  <c r="I168" i="98"/>
  <c r="I167" i="98"/>
  <c r="I162" i="98"/>
  <c r="I161" i="98"/>
  <c r="I156" i="98"/>
  <c r="I152" i="98"/>
  <c r="I150" i="98"/>
  <c r="I146" i="98"/>
  <c r="I145" i="98"/>
  <c r="I137" i="98"/>
  <c r="I133" i="98"/>
  <c r="I127" i="98"/>
  <c r="I121" i="98"/>
  <c r="I119" i="98"/>
  <c r="I116" i="98"/>
  <c r="I115" i="98"/>
  <c r="I114" i="98"/>
  <c r="I111" i="98"/>
  <c r="I110" i="98"/>
  <c r="I109" i="98"/>
  <c r="I105" i="98"/>
  <c r="I104" i="98"/>
  <c r="I103" i="98"/>
  <c r="I100" i="98"/>
  <c r="I99" i="98"/>
  <c r="I93" i="98"/>
  <c r="I86" i="98"/>
  <c r="I73" i="98"/>
  <c r="I56" i="98"/>
  <c r="I52" i="98"/>
  <c r="I40" i="98"/>
  <c r="I28" i="98"/>
  <c r="I7" i="98"/>
  <c r="I6" i="98"/>
  <c r="E340" i="98"/>
  <c r="B213" i="98"/>
  <c r="B192" i="98"/>
  <c r="H117" i="98"/>
  <c r="G110" i="98"/>
  <c r="H109" i="98"/>
  <c r="H44" i="98"/>
  <c r="F44" i="98"/>
  <c r="C44" i="98"/>
  <c r="F45" i="98"/>
  <c r="F38" i="98"/>
  <c r="H17" i="98"/>
  <c r="G17" i="98"/>
  <c r="F17" i="98"/>
  <c r="F89" i="98"/>
  <c r="H90" i="98"/>
  <c r="F90" i="98"/>
  <c r="F83" i="98"/>
  <c r="G195" i="98"/>
  <c r="C195" i="98"/>
  <c r="H170" i="98"/>
  <c r="C170" i="98"/>
  <c r="H519" i="98"/>
  <c r="G519" i="98"/>
  <c r="F519" i="98"/>
  <c r="E519" i="98"/>
  <c r="D519" i="98"/>
  <c r="C519" i="98"/>
  <c r="B519" i="98"/>
  <c r="F518" i="98"/>
  <c r="E518" i="98"/>
  <c r="D518" i="98"/>
  <c r="C518" i="98"/>
  <c r="H497" i="98"/>
  <c r="F497" i="98"/>
  <c r="C497" i="98"/>
  <c r="E517" i="98"/>
  <c r="D517" i="98"/>
  <c r="C517" i="98"/>
  <c r="F496" i="98"/>
  <c r="C496" i="98"/>
  <c r="H516" i="98"/>
  <c r="E516" i="98"/>
  <c r="D516" i="98"/>
  <c r="C516" i="98"/>
  <c r="F495" i="98"/>
  <c r="C495" i="98"/>
  <c r="H515" i="98"/>
  <c r="E515" i="98"/>
  <c r="D515" i="98"/>
  <c r="C515" i="98"/>
  <c r="C494" i="98"/>
  <c r="H514" i="98"/>
  <c r="F514" i="98"/>
  <c r="E514" i="98"/>
  <c r="D514" i="98"/>
  <c r="C514" i="98"/>
  <c r="F493" i="98"/>
  <c r="C493" i="98"/>
  <c r="G513" i="98"/>
  <c r="C513" i="98"/>
  <c r="G492" i="98"/>
  <c r="F492" i="98"/>
  <c r="H512" i="98"/>
  <c r="G512" i="98"/>
  <c r="F512" i="98"/>
  <c r="G491" i="98"/>
  <c r="C491" i="98"/>
  <c r="H511" i="98"/>
  <c r="G511" i="98"/>
  <c r="C511" i="98"/>
  <c r="G490" i="98"/>
  <c r="F490" i="98"/>
  <c r="C490" i="98"/>
  <c r="H510" i="98"/>
  <c r="G510" i="98"/>
  <c r="F510" i="98"/>
  <c r="C510" i="98"/>
  <c r="G489" i="98"/>
  <c r="F489" i="98"/>
  <c r="C489" i="98"/>
  <c r="G509" i="98"/>
  <c r="F509" i="98"/>
  <c r="C509" i="98"/>
  <c r="H488" i="98"/>
  <c r="G488" i="98"/>
  <c r="F488" i="98"/>
  <c r="H508" i="98"/>
  <c r="F508" i="98"/>
  <c r="C487" i="98"/>
  <c r="H507" i="98"/>
  <c r="C507" i="98"/>
  <c r="F486" i="98"/>
  <c r="C486" i="98"/>
  <c r="H506" i="98"/>
  <c r="C506" i="98"/>
  <c r="H505" i="98"/>
  <c r="F505" i="98"/>
  <c r="F484" i="98"/>
  <c r="C484" i="98"/>
  <c r="H504" i="98"/>
  <c r="F504" i="98"/>
  <c r="H483" i="98"/>
  <c r="F503" i="98"/>
  <c r="C503" i="98"/>
  <c r="H502" i="98"/>
  <c r="F502" i="98"/>
  <c r="C502" i="98"/>
  <c r="F481" i="98"/>
  <c r="H501" i="98"/>
  <c r="F501" i="98"/>
  <c r="C501" i="98"/>
  <c r="F480" i="98"/>
  <c r="C480" i="98"/>
  <c r="B500" i="98"/>
  <c r="B479" i="98"/>
  <c r="H499" i="98"/>
  <c r="G499" i="98"/>
  <c r="F499" i="98"/>
  <c r="E499" i="98"/>
  <c r="D499" i="98"/>
  <c r="C499" i="98"/>
  <c r="B499" i="98"/>
  <c r="H478" i="98"/>
  <c r="G478" i="98"/>
  <c r="F478" i="98"/>
  <c r="E478" i="98"/>
  <c r="D478" i="98"/>
  <c r="C478" i="98"/>
  <c r="B478" i="98"/>
  <c r="H498" i="98"/>
  <c r="G498" i="98"/>
  <c r="F498" i="98"/>
  <c r="E498" i="98"/>
  <c r="D498" i="98"/>
  <c r="C498" i="98"/>
  <c r="B498" i="98"/>
  <c r="H477" i="98"/>
  <c r="G477" i="98"/>
  <c r="F477" i="98"/>
  <c r="E477" i="98"/>
  <c r="D477" i="98"/>
  <c r="C477" i="98"/>
  <c r="B477" i="98"/>
  <c r="H476" i="98"/>
  <c r="G476" i="98"/>
  <c r="F476" i="98"/>
  <c r="E476" i="98"/>
  <c r="D476" i="98"/>
  <c r="C476" i="98"/>
  <c r="B476" i="98"/>
  <c r="H473" i="98"/>
  <c r="G473" i="98"/>
  <c r="F473" i="98"/>
  <c r="C473" i="98"/>
  <c r="H452" i="98"/>
  <c r="G452" i="98"/>
  <c r="F452" i="98"/>
  <c r="H472" i="98"/>
  <c r="F472" i="98"/>
  <c r="H451" i="98"/>
  <c r="G451" i="98"/>
  <c r="C451" i="98"/>
  <c r="H471" i="98"/>
  <c r="G471" i="98"/>
  <c r="F471" i="98"/>
  <c r="C471" i="98"/>
  <c r="H450" i="98"/>
  <c r="F450" i="98"/>
  <c r="C450" i="98"/>
  <c r="H470" i="98"/>
  <c r="C470" i="98"/>
  <c r="H449" i="98"/>
  <c r="G449" i="98"/>
  <c r="H469" i="98"/>
  <c r="F469" i="98"/>
  <c r="H448" i="98"/>
  <c r="C448" i="98"/>
  <c r="H468" i="98"/>
  <c r="G468" i="98"/>
  <c r="C468" i="98"/>
  <c r="H447" i="98"/>
  <c r="G447" i="98"/>
  <c r="H467" i="98"/>
  <c r="G467" i="98"/>
  <c r="F467" i="98"/>
  <c r="H446" i="98"/>
  <c r="G446" i="98"/>
  <c r="C446" i="98"/>
  <c r="G466" i="98"/>
  <c r="F466" i="98"/>
  <c r="G445" i="98"/>
  <c r="C445" i="98"/>
  <c r="H465" i="98"/>
  <c r="G465" i="98"/>
  <c r="F465" i="98"/>
  <c r="H444" i="98"/>
  <c r="G444" i="98"/>
  <c r="F444" i="98"/>
  <c r="C444" i="98"/>
  <c r="H464" i="98"/>
  <c r="G464" i="98"/>
  <c r="F464" i="98"/>
  <c r="H443" i="98"/>
  <c r="G443" i="98"/>
  <c r="C443" i="98"/>
  <c r="H463" i="98"/>
  <c r="F463" i="98"/>
  <c r="H442" i="98"/>
  <c r="C442" i="98"/>
  <c r="H462" i="98"/>
  <c r="F462" i="98"/>
  <c r="H441" i="98"/>
  <c r="G441" i="98"/>
  <c r="C441" i="98"/>
  <c r="H461" i="98"/>
  <c r="C440" i="98"/>
  <c r="H460" i="98"/>
  <c r="F460" i="98"/>
  <c r="G439" i="98"/>
  <c r="C439" i="98"/>
  <c r="H459" i="98"/>
  <c r="C459" i="98"/>
  <c r="F438" i="98"/>
  <c r="C438" i="98"/>
  <c r="H437" i="98"/>
  <c r="G437" i="98"/>
  <c r="C437" i="98"/>
  <c r="F457" i="98"/>
  <c r="G436" i="98"/>
  <c r="C436" i="98"/>
  <c r="F456" i="98"/>
  <c r="H435" i="98"/>
  <c r="G435" i="98"/>
  <c r="C435" i="98"/>
  <c r="B455" i="98"/>
  <c r="B434" i="98"/>
  <c r="H454" i="98"/>
  <c r="G454" i="98"/>
  <c r="F454" i="98"/>
  <c r="E454" i="98"/>
  <c r="D454" i="98"/>
  <c r="C454" i="98"/>
  <c r="B454" i="98"/>
  <c r="H433" i="98"/>
  <c r="G433" i="98"/>
  <c r="F433" i="98"/>
  <c r="E433" i="98"/>
  <c r="D433" i="98"/>
  <c r="C433" i="98"/>
  <c r="B433" i="98"/>
  <c r="H453" i="98"/>
  <c r="G453" i="98"/>
  <c r="F453" i="98"/>
  <c r="E453" i="98"/>
  <c r="D453" i="98"/>
  <c r="C453" i="98"/>
  <c r="B453" i="98"/>
  <c r="H432" i="98"/>
  <c r="G432" i="98"/>
  <c r="F432" i="98"/>
  <c r="E432" i="98"/>
  <c r="D432" i="98"/>
  <c r="C432" i="98"/>
  <c r="B432" i="98"/>
  <c r="H431" i="98"/>
  <c r="G431" i="98"/>
  <c r="F431" i="98"/>
  <c r="E431" i="98"/>
  <c r="D431" i="98"/>
  <c r="C431" i="98"/>
  <c r="B431" i="98"/>
  <c r="H428" i="98"/>
  <c r="G428" i="98"/>
  <c r="C428" i="98"/>
  <c r="G407" i="98"/>
  <c r="F407" i="98"/>
  <c r="C407" i="98"/>
  <c r="H427" i="98"/>
  <c r="F427" i="98"/>
  <c r="C427" i="98"/>
  <c r="H406" i="98"/>
  <c r="G406" i="98"/>
  <c r="F406" i="98"/>
  <c r="C406" i="98"/>
  <c r="G426" i="98"/>
  <c r="F426" i="98"/>
  <c r="C426" i="98"/>
  <c r="H405" i="98"/>
  <c r="G405" i="98"/>
  <c r="F405" i="98"/>
  <c r="C405" i="98"/>
  <c r="F425" i="98"/>
  <c r="C425" i="98"/>
  <c r="G404" i="98"/>
  <c r="C404" i="98"/>
  <c r="H424" i="98"/>
  <c r="G424" i="98"/>
  <c r="F424" i="98"/>
  <c r="C424" i="98"/>
  <c r="G403" i="98"/>
  <c r="F403" i="98"/>
  <c r="H423" i="98"/>
  <c r="G423" i="98"/>
  <c r="F423" i="98"/>
  <c r="G402" i="98"/>
  <c r="F402" i="98"/>
  <c r="C402" i="98"/>
  <c r="H422" i="98"/>
  <c r="G422" i="98"/>
  <c r="C422" i="98"/>
  <c r="G401" i="98"/>
  <c r="F401" i="98"/>
  <c r="C401" i="98"/>
  <c r="H421" i="98"/>
  <c r="G421" i="98"/>
  <c r="C421" i="98"/>
  <c r="G400" i="98"/>
  <c r="F400" i="98"/>
  <c r="C400" i="98"/>
  <c r="G420" i="98"/>
  <c r="F420" i="98"/>
  <c r="C420" i="98"/>
  <c r="G399" i="98"/>
  <c r="F399" i="98"/>
  <c r="C399" i="98"/>
  <c r="H419" i="98"/>
  <c r="G419" i="98"/>
  <c r="C419" i="98"/>
  <c r="G398" i="98"/>
  <c r="F398" i="98"/>
  <c r="C398" i="98"/>
  <c r="H418" i="98"/>
  <c r="G418" i="98"/>
  <c r="C418" i="98"/>
  <c r="C397" i="98"/>
  <c r="H417" i="98"/>
  <c r="G417" i="98"/>
  <c r="C417" i="98"/>
  <c r="F396" i="98"/>
  <c r="C396" i="98"/>
  <c r="H416" i="98"/>
  <c r="G416" i="98"/>
  <c r="F416" i="98"/>
  <c r="C416" i="98"/>
  <c r="G395" i="98"/>
  <c r="H415" i="98"/>
  <c r="G415" i="98"/>
  <c r="C415" i="98"/>
  <c r="C394" i="98"/>
  <c r="F414" i="98"/>
  <c r="H393" i="98"/>
  <c r="G393" i="98"/>
  <c r="G413" i="98"/>
  <c r="C413" i="98"/>
  <c r="H412" i="98"/>
  <c r="G412" i="98"/>
  <c r="F391" i="98"/>
  <c r="C391" i="98"/>
  <c r="H411" i="98"/>
  <c r="G411" i="98"/>
  <c r="F411" i="98"/>
  <c r="C411" i="98"/>
  <c r="F390" i="98"/>
  <c r="C390" i="98"/>
  <c r="B410" i="98"/>
  <c r="B389" i="98"/>
  <c r="H409" i="98"/>
  <c r="G409" i="98"/>
  <c r="F409" i="98"/>
  <c r="E409" i="98"/>
  <c r="D409" i="98"/>
  <c r="C409" i="98"/>
  <c r="B409" i="98"/>
  <c r="H388" i="98"/>
  <c r="G388" i="98"/>
  <c r="F388" i="98"/>
  <c r="E388" i="98"/>
  <c r="D388" i="98"/>
  <c r="C388" i="98"/>
  <c r="B388" i="98"/>
  <c r="H408" i="98"/>
  <c r="G408" i="98"/>
  <c r="F408" i="98"/>
  <c r="E408" i="98"/>
  <c r="D408" i="98"/>
  <c r="C408" i="98"/>
  <c r="B408" i="98"/>
  <c r="H387" i="98"/>
  <c r="G387" i="98"/>
  <c r="F387" i="98"/>
  <c r="E387" i="98"/>
  <c r="D387" i="98"/>
  <c r="C387" i="98"/>
  <c r="B387" i="98"/>
  <c r="H386" i="98"/>
  <c r="G386" i="98"/>
  <c r="F386" i="98"/>
  <c r="E386" i="98"/>
  <c r="D386" i="98"/>
  <c r="C386" i="98"/>
  <c r="B386" i="98"/>
  <c r="H383" i="98"/>
  <c r="G383" i="98"/>
  <c r="F383" i="98"/>
  <c r="C383" i="98"/>
  <c r="H362" i="98"/>
  <c r="G362" i="98"/>
  <c r="C362" i="98"/>
  <c r="H382" i="98"/>
  <c r="F382" i="98"/>
  <c r="H361" i="98"/>
  <c r="G361" i="98"/>
  <c r="C361" i="98"/>
  <c r="H381" i="98"/>
  <c r="F381" i="98"/>
  <c r="C381" i="98"/>
  <c r="H360" i="98"/>
  <c r="F360" i="98"/>
  <c r="C360" i="98"/>
  <c r="H380" i="98"/>
  <c r="H359" i="98"/>
  <c r="G359" i="98"/>
  <c r="C359" i="98"/>
  <c r="H379" i="98"/>
  <c r="F379" i="98"/>
  <c r="H358" i="98"/>
  <c r="G358" i="98"/>
  <c r="C358" i="98"/>
  <c r="H378" i="98"/>
  <c r="G378" i="98"/>
  <c r="F378" i="98"/>
  <c r="H357" i="98"/>
  <c r="G357" i="98"/>
  <c r="C357" i="98"/>
  <c r="H377" i="98"/>
  <c r="G377" i="98"/>
  <c r="F377" i="98"/>
  <c r="G356" i="98"/>
  <c r="H376" i="98"/>
  <c r="G376" i="98"/>
  <c r="F376" i="98"/>
  <c r="H355" i="98"/>
  <c r="G355" i="98"/>
  <c r="H375" i="98"/>
  <c r="G375" i="98"/>
  <c r="F375" i="98"/>
  <c r="H354" i="98"/>
  <c r="G354" i="98"/>
  <c r="F354" i="98"/>
  <c r="C354" i="98"/>
  <c r="H374" i="98"/>
  <c r="G374" i="98"/>
  <c r="F374" i="98"/>
  <c r="H353" i="98"/>
  <c r="G353" i="98"/>
  <c r="C353" i="98"/>
  <c r="F373" i="98"/>
  <c r="H352" i="98"/>
  <c r="G352" i="98"/>
  <c r="H372" i="98"/>
  <c r="F372" i="98"/>
  <c r="H351" i="98"/>
  <c r="G351" i="98"/>
  <c r="H350" i="98"/>
  <c r="G350" i="98"/>
  <c r="H370" i="98"/>
  <c r="F370" i="98"/>
  <c r="H349" i="98"/>
  <c r="G349" i="98"/>
  <c r="C349" i="98"/>
  <c r="H369" i="98"/>
  <c r="G369" i="98"/>
  <c r="C369" i="98"/>
  <c r="G348" i="98"/>
  <c r="F348" i="98"/>
  <c r="H368" i="98"/>
  <c r="H347" i="98"/>
  <c r="G347" i="98"/>
  <c r="C347" i="98"/>
  <c r="H367" i="98"/>
  <c r="F367" i="98"/>
  <c r="G346" i="98"/>
  <c r="C346" i="98"/>
  <c r="H366" i="98"/>
  <c r="G366" i="98"/>
  <c r="F366" i="98"/>
  <c r="H345" i="98"/>
  <c r="B365" i="98"/>
  <c r="B344" i="98"/>
  <c r="H364" i="98"/>
  <c r="G364" i="98"/>
  <c r="F364" i="98"/>
  <c r="E364" i="98"/>
  <c r="D364" i="98"/>
  <c r="C364" i="98"/>
  <c r="B364" i="98"/>
  <c r="H343" i="98"/>
  <c r="G343" i="98"/>
  <c r="F343" i="98"/>
  <c r="E343" i="98"/>
  <c r="D343" i="98"/>
  <c r="C343" i="98"/>
  <c r="B343" i="98"/>
  <c r="H363" i="98"/>
  <c r="G363" i="98"/>
  <c r="F363" i="98"/>
  <c r="E363" i="98"/>
  <c r="D363" i="98"/>
  <c r="C363" i="98"/>
  <c r="B363" i="98"/>
  <c r="H342" i="98"/>
  <c r="G342" i="98"/>
  <c r="F342" i="98"/>
  <c r="E342" i="98"/>
  <c r="D342" i="98"/>
  <c r="C342" i="98"/>
  <c r="B342" i="98"/>
  <c r="H341" i="98"/>
  <c r="G341" i="98"/>
  <c r="F341" i="98"/>
  <c r="E341" i="98"/>
  <c r="D341" i="98"/>
  <c r="C341" i="98"/>
  <c r="B341" i="98"/>
  <c r="H340" i="98"/>
  <c r="G340" i="98"/>
  <c r="F340" i="98"/>
  <c r="D340" i="98"/>
  <c r="C340" i="98"/>
  <c r="B340" i="98"/>
  <c r="H339" i="98"/>
  <c r="G339" i="98"/>
  <c r="F339" i="98"/>
  <c r="E339" i="98"/>
  <c r="D339" i="98"/>
  <c r="C339" i="98"/>
  <c r="B339" i="98"/>
  <c r="H329" i="98"/>
  <c r="G329" i="98"/>
  <c r="C329" i="98"/>
  <c r="H308" i="98"/>
  <c r="G308" i="98"/>
  <c r="F308" i="98"/>
  <c r="C308" i="98"/>
  <c r="G328" i="98"/>
  <c r="F328" i="98"/>
  <c r="C328" i="98"/>
  <c r="G307" i="98"/>
  <c r="C307" i="98"/>
  <c r="H327" i="98"/>
  <c r="H306" i="98"/>
  <c r="G306" i="98"/>
  <c r="C306" i="98"/>
  <c r="G326" i="98"/>
  <c r="F326" i="98"/>
  <c r="C326" i="98"/>
  <c r="G305" i="98"/>
  <c r="F305" i="98"/>
  <c r="C305" i="98"/>
  <c r="G325" i="98"/>
  <c r="F325" i="98"/>
  <c r="C325" i="98"/>
  <c r="G304" i="98"/>
  <c r="F304" i="98"/>
  <c r="C304" i="98"/>
  <c r="G324" i="98"/>
  <c r="F324" i="98"/>
  <c r="G303" i="98"/>
  <c r="F303" i="98"/>
  <c r="H323" i="98"/>
  <c r="G323" i="98"/>
  <c r="G302" i="98"/>
  <c r="C302" i="98"/>
  <c r="G322" i="98"/>
  <c r="F322" i="98"/>
  <c r="G301" i="98"/>
  <c r="F301" i="98"/>
  <c r="C301" i="98"/>
  <c r="H321" i="98"/>
  <c r="G321" i="98"/>
  <c r="F321" i="98"/>
  <c r="C321" i="98"/>
  <c r="G300" i="98"/>
  <c r="F300" i="98"/>
  <c r="G320" i="98"/>
  <c r="F320" i="98"/>
  <c r="H299" i="98"/>
  <c r="G299" i="98"/>
  <c r="F299" i="98"/>
  <c r="G319" i="98"/>
  <c r="F319" i="98"/>
  <c r="C319" i="98"/>
  <c r="H298" i="98"/>
  <c r="F298" i="98"/>
  <c r="H318" i="98"/>
  <c r="G318" i="98"/>
  <c r="C318" i="98"/>
  <c r="H297" i="98"/>
  <c r="C297" i="98"/>
  <c r="H317" i="98"/>
  <c r="G317" i="98"/>
  <c r="C317" i="98"/>
  <c r="G296" i="98"/>
  <c r="G316" i="98"/>
  <c r="F316" i="98"/>
  <c r="C316" i="98"/>
  <c r="F295" i="98"/>
  <c r="C295" i="98"/>
  <c r="H315" i="98"/>
  <c r="G315" i="98"/>
  <c r="G294" i="98"/>
  <c r="G314" i="98"/>
  <c r="F314" i="98"/>
  <c r="C314" i="98"/>
  <c r="G313" i="98"/>
  <c r="F313" i="98"/>
  <c r="C313" i="98"/>
  <c r="F292" i="98"/>
  <c r="C292" i="98"/>
  <c r="G312" i="98"/>
  <c r="F312" i="98"/>
  <c r="C312" i="98"/>
  <c r="B311" i="98"/>
  <c r="B290" i="98"/>
  <c r="H310" i="98"/>
  <c r="G310" i="98"/>
  <c r="F310" i="98"/>
  <c r="E310" i="98"/>
  <c r="D310" i="98"/>
  <c r="C310" i="98"/>
  <c r="B310" i="98"/>
  <c r="H289" i="98"/>
  <c r="G289" i="98"/>
  <c r="F289" i="98"/>
  <c r="E289" i="98"/>
  <c r="D289" i="98"/>
  <c r="C289" i="98"/>
  <c r="B289" i="98"/>
  <c r="H309" i="98"/>
  <c r="G309" i="98"/>
  <c r="F309" i="98"/>
  <c r="E309" i="98"/>
  <c r="D309" i="98"/>
  <c r="C309" i="98"/>
  <c r="B309" i="98"/>
  <c r="H288" i="98"/>
  <c r="G288" i="98"/>
  <c r="F288" i="98"/>
  <c r="E288" i="98"/>
  <c r="D288" i="98"/>
  <c r="C288" i="98"/>
  <c r="B288" i="98"/>
  <c r="G287" i="98"/>
  <c r="F287" i="98"/>
  <c r="C287" i="98"/>
  <c r="H263" i="98"/>
  <c r="C263" i="98"/>
  <c r="H286" i="98"/>
  <c r="G262" i="98"/>
  <c r="F262" i="98"/>
  <c r="C262" i="98"/>
  <c r="H285" i="98"/>
  <c r="G285" i="98"/>
  <c r="F285" i="98"/>
  <c r="C285" i="98"/>
  <c r="H261" i="98"/>
  <c r="F261" i="98"/>
  <c r="H284" i="98"/>
  <c r="G284" i="98"/>
  <c r="H260" i="98"/>
  <c r="G260" i="98"/>
  <c r="F260" i="98"/>
  <c r="C260" i="98"/>
  <c r="C283" i="98"/>
  <c r="H259" i="98"/>
  <c r="G259" i="98"/>
  <c r="G282" i="98"/>
  <c r="F282" i="98"/>
  <c r="C282" i="98"/>
  <c r="G258" i="98"/>
  <c r="F258" i="98"/>
  <c r="G281" i="98"/>
  <c r="F281" i="98"/>
  <c r="C281" i="98"/>
  <c r="H257" i="98"/>
  <c r="G257" i="98"/>
  <c r="F257" i="98"/>
  <c r="C257" i="98"/>
  <c r="G280" i="98"/>
  <c r="F280" i="98"/>
  <c r="C280" i="98"/>
  <c r="H256" i="98"/>
  <c r="G256" i="98"/>
  <c r="C256" i="98"/>
  <c r="G279" i="98"/>
  <c r="F279" i="98"/>
  <c r="G255" i="98"/>
  <c r="F255" i="98"/>
  <c r="G278" i="98"/>
  <c r="F278" i="98"/>
  <c r="C278" i="98"/>
  <c r="H254" i="98"/>
  <c r="G254" i="98"/>
  <c r="C254" i="98"/>
  <c r="F277" i="98"/>
  <c r="C277" i="98"/>
  <c r="H253" i="98"/>
  <c r="G253" i="98"/>
  <c r="F276" i="98"/>
  <c r="H252" i="98"/>
  <c r="C252" i="98"/>
  <c r="H275" i="98"/>
  <c r="G275" i="98"/>
  <c r="C275" i="98"/>
  <c r="H251" i="98"/>
  <c r="C251" i="98"/>
  <c r="C274" i="98"/>
  <c r="H250" i="98"/>
  <c r="G250" i="98"/>
  <c r="C250" i="98"/>
  <c r="H273" i="98"/>
  <c r="G273" i="98"/>
  <c r="H249" i="98"/>
  <c r="G249" i="98"/>
  <c r="F249" i="98"/>
  <c r="C249" i="98"/>
  <c r="H248" i="98"/>
  <c r="C248" i="98"/>
  <c r="F271" i="98"/>
  <c r="H247" i="98"/>
  <c r="G247" i="98"/>
  <c r="F247" i="98"/>
  <c r="F270" i="98"/>
  <c r="C270" i="98"/>
  <c r="G246" i="98"/>
  <c r="F246" i="98"/>
  <c r="C246" i="98"/>
  <c r="B269" i="98"/>
  <c r="B245" i="98"/>
  <c r="H268" i="98"/>
  <c r="G268" i="98"/>
  <c r="F268" i="98"/>
  <c r="E268" i="98"/>
  <c r="D268" i="98"/>
  <c r="C268" i="98"/>
  <c r="B268" i="98"/>
  <c r="H244" i="98"/>
  <c r="G244" i="98"/>
  <c r="F244" i="98"/>
  <c r="E244" i="98"/>
  <c r="D244" i="98"/>
  <c r="C244" i="98"/>
  <c r="B244" i="98"/>
  <c r="H267" i="98"/>
  <c r="G267" i="98"/>
  <c r="F267" i="98"/>
  <c r="E267" i="98"/>
  <c r="D267" i="98"/>
  <c r="C267" i="98"/>
  <c r="B267" i="98"/>
  <c r="H243" i="98"/>
  <c r="G243" i="98"/>
  <c r="F243" i="98"/>
  <c r="E243" i="98"/>
  <c r="D243" i="98"/>
  <c r="C243" i="98"/>
  <c r="B243" i="98"/>
  <c r="H242" i="98"/>
  <c r="G242" i="98"/>
  <c r="F242" i="98"/>
  <c r="E242" i="98"/>
  <c r="D242" i="98"/>
  <c r="C242" i="98"/>
  <c r="B242" i="98"/>
  <c r="H233" i="98"/>
  <c r="F233" i="98"/>
  <c r="E233" i="98"/>
  <c r="D233" i="98"/>
  <c r="F212" i="98"/>
  <c r="D212" i="98"/>
  <c r="H232" i="98"/>
  <c r="F232" i="98"/>
  <c r="E232" i="98"/>
  <c r="D232" i="98"/>
  <c r="F211" i="98"/>
  <c r="D211" i="98"/>
  <c r="H231" i="98"/>
  <c r="F231" i="98"/>
  <c r="E231" i="98"/>
  <c r="D231" i="98"/>
  <c r="C231" i="98"/>
  <c r="F210" i="98"/>
  <c r="C210" i="98"/>
  <c r="F230" i="98"/>
  <c r="E230" i="98"/>
  <c r="D230" i="98"/>
  <c r="C230" i="98"/>
  <c r="H209" i="98"/>
  <c r="G209" i="98"/>
  <c r="C209" i="98"/>
  <c r="H229" i="98"/>
  <c r="F229" i="98"/>
  <c r="E229" i="98"/>
  <c r="D229" i="98"/>
  <c r="H228" i="98"/>
  <c r="G228" i="98"/>
  <c r="H207" i="98"/>
  <c r="G207" i="98"/>
  <c r="F207" i="98"/>
  <c r="C207" i="98"/>
  <c r="G227" i="98"/>
  <c r="H206" i="98"/>
  <c r="G206" i="98"/>
  <c r="F206" i="98"/>
  <c r="C206" i="98"/>
  <c r="H226" i="98"/>
  <c r="G226" i="98"/>
  <c r="G205" i="98"/>
  <c r="C205" i="98"/>
  <c r="H225" i="98"/>
  <c r="G225" i="98"/>
  <c r="F225" i="98"/>
  <c r="C225" i="98"/>
  <c r="H204" i="98"/>
  <c r="G204" i="98"/>
  <c r="F204" i="98"/>
  <c r="C204" i="98"/>
  <c r="H224" i="98"/>
  <c r="G224" i="98"/>
  <c r="F224" i="98"/>
  <c r="H203" i="98"/>
  <c r="G203" i="98"/>
  <c r="F203" i="98"/>
  <c r="C203" i="98"/>
  <c r="H223" i="98"/>
  <c r="H202" i="98"/>
  <c r="G202" i="98"/>
  <c r="C202" i="98"/>
  <c r="H222" i="98"/>
  <c r="G201" i="98"/>
  <c r="F200" i="98"/>
  <c r="H220" i="98"/>
  <c r="C199" i="98"/>
  <c r="H198" i="98"/>
  <c r="G198" i="98"/>
  <c r="F198" i="98"/>
  <c r="H218" i="98"/>
  <c r="G197" i="98"/>
  <c r="C197" i="98"/>
  <c r="H196" i="98"/>
  <c r="G196" i="98"/>
  <c r="C196" i="98"/>
  <c r="B215" i="98"/>
  <c r="B194" i="98"/>
  <c r="H214" i="98"/>
  <c r="G214" i="98"/>
  <c r="F214" i="98"/>
  <c r="E214" i="98"/>
  <c r="D214" i="98"/>
  <c r="C214" i="98"/>
  <c r="B214" i="98"/>
  <c r="H193" i="98"/>
  <c r="G193" i="98"/>
  <c r="F193" i="98"/>
  <c r="E193" i="98"/>
  <c r="D193" i="98"/>
  <c r="C193" i="98"/>
  <c r="B193" i="98"/>
  <c r="H213" i="98"/>
  <c r="G213" i="98"/>
  <c r="F213" i="98"/>
  <c r="C213" i="98"/>
  <c r="H192" i="98"/>
  <c r="G192" i="98"/>
  <c r="F192" i="98"/>
  <c r="C192" i="98"/>
  <c r="F187" i="98"/>
  <c r="C187" i="98"/>
  <c r="G166" i="98"/>
  <c r="H186" i="98"/>
  <c r="G186" i="98"/>
  <c r="H165" i="98"/>
  <c r="G165" i="98"/>
  <c r="G185" i="98"/>
  <c r="F185" i="98"/>
  <c r="C185" i="98"/>
  <c r="H164" i="98"/>
  <c r="G164" i="98"/>
  <c r="F164" i="98"/>
  <c r="H184" i="98"/>
  <c r="G184" i="98"/>
  <c r="C184" i="98"/>
  <c r="H163" i="98"/>
  <c r="G163" i="98"/>
  <c r="H183" i="98"/>
  <c r="C183" i="98"/>
  <c r="H162" i="98"/>
  <c r="H182" i="98"/>
  <c r="G182" i="98"/>
  <c r="C182" i="98"/>
  <c r="H161" i="98"/>
  <c r="G161" i="98"/>
  <c r="H181" i="98"/>
  <c r="G181" i="98"/>
  <c r="C181" i="98"/>
  <c r="H160" i="98"/>
  <c r="G160" i="98"/>
  <c r="G180" i="98"/>
  <c r="H159" i="98"/>
  <c r="G159" i="98"/>
  <c r="F159" i="98"/>
  <c r="H179" i="98"/>
  <c r="G179" i="98"/>
  <c r="F179" i="98"/>
  <c r="C179" i="98"/>
  <c r="H158" i="98"/>
  <c r="G158" i="98"/>
  <c r="F158" i="98"/>
  <c r="H178" i="98"/>
  <c r="G178" i="98"/>
  <c r="C178" i="98"/>
  <c r="H157" i="98"/>
  <c r="G157" i="98"/>
  <c r="F157" i="98"/>
  <c r="H177" i="98"/>
  <c r="G177" i="98"/>
  <c r="F177" i="98"/>
  <c r="C177" i="98"/>
  <c r="G156" i="98"/>
  <c r="H176" i="98"/>
  <c r="H155" i="98"/>
  <c r="G155" i="98"/>
  <c r="H175" i="98"/>
  <c r="H154" i="98"/>
  <c r="F154" i="98"/>
  <c r="C174" i="98"/>
  <c r="C173" i="98"/>
  <c r="H152" i="98"/>
  <c r="F152" i="98"/>
  <c r="H172" i="98"/>
  <c r="C172" i="98"/>
  <c r="H171" i="98"/>
  <c r="G171" i="98"/>
  <c r="C171" i="98"/>
  <c r="H150" i="98"/>
  <c r="G150" i="98"/>
  <c r="B169" i="98"/>
  <c r="B148" i="98"/>
  <c r="H168" i="98"/>
  <c r="G168" i="98"/>
  <c r="F168" i="98"/>
  <c r="E168" i="98"/>
  <c r="D168" i="98"/>
  <c r="C168" i="98"/>
  <c r="B168" i="98"/>
  <c r="H147" i="98"/>
  <c r="G147" i="98"/>
  <c r="F147" i="98"/>
  <c r="E147" i="98"/>
  <c r="D147" i="98"/>
  <c r="C147" i="98"/>
  <c r="B147" i="98"/>
  <c r="H167" i="98"/>
  <c r="G167" i="98"/>
  <c r="F167" i="98"/>
  <c r="E167" i="98"/>
  <c r="D167" i="98"/>
  <c r="C167" i="98"/>
  <c r="B167" i="98"/>
  <c r="H146" i="98"/>
  <c r="G146" i="98"/>
  <c r="F146" i="98"/>
  <c r="E146" i="98"/>
  <c r="D146" i="98"/>
  <c r="C146" i="98"/>
  <c r="B146" i="98"/>
  <c r="H145" i="98"/>
  <c r="G145" i="98"/>
  <c r="F145" i="98"/>
  <c r="E145" i="98"/>
  <c r="D145" i="98"/>
  <c r="C145" i="98"/>
  <c r="B145" i="98"/>
  <c r="G141" i="98"/>
  <c r="H120" i="98"/>
  <c r="G120" i="98"/>
  <c r="F120" i="98"/>
  <c r="H140" i="98"/>
  <c r="G119" i="98"/>
  <c r="F119" i="98"/>
  <c r="C119" i="98"/>
  <c r="C139" i="98"/>
  <c r="C118" i="98"/>
  <c r="C138" i="98"/>
  <c r="H137" i="98"/>
  <c r="G137" i="98"/>
  <c r="C137" i="98"/>
  <c r="F116" i="98"/>
  <c r="H136" i="98"/>
  <c r="G136" i="98"/>
  <c r="C136" i="98"/>
  <c r="H115" i="98"/>
  <c r="G115" i="98"/>
  <c r="C115" i="98"/>
  <c r="H135" i="98"/>
  <c r="G135" i="98"/>
  <c r="F135" i="98"/>
  <c r="C135" i="98"/>
  <c r="G114" i="98"/>
  <c r="F114" i="98"/>
  <c r="H134" i="98"/>
  <c r="G134" i="98"/>
  <c r="C134" i="98"/>
  <c r="H113" i="98"/>
  <c r="G113" i="98"/>
  <c r="F113" i="98"/>
  <c r="G133" i="98"/>
  <c r="F133" i="98"/>
  <c r="C133" i="98"/>
  <c r="H112" i="98"/>
  <c r="G112" i="98"/>
  <c r="F112" i="98"/>
  <c r="C112" i="98"/>
  <c r="H132" i="98"/>
  <c r="G132" i="98"/>
  <c r="F132" i="98"/>
  <c r="C132" i="98"/>
  <c r="H111" i="98"/>
  <c r="G111" i="98"/>
  <c r="F111" i="98"/>
  <c r="C111" i="98"/>
  <c r="C131" i="98"/>
  <c r="H130" i="98"/>
  <c r="G130" i="98"/>
  <c r="C130" i="98"/>
  <c r="H129" i="98"/>
  <c r="G129" i="98"/>
  <c r="C129" i="98"/>
  <c r="F128" i="98"/>
  <c r="G107" i="98"/>
  <c r="F107" i="98"/>
  <c r="C107" i="98"/>
  <c r="C106" i="98"/>
  <c r="C126" i="98"/>
  <c r="F105" i="98"/>
  <c r="G125" i="98"/>
  <c r="C125" i="98"/>
  <c r="H104" i="98"/>
  <c r="F104" i="98"/>
  <c r="G124" i="98"/>
  <c r="C124" i="98"/>
  <c r="F103" i="98"/>
  <c r="B123" i="98"/>
  <c r="B102" i="98"/>
  <c r="H122" i="98"/>
  <c r="G122" i="98"/>
  <c r="F122" i="98"/>
  <c r="E122" i="98"/>
  <c r="D122" i="98"/>
  <c r="C122" i="98"/>
  <c r="B122" i="98"/>
  <c r="H101" i="98"/>
  <c r="G101" i="98"/>
  <c r="F101" i="98"/>
  <c r="E101" i="98"/>
  <c r="D101" i="98"/>
  <c r="C101" i="98"/>
  <c r="B101" i="98"/>
  <c r="H121" i="98"/>
  <c r="G121" i="98"/>
  <c r="F121" i="98"/>
  <c r="E121" i="98"/>
  <c r="D121" i="98"/>
  <c r="C121" i="98"/>
  <c r="B121" i="98"/>
  <c r="H100" i="98"/>
  <c r="G100" i="98"/>
  <c r="F100" i="98"/>
  <c r="E100" i="98"/>
  <c r="D100" i="98"/>
  <c r="C100" i="98"/>
  <c r="B100" i="98"/>
  <c r="H99" i="98"/>
  <c r="G99" i="98"/>
  <c r="F99" i="98"/>
  <c r="E99" i="98"/>
  <c r="D99" i="98"/>
  <c r="C99" i="98"/>
  <c r="B99" i="98"/>
  <c r="H93" i="98"/>
  <c r="F93" i="98"/>
  <c r="F72" i="98"/>
  <c r="F92" i="98"/>
  <c r="C92" i="98"/>
  <c r="H91" i="98"/>
  <c r="F91" i="98"/>
  <c r="C91" i="98"/>
  <c r="C70" i="98"/>
  <c r="G69" i="98"/>
  <c r="F69" i="98"/>
  <c r="G68" i="98"/>
  <c r="G88" i="98"/>
  <c r="F88" i="98"/>
  <c r="G67" i="98"/>
  <c r="C67" i="98"/>
  <c r="G87" i="98"/>
  <c r="F87" i="98"/>
  <c r="C87" i="98"/>
  <c r="G66" i="98"/>
  <c r="H86" i="98"/>
  <c r="G86" i="98"/>
  <c r="F86" i="98"/>
  <c r="C86" i="98"/>
  <c r="G65" i="98"/>
  <c r="H85" i="98"/>
  <c r="G85" i="98"/>
  <c r="F85" i="98"/>
  <c r="G64" i="98"/>
  <c r="F64" i="98"/>
  <c r="G84" i="98"/>
  <c r="F84" i="98"/>
  <c r="C84" i="98"/>
  <c r="G63" i="98"/>
  <c r="G62" i="98"/>
  <c r="H82" i="98"/>
  <c r="F82" i="98"/>
  <c r="C82" i="98"/>
  <c r="G61" i="98"/>
  <c r="F61" i="98"/>
  <c r="F81" i="98"/>
  <c r="C81" i="98"/>
  <c r="G80" i="98"/>
  <c r="F80" i="98"/>
  <c r="F79" i="98"/>
  <c r="H78" i="98"/>
  <c r="F78" i="98"/>
  <c r="C78" i="98"/>
  <c r="G57" i="98"/>
  <c r="F77" i="98"/>
  <c r="C77" i="98"/>
  <c r="G56" i="98"/>
  <c r="F76" i="98"/>
  <c r="C76" i="98"/>
  <c r="G55" i="98"/>
  <c r="B75" i="98"/>
  <c r="B54" i="98"/>
  <c r="H74" i="98"/>
  <c r="G74" i="98"/>
  <c r="F74" i="98"/>
  <c r="E74" i="98"/>
  <c r="D74" i="98"/>
  <c r="C74" i="98"/>
  <c r="B74" i="98"/>
  <c r="H53" i="98"/>
  <c r="G53" i="98"/>
  <c r="F53" i="98"/>
  <c r="E53" i="98"/>
  <c r="D53" i="98"/>
  <c r="C53" i="98"/>
  <c r="B53" i="98"/>
  <c r="H73" i="98"/>
  <c r="G73" i="98"/>
  <c r="F73" i="98"/>
  <c r="E73" i="98"/>
  <c r="D73" i="98"/>
  <c r="C73" i="98"/>
  <c r="B73" i="98"/>
  <c r="H52" i="98"/>
  <c r="G52" i="98"/>
  <c r="F52" i="98"/>
  <c r="E52" i="98"/>
  <c r="D52" i="98"/>
  <c r="C52" i="98"/>
  <c r="B52" i="98"/>
  <c r="G48" i="98"/>
  <c r="F48" i="98"/>
  <c r="C48" i="98"/>
  <c r="H27" i="98"/>
  <c r="H47" i="98"/>
  <c r="G47" i="98"/>
  <c r="F47" i="98"/>
  <c r="C47" i="98"/>
  <c r="H26" i="98"/>
  <c r="H46" i="98"/>
  <c r="G46" i="98"/>
  <c r="F46" i="98"/>
  <c r="C46" i="98"/>
  <c r="F25" i="98"/>
  <c r="H43" i="98"/>
  <c r="G43" i="98"/>
  <c r="F43" i="98"/>
  <c r="H22" i="98"/>
  <c r="G22" i="98"/>
  <c r="F22" i="98"/>
  <c r="G42" i="98"/>
  <c r="F42" i="98"/>
  <c r="C42" i="98"/>
  <c r="G21" i="98"/>
  <c r="F21" i="98"/>
  <c r="H41" i="98"/>
  <c r="G41" i="98"/>
  <c r="F41" i="98"/>
  <c r="C41" i="98"/>
  <c r="H20" i="98"/>
  <c r="G20" i="98"/>
  <c r="F20" i="98"/>
  <c r="G40" i="98"/>
  <c r="F40" i="98"/>
  <c r="C40" i="98"/>
  <c r="G19" i="98"/>
  <c r="F19" i="98"/>
  <c r="H39" i="98"/>
  <c r="G39" i="98"/>
  <c r="F39" i="98"/>
  <c r="H18" i="98"/>
  <c r="G18" i="98"/>
  <c r="F18" i="98"/>
  <c r="H37" i="98"/>
  <c r="F37" i="98"/>
  <c r="C37" i="98"/>
  <c r="G16" i="98"/>
  <c r="F16" i="98"/>
  <c r="F36" i="98"/>
  <c r="H35" i="98"/>
  <c r="G35" i="98"/>
  <c r="F35" i="98"/>
  <c r="H14" i="98"/>
  <c r="G14" i="98"/>
  <c r="F14" i="98"/>
  <c r="F34" i="98"/>
  <c r="C34" i="98"/>
  <c r="H13" i="98"/>
  <c r="F33" i="98"/>
  <c r="F32" i="98"/>
  <c r="C32" i="98"/>
  <c r="F11" i="98"/>
  <c r="H31" i="98"/>
  <c r="G31" i="98"/>
  <c r="F31" i="98"/>
  <c r="F10" i="98"/>
  <c r="B30" i="98"/>
  <c r="B9" i="98"/>
  <c r="H29" i="98"/>
  <c r="G29" i="98"/>
  <c r="F29" i="98"/>
  <c r="E29" i="98"/>
  <c r="D29" i="98"/>
  <c r="C29" i="98"/>
  <c r="B29" i="98"/>
  <c r="H8" i="98"/>
  <c r="F8" i="98"/>
  <c r="E8" i="98"/>
  <c r="D8" i="98"/>
  <c r="C8" i="98"/>
  <c r="B8" i="98"/>
  <c r="H28" i="98"/>
  <c r="G28" i="98"/>
  <c r="F28" i="98"/>
  <c r="E28" i="98"/>
  <c r="D28" i="98"/>
  <c r="C28" i="98"/>
  <c r="B28" i="98"/>
  <c r="H7" i="98"/>
  <c r="G7" i="98"/>
  <c r="F7" i="98"/>
  <c r="E7" i="98"/>
  <c r="D7" i="98"/>
  <c r="C7" i="98"/>
  <c r="B7" i="98"/>
  <c r="H6" i="98"/>
  <c r="G6" i="98"/>
  <c r="F6" i="98"/>
  <c r="E6" i="98"/>
  <c r="D6" i="98"/>
  <c r="C6" i="98"/>
  <c r="B6" i="98"/>
  <c r="E461" i="98"/>
  <c r="E460" i="98"/>
  <c r="D473" i="98"/>
  <c r="D472" i="98"/>
  <c r="D471" i="98"/>
  <c r="D470" i="98"/>
  <c r="D469" i="98"/>
  <c r="D210" i="98"/>
  <c r="D209" i="98"/>
  <c r="D208" i="98"/>
  <c r="D213" i="98"/>
  <c r="D192" i="98"/>
  <c r="E212" i="98"/>
  <c r="E211" i="98"/>
  <c r="E459" i="98"/>
  <c r="E473" i="98"/>
  <c r="E472" i="98"/>
  <c r="E471" i="98"/>
  <c r="E470" i="98"/>
  <c r="E210" i="98"/>
  <c r="E209" i="98"/>
  <c r="E208" i="98"/>
  <c r="E213" i="98"/>
  <c r="E192" i="98"/>
  <c r="G518" i="98"/>
  <c r="G497" i="98"/>
  <c r="G517" i="98"/>
  <c r="G496" i="98"/>
  <c r="G516" i="98"/>
  <c r="G495" i="98"/>
  <c r="G515" i="98"/>
  <c r="G494" i="98"/>
  <c r="G514" i="98"/>
  <c r="G493" i="98"/>
  <c r="G487" i="98"/>
  <c r="G486" i="98"/>
  <c r="G484" i="98"/>
  <c r="G482" i="98"/>
  <c r="G481" i="98"/>
  <c r="G480" i="98"/>
  <c r="G483" i="98"/>
  <c r="G485" i="98"/>
  <c r="G507" i="98"/>
  <c r="G505" i="98"/>
  <c r="G503" i="98"/>
  <c r="G502" i="98"/>
  <c r="G501" i="98"/>
  <c r="G506" i="98"/>
  <c r="C149" i="98"/>
  <c r="C163" i="98"/>
  <c r="C26" i="98"/>
  <c r="D497" i="98"/>
  <c r="D496" i="98"/>
  <c r="D495" i="98"/>
  <c r="D494" i="98"/>
  <c r="D493" i="98"/>
  <c r="E456" i="98"/>
  <c r="E55" i="98"/>
  <c r="E59" i="98"/>
  <c r="E467" i="98"/>
  <c r="E446" i="98"/>
  <c r="E462" i="98"/>
  <c r="E457" i="98"/>
  <c r="E436" i="98"/>
  <c r="E401" i="98"/>
  <c r="E396" i="98"/>
  <c r="E174" i="98"/>
  <c r="E61" i="98"/>
  <c r="E449" i="98"/>
  <c r="E448" i="98"/>
  <c r="E468" i="98"/>
  <c r="E465" i="98"/>
  <c r="E444" i="98"/>
  <c r="E464" i="98"/>
  <c r="E443" i="98"/>
  <c r="E442" i="98"/>
  <c r="E403" i="98"/>
  <c r="E402" i="98"/>
  <c r="E400" i="98"/>
  <c r="E399" i="98"/>
  <c r="E329" i="98"/>
  <c r="E328" i="98"/>
  <c r="E326" i="98"/>
  <c r="E207" i="98"/>
  <c r="E206" i="98"/>
  <c r="E184" i="98"/>
  <c r="E182" i="98"/>
  <c r="E181" i="98"/>
  <c r="E180" i="98"/>
  <c r="E179" i="98"/>
  <c r="E178" i="98"/>
  <c r="E138" i="98"/>
  <c r="E69" i="98"/>
  <c r="E66" i="98"/>
  <c r="E65" i="98"/>
  <c r="E64" i="98"/>
  <c r="E62" i="98"/>
  <c r="G233" i="98"/>
  <c r="G232" i="98"/>
  <c r="G230" i="98"/>
  <c r="G222" i="98"/>
  <c r="G223" i="98"/>
  <c r="E497" i="98"/>
  <c r="E496" i="98"/>
  <c r="E495" i="98"/>
  <c r="E494" i="98"/>
  <c r="E493" i="98"/>
  <c r="E488" i="98"/>
  <c r="E489" i="98"/>
  <c r="E490" i="98"/>
  <c r="E491" i="98"/>
  <c r="E481" i="98"/>
  <c r="E484" i="98"/>
  <c r="E397" i="98"/>
  <c r="E487" i="98"/>
  <c r="E398" i="98"/>
  <c r="E492" i="98"/>
  <c r="E407" i="98"/>
  <c r="E76" i="98"/>
  <c r="E87" i="98"/>
  <c r="E89" i="98"/>
  <c r="E90" i="98"/>
  <c r="D117" i="98"/>
  <c r="D42" i="98"/>
  <c r="D86" i="98"/>
  <c r="D440" i="98"/>
  <c r="D438" i="98"/>
  <c r="D383" i="98"/>
  <c r="D382" i="98"/>
  <c r="D90" i="98"/>
  <c r="D56" i="98"/>
  <c r="D59" i="98"/>
  <c r="D63" i="98"/>
  <c r="D69" i="98"/>
  <c r="D141" i="98"/>
  <c r="D182" i="98"/>
  <c r="D199" i="98"/>
  <c r="D201" i="98"/>
  <c r="D203" i="98"/>
  <c r="D204" i="98"/>
  <c r="D328" i="98"/>
  <c r="D456" i="98"/>
  <c r="D457" i="98"/>
  <c r="D460" i="98"/>
  <c r="D462" i="98"/>
  <c r="D463" i="98"/>
  <c r="D464" i="98"/>
  <c r="D465" i="98"/>
  <c r="D466" i="98"/>
  <c r="D467" i="98"/>
  <c r="D468" i="98"/>
  <c r="D443" i="98"/>
  <c r="D441" i="98"/>
  <c r="D445" i="98"/>
  <c r="D437" i="98"/>
  <c r="D439" i="98"/>
  <c r="D447" i="98"/>
  <c r="D31" i="98"/>
  <c r="D79" i="98"/>
  <c r="D33" i="98"/>
  <c r="D35" i="98"/>
  <c r="D153" i="98"/>
  <c r="D107" i="98"/>
  <c r="D155" i="98"/>
  <c r="D109" i="98"/>
  <c r="D38" i="98"/>
  <c r="D110" i="98"/>
  <c r="D111" i="98"/>
  <c r="D40" i="98"/>
  <c r="D19" i="98"/>
  <c r="D112" i="98"/>
  <c r="D159" i="98"/>
  <c r="D113" i="98"/>
  <c r="D160" i="98"/>
  <c r="D135" i="98"/>
  <c r="D43" i="98"/>
  <c r="D161" i="98"/>
  <c r="D115" i="98"/>
  <c r="D119" i="98"/>
  <c r="D116" i="98"/>
  <c r="D140" i="98"/>
  <c r="D25" i="98"/>
  <c r="D118" i="98"/>
  <c r="D139" i="98"/>
  <c r="D165" i="98"/>
  <c r="D47" i="98"/>
  <c r="D48" i="98"/>
  <c r="D166" i="98"/>
  <c r="D187" i="98"/>
  <c r="D220" i="98"/>
  <c r="D222" i="98"/>
  <c r="D226" i="98"/>
  <c r="D378" i="98"/>
  <c r="D377" i="98"/>
  <c r="D373" i="98"/>
  <c r="D366" i="98"/>
  <c r="D374" i="98"/>
  <c r="D379" i="98"/>
  <c r="D291" i="98"/>
  <c r="D411" i="98"/>
  <c r="D435" i="98"/>
  <c r="D348" i="98"/>
  <c r="D367" i="98"/>
  <c r="D412" i="98"/>
  <c r="D369" i="98"/>
  <c r="D393" i="98"/>
  <c r="D295" i="98"/>
  <c r="D316" i="98"/>
  <c r="D350" i="98"/>
  <c r="D370" i="98"/>
  <c r="D395" i="98"/>
  <c r="D415" i="98"/>
  <c r="D372" i="98"/>
  <c r="D418" i="98"/>
  <c r="D300" i="98"/>
  <c r="D375" i="98"/>
  <c r="D420" i="98"/>
  <c r="D421" i="98"/>
  <c r="D422" i="98"/>
  <c r="D448" i="98"/>
  <c r="D449" i="98"/>
  <c r="D451" i="98"/>
  <c r="D284" i="98"/>
  <c r="D359" i="98"/>
  <c r="D380" i="98"/>
  <c r="D285" i="98"/>
  <c r="D360" i="98"/>
  <c r="D381" i="98"/>
  <c r="D286" i="98"/>
  <c r="D361" i="98"/>
  <c r="D452" i="98"/>
  <c r="D424" i="98"/>
  <c r="D425" i="98"/>
  <c r="E77" i="98"/>
  <c r="E150" i="98"/>
  <c r="E12" i="98"/>
  <c r="E127" i="98"/>
  <c r="E14" i="98"/>
  <c r="E80" i="98"/>
  <c r="E107" i="98"/>
  <c r="E16" i="98"/>
  <c r="E82" i="98"/>
  <c r="E109" i="98"/>
  <c r="E83" i="98"/>
  <c r="E156" i="98"/>
  <c r="E110" i="98"/>
  <c r="E18" i="98"/>
  <c r="E39" i="98"/>
  <c r="E84" i="98"/>
  <c r="E157" i="98"/>
  <c r="E40" i="98"/>
  <c r="E158" i="98"/>
  <c r="E41" i="98"/>
  <c r="E20" i="98"/>
  <c r="E86" i="98"/>
  <c r="E21" i="98"/>
  <c r="E160" i="98"/>
  <c r="E114" i="98"/>
  <c r="E22" i="98"/>
  <c r="E88" i="98"/>
  <c r="E161" i="98"/>
  <c r="E44" i="98"/>
  <c r="E137" i="98"/>
  <c r="E183" i="98"/>
  <c r="E45" i="98"/>
  <c r="E163" i="98"/>
  <c r="E117" i="98"/>
  <c r="E91" i="98"/>
  <c r="E139" i="98"/>
  <c r="E185" i="98"/>
  <c r="E47" i="98"/>
  <c r="E71" i="98"/>
  <c r="E186" i="98"/>
  <c r="E93" i="98"/>
  <c r="E27" i="98"/>
  <c r="E187" i="98"/>
  <c r="E320" i="98"/>
  <c r="E278" i="98"/>
  <c r="E354" i="98"/>
  <c r="E353" i="98"/>
  <c r="E352" i="98"/>
  <c r="E312" i="98"/>
  <c r="E270" i="98"/>
  <c r="E345" i="98"/>
  <c r="E366" i="98"/>
  <c r="E390" i="98"/>
  <c r="E480" i="98"/>
  <c r="E292" i="98"/>
  <c r="E313" i="98"/>
  <c r="E271" i="98"/>
  <c r="E346" i="98"/>
  <c r="E391" i="98"/>
  <c r="E368" i="98"/>
  <c r="E393" i="98"/>
  <c r="E392" i="98"/>
  <c r="E414" i="98"/>
  <c r="E485" i="98"/>
  <c r="E482" i="98"/>
  <c r="E483" i="98"/>
  <c r="E221" i="98"/>
  <c r="E295" i="98"/>
  <c r="E316" i="98"/>
  <c r="E274" i="98"/>
  <c r="E349" i="98"/>
  <c r="E371" i="98"/>
  <c r="E370" i="98"/>
  <c r="E395" i="98"/>
  <c r="E394" i="98"/>
  <c r="E222" i="98"/>
  <c r="E318" i="98"/>
  <c r="E276" i="98"/>
  <c r="E351" i="98"/>
  <c r="E372" i="98"/>
  <c r="E486" i="98"/>
  <c r="E223" i="98"/>
  <c r="E319" i="98"/>
  <c r="E277" i="98"/>
  <c r="E373" i="98"/>
  <c r="E299" i="98"/>
  <c r="E374" i="98"/>
  <c r="E419" i="98"/>
  <c r="E225" i="98"/>
  <c r="E279" i="98"/>
  <c r="E375" i="98"/>
  <c r="E301" i="98"/>
  <c r="E280" i="98"/>
  <c r="E355" i="98"/>
  <c r="E376" i="98"/>
  <c r="E302" i="98"/>
  <c r="E323" i="98"/>
  <c r="E281" i="98"/>
  <c r="E356" i="98"/>
  <c r="E228" i="98"/>
  <c r="E303" i="98"/>
  <c r="E282" i="98"/>
  <c r="E357" i="98"/>
  <c r="E378" i="98"/>
  <c r="E260" i="98"/>
  <c r="E358" i="98"/>
  <c r="E379" i="98"/>
  <c r="E382" i="98"/>
  <c r="E380" i="98"/>
  <c r="E405" i="98"/>
  <c r="E285" i="98"/>
  <c r="E360" i="98"/>
  <c r="E381" i="98"/>
  <c r="E450" i="98"/>
  <c r="E262" i="98"/>
  <c r="E307" i="98"/>
  <c r="E361" i="98"/>
  <c r="E451" i="98"/>
  <c r="E362" i="98"/>
  <c r="E383" i="98"/>
  <c r="E426" i="98"/>
  <c r="E428" i="98"/>
  <c r="K48" i="97"/>
  <c r="K87" i="97"/>
  <c r="L286" i="97"/>
  <c r="K355" i="97"/>
  <c r="K376" i="97"/>
  <c r="L466" i="97"/>
  <c r="K466" i="97"/>
  <c r="L492" i="97"/>
  <c r="K492" i="97"/>
  <c r="L511" i="97"/>
  <c r="K511" i="97"/>
  <c r="L48" i="97"/>
  <c r="L87" i="97"/>
  <c r="J468" i="97"/>
  <c r="J490" i="97"/>
  <c r="J509" i="97"/>
  <c r="J513" i="97"/>
  <c r="K378" i="97"/>
  <c r="J378" i="97"/>
  <c r="I159" i="82"/>
  <c r="I160" i="82"/>
  <c r="E378" i="17"/>
  <c r="E397" i="36"/>
  <c r="E371" i="17"/>
  <c r="E390" i="36"/>
  <c r="H364" i="17"/>
  <c r="H384" i="36"/>
  <c r="H383" i="36"/>
  <c r="E357" i="17"/>
  <c r="E377" i="36"/>
  <c r="E376" i="36"/>
  <c r="D345" i="17"/>
  <c r="D353" i="36"/>
  <c r="H338" i="17"/>
  <c r="H348" i="36"/>
  <c r="H347" i="36"/>
  <c r="D317" i="17"/>
  <c r="D328" i="36"/>
  <c r="G310" i="17"/>
  <c r="P330" i="36"/>
  <c r="P329" i="36"/>
  <c r="I152" i="36"/>
  <c r="H378" i="17"/>
  <c r="H398" i="36"/>
  <c r="H397" i="36"/>
  <c r="H371" i="17"/>
  <c r="H391" i="36"/>
  <c r="H390" i="36"/>
  <c r="D364" i="17"/>
  <c r="D383" i="36"/>
  <c r="H357" i="17"/>
  <c r="H377" i="36"/>
  <c r="H376" i="36"/>
  <c r="H345" i="17"/>
  <c r="H354" i="36"/>
  <c r="H353" i="36"/>
  <c r="F334" i="17"/>
  <c r="F345" i="36"/>
  <c r="F344" i="36"/>
  <c r="D331" i="17"/>
  <c r="D341" i="36"/>
  <c r="D324" i="17"/>
  <c r="D335" i="36"/>
  <c r="D334" i="36"/>
  <c r="F306" i="17"/>
  <c r="F326" i="36"/>
  <c r="F325" i="36"/>
  <c r="D322" i="36"/>
  <c r="I263" i="82"/>
  <c r="I264" i="82"/>
  <c r="I55" i="82"/>
  <c r="I56" i="82"/>
  <c r="D338" i="17"/>
  <c r="D347" i="36"/>
  <c r="H331" i="17"/>
  <c r="H342" i="36"/>
  <c r="H341" i="36"/>
  <c r="F327" i="17"/>
  <c r="F338" i="36"/>
  <c r="F337" i="36"/>
  <c r="I10" i="82"/>
  <c r="F381" i="17"/>
  <c r="F401" i="36"/>
  <c r="F400" i="36"/>
  <c r="F374" i="17"/>
  <c r="F393" i="36"/>
  <c r="F367" i="17"/>
  <c r="F387" i="36"/>
  <c r="F386" i="36"/>
  <c r="E360" i="17"/>
  <c r="E379" i="36"/>
  <c r="F348" i="17"/>
  <c r="F357" i="36"/>
  <c r="F356" i="36"/>
  <c r="F341" i="17"/>
  <c r="F351" i="36"/>
  <c r="F350" i="36"/>
  <c r="H324" i="17"/>
  <c r="H335" i="36"/>
  <c r="H334" i="36"/>
  <c r="D341" i="17"/>
  <c r="D351" i="36"/>
  <c r="F338" i="17"/>
  <c r="F348" i="36"/>
  <c r="D334" i="17"/>
  <c r="F324" i="17"/>
  <c r="F335" i="36"/>
  <c r="D331" i="36"/>
  <c r="L332" i="36"/>
  <c r="H322" i="36"/>
  <c r="G303" i="17"/>
  <c r="G323" i="36"/>
  <c r="I207" i="36"/>
  <c r="I208" i="36"/>
  <c r="I8" i="36"/>
  <c r="I9" i="36"/>
  <c r="G397" i="36"/>
  <c r="D397" i="36"/>
  <c r="I393" i="36"/>
  <c r="C393" i="36"/>
  <c r="G390" i="36"/>
  <c r="D390" i="36"/>
  <c r="G376" i="36"/>
  <c r="D376" i="36"/>
  <c r="G353" i="36"/>
  <c r="E353" i="36"/>
  <c r="I350" i="36"/>
  <c r="C350" i="36"/>
  <c r="G347" i="36"/>
  <c r="E347" i="36"/>
  <c r="C344" i="36"/>
  <c r="G341" i="36"/>
  <c r="G334" i="36"/>
  <c r="E334" i="36"/>
  <c r="I325" i="36"/>
  <c r="C325" i="36"/>
  <c r="E322" i="36"/>
  <c r="I372" i="36"/>
  <c r="I374" i="36"/>
  <c r="I111" i="36"/>
  <c r="I112" i="36"/>
  <c r="B78" i="58"/>
  <c r="D156" i="1"/>
  <c r="E27" i="17"/>
  <c r="G78" i="58"/>
  <c r="D306" i="1"/>
  <c r="E164" i="17"/>
  <c r="E169" i="36"/>
  <c r="B98" i="57"/>
  <c r="B96" i="58"/>
  <c r="B94" i="57"/>
  <c r="B92" i="58"/>
  <c r="B90" i="57"/>
  <c r="C570" i="1"/>
  <c r="C566" i="1"/>
  <c r="C562" i="1"/>
  <c r="E94" i="58"/>
  <c r="D186" i="1"/>
  <c r="E51" i="17"/>
  <c r="J51" i="17"/>
  <c r="E110" i="58"/>
  <c r="E106" i="58"/>
  <c r="E102" i="58"/>
  <c r="E98" i="58"/>
  <c r="F81" i="123"/>
  <c r="C573" i="1"/>
  <c r="C569" i="1"/>
  <c r="C565" i="1"/>
  <c r="C561" i="1"/>
  <c r="C557" i="1"/>
  <c r="E90" i="58"/>
  <c r="F73" i="123"/>
  <c r="D911" i="1"/>
  <c r="E330" i="17"/>
  <c r="L330" i="17"/>
  <c r="B1466" i="1"/>
  <c r="C17" i="97"/>
  <c r="B130" i="58"/>
  <c r="D840" i="1"/>
  <c r="E305" i="17"/>
  <c r="L305" i="17"/>
  <c r="D851" i="1"/>
  <c r="E309" i="17"/>
  <c r="D899" i="1"/>
  <c r="E325" i="17"/>
  <c r="B1460" i="1"/>
  <c r="C11" i="97"/>
  <c r="B1469" i="1"/>
  <c r="C20" i="97"/>
  <c r="B1472" i="1"/>
  <c r="C23" i="97"/>
  <c r="B1473" i="1"/>
  <c r="C24" i="97"/>
  <c r="C1472" i="1"/>
  <c r="D23" i="97"/>
  <c r="K23" i="97"/>
  <c r="D22" i="98"/>
  <c r="C1470" i="1"/>
  <c r="D21" i="97"/>
  <c r="D20" i="98"/>
  <c r="C1468" i="1"/>
  <c r="D19" i="97"/>
  <c r="C1466" i="1"/>
  <c r="D17" i="97"/>
  <c r="C1464" i="1"/>
  <c r="D15" i="97"/>
  <c r="D14" i="98"/>
  <c r="C1460" i="1"/>
  <c r="D11" i="97"/>
  <c r="C1474" i="1"/>
  <c r="D25" i="97"/>
  <c r="C1476" i="1"/>
  <c r="D27" i="97"/>
  <c r="B1464" i="1"/>
  <c r="C15" i="97"/>
  <c r="B1471" i="1"/>
  <c r="C22" i="97"/>
  <c r="B1467" i="1"/>
  <c r="C18" i="97"/>
  <c r="D1473" i="1"/>
  <c r="E24" i="97"/>
  <c r="E23" i="98"/>
  <c r="B1461" i="1"/>
  <c r="C12" i="97"/>
  <c r="B1462" i="1"/>
  <c r="C13" i="97"/>
  <c r="B1465" i="1"/>
  <c r="C16" i="97"/>
  <c r="C15" i="98"/>
  <c r="B1463" i="1"/>
  <c r="C14" i="97"/>
  <c r="C13" i="98"/>
  <c r="B1468" i="1"/>
  <c r="C19" i="97"/>
  <c r="B1475" i="1"/>
  <c r="C26" i="97"/>
  <c r="C1463" i="1"/>
  <c r="D14" i="97"/>
  <c r="D13" i="98"/>
  <c r="C1462" i="1"/>
  <c r="D13" i="97"/>
  <c r="D12" i="98"/>
  <c r="C1465" i="1"/>
  <c r="D16" i="97"/>
  <c r="J1492" i="1"/>
  <c r="J1493" i="1"/>
  <c r="J1495" i="1"/>
  <c r="F1492" i="1"/>
  <c r="G34" i="97"/>
  <c r="G33" i="98"/>
  <c r="F1493" i="1"/>
  <c r="G35" i="97"/>
  <c r="G34" i="98"/>
  <c r="F1495" i="1"/>
  <c r="G37" i="97"/>
  <c r="G36" i="98"/>
  <c r="G1553" i="1"/>
  <c r="H59" i="97"/>
  <c r="H58" i="98"/>
  <c r="G1551" i="1"/>
  <c r="H57" i="97"/>
  <c r="H56" i="98"/>
  <c r="H1522" i="1"/>
  <c r="O79" i="97"/>
  <c r="I78" i="98"/>
  <c r="H1523" i="1"/>
  <c r="O80" i="97"/>
  <c r="I79" i="98"/>
  <c r="H1525" i="1"/>
  <c r="O82" i="97"/>
  <c r="I81" i="98"/>
  <c r="D1522" i="1"/>
  <c r="E79" i="97"/>
  <c r="E78" i="98"/>
  <c r="D1523" i="1"/>
  <c r="E80" i="97"/>
  <c r="E79" i="98"/>
  <c r="D1525" i="1"/>
  <c r="E82" i="97"/>
  <c r="E81" i="98"/>
  <c r="F1462" i="1"/>
  <c r="G13" i="97"/>
  <c r="G12" i="98"/>
  <c r="J1462" i="1"/>
  <c r="D1463" i="1"/>
  <c r="E14" i="97"/>
  <c r="E13" i="98"/>
  <c r="H1464" i="1"/>
  <c r="O15" i="97"/>
  <c r="I14" i="98"/>
  <c r="D1465" i="1"/>
  <c r="E16" i="97"/>
  <c r="E15" i="98"/>
  <c r="F1465" i="1"/>
  <c r="G16" i="97"/>
  <c r="G15" i="98"/>
  <c r="J1465" i="1"/>
  <c r="F1474" i="1"/>
  <c r="G25" i="97"/>
  <c r="G24" i="98"/>
  <c r="B1492" i="1"/>
  <c r="C34" i="97"/>
  <c r="B1495" i="1"/>
  <c r="C37" i="97"/>
  <c r="C36" i="98"/>
  <c r="G1495" i="1"/>
  <c r="H37" i="97"/>
  <c r="H36" i="98"/>
  <c r="G1493" i="1"/>
  <c r="H35" i="97"/>
  <c r="H34" i="98"/>
  <c r="B1523" i="1"/>
  <c r="C80" i="97"/>
  <c r="G1555" i="1"/>
  <c r="H61" i="97"/>
  <c r="H60" i="98"/>
  <c r="I1555" i="1"/>
  <c r="I1554" i="1"/>
  <c r="J1553" i="1"/>
  <c r="H1556" i="1"/>
  <c r="O62" i="97"/>
  <c r="I61" i="98"/>
  <c r="H1558" i="1"/>
  <c r="O64" i="97"/>
  <c r="I63" i="98"/>
  <c r="H1560" i="1"/>
  <c r="O66" i="97"/>
  <c r="I65" i="98"/>
  <c r="H1562" i="1"/>
  <c r="O68" i="97"/>
  <c r="I67" i="98"/>
  <c r="G1565" i="1"/>
  <c r="H71" i="97"/>
  <c r="H70" i="98"/>
  <c r="E1563" i="1"/>
  <c r="F69" i="97"/>
  <c r="E1566" i="1"/>
  <c r="F72" i="97"/>
  <c r="F71" i="98"/>
  <c r="F1537" i="1"/>
  <c r="G94" i="97"/>
  <c r="G93" i="98"/>
  <c r="F1535" i="1"/>
  <c r="G92" i="97"/>
  <c r="F1534" i="1"/>
  <c r="G91" i="97"/>
  <c r="J91" i="97"/>
  <c r="F1520" i="1"/>
  <c r="G77" i="97"/>
  <c r="G76" i="98"/>
  <c r="B1596" i="1"/>
  <c r="D1597" i="1"/>
  <c r="D1595" i="1"/>
  <c r="C1612" i="1"/>
  <c r="D106" i="97"/>
  <c r="D105" i="98"/>
  <c r="C1613" i="1"/>
  <c r="D107" i="97"/>
  <c r="C1615" i="1"/>
  <c r="D109" i="97"/>
  <c r="D108" i="98"/>
  <c r="C1610" i="1"/>
  <c r="D104" i="97"/>
  <c r="D103" i="98"/>
  <c r="C1641" i="1"/>
  <c r="D126" i="97"/>
  <c r="C1643" i="1"/>
  <c r="D128" i="97"/>
  <c r="D127" i="98"/>
  <c r="F1473" i="1"/>
  <c r="G24" i="97"/>
  <c r="G23" i="98"/>
  <c r="J1473" i="1"/>
  <c r="D1494" i="1"/>
  <c r="E36" i="97"/>
  <c r="E35" i="98"/>
  <c r="H1493" i="1"/>
  <c r="O35" i="97"/>
  <c r="I34" i="98"/>
  <c r="H1495" i="1"/>
  <c r="O37" i="97"/>
  <c r="I36" i="98"/>
  <c r="H1492" i="1"/>
  <c r="O34" i="97"/>
  <c r="I33" i="98"/>
  <c r="D1493" i="1"/>
  <c r="E35" i="97"/>
  <c r="E34" i="98"/>
  <c r="D1495" i="1"/>
  <c r="E37" i="97"/>
  <c r="E36" i="98"/>
  <c r="D1492" i="1"/>
  <c r="E34" i="97"/>
  <c r="E33" i="98"/>
  <c r="D1491" i="1"/>
  <c r="E33" i="97"/>
  <c r="E32" i="98"/>
  <c r="E1553" i="1"/>
  <c r="F59" i="97"/>
  <c r="F58" i="98"/>
  <c r="E1551" i="1"/>
  <c r="F57" i="97"/>
  <c r="I1553" i="1"/>
  <c r="I1551" i="1"/>
  <c r="C1555" i="1"/>
  <c r="D61" i="97"/>
  <c r="C1553" i="1"/>
  <c r="D59" i="97"/>
  <c r="D58" i="98"/>
  <c r="C1552" i="1"/>
  <c r="D58" i="97"/>
  <c r="D57" i="98"/>
  <c r="H1555" i="1"/>
  <c r="O61" i="97"/>
  <c r="I60" i="98"/>
  <c r="C1560" i="1"/>
  <c r="D66" i="97"/>
  <c r="D65" i="98"/>
  <c r="E1560" i="1"/>
  <c r="F66" i="97"/>
  <c r="F65" i="98"/>
  <c r="I1560" i="1"/>
  <c r="C1562" i="1"/>
  <c r="D68" i="97"/>
  <c r="D67" i="98"/>
  <c r="E1562" i="1"/>
  <c r="F68" i="97"/>
  <c r="F67" i="98"/>
  <c r="I1562" i="1"/>
  <c r="C1565" i="1"/>
  <c r="D71" i="97"/>
  <c r="C1563" i="1"/>
  <c r="D69" i="97"/>
  <c r="D68" i="98"/>
  <c r="G1563" i="1"/>
  <c r="H69" i="97"/>
  <c r="H68" i="98"/>
  <c r="C1567" i="1"/>
  <c r="D73" i="97"/>
  <c r="D72" i="98"/>
  <c r="J1522" i="1"/>
  <c r="J1523" i="1"/>
  <c r="J1525" i="1"/>
  <c r="F1522" i="1"/>
  <c r="G79" i="97"/>
  <c r="G78" i="98"/>
  <c r="F1523" i="1"/>
  <c r="G80" i="97"/>
  <c r="G79" i="98"/>
  <c r="F1525" i="1"/>
  <c r="G82" i="97"/>
  <c r="G81" i="98"/>
  <c r="F1521" i="1"/>
  <c r="G78" i="97"/>
  <c r="G77" i="98"/>
  <c r="C1611" i="1"/>
  <c r="D105" i="97"/>
  <c r="D104" i="98"/>
  <c r="B1552" i="1"/>
  <c r="C58" i="97"/>
  <c r="B1553" i="1"/>
  <c r="C59" i="97"/>
  <c r="B1566" i="1"/>
  <c r="C72" i="97"/>
  <c r="B1563" i="1"/>
  <c r="C69" i="97"/>
  <c r="C68" i="98"/>
  <c r="E1555" i="1"/>
  <c r="F61" i="97"/>
  <c r="F60" i="98"/>
  <c r="E1554" i="1"/>
  <c r="F60" i="97"/>
  <c r="F59" i="98"/>
  <c r="F1553" i="1"/>
  <c r="G59" i="97"/>
  <c r="G58" i="98"/>
  <c r="G1566" i="1"/>
  <c r="H72" i="97"/>
  <c r="H71" i="98"/>
  <c r="I1563" i="1"/>
  <c r="I1566" i="1"/>
  <c r="J1535" i="1"/>
  <c r="J1534" i="1"/>
  <c r="J1520" i="1"/>
  <c r="H1597" i="1"/>
  <c r="H1595" i="1"/>
  <c r="H1594" i="1"/>
  <c r="C1627" i="1"/>
  <c r="D121" i="97"/>
  <c r="B1673" i="1"/>
  <c r="C153" i="97"/>
  <c r="C152" i="98"/>
  <c r="B1672" i="1"/>
  <c r="C152" i="97"/>
  <c r="B1675" i="1"/>
  <c r="C155" i="97"/>
  <c r="J1585" i="1"/>
  <c r="F1585" i="1"/>
  <c r="J1583" i="1"/>
  <c r="F1583" i="1"/>
  <c r="H1582" i="1"/>
  <c r="D1582" i="1"/>
  <c r="G80" i="58"/>
  <c r="D308" i="1"/>
  <c r="G73" i="58"/>
  <c r="D301" i="1"/>
  <c r="G71" i="58"/>
  <c r="D299" i="1"/>
  <c r="E157" i="17"/>
  <c r="J1615" i="1"/>
  <c r="F1615" i="1"/>
  <c r="G109" i="97"/>
  <c r="G108" i="98"/>
  <c r="H1613" i="1"/>
  <c r="O107" i="97"/>
  <c r="I106" i="98"/>
  <c r="G1657" i="1"/>
  <c r="H142" i="97"/>
  <c r="H141" i="98"/>
  <c r="D339" i="1"/>
  <c r="E1655" i="1"/>
  <c r="F140" i="97"/>
  <c r="E1654" i="1"/>
  <c r="F139" i="97"/>
  <c r="F138" i="98"/>
  <c r="E1645" i="1"/>
  <c r="F130" i="97"/>
  <c r="F129" i="98"/>
  <c r="D1642" i="1"/>
  <c r="E127" i="97"/>
  <c r="E126" i="98"/>
  <c r="D1645" i="1"/>
  <c r="E130" i="97"/>
  <c r="E129" i="98"/>
  <c r="J1641" i="1"/>
  <c r="G1641" i="1"/>
  <c r="H126" i="97"/>
  <c r="H125" i="98"/>
  <c r="G1644" i="1"/>
  <c r="H129" i="97"/>
  <c r="H128" i="98"/>
  <c r="G1647" i="1"/>
  <c r="H132" i="97"/>
  <c r="H131" i="98"/>
  <c r="G1649" i="1"/>
  <c r="H134" i="97"/>
  <c r="H133" i="98"/>
  <c r="D1685" i="1"/>
  <c r="E165" i="97"/>
  <c r="E164" i="98"/>
  <c r="C1685" i="1"/>
  <c r="D165" i="97"/>
  <c r="D164" i="98"/>
  <c r="D1674" i="1"/>
  <c r="E154" i="97"/>
  <c r="C1714" i="1"/>
  <c r="D185" i="97"/>
  <c r="D184" i="98"/>
  <c r="I1585" i="1"/>
  <c r="E1585" i="1"/>
  <c r="I1583" i="1"/>
  <c r="E1583" i="1"/>
  <c r="I1615" i="1"/>
  <c r="E1615" i="1"/>
  <c r="F109" i="97"/>
  <c r="F108" i="98"/>
  <c r="G1613" i="1"/>
  <c r="H107" i="97"/>
  <c r="H106" i="98"/>
  <c r="D1646" i="1"/>
  <c r="E131" i="97"/>
  <c r="E130" i="98"/>
  <c r="D1640" i="1"/>
  <c r="E125" i="97"/>
  <c r="E124" i="98"/>
  <c r="B1685" i="1"/>
  <c r="C165" i="97"/>
  <c r="C1673" i="1"/>
  <c r="D153" i="97"/>
  <c r="C1675" i="1"/>
  <c r="D155" i="97"/>
  <c r="D154" i="98"/>
  <c r="C1672" i="1"/>
  <c r="D152" i="97"/>
  <c r="C1713" i="1"/>
  <c r="D184" i="97"/>
  <c r="D183" i="98"/>
  <c r="C1716" i="1"/>
  <c r="D187" i="97"/>
  <c r="H1585" i="1"/>
  <c r="D1585" i="1"/>
  <c r="G74" i="58"/>
  <c r="D302" i="1"/>
  <c r="H1615" i="1"/>
  <c r="O109" i="97"/>
  <c r="I108" i="98"/>
  <c r="D1615" i="1"/>
  <c r="E109" i="97"/>
  <c r="E108" i="98"/>
  <c r="J1613" i="1"/>
  <c r="F1613" i="1"/>
  <c r="G107" i="97"/>
  <c r="G106" i="98"/>
  <c r="D1648" i="1"/>
  <c r="E133" i="97"/>
  <c r="E132" i="98"/>
  <c r="I1645" i="1"/>
  <c r="G1643" i="1"/>
  <c r="H128" i="97"/>
  <c r="H127" i="98"/>
  <c r="G1642" i="1"/>
  <c r="H127" i="97"/>
  <c r="H126" i="98"/>
  <c r="E1642" i="1"/>
  <c r="F127" i="97"/>
  <c r="H1642" i="1"/>
  <c r="O127" i="97"/>
  <c r="I126" i="98"/>
  <c r="H1646" i="1"/>
  <c r="O131" i="97"/>
  <c r="I130" i="98"/>
  <c r="H1648" i="1"/>
  <c r="O133" i="97"/>
  <c r="I132" i="98"/>
  <c r="H1650" i="1"/>
  <c r="O135" i="97"/>
  <c r="I134" i="98"/>
  <c r="D1680" i="1"/>
  <c r="E160" i="97"/>
  <c r="D1676" i="1"/>
  <c r="E156" i="97"/>
  <c r="D1673" i="1"/>
  <c r="E153" i="97"/>
  <c r="E152" i="98"/>
  <c r="D1675" i="1"/>
  <c r="E155" i="97"/>
  <c r="D1672" i="1"/>
  <c r="E152" i="97"/>
  <c r="D1670" i="1"/>
  <c r="E150" i="97"/>
  <c r="J1675" i="1"/>
  <c r="F1675" i="1"/>
  <c r="G155" i="97"/>
  <c r="G154" i="98"/>
  <c r="H1674" i="1"/>
  <c r="O154" i="97"/>
  <c r="I153" i="98"/>
  <c r="J1673" i="1"/>
  <c r="F1673" i="1"/>
  <c r="G153" i="97"/>
  <c r="H1672" i="1"/>
  <c r="O152" i="97"/>
  <c r="I151" i="98"/>
  <c r="D1706" i="1"/>
  <c r="E177" i="97"/>
  <c r="E176" i="98"/>
  <c r="I1705" i="1"/>
  <c r="J1704" i="1"/>
  <c r="C1704" i="1"/>
  <c r="D175" i="97"/>
  <c r="E1703" i="1"/>
  <c r="F174" i="97"/>
  <c r="F173" i="98"/>
  <c r="H1703" i="1"/>
  <c r="O174" i="97"/>
  <c r="I173" i="98"/>
  <c r="H1702" i="1"/>
  <c r="O173" i="97"/>
  <c r="I172" i="98"/>
  <c r="H1705" i="1"/>
  <c r="O176" i="97"/>
  <c r="I175" i="98"/>
  <c r="D1703" i="1"/>
  <c r="E174" i="97"/>
  <c r="E173" i="98"/>
  <c r="D1702" i="1"/>
  <c r="E173" i="97"/>
  <c r="D1705" i="1"/>
  <c r="E176" i="97"/>
  <c r="E175" i="98"/>
  <c r="J1701" i="1"/>
  <c r="C1798" i="1"/>
  <c r="D255" i="97"/>
  <c r="D1773" i="1"/>
  <c r="D1776" i="1"/>
  <c r="F1765" i="1"/>
  <c r="G222" i="97"/>
  <c r="G221" i="98"/>
  <c r="F1762" i="1"/>
  <c r="G219" i="97"/>
  <c r="G218" i="98"/>
  <c r="F1763" i="1"/>
  <c r="G220" i="97"/>
  <c r="G219" i="98"/>
  <c r="C1763" i="1"/>
  <c r="D220" i="97"/>
  <c r="C1762" i="1"/>
  <c r="D219" i="97"/>
  <c r="D218" i="98"/>
  <c r="C1765" i="1"/>
  <c r="D222" i="97"/>
  <c r="C1800" i="1"/>
  <c r="D257" i="97"/>
  <c r="C1796" i="1"/>
  <c r="D253" i="97"/>
  <c r="D252" i="98"/>
  <c r="C1801" i="1"/>
  <c r="D258" i="97"/>
  <c r="C1797" i="1"/>
  <c r="D254" i="97"/>
  <c r="D253" i="98"/>
  <c r="C1803" i="1"/>
  <c r="D260" i="97"/>
  <c r="D1795" i="1"/>
  <c r="E252" i="97"/>
  <c r="D1793" i="1"/>
  <c r="E250" i="97"/>
  <c r="E249" i="98"/>
  <c r="D1792" i="1"/>
  <c r="E249" i="97"/>
  <c r="E248" i="98"/>
  <c r="E1705" i="1"/>
  <c r="F176" i="97"/>
  <c r="F175" i="98"/>
  <c r="I1703" i="1"/>
  <c r="J1705" i="1"/>
  <c r="J1702" i="1"/>
  <c r="J1703" i="1"/>
  <c r="F1705" i="1"/>
  <c r="G176" i="97"/>
  <c r="G175" i="98"/>
  <c r="F1702" i="1"/>
  <c r="G173" i="97"/>
  <c r="G172" i="98"/>
  <c r="F1703" i="1"/>
  <c r="G174" i="97"/>
  <c r="G173" i="98"/>
  <c r="D1701" i="1"/>
  <c r="E172" i="97"/>
  <c r="E171" i="98"/>
  <c r="J1777" i="1"/>
  <c r="I1774" i="1"/>
  <c r="D1763" i="1"/>
  <c r="E220" i="97"/>
  <c r="E219" i="98"/>
  <c r="D1761" i="1"/>
  <c r="E218" i="97"/>
  <c r="D1744" i="1"/>
  <c r="D1733" i="1"/>
  <c r="E199" i="97"/>
  <c r="E198" i="98"/>
  <c r="D1732" i="1"/>
  <c r="E198" i="97"/>
  <c r="D1735" i="1"/>
  <c r="E201" i="97"/>
  <c r="C1799" i="1"/>
  <c r="D256" i="97"/>
  <c r="D255" i="98"/>
  <c r="G1703" i="1"/>
  <c r="H174" i="97"/>
  <c r="J1700" i="1"/>
  <c r="D1700" i="1"/>
  <c r="E171" i="97"/>
  <c r="E170" i="98"/>
  <c r="B1777" i="1"/>
  <c r="C234" i="97"/>
  <c r="K234" i="97"/>
  <c r="D1777" i="1"/>
  <c r="F1775" i="1"/>
  <c r="G232" i="97"/>
  <c r="G231" i="98"/>
  <c r="F1760" i="1"/>
  <c r="G217" i="97"/>
  <c r="G216" i="98"/>
  <c r="D1760" i="1"/>
  <c r="E217" i="97"/>
  <c r="C1791" i="1"/>
  <c r="D248" i="97"/>
  <c r="C1795" i="1"/>
  <c r="D252" i="97"/>
  <c r="D251" i="98"/>
  <c r="C1793" i="1"/>
  <c r="D250" i="97"/>
  <c r="C1792" i="1"/>
  <c r="D249" i="97"/>
  <c r="C1802" i="1"/>
  <c r="D259" i="97"/>
  <c r="D258" i="98"/>
  <c r="D1800" i="1"/>
  <c r="E257" i="97"/>
  <c r="E256" i="98"/>
  <c r="D1796" i="1"/>
  <c r="E253" i="97"/>
  <c r="E252" i="98"/>
  <c r="D1801" i="1"/>
  <c r="E258" i="97"/>
  <c r="D1797" i="1"/>
  <c r="E254" i="97"/>
  <c r="E253" i="98"/>
  <c r="D1803" i="1"/>
  <c r="E260" i="97"/>
  <c r="D1807" i="1"/>
  <c r="E264" i="97"/>
  <c r="G1734" i="1"/>
  <c r="H200" i="97"/>
  <c r="E1792" i="1"/>
  <c r="F249" i="97"/>
  <c r="F248" i="98"/>
  <c r="E1795" i="1"/>
  <c r="F252" i="97"/>
  <c r="F251" i="98"/>
  <c r="F1796" i="1"/>
  <c r="G253" i="97"/>
  <c r="G252" i="98"/>
  <c r="F1798" i="1"/>
  <c r="F1800" i="1"/>
  <c r="G1822" i="1"/>
  <c r="H294" i="97"/>
  <c r="H293" i="98"/>
  <c r="G1825" i="1"/>
  <c r="H297" i="97"/>
  <c r="H296" i="98"/>
  <c r="J1765" i="1"/>
  <c r="H1764" i="1"/>
  <c r="O221" i="97"/>
  <c r="I220" i="98"/>
  <c r="E1763" i="1"/>
  <c r="F220" i="97"/>
  <c r="F219" i="98"/>
  <c r="D1762" i="1"/>
  <c r="E219" i="97"/>
  <c r="E218" i="98"/>
  <c r="G1761" i="1"/>
  <c r="H218" i="97"/>
  <c r="H217" i="98"/>
  <c r="C1731" i="1"/>
  <c r="D197" i="97"/>
  <c r="D196" i="98"/>
  <c r="E1803" i="1"/>
  <c r="F260" i="97"/>
  <c r="F259" i="98"/>
  <c r="F1792" i="1"/>
  <c r="G249" i="97"/>
  <c r="G248" i="98"/>
  <c r="H1796" i="1"/>
  <c r="O253" i="97"/>
  <c r="I252" i="98"/>
  <c r="H1804" i="1"/>
  <c r="O261" i="97"/>
  <c r="I260" i="98"/>
  <c r="B1822" i="1"/>
  <c r="C294" i="97"/>
  <c r="B1823" i="1"/>
  <c r="C295" i="97"/>
  <c r="C1852" i="1"/>
  <c r="D317" i="97"/>
  <c r="C1855" i="1"/>
  <c r="D320" i="97"/>
  <c r="C1853" i="1"/>
  <c r="D318" i="97"/>
  <c r="D315" i="98"/>
  <c r="C1822" i="1"/>
  <c r="D294" i="97"/>
  <c r="D293" i="98"/>
  <c r="C1825" i="1"/>
  <c r="D297" i="97"/>
  <c r="D296" i="98"/>
  <c r="E1822" i="1"/>
  <c r="F294" i="97"/>
  <c r="F293" i="98"/>
  <c r="E1825" i="1"/>
  <c r="F297" i="97"/>
  <c r="E1823" i="1"/>
  <c r="F295" i="97"/>
  <c r="F294" i="98"/>
  <c r="C1851" i="1"/>
  <c r="D316" i="97"/>
  <c r="C1850" i="1"/>
  <c r="D315" i="97"/>
  <c r="E1794" i="1"/>
  <c r="F251" i="97"/>
  <c r="E1796" i="1"/>
  <c r="F253" i="97"/>
  <c r="E1798" i="1"/>
  <c r="F255" i="97"/>
  <c r="F254" i="98"/>
  <c r="E1800" i="1"/>
  <c r="F257" i="97"/>
  <c r="F256" i="98"/>
  <c r="I1807" i="1"/>
  <c r="D1835" i="1"/>
  <c r="E307" i="97"/>
  <c r="I1822" i="1"/>
  <c r="I1825" i="1"/>
  <c r="I1823" i="1"/>
  <c r="F1821" i="1"/>
  <c r="G293" i="97"/>
  <c r="J1821" i="1"/>
  <c r="F1822" i="1"/>
  <c r="G294" i="97"/>
  <c r="G293" i="98"/>
  <c r="J1822" i="1"/>
  <c r="F1824" i="1"/>
  <c r="G296" i="97"/>
  <c r="J1824" i="1"/>
  <c r="F1826" i="1"/>
  <c r="G298" i="97"/>
  <c r="J1826" i="1"/>
  <c r="F1827" i="1"/>
  <c r="G299" i="97"/>
  <c r="G298" i="98"/>
  <c r="J1827" i="1"/>
  <c r="F1828" i="1"/>
  <c r="J1828" i="1"/>
  <c r="F1829" i="1"/>
  <c r="J1829" i="1"/>
  <c r="F1830" i="1"/>
  <c r="J1830" i="1"/>
  <c r="F1831" i="1"/>
  <c r="J1831" i="1"/>
  <c r="F1832" i="1"/>
  <c r="J1832" i="1"/>
  <c r="C1856" i="1"/>
  <c r="D321" i="97"/>
  <c r="B1858" i="1"/>
  <c r="C323" i="97"/>
  <c r="G1858" i="1"/>
  <c r="H323" i="97"/>
  <c r="H320" i="98"/>
  <c r="C1859" i="1"/>
  <c r="D324" i="97"/>
  <c r="B1860" i="1"/>
  <c r="C325" i="97"/>
  <c r="G1860" i="1"/>
  <c r="H325" i="97"/>
  <c r="H322" i="98"/>
  <c r="C1861" i="1"/>
  <c r="D326" i="97"/>
  <c r="G1863" i="1"/>
  <c r="H328" i="97"/>
  <c r="C1897" i="1"/>
  <c r="D288" i="97"/>
  <c r="G1897" i="1"/>
  <c r="H288" i="97"/>
  <c r="C1893" i="1"/>
  <c r="D284" i="97"/>
  <c r="D283" i="98"/>
  <c r="D1893" i="1"/>
  <c r="E284" i="97"/>
  <c r="E283" i="98"/>
  <c r="F1892" i="1"/>
  <c r="F1891" i="1"/>
  <c r="F1890" i="1"/>
  <c r="F1889" i="1"/>
  <c r="F1888" i="1"/>
  <c r="F1887" i="1"/>
  <c r="G278" i="97"/>
  <c r="G277" i="98"/>
  <c r="F1886" i="1"/>
  <c r="G277" i="97"/>
  <c r="G276" i="98"/>
  <c r="F1884" i="1"/>
  <c r="G275" i="97"/>
  <c r="G274" i="98"/>
  <c r="F1882" i="1"/>
  <c r="G273" i="97"/>
  <c r="G272" i="98"/>
  <c r="F1881" i="1"/>
  <c r="G272" i="97"/>
  <c r="G271" i="98"/>
  <c r="F1880" i="1"/>
  <c r="G271" i="97"/>
  <c r="C1923" i="1"/>
  <c r="D353" i="97"/>
  <c r="B1853" i="1"/>
  <c r="C318" i="97"/>
  <c r="C315" i="98"/>
  <c r="J1853" i="1"/>
  <c r="E1855" i="1"/>
  <c r="F320" i="97"/>
  <c r="J1854" i="1"/>
  <c r="J1858" i="1"/>
  <c r="J1860" i="1"/>
  <c r="C1883" i="1"/>
  <c r="D274" i="97"/>
  <c r="D273" i="98"/>
  <c r="B1882" i="1"/>
  <c r="C273" i="97"/>
  <c r="C272" i="98"/>
  <c r="B1883" i="1"/>
  <c r="C274" i="97"/>
  <c r="F1893" i="1"/>
  <c r="G284" i="97"/>
  <c r="G283" i="98"/>
  <c r="C1858" i="1"/>
  <c r="D323" i="97"/>
  <c r="D320" i="98"/>
  <c r="C1860" i="1"/>
  <c r="D325" i="97"/>
  <c r="D322" i="98"/>
  <c r="C1862" i="1"/>
  <c r="D327" i="97"/>
  <c r="D324" i="98"/>
  <c r="E1883" i="1"/>
  <c r="F274" i="97"/>
  <c r="F273" i="98"/>
  <c r="E1882" i="1"/>
  <c r="F273" i="97"/>
  <c r="E1885" i="1"/>
  <c r="F276" i="97"/>
  <c r="J1892" i="1"/>
  <c r="J1891" i="1"/>
  <c r="J1890" i="1"/>
  <c r="J1889" i="1"/>
  <c r="J1888" i="1"/>
  <c r="J1887" i="1"/>
  <c r="J1886" i="1"/>
  <c r="J1884" i="1"/>
  <c r="J1882" i="1"/>
  <c r="J1881" i="1"/>
  <c r="J1880" i="1"/>
  <c r="C1857" i="1"/>
  <c r="D322" i="97"/>
  <c r="C1863" i="1"/>
  <c r="D328" i="97"/>
  <c r="I1883" i="1"/>
  <c r="I1882" i="1"/>
  <c r="I1885" i="1"/>
  <c r="J1893" i="1"/>
  <c r="C1927" i="1"/>
  <c r="D357" i="97"/>
  <c r="C1922" i="1"/>
  <c r="D352" i="97"/>
  <c r="C1921" i="1"/>
  <c r="D351" i="97"/>
  <c r="C1920" i="1"/>
  <c r="D350" i="97"/>
  <c r="D355" i="98"/>
  <c r="C1919" i="1"/>
  <c r="D349" i="97"/>
  <c r="D354" i="98"/>
  <c r="C1918" i="1"/>
  <c r="D348" i="97"/>
  <c r="C1917" i="1"/>
  <c r="D347" i="97"/>
  <c r="D352" i="98"/>
  <c r="C1916" i="1"/>
  <c r="D346" i="97"/>
  <c r="D351" i="98"/>
  <c r="C1914" i="1"/>
  <c r="D344" i="97"/>
  <c r="C1912" i="1"/>
  <c r="D342" i="97"/>
  <c r="C1911" i="1"/>
  <c r="D341" i="97"/>
  <c r="C1910" i="1"/>
  <c r="D340" i="97"/>
  <c r="D345" i="98"/>
  <c r="D1912" i="1"/>
  <c r="E342" i="97"/>
  <c r="E347" i="98"/>
  <c r="C1945" i="1"/>
  <c r="D366" i="97"/>
  <c r="G1945" i="1"/>
  <c r="H366" i="97"/>
  <c r="H371" i="98"/>
  <c r="C1942" i="1"/>
  <c r="D363" i="97"/>
  <c r="D368" i="98"/>
  <c r="J1952" i="1"/>
  <c r="J1951" i="1"/>
  <c r="J1950" i="1"/>
  <c r="J1949" i="1"/>
  <c r="J1948" i="1"/>
  <c r="J1947" i="1"/>
  <c r="E1972" i="1"/>
  <c r="F387" i="97"/>
  <c r="E1975" i="1"/>
  <c r="F390" i="97"/>
  <c r="F395" i="98"/>
  <c r="E1973" i="1"/>
  <c r="F388" i="97"/>
  <c r="C2015" i="1"/>
  <c r="D421" i="97"/>
  <c r="D426" i="98"/>
  <c r="I1972" i="1"/>
  <c r="I1975" i="1"/>
  <c r="I1973" i="1"/>
  <c r="C1982" i="1"/>
  <c r="D397" i="97"/>
  <c r="D402" i="98"/>
  <c r="C1981" i="1"/>
  <c r="D396" i="97"/>
  <c r="C1980" i="1"/>
  <c r="D395" i="97"/>
  <c r="C1979" i="1"/>
  <c r="D394" i="97"/>
  <c r="D399" i="98"/>
  <c r="C1978" i="1"/>
  <c r="D393" i="97"/>
  <c r="C1977" i="1"/>
  <c r="D392" i="97"/>
  <c r="C1976" i="1"/>
  <c r="D391" i="97"/>
  <c r="D396" i="98"/>
  <c r="C1974" i="1"/>
  <c r="D389" i="97"/>
  <c r="C1972" i="1"/>
  <c r="D387" i="97"/>
  <c r="C1971" i="1"/>
  <c r="D386" i="97"/>
  <c r="C1970" i="1"/>
  <c r="D385" i="97"/>
  <c r="D390" i="98"/>
  <c r="J1982" i="1"/>
  <c r="J1981" i="1"/>
  <c r="J1980" i="1"/>
  <c r="J1979" i="1"/>
  <c r="J1978" i="1"/>
  <c r="J1977" i="1"/>
  <c r="J1976" i="1"/>
  <c r="J1974" i="1"/>
  <c r="J1972" i="1"/>
  <c r="J1971" i="1"/>
  <c r="J1970" i="1"/>
  <c r="D2011" i="1"/>
  <c r="E417" i="97"/>
  <c r="D2013" i="1"/>
  <c r="E419" i="97"/>
  <c r="E424" i="98"/>
  <c r="D2032" i="1"/>
  <c r="E432" i="97"/>
  <c r="D2033" i="1"/>
  <c r="E433" i="97"/>
  <c r="E438" i="98"/>
  <c r="D2035" i="1"/>
  <c r="E435" i="97"/>
  <c r="F1952" i="1"/>
  <c r="F1951" i="1"/>
  <c r="F1950" i="1"/>
  <c r="F1949" i="1"/>
  <c r="F1948" i="1"/>
  <c r="F1947" i="1"/>
  <c r="G368" i="97"/>
  <c r="G373" i="98"/>
  <c r="C1987" i="1"/>
  <c r="D402" i="97"/>
  <c r="B1972" i="1"/>
  <c r="C387" i="97"/>
  <c r="B1973" i="1"/>
  <c r="C388" i="97"/>
  <c r="C393" i="98"/>
  <c r="G1972" i="1"/>
  <c r="H387" i="97"/>
  <c r="H392" i="98"/>
  <c r="G1975" i="1"/>
  <c r="H390" i="97"/>
  <c r="H395" i="98"/>
  <c r="G1983" i="1"/>
  <c r="H398" i="97"/>
  <c r="H403" i="98"/>
  <c r="G1984" i="1"/>
  <c r="H399" i="97"/>
  <c r="H404" i="98"/>
  <c r="J1983" i="1"/>
  <c r="B1913" i="1"/>
  <c r="C343" i="97"/>
  <c r="C348" i="98"/>
  <c r="E1915" i="1"/>
  <c r="F345" i="97"/>
  <c r="F350" i="98"/>
  <c r="I1915" i="1"/>
  <c r="J1953" i="1"/>
  <c r="G1987" i="1"/>
  <c r="H402" i="97"/>
  <c r="F1982" i="1"/>
  <c r="F1981" i="1"/>
  <c r="F1980" i="1"/>
  <c r="F1979" i="1"/>
  <c r="F1978" i="1"/>
  <c r="F1977" i="1"/>
  <c r="G392" i="97"/>
  <c r="G397" i="98"/>
  <c r="F1976" i="1"/>
  <c r="G391" i="97"/>
  <c r="F1974" i="1"/>
  <c r="G389" i="97"/>
  <c r="G394" i="98"/>
  <c r="F1972" i="1"/>
  <c r="G387" i="97"/>
  <c r="G392" i="98"/>
  <c r="F1971" i="1"/>
  <c r="G386" i="97"/>
  <c r="G391" i="98"/>
  <c r="F1970" i="1"/>
  <c r="G385" i="97"/>
  <c r="C2062" i="1"/>
  <c r="D453" i="97"/>
  <c r="D458" i="98"/>
  <c r="C2065" i="1"/>
  <c r="D456" i="97"/>
  <c r="I2093" i="1"/>
  <c r="I2092" i="1"/>
  <c r="I2095" i="1"/>
  <c r="D2005" i="1"/>
  <c r="E411" i="97"/>
  <c r="C2016" i="1"/>
  <c r="D422" i="97"/>
  <c r="F2016" i="1"/>
  <c r="G422" i="97"/>
  <c r="G427" i="98"/>
  <c r="J2016" i="1"/>
  <c r="F2033" i="1"/>
  <c r="G433" i="97"/>
  <c r="G438" i="98"/>
  <c r="J2033" i="1"/>
  <c r="D2030" i="1"/>
  <c r="E430" i="97"/>
  <c r="C2031" i="1"/>
  <c r="D431" i="97"/>
  <c r="D2036" i="1"/>
  <c r="E436" i="97"/>
  <c r="E441" i="98"/>
  <c r="D2075" i="1"/>
  <c r="D2076" i="1"/>
  <c r="D2063" i="1"/>
  <c r="D2062" i="1"/>
  <c r="E453" i="97"/>
  <c r="D2065" i="1"/>
  <c r="C2093" i="1"/>
  <c r="D478" i="97"/>
  <c r="D2105" i="1"/>
  <c r="B2092" i="1"/>
  <c r="C477" i="97"/>
  <c r="B2093" i="1"/>
  <c r="C478" i="97"/>
  <c r="C483" i="98"/>
  <c r="G2095" i="1"/>
  <c r="H480" i="97"/>
  <c r="H485" i="98"/>
  <c r="G2092" i="1"/>
  <c r="H477" i="97"/>
  <c r="H482" i="98"/>
  <c r="F2003" i="1"/>
  <c r="G409" i="97"/>
  <c r="G414" i="98"/>
  <c r="J2003" i="1"/>
  <c r="F2014" i="1"/>
  <c r="G420" i="97"/>
  <c r="J2014" i="1"/>
  <c r="E2001" i="1"/>
  <c r="F407" i="97"/>
  <c r="I2001" i="1"/>
  <c r="E2002" i="1"/>
  <c r="F408" i="97"/>
  <c r="F413" i="98"/>
  <c r="I2002" i="1"/>
  <c r="E2004" i="1"/>
  <c r="F410" i="97"/>
  <c r="F415" i="98"/>
  <c r="I2004" i="1"/>
  <c r="E2006" i="1"/>
  <c r="F412" i="97"/>
  <c r="I2006" i="1"/>
  <c r="E2007" i="1"/>
  <c r="F413" i="97"/>
  <c r="F418" i="98"/>
  <c r="I2007" i="1"/>
  <c r="E2008" i="1"/>
  <c r="F414" i="97"/>
  <c r="I2008" i="1"/>
  <c r="E2009" i="1"/>
  <c r="I2009" i="1"/>
  <c r="E2010" i="1"/>
  <c r="F416" i="97"/>
  <c r="F421" i="98"/>
  <c r="I2010" i="1"/>
  <c r="E2011" i="1"/>
  <c r="F417" i="97"/>
  <c r="I2011" i="1"/>
  <c r="F2035" i="1"/>
  <c r="G435" i="97"/>
  <c r="J2035" i="1"/>
  <c r="D2047" i="1"/>
  <c r="E447" i="97"/>
  <c r="E452" i="98"/>
  <c r="D2034" i="1"/>
  <c r="E434" i="97"/>
  <c r="E439" i="98"/>
  <c r="C2039" i="1"/>
  <c r="D439" i="97"/>
  <c r="D444" i="98"/>
  <c r="D2040" i="1"/>
  <c r="E440" i="97"/>
  <c r="E445" i="98"/>
  <c r="G2040" i="1"/>
  <c r="H440" i="97"/>
  <c r="H445" i="98"/>
  <c r="C2041" i="1"/>
  <c r="D441" i="97"/>
  <c r="D2042" i="1"/>
  <c r="E442" i="97"/>
  <c r="E447" i="98"/>
  <c r="I2075" i="1"/>
  <c r="H2077" i="1"/>
  <c r="O468" i="97"/>
  <c r="I473" i="98"/>
  <c r="C2092" i="1"/>
  <c r="D477" i="97"/>
  <c r="C2095" i="1"/>
  <c r="D480" i="97"/>
  <c r="D485" i="98"/>
  <c r="E2093" i="1"/>
  <c r="F478" i="97"/>
  <c r="F483" i="98"/>
  <c r="E2092" i="1"/>
  <c r="F477" i="97"/>
  <c r="E2095" i="1"/>
  <c r="F480" i="97"/>
  <c r="H2033" i="1"/>
  <c r="O433" i="97"/>
  <c r="I438" i="98"/>
  <c r="B2047" i="1"/>
  <c r="C447" i="97"/>
  <c r="K447" i="97"/>
  <c r="J447" i="97"/>
  <c r="L447" i="97"/>
  <c r="M447" i="97"/>
  <c r="J2047" i="1"/>
  <c r="C2063" i="1"/>
  <c r="D454" i="97"/>
  <c r="C2076" i="1"/>
  <c r="D2077" i="1"/>
  <c r="B2095" i="1"/>
  <c r="C480" i="97"/>
  <c r="C485" i="98"/>
  <c r="C2121" i="1"/>
  <c r="D497" i="97"/>
  <c r="D2123" i="1"/>
  <c r="E499" i="97"/>
  <c r="E504" i="98"/>
  <c r="D2122" i="1"/>
  <c r="E498" i="97"/>
  <c r="E503" i="98"/>
  <c r="C2124" i="1"/>
  <c r="D500" i="97"/>
  <c r="C2127" i="1"/>
  <c r="D503" i="97"/>
  <c r="D508" i="98"/>
  <c r="C2129" i="1"/>
  <c r="D505" i="97"/>
  <c r="D510" i="98"/>
  <c r="C2131" i="1"/>
  <c r="D507" i="97"/>
  <c r="C2120" i="1"/>
  <c r="D496" i="97"/>
  <c r="C2122" i="1"/>
  <c r="D498" i="97"/>
  <c r="D503" i="98"/>
  <c r="C2126" i="1"/>
  <c r="D502" i="97"/>
  <c r="D507" i="98"/>
  <c r="C2128" i="1"/>
  <c r="D504" i="97"/>
  <c r="C2130" i="1"/>
  <c r="D506" i="97"/>
  <c r="D511" i="98"/>
  <c r="C2132" i="1"/>
  <c r="D508" i="97"/>
  <c r="C2133" i="1"/>
  <c r="H2063" i="1"/>
  <c r="O454" i="97"/>
  <c r="I459" i="98"/>
  <c r="D2137" i="1"/>
  <c r="B2123" i="1"/>
  <c r="C499" i="97"/>
  <c r="F2123" i="1"/>
  <c r="G499" i="97"/>
  <c r="G504" i="98"/>
  <c r="J2123" i="1"/>
  <c r="E2125" i="1"/>
  <c r="F501" i="97"/>
  <c r="F506" i="98"/>
  <c r="I2125" i="1"/>
  <c r="G2122" i="1"/>
  <c r="H498" i="97"/>
  <c r="H503" i="98"/>
  <c r="H2123" i="1"/>
  <c r="O499" i="97"/>
  <c r="I504" i="98"/>
  <c r="C2125" i="1"/>
  <c r="D501" i="97"/>
  <c r="D506" i="98"/>
  <c r="D358" i="98"/>
  <c r="D219" i="98"/>
  <c r="L91" i="97"/>
  <c r="C17" i="98"/>
  <c r="D24" i="98"/>
  <c r="J23" i="97"/>
  <c r="N329" i="36"/>
  <c r="J309" i="17"/>
  <c r="K309" i="17"/>
  <c r="D581" i="1"/>
  <c r="D37" i="90"/>
  <c r="D597" i="1"/>
  <c r="D53" i="90"/>
  <c r="F89" i="123"/>
  <c r="D493" i="1"/>
  <c r="S11" i="90"/>
  <c r="D11" i="90"/>
  <c r="C75" i="123"/>
  <c r="E437" i="98"/>
  <c r="D407" i="98"/>
  <c r="D325" i="98"/>
  <c r="C294" i="98"/>
  <c r="E200" i="98"/>
  <c r="E149" i="98"/>
  <c r="D1620" i="1"/>
  <c r="E114" i="97"/>
  <c r="E113" i="98"/>
  <c r="D120" i="98"/>
  <c r="G91" i="98"/>
  <c r="C12" i="98"/>
  <c r="E325" i="36"/>
  <c r="D601" i="1"/>
  <c r="D57" i="90"/>
  <c r="F93" i="123"/>
  <c r="C495" i="1"/>
  <c r="R13" i="90"/>
  <c r="C13" i="90"/>
  <c r="C47" i="123"/>
  <c r="D345" i="36"/>
  <c r="D348" i="36"/>
  <c r="D342" i="36"/>
  <c r="D384" i="36"/>
  <c r="E391" i="36"/>
  <c r="L232" i="97"/>
  <c r="E197" i="98"/>
  <c r="D221" i="98"/>
  <c r="F139" i="98"/>
  <c r="D1622" i="1"/>
  <c r="E116" i="97"/>
  <c r="E159" i="17"/>
  <c r="E164" i="36"/>
  <c r="C154" i="98"/>
  <c r="C79" i="98"/>
  <c r="L19" i="97"/>
  <c r="C18" i="98"/>
  <c r="C11" i="98"/>
  <c r="L15" i="97"/>
  <c r="C16" i="98"/>
  <c r="D589" i="1"/>
  <c r="D45" i="90"/>
  <c r="D497" i="1"/>
  <c r="S15" i="90"/>
  <c r="D15" i="90"/>
  <c r="C79" i="123"/>
  <c r="K250" i="97"/>
  <c r="K439" i="97"/>
  <c r="F417" i="98"/>
  <c r="D398" i="98"/>
  <c r="D513" i="98"/>
  <c r="D427" i="98"/>
  <c r="L349" i="97"/>
  <c r="K349" i="97"/>
  <c r="D257" i="98"/>
  <c r="D174" i="98"/>
  <c r="D1657" i="1"/>
  <c r="E142" i="97"/>
  <c r="E193" i="17"/>
  <c r="J193" i="17"/>
  <c r="K193" i="17"/>
  <c r="M193" i="17"/>
  <c r="E166" i="17"/>
  <c r="J166" i="17"/>
  <c r="K166" i="17"/>
  <c r="C151" i="98"/>
  <c r="D60" i="98"/>
  <c r="D26" i="98"/>
  <c r="C23" i="98"/>
  <c r="E327" i="17"/>
  <c r="L325" i="17"/>
  <c r="E341" i="36"/>
  <c r="K330" i="17"/>
  <c r="D593" i="1"/>
  <c r="D49" i="90"/>
  <c r="F85" i="123"/>
  <c r="D585" i="1"/>
  <c r="D41" i="90"/>
  <c r="F77" i="123"/>
  <c r="C491" i="1"/>
  <c r="R9" i="90"/>
  <c r="C9" i="90"/>
  <c r="C43" i="123"/>
  <c r="C499" i="1"/>
  <c r="R17" i="90"/>
  <c r="C17" i="90"/>
  <c r="C51" i="123"/>
  <c r="E380" i="36"/>
  <c r="F394" i="36"/>
  <c r="D329" i="36"/>
  <c r="D354" i="36"/>
  <c r="E398" i="36"/>
  <c r="J349" i="97"/>
  <c r="E171" i="36"/>
  <c r="E196" i="36"/>
  <c r="L159" i="17"/>
  <c r="J159" i="17"/>
  <c r="E338" i="36"/>
  <c r="J1552" i="1"/>
  <c r="I1524" i="1"/>
  <c r="I1521" i="1"/>
  <c r="I1764" i="1"/>
  <c r="I1834" i="1"/>
  <c r="I1836" i="1"/>
  <c r="J1927" i="1"/>
  <c r="J1467" i="1"/>
  <c r="I1493" i="1"/>
  <c r="I1793" i="1"/>
  <c r="J1793" i="1"/>
  <c r="J1795" i="1"/>
  <c r="J1735" i="1"/>
  <c r="I1795" i="1"/>
  <c r="I1895" i="1"/>
  <c r="I1851" i="1"/>
  <c r="I1853" i="1"/>
  <c r="J1791" i="1"/>
  <c r="J1799" i="1"/>
  <c r="J1836" i="1"/>
  <c r="J1865" i="1"/>
  <c r="J1911" i="1"/>
  <c r="J1912" i="1"/>
  <c r="J1916" i="1"/>
  <c r="J1919" i="1"/>
  <c r="J1923" i="1"/>
  <c r="I1943" i="1"/>
  <c r="I1957" i="1"/>
  <c r="J1942" i="1"/>
  <c r="J1943" i="1"/>
  <c r="I1974" i="1"/>
  <c r="I1983" i="1"/>
  <c r="J2005" i="1"/>
  <c r="I2013" i="1"/>
  <c r="I2033" i="1"/>
  <c r="I2045" i="1"/>
  <c r="I2031" i="1"/>
  <c r="J2037" i="1"/>
  <c r="J2038" i="1"/>
  <c r="J2040" i="1"/>
  <c r="I2061" i="1"/>
  <c r="I2063" i="1"/>
  <c r="I2073" i="1"/>
  <c r="I2090" i="1"/>
  <c r="I2091" i="1"/>
  <c r="I2094" i="1"/>
  <c r="I2096" i="1"/>
  <c r="I2097" i="1"/>
  <c r="I2098" i="1"/>
  <c r="I2099" i="1"/>
  <c r="I2100" i="1"/>
  <c r="I2101" i="1"/>
  <c r="J2103" i="1"/>
  <c r="I2123" i="1"/>
  <c r="I1913" i="1"/>
  <c r="J1914" i="1"/>
  <c r="I1923" i="1"/>
  <c r="I1945" i="1"/>
  <c r="J1940" i="1"/>
  <c r="J1946" i="1"/>
  <c r="J1975" i="1"/>
  <c r="J2015" i="1"/>
  <c r="I2003" i="1"/>
  <c r="J2008" i="1"/>
  <c r="J2013" i="1"/>
  <c r="J2045" i="1"/>
  <c r="J2036" i="1"/>
  <c r="I2042" i="1"/>
  <c r="I2062" i="1"/>
  <c r="I2064" i="1"/>
  <c r="I2066" i="1"/>
  <c r="I2067" i="1"/>
  <c r="I2068" i="1"/>
  <c r="I2069" i="1"/>
  <c r="I2070" i="1"/>
  <c r="I2071" i="1"/>
  <c r="J2090" i="1"/>
  <c r="J2091" i="1"/>
  <c r="J2092" i="1"/>
  <c r="J2094" i="1"/>
  <c r="J2096" i="1"/>
  <c r="J2097" i="1"/>
  <c r="J2098" i="1"/>
  <c r="J2099" i="1"/>
  <c r="J2100" i="1"/>
  <c r="J2101" i="1"/>
  <c r="J2122" i="1"/>
  <c r="J2125" i="1"/>
  <c r="J1468" i="1"/>
  <c r="J1469" i="1"/>
  <c r="I1470" i="1"/>
  <c r="J1505" i="1"/>
  <c r="I1494" i="1"/>
  <c r="J1490" i="1"/>
  <c r="I1567" i="1"/>
  <c r="J1537" i="1"/>
  <c r="I1522" i="1"/>
  <c r="J1524" i="1"/>
  <c r="J1580" i="1"/>
  <c r="J1626" i="1"/>
  <c r="I1613" i="1"/>
  <c r="I1682" i="1"/>
  <c r="I1680" i="1"/>
  <c r="I1702" i="1"/>
  <c r="I1837" i="1"/>
  <c r="I1862" i="1"/>
  <c r="I1863" i="1"/>
  <c r="J1895" i="1"/>
  <c r="J2011" i="1"/>
  <c r="I2043" i="1"/>
  <c r="J1730" i="1"/>
  <c r="J1825" i="1"/>
  <c r="J1857" i="1"/>
  <c r="J1885" i="1"/>
  <c r="I2130" i="1"/>
  <c r="I2132" i="1"/>
  <c r="I1474" i="1"/>
  <c r="I1476" i="1"/>
  <c r="J1477" i="1"/>
  <c r="I1565" i="1"/>
  <c r="I1536" i="1"/>
  <c r="I1525" i="1"/>
  <c r="J1594" i="1"/>
  <c r="I1657" i="1"/>
  <c r="J1642" i="1"/>
  <c r="I1684" i="1"/>
  <c r="I1683" i="1"/>
  <c r="I1681" i="1"/>
  <c r="I1676" i="1"/>
  <c r="I1717" i="1"/>
  <c r="I1713" i="1"/>
  <c r="I1709" i="1"/>
  <c r="I1700" i="1"/>
  <c r="I1803" i="1"/>
  <c r="J1797" i="1"/>
  <c r="J1461" i="1"/>
  <c r="J1464" i="1"/>
  <c r="J1470" i="1"/>
  <c r="J1471" i="1"/>
  <c r="J1686" i="1"/>
  <c r="I1674" i="1"/>
  <c r="I1673" i="1"/>
  <c r="J1672" i="1"/>
  <c r="J1717" i="1"/>
  <c r="I1704" i="1"/>
  <c r="J1706" i="1"/>
  <c r="J1776" i="1"/>
  <c r="J1774" i="1"/>
  <c r="I1773" i="1"/>
  <c r="I1766" i="1"/>
  <c r="I1762" i="1"/>
  <c r="J1745" i="1"/>
  <c r="J1867" i="1"/>
  <c r="I1861" i="1"/>
  <c r="I1953" i="1"/>
  <c r="J2075" i="1"/>
  <c r="I2102" i="1"/>
  <c r="I2103" i="1"/>
  <c r="I1461" i="1"/>
  <c r="I1462" i="1"/>
  <c r="I1492" i="1"/>
  <c r="I1611" i="1"/>
  <c r="I1763" i="1"/>
  <c r="I1765" i="1"/>
  <c r="J1747" i="1"/>
  <c r="I1732" i="1"/>
  <c r="I1735" i="1"/>
  <c r="J1744" i="1"/>
  <c r="J1679" i="1"/>
  <c r="J1678" i="1"/>
  <c r="J1677" i="1"/>
  <c r="J1676" i="1"/>
  <c r="J1712" i="1"/>
  <c r="J1710" i="1"/>
  <c r="J1708" i="1"/>
  <c r="J1855" i="1"/>
  <c r="I2034" i="1"/>
  <c r="J2063" i="1"/>
  <c r="I1850" i="1"/>
  <c r="J1851" i="1"/>
  <c r="J2065" i="1"/>
  <c r="J1611" i="1"/>
  <c r="J1610" i="1"/>
  <c r="I1656" i="1"/>
  <c r="J1627" i="1"/>
  <c r="J1589" i="1"/>
  <c r="J1587" i="1"/>
  <c r="J1581" i="1"/>
  <c r="I1627" i="1"/>
  <c r="J1685" i="1"/>
  <c r="I1716" i="1"/>
  <c r="H287" i="98"/>
  <c r="J286" i="97"/>
  <c r="L355" i="97"/>
  <c r="L376" i="97"/>
  <c r="L468" i="97"/>
  <c r="L509" i="97"/>
  <c r="I286" i="82"/>
  <c r="I287" i="82"/>
  <c r="F378" i="17"/>
  <c r="G393" i="36"/>
  <c r="D374" i="17"/>
  <c r="H392" i="36"/>
  <c r="I390" i="36"/>
  <c r="D386" i="36"/>
  <c r="D379" i="36"/>
  <c r="H379" i="36"/>
  <c r="I376" i="36"/>
  <c r="E356" i="36"/>
  <c r="F345" i="17"/>
  <c r="F354" i="36"/>
  <c r="G350" i="36"/>
  <c r="C347" i="36"/>
  <c r="F331" i="17"/>
  <c r="G331" i="36"/>
  <c r="I328" i="36"/>
  <c r="H328" i="36"/>
  <c r="Q332" i="36"/>
  <c r="R329" i="36"/>
  <c r="I322" i="36"/>
  <c r="C327" i="17"/>
  <c r="C338" i="36"/>
  <c r="C390" i="36"/>
  <c r="C376" i="36"/>
  <c r="E350" i="36"/>
  <c r="I347" i="36"/>
  <c r="H344" i="36"/>
  <c r="B30" i="189"/>
  <c r="B1" i="17"/>
  <c r="B1" i="36"/>
  <c r="I1464" i="1"/>
  <c r="I1490" i="1"/>
  <c r="J1707" i="1"/>
  <c r="I1460" i="1"/>
  <c r="I1465" i="1"/>
  <c r="I1466" i="1"/>
  <c r="J1476" i="1"/>
  <c r="I1503" i="1"/>
  <c r="I1501" i="1"/>
  <c r="I1499" i="1"/>
  <c r="I1497" i="1"/>
  <c r="I1491" i="1"/>
  <c r="J1657" i="1"/>
  <c r="I1550" i="1"/>
  <c r="I1687" i="1"/>
  <c r="I1624" i="1"/>
  <c r="I1950" i="1"/>
  <c r="I1685" i="1"/>
  <c r="J1913" i="1"/>
  <c r="I1504" i="1"/>
  <c r="J1555" i="1"/>
  <c r="I1530" i="1"/>
  <c r="I1528" i="1"/>
  <c r="J1597" i="1"/>
  <c r="I2047" i="1"/>
  <c r="I1797" i="1"/>
  <c r="I1558" i="1"/>
  <c r="I1559" i="1"/>
  <c r="J1565" i="1"/>
  <c r="J1595" i="1"/>
  <c r="I1670" i="1"/>
  <c r="I1715" i="1"/>
  <c r="J1714" i="1"/>
  <c r="I1790" i="1"/>
  <c r="I1796" i="1"/>
  <c r="I1952" i="1"/>
  <c r="I2137" i="1"/>
  <c r="I1475" i="1"/>
  <c r="I1495" i="1"/>
  <c r="J1566" i="1"/>
  <c r="I1535" i="1"/>
  <c r="I1527" i="1"/>
  <c r="I1523" i="1"/>
  <c r="I1802" i="1"/>
  <c r="J1915" i="1"/>
  <c r="J1684" i="1"/>
  <c r="J1507" i="1"/>
  <c r="I1526" i="1"/>
  <c r="I1520" i="1"/>
  <c r="I1655" i="1"/>
  <c r="J1671" i="1"/>
  <c r="J1716" i="1"/>
  <c r="J1715" i="1"/>
  <c r="J1760" i="1"/>
  <c r="I1747" i="1"/>
  <c r="I1800" i="1"/>
  <c r="I1806" i="1"/>
  <c r="I1985" i="1"/>
  <c r="J1973" i="1"/>
  <c r="J1674" i="1"/>
  <c r="I1706" i="1"/>
  <c r="J1768" i="1"/>
  <c r="I1768" i="1"/>
  <c r="I1794" i="1"/>
  <c r="J2017" i="1"/>
  <c r="I1463" i="1"/>
  <c r="I1472" i="1"/>
  <c r="I1477" i="1"/>
  <c r="J1504" i="1"/>
  <c r="J1554" i="1"/>
  <c r="J1562" i="1"/>
  <c r="J1567" i="1"/>
  <c r="J1521" i="1"/>
  <c r="I1596" i="1"/>
  <c r="J1624" i="1"/>
  <c r="I1610" i="1"/>
  <c r="J1655" i="1"/>
  <c r="I1745" i="1"/>
  <c r="I1801" i="1"/>
  <c r="I1805" i="1"/>
  <c r="J1800" i="1"/>
  <c r="J1804" i="1"/>
  <c r="J1806" i="1"/>
  <c r="J1463" i="1"/>
  <c r="I1714" i="1"/>
  <c r="I1770" i="1"/>
  <c r="J1767" i="1"/>
  <c r="J1763" i="1"/>
  <c r="I1761" i="1"/>
  <c r="J1801" i="1"/>
  <c r="I1469" i="1"/>
  <c r="J1506" i="1"/>
  <c r="J1558" i="1"/>
  <c r="J1559" i="1"/>
  <c r="J1564" i="1"/>
  <c r="J1563" i="1"/>
  <c r="I1534" i="1"/>
  <c r="I1597" i="1"/>
  <c r="J1625" i="1"/>
  <c r="J1687" i="1"/>
  <c r="J1764" i="1"/>
  <c r="I1804" i="1"/>
  <c r="J1802" i="1"/>
  <c r="J1805" i="1"/>
  <c r="I1867" i="1"/>
  <c r="I2131" i="1"/>
  <c r="J1557" i="1"/>
  <c r="I1612" i="1"/>
  <c r="I1701" i="1"/>
  <c r="J1803" i="1"/>
  <c r="I2077" i="1"/>
  <c r="E217" i="98"/>
  <c r="E141" i="98"/>
  <c r="H199" i="98"/>
  <c r="E216" i="98"/>
  <c r="E172" i="98"/>
  <c r="G152" i="98"/>
  <c r="H173" i="98"/>
  <c r="D151" i="98"/>
  <c r="I1798" i="1"/>
  <c r="J1945" i="1"/>
  <c r="I1675" i="1"/>
  <c r="I1897" i="1"/>
  <c r="J1925" i="1"/>
  <c r="J1732" i="1"/>
  <c r="J1733" i="1"/>
  <c r="I1832" i="1"/>
  <c r="I1833" i="1"/>
  <c r="I1921" i="1"/>
  <c r="J1957" i="1"/>
  <c r="D394" i="36"/>
  <c r="F342" i="36"/>
  <c r="F398" i="36"/>
  <c r="N11" i="66"/>
  <c r="H246" i="98"/>
  <c r="V11" i="66"/>
  <c r="W11" i="66"/>
  <c r="F250" i="98"/>
  <c r="M40" i="17"/>
  <c r="M42" i="17"/>
  <c r="M46" i="17"/>
  <c r="M54" i="17"/>
  <c r="M89" i="17"/>
  <c r="M93" i="17"/>
  <c r="M99" i="17"/>
  <c r="M101" i="17"/>
  <c r="M103" i="17"/>
  <c r="M126" i="17"/>
  <c r="M128" i="17"/>
  <c r="M148" i="17"/>
  <c r="M154" i="17"/>
  <c r="M168" i="17"/>
  <c r="M175" i="17"/>
  <c r="M192" i="17"/>
  <c r="M200" i="17"/>
  <c r="M202" i="17"/>
  <c r="M208" i="17"/>
  <c r="M224" i="17"/>
  <c r="M226" i="17"/>
  <c r="M243" i="17"/>
  <c r="M250" i="17"/>
  <c r="M252" i="17"/>
  <c r="M254" i="17"/>
  <c r="M260" i="17"/>
  <c r="M276" i="17"/>
  <c r="M278" i="17"/>
  <c r="M280" i="17"/>
  <c r="M282" i="17"/>
  <c r="M343" i="17"/>
  <c r="M355" i="17"/>
  <c r="M362" i="17"/>
  <c r="M365" i="17"/>
  <c r="M369" i="17"/>
  <c r="M372" i="17"/>
  <c r="C400" i="36"/>
  <c r="E386" i="36"/>
  <c r="E321" i="36"/>
  <c r="H348" i="17"/>
  <c r="H357" i="36"/>
  <c r="G345" i="17"/>
  <c r="G354" i="36"/>
  <c r="C338" i="17"/>
  <c r="C348" i="36"/>
  <c r="O310" i="17"/>
  <c r="R330" i="36"/>
  <c r="M20" i="17"/>
  <c r="M22" i="17"/>
  <c r="M37" i="17"/>
  <c r="M39" i="17"/>
  <c r="M66" i="17"/>
  <c r="M79" i="17"/>
  <c r="M86" i="17"/>
  <c r="M88" i="17"/>
  <c r="M129" i="17"/>
  <c r="M131" i="17"/>
  <c r="M135" i="17"/>
  <c r="M142" i="17"/>
  <c r="M144" i="17"/>
  <c r="M176" i="17"/>
  <c r="M182" i="17"/>
  <c r="M189" i="17"/>
  <c r="M191" i="17"/>
  <c r="M227" i="17"/>
  <c r="M229" i="17"/>
  <c r="M233" i="17"/>
  <c r="M240" i="17"/>
  <c r="M242" i="17"/>
  <c r="M283" i="17"/>
  <c r="M285" i="17"/>
  <c r="M287" i="17"/>
  <c r="M291" i="17"/>
  <c r="M312" i="17"/>
  <c r="M316" i="17"/>
  <c r="M323" i="17"/>
  <c r="O327" i="17"/>
  <c r="I338" i="36"/>
  <c r="C334" i="36"/>
  <c r="H331" i="36"/>
  <c r="M332" i="36"/>
  <c r="G306" i="17"/>
  <c r="G326" i="36"/>
  <c r="I175" i="36"/>
  <c r="H386" i="36"/>
  <c r="H360" i="17"/>
  <c r="H380" i="36"/>
  <c r="F376" i="36"/>
  <c r="D357" i="17"/>
  <c r="D377" i="36"/>
  <c r="G344" i="36"/>
  <c r="G327" i="17"/>
  <c r="G338" i="36"/>
  <c r="O324" i="17"/>
  <c r="I335" i="36"/>
  <c r="H317" i="17"/>
  <c r="H329" i="36"/>
  <c r="E317" i="17"/>
  <c r="E329" i="36"/>
  <c r="C313" i="17"/>
  <c r="D381" i="17"/>
  <c r="D401" i="36"/>
  <c r="I353" i="36"/>
  <c r="G337" i="36"/>
  <c r="I334" i="36"/>
  <c r="P332" i="36"/>
  <c r="C310" i="17"/>
  <c r="M21" i="17"/>
  <c r="M30" i="17"/>
  <c r="M41" i="17"/>
  <c r="M49" i="17"/>
  <c r="M65" i="17"/>
  <c r="M73" i="17"/>
  <c r="M90" i="17"/>
  <c r="M92" i="17"/>
  <c r="M114" i="17"/>
  <c r="M117" i="17"/>
  <c r="M130" i="17"/>
  <c r="M138" i="17"/>
  <c r="M149" i="17"/>
  <c r="M162" i="17"/>
  <c r="M177" i="17"/>
  <c r="M185" i="17"/>
  <c r="M194" i="17"/>
  <c r="M206" i="17"/>
  <c r="M213" i="17"/>
  <c r="M215" i="17"/>
  <c r="M228" i="17"/>
  <c r="M236" i="17"/>
  <c r="M244" i="17"/>
  <c r="M251" i="17"/>
  <c r="M258" i="17"/>
  <c r="M265" i="17"/>
  <c r="M267" i="17"/>
  <c r="M277" i="17"/>
  <c r="M284" i="17"/>
  <c r="M286" i="17"/>
  <c r="M294" i="17"/>
  <c r="C383" i="36"/>
  <c r="M15" i="17"/>
  <c r="M35" i="17"/>
  <c r="M43" i="17"/>
  <c r="M52" i="17"/>
  <c r="M75" i="17"/>
  <c r="M77" i="17"/>
  <c r="M91" i="17"/>
  <c r="M94" i="17"/>
  <c r="M96" i="17"/>
  <c r="M115" i="17"/>
  <c r="M124" i="17"/>
  <c r="M132" i="17"/>
  <c r="M140" i="17"/>
  <c r="M151" i="17"/>
  <c r="M165" i="17"/>
  <c r="M179" i="17"/>
  <c r="M187" i="17"/>
  <c r="M201" i="17"/>
  <c r="M203" i="17"/>
  <c r="M210" i="17"/>
  <c r="M217" i="17"/>
  <c r="M219" i="17"/>
  <c r="M230" i="17"/>
  <c r="M238" i="17"/>
  <c r="M253" i="17"/>
  <c r="M255" i="17"/>
  <c r="M262" i="17"/>
  <c r="M269" i="17"/>
  <c r="M274" i="17"/>
  <c r="M281" i="17"/>
  <c r="M288" i="17"/>
  <c r="M302" i="17"/>
  <c r="M336" i="17"/>
  <c r="E400" i="36"/>
  <c r="H381" i="17"/>
  <c r="H401" i="36"/>
  <c r="D378" i="17"/>
  <c r="D398" i="36"/>
  <c r="N332" i="36"/>
  <c r="H310" i="17"/>
  <c r="Q330" i="36"/>
  <c r="M76" i="17"/>
  <c r="M95" i="17"/>
  <c r="C348" i="17"/>
  <c r="D348" i="17"/>
  <c r="E348" i="17"/>
  <c r="G348" i="17"/>
  <c r="J348" i="17"/>
  <c r="C357" i="36"/>
  <c r="O348" i="17"/>
  <c r="I357" i="36"/>
  <c r="G357" i="36"/>
  <c r="E345" i="17"/>
  <c r="E354" i="36"/>
  <c r="I341" i="36"/>
  <c r="C401" i="36"/>
  <c r="E394" i="36"/>
  <c r="G342" i="36"/>
  <c r="C398" i="36"/>
  <c r="L378" i="17"/>
  <c r="G335" i="36"/>
  <c r="L330" i="36"/>
  <c r="C380" i="36"/>
  <c r="O381" i="17"/>
  <c r="I401" i="36"/>
  <c r="H393" i="36"/>
  <c r="C386" i="36"/>
  <c r="G367" i="17"/>
  <c r="G387" i="36"/>
  <c r="E383" i="36"/>
  <c r="F379" i="36"/>
  <c r="C379" i="36"/>
  <c r="H356" i="36"/>
  <c r="D357" i="36"/>
  <c r="G355" i="36"/>
  <c r="H341" i="17"/>
  <c r="H351" i="36"/>
  <c r="D327" i="17"/>
  <c r="D338" i="36"/>
  <c r="C320" i="17"/>
  <c r="C332" i="36"/>
  <c r="G328" i="36"/>
  <c r="C328" i="36"/>
  <c r="M329" i="36"/>
  <c r="L328" i="36"/>
  <c r="Q328" i="36"/>
  <c r="G381" i="17"/>
  <c r="G401" i="36"/>
  <c r="I33" i="36"/>
  <c r="I128" i="36"/>
  <c r="E416" i="98"/>
  <c r="D501" i="98"/>
  <c r="J87" i="97"/>
  <c r="M87" i="97"/>
  <c r="B1" i="97"/>
  <c r="B1" i="98"/>
  <c r="A1" i="123"/>
  <c r="B1" i="66"/>
  <c r="B1" i="82"/>
  <c r="F275" i="98"/>
  <c r="F68" i="98"/>
  <c r="F317" i="98"/>
  <c r="F126" i="98"/>
  <c r="F56" i="98"/>
  <c r="F383" i="36"/>
  <c r="K509" i="97"/>
  <c r="M509" i="97"/>
  <c r="J511" i="97"/>
  <c r="M511" i="97"/>
  <c r="K513" i="97"/>
  <c r="X274" i="66"/>
  <c r="X278" i="66"/>
  <c r="X286" i="66"/>
  <c r="F390" i="36"/>
  <c r="X13" i="66"/>
  <c r="X17" i="66"/>
  <c r="X21" i="66"/>
  <c r="X25" i="66"/>
  <c r="X29" i="66"/>
  <c r="X36" i="66"/>
  <c r="X40" i="66"/>
  <c r="X44" i="66"/>
  <c r="X48" i="66"/>
  <c r="X52" i="66"/>
  <c r="X61" i="66"/>
  <c r="X65" i="66"/>
  <c r="X69" i="66"/>
  <c r="X73" i="66"/>
  <c r="X77" i="66"/>
  <c r="X84" i="66"/>
  <c r="X88" i="66"/>
  <c r="X92" i="66"/>
  <c r="X96" i="66"/>
  <c r="X100" i="66"/>
  <c r="X109" i="66"/>
  <c r="X113" i="66"/>
  <c r="X117" i="66"/>
  <c r="X121" i="66"/>
  <c r="E1462" i="1"/>
  <c r="F13" i="97"/>
  <c r="E1525" i="1"/>
  <c r="E1622" i="1"/>
  <c r="F116" i="97"/>
  <c r="E1619" i="1"/>
  <c r="E1463" i="1"/>
  <c r="F14" i="97"/>
  <c r="E1523" i="1"/>
  <c r="E1765" i="1"/>
  <c r="F222" i="97"/>
  <c r="F221" i="98"/>
  <c r="D314" i="98"/>
  <c r="X125" i="66"/>
  <c r="X132" i="66"/>
  <c r="X136" i="66"/>
  <c r="X140" i="66"/>
  <c r="X144" i="66"/>
  <c r="X148" i="66"/>
  <c r="X157" i="66"/>
  <c r="X161" i="66"/>
  <c r="X165" i="66"/>
  <c r="X169" i="66"/>
  <c r="X173" i="66"/>
  <c r="X180" i="66"/>
  <c r="X184" i="66"/>
  <c r="X188" i="66"/>
  <c r="X192" i="66"/>
  <c r="X196" i="66"/>
  <c r="E458" i="98"/>
  <c r="J357" i="97"/>
  <c r="K357" i="97"/>
  <c r="L357" i="97"/>
  <c r="M357" i="97"/>
  <c r="D362" i="98"/>
  <c r="D312" i="98"/>
  <c r="D287" i="98"/>
  <c r="D313" i="98"/>
  <c r="H325" i="98"/>
  <c r="D371" i="98"/>
  <c r="D323" i="98"/>
  <c r="F296" i="98"/>
  <c r="X205" i="66"/>
  <c r="X209" i="66"/>
  <c r="X213" i="66"/>
  <c r="K468" i="97"/>
  <c r="M468" i="97"/>
  <c r="K490" i="97"/>
  <c r="F485" i="98"/>
  <c r="L419" i="97"/>
  <c r="K419" i="97"/>
  <c r="J419" i="97"/>
  <c r="M419" i="97"/>
  <c r="D392" i="98"/>
  <c r="D319" i="98"/>
  <c r="D318" i="98"/>
  <c r="G292" i="98"/>
  <c r="E306" i="98"/>
  <c r="E440" i="98"/>
  <c r="E422" i="98"/>
  <c r="J417" i="97"/>
  <c r="K417" i="97"/>
  <c r="C293" i="98"/>
  <c r="K498" i="97"/>
  <c r="L498" i="97"/>
  <c r="C452" i="98"/>
  <c r="D446" i="98"/>
  <c r="F412" i="98"/>
  <c r="G390" i="98"/>
  <c r="J390" i="97"/>
  <c r="K390" i="97"/>
  <c r="L390" i="97"/>
  <c r="M390" i="97"/>
  <c r="F272" i="98"/>
  <c r="C273" i="98"/>
  <c r="G270" i="98"/>
  <c r="G297" i="98"/>
  <c r="C504" i="98"/>
  <c r="C482" i="98"/>
  <c r="G396" i="98"/>
  <c r="J323" i="97"/>
  <c r="C320" i="98"/>
  <c r="K323" i="97"/>
  <c r="F482" i="98"/>
  <c r="K286" i="97"/>
  <c r="M286" i="97"/>
  <c r="L378" i="97"/>
  <c r="M378" i="97"/>
  <c r="J492" i="97"/>
  <c r="X189" i="66"/>
  <c r="X193" i="66"/>
  <c r="X277" i="66"/>
  <c r="X281" i="66"/>
  <c r="X285" i="66"/>
  <c r="X289" i="66"/>
  <c r="X293" i="66"/>
  <c r="M492" i="97"/>
  <c r="J376" i="97"/>
  <c r="X217" i="66"/>
  <c r="X221" i="66"/>
  <c r="X228" i="66"/>
  <c r="X232" i="66"/>
  <c r="X236" i="66"/>
  <c r="X240" i="66"/>
  <c r="X244" i="66"/>
  <c r="X253" i="66"/>
  <c r="X257" i="66"/>
  <c r="X261" i="66"/>
  <c r="X265" i="66"/>
  <c r="X269" i="66"/>
  <c r="X276" i="66"/>
  <c r="X280" i="66"/>
  <c r="X284" i="66"/>
  <c r="X288" i="66"/>
  <c r="X292" i="66"/>
  <c r="J466" i="97"/>
  <c r="M466" i="97"/>
  <c r="L513" i="97"/>
  <c r="M513" i="97"/>
  <c r="X187" i="66"/>
  <c r="X191" i="66"/>
  <c r="X275" i="66"/>
  <c r="X279" i="66"/>
  <c r="X283" i="66"/>
  <c r="X287" i="66"/>
  <c r="X291" i="66"/>
  <c r="J355" i="97"/>
  <c r="M355" i="97"/>
  <c r="X190" i="66"/>
  <c r="X290" i="66"/>
  <c r="L257" i="97"/>
  <c r="D256" i="98"/>
  <c r="K257" i="97"/>
  <c r="J257" i="97"/>
  <c r="L253" i="97"/>
  <c r="F252" i="98"/>
  <c r="K253" i="97"/>
  <c r="D248" i="98"/>
  <c r="J249" i="97"/>
  <c r="L249" i="97"/>
  <c r="D247" i="98"/>
  <c r="D259" i="98"/>
  <c r="D254" i="98"/>
  <c r="X11" i="66"/>
  <c r="D505" i="98"/>
  <c r="G440" i="98"/>
  <c r="G425" i="98"/>
  <c r="D461" i="98"/>
  <c r="C392" i="98"/>
  <c r="D353" i="98"/>
  <c r="K480" i="97"/>
  <c r="L417" i="97"/>
  <c r="F422" i="98"/>
  <c r="D397" i="98"/>
  <c r="E251" i="98"/>
  <c r="K252" i="97"/>
  <c r="L252" i="97"/>
  <c r="F419" i="98"/>
  <c r="X16" i="66"/>
  <c r="X20" i="66"/>
  <c r="X24" i="66"/>
  <c r="X28" i="66"/>
  <c r="X35" i="66"/>
  <c r="X39" i="66"/>
  <c r="X43" i="66"/>
  <c r="X47" i="66"/>
  <c r="X51" i="66"/>
  <c r="X60" i="66"/>
  <c r="X64" i="66"/>
  <c r="X68" i="66"/>
  <c r="X72" i="66"/>
  <c r="X76" i="66"/>
  <c r="X83" i="66"/>
  <c r="X87" i="66"/>
  <c r="X91" i="66"/>
  <c r="X95" i="66"/>
  <c r="X99" i="66"/>
  <c r="X108" i="66"/>
  <c r="X112" i="66"/>
  <c r="X116" i="66"/>
  <c r="X120" i="66"/>
  <c r="X124" i="66"/>
  <c r="X131" i="66"/>
  <c r="X135" i="66"/>
  <c r="X139" i="66"/>
  <c r="X143" i="66"/>
  <c r="X147" i="66"/>
  <c r="X156" i="66"/>
  <c r="X160" i="66"/>
  <c r="X164" i="66"/>
  <c r="X168" i="66"/>
  <c r="X172" i="66"/>
  <c r="X179" i="66"/>
  <c r="X183" i="66"/>
  <c r="L490" i="97"/>
  <c r="M490" i="97"/>
  <c r="X15" i="66"/>
  <c r="X19" i="66"/>
  <c r="X23" i="66"/>
  <c r="X27" i="66"/>
  <c r="X34" i="66"/>
  <c r="X38" i="66"/>
  <c r="X42" i="66"/>
  <c r="X46" i="66"/>
  <c r="X50" i="66"/>
  <c r="X59" i="66"/>
  <c r="X63" i="66"/>
  <c r="X67" i="66"/>
  <c r="X71" i="66"/>
  <c r="X75" i="66"/>
  <c r="X82" i="66"/>
  <c r="X86" i="66"/>
  <c r="X90" i="66"/>
  <c r="X94" i="66"/>
  <c r="X98" i="66"/>
  <c r="X107" i="66"/>
  <c r="X111" i="66"/>
  <c r="X115" i="66"/>
  <c r="X119" i="66"/>
  <c r="X123" i="66"/>
  <c r="X130" i="66"/>
  <c r="X134" i="66"/>
  <c r="X138" i="66"/>
  <c r="X142" i="66"/>
  <c r="X146" i="66"/>
  <c r="X155" i="66"/>
  <c r="X159" i="66"/>
  <c r="X163" i="66"/>
  <c r="X167" i="66"/>
  <c r="X171" i="66"/>
  <c r="X178" i="66"/>
  <c r="X182" i="66"/>
  <c r="X186" i="66"/>
  <c r="X14" i="66"/>
  <c r="X18" i="66"/>
  <c r="X22" i="66"/>
  <c r="X26" i="66"/>
  <c r="X30" i="66"/>
  <c r="X37" i="66"/>
  <c r="X41" i="66"/>
  <c r="X45" i="66"/>
  <c r="X49" i="66"/>
  <c r="X53" i="66"/>
  <c r="X62" i="66"/>
  <c r="X66" i="66"/>
  <c r="X70" i="66"/>
  <c r="X74" i="66"/>
  <c r="X78" i="66"/>
  <c r="X85" i="66"/>
  <c r="X89" i="66"/>
  <c r="X93" i="66"/>
  <c r="X97" i="66"/>
  <c r="X101" i="66"/>
  <c r="X110" i="66"/>
  <c r="X114" i="66"/>
  <c r="X118" i="66"/>
  <c r="X122" i="66"/>
  <c r="X126" i="66"/>
  <c r="X133" i="66"/>
  <c r="X137" i="66"/>
  <c r="X141" i="66"/>
  <c r="X145" i="66"/>
  <c r="X149" i="66"/>
  <c r="X158" i="66"/>
  <c r="X162" i="66"/>
  <c r="X166" i="66"/>
  <c r="X170" i="66"/>
  <c r="X174" i="66"/>
  <c r="X181" i="66"/>
  <c r="X185" i="66"/>
  <c r="X195" i="66"/>
  <c r="X204" i="66"/>
  <c r="X208" i="66"/>
  <c r="X212" i="66"/>
  <c r="X216" i="66"/>
  <c r="X220" i="66"/>
  <c r="X227" i="66"/>
  <c r="X231" i="66"/>
  <c r="X235" i="66"/>
  <c r="X239" i="66"/>
  <c r="X243" i="66"/>
  <c r="X252" i="66"/>
  <c r="X256" i="66"/>
  <c r="X260" i="66"/>
  <c r="X264" i="66"/>
  <c r="X268" i="66"/>
  <c r="X194" i="66"/>
  <c r="X203" i="66"/>
  <c r="X207" i="66"/>
  <c r="X211" i="66"/>
  <c r="X215" i="66"/>
  <c r="X219" i="66"/>
  <c r="X226" i="66"/>
  <c r="X230" i="66"/>
  <c r="X234" i="66"/>
  <c r="X238" i="66"/>
  <c r="X242" i="66"/>
  <c r="X251" i="66"/>
  <c r="X255" i="66"/>
  <c r="X259" i="66"/>
  <c r="X263" i="66"/>
  <c r="X267" i="66"/>
  <c r="X197" i="66"/>
  <c r="X206" i="66"/>
  <c r="X210" i="66"/>
  <c r="X214" i="66"/>
  <c r="X218" i="66"/>
  <c r="X222" i="66"/>
  <c r="X229" i="66"/>
  <c r="X233" i="66"/>
  <c r="X237" i="66"/>
  <c r="X241" i="66"/>
  <c r="X245" i="66"/>
  <c r="X254" i="66"/>
  <c r="X258" i="66"/>
  <c r="X262" i="66"/>
  <c r="X266" i="66"/>
  <c r="X270" i="66"/>
  <c r="F115" i="98"/>
  <c r="I1589" i="1"/>
  <c r="J1617" i="1"/>
  <c r="B1687" i="1"/>
  <c r="C167" i="97"/>
  <c r="C220" i="17"/>
  <c r="K220" i="17"/>
  <c r="C140" i="98"/>
  <c r="C218" i="17"/>
  <c r="C227" i="36"/>
  <c r="B1686" i="1"/>
  <c r="C166" i="97"/>
  <c r="C165" i="98"/>
  <c r="X282" i="66"/>
  <c r="I241" i="82"/>
  <c r="I217" i="82"/>
  <c r="L193" i="17"/>
  <c r="L166" i="17"/>
  <c r="D400" i="98"/>
  <c r="I32" i="82"/>
  <c r="C364" i="17"/>
  <c r="C384" i="36"/>
  <c r="C382" i="36"/>
  <c r="C345" i="17"/>
  <c r="C354" i="36"/>
  <c r="C353" i="36"/>
  <c r="K344" i="17"/>
  <c r="M344" i="17"/>
  <c r="D330" i="36"/>
  <c r="K318" i="17"/>
  <c r="M318" i="17"/>
  <c r="M87" i="17"/>
  <c r="M125" i="17"/>
  <c r="M127" i="17"/>
  <c r="M181" i="17"/>
  <c r="M266" i="17"/>
  <c r="M332" i="17"/>
  <c r="C399" i="36"/>
  <c r="J379" i="17"/>
  <c r="M379" i="17"/>
  <c r="J373" i="17"/>
  <c r="M373" i="17"/>
  <c r="C371" i="17"/>
  <c r="C391" i="36"/>
  <c r="J370" i="17"/>
  <c r="M370" i="17"/>
  <c r="D367" i="17"/>
  <c r="J366" i="17"/>
  <c r="M366" i="17"/>
  <c r="D360" i="17"/>
  <c r="D380" i="36"/>
  <c r="C334" i="17"/>
  <c r="K333" i="17"/>
  <c r="M333" i="17"/>
  <c r="C337" i="36"/>
  <c r="J326" i="17"/>
  <c r="M326" i="17"/>
  <c r="J322" i="17"/>
  <c r="M322" i="17"/>
  <c r="C327" i="36"/>
  <c r="K315" i="17"/>
  <c r="M315" i="17"/>
  <c r="E313" i="17"/>
  <c r="O345" i="17"/>
  <c r="I354" i="36"/>
  <c r="K337" i="17"/>
  <c r="M337" i="17"/>
  <c r="L331" i="36"/>
  <c r="K311" i="17"/>
  <c r="M311" i="17"/>
  <c r="M104" i="17"/>
  <c r="M153" i="17"/>
  <c r="M204" i="17"/>
  <c r="M293" i="17"/>
  <c r="I114" i="82"/>
  <c r="C118" i="36"/>
  <c r="K118" i="17"/>
  <c r="M118" i="17"/>
  <c r="K376" i="17"/>
  <c r="M376" i="17"/>
  <c r="I379" i="36"/>
  <c r="O360" i="17"/>
  <c r="I380" i="36"/>
  <c r="G357" i="17"/>
  <c r="C357" i="17"/>
  <c r="L357" i="17"/>
  <c r="K356" i="17"/>
  <c r="M356" i="17"/>
  <c r="O357" i="17"/>
  <c r="I377" i="36"/>
  <c r="I375" i="36"/>
  <c r="C341" i="17"/>
  <c r="K340" i="17"/>
  <c r="M340" i="17"/>
  <c r="C303" i="17"/>
  <c r="C323" i="36"/>
  <c r="E303" i="17"/>
  <c r="E323" i="36"/>
  <c r="F322" i="36"/>
  <c r="F303" i="17"/>
  <c r="F323" i="36"/>
  <c r="I258" i="36"/>
  <c r="L220" i="17"/>
  <c r="N333" i="36"/>
  <c r="J313" i="17"/>
  <c r="K313" i="17"/>
  <c r="L345" i="17"/>
  <c r="D387" i="36"/>
  <c r="C377" i="36"/>
  <c r="E357" i="36"/>
  <c r="K348" i="17"/>
  <c r="C345" i="36"/>
  <c r="M313" i="17"/>
  <c r="H1473" i="1"/>
  <c r="O24" i="97"/>
  <c r="I23" i="98"/>
  <c r="H1503" i="1"/>
  <c r="O45" i="97"/>
  <c r="I44" i="98"/>
  <c r="H1500" i="1"/>
  <c r="O42" i="97"/>
  <c r="I41" i="98"/>
  <c r="H1531" i="1"/>
  <c r="O88" i="97"/>
  <c r="I87" i="98"/>
  <c r="H1521" i="1"/>
  <c r="O78" i="97"/>
  <c r="I77" i="98"/>
  <c r="H1657" i="1"/>
  <c r="O142" i="97"/>
  <c r="I141" i="98"/>
  <c r="H1714" i="1"/>
  <c r="O185" i="97"/>
  <c r="I184" i="98"/>
  <c r="H1465" i="1"/>
  <c r="O16" i="97"/>
  <c r="I15" i="98"/>
  <c r="H1501" i="1"/>
  <c r="O43" i="97"/>
  <c r="I42" i="98"/>
  <c r="H1498" i="1"/>
  <c r="O40" i="97"/>
  <c r="I39" i="98"/>
  <c r="H1496" i="1"/>
  <c r="O38" i="97"/>
  <c r="I37" i="98"/>
  <c r="H1494" i="1"/>
  <c r="O36" i="97"/>
  <c r="I35" i="98"/>
  <c r="H1529" i="1"/>
  <c r="O86" i="97"/>
  <c r="I85" i="98"/>
  <c r="H1527" i="1"/>
  <c r="O84" i="97"/>
  <c r="I83" i="98"/>
  <c r="H1761" i="1"/>
  <c r="O218" i="97"/>
  <c r="I217" i="98"/>
  <c r="H1625" i="1"/>
  <c r="O119" i="97"/>
  <c r="I118" i="98"/>
  <c r="H1656" i="1"/>
  <c r="O141" i="97"/>
  <c r="I140" i="98"/>
  <c r="H1476" i="1"/>
  <c r="O27" i="97"/>
  <c r="I26" i="98"/>
  <c r="H1502" i="1"/>
  <c r="O44" i="97"/>
  <c r="I43" i="98"/>
  <c r="H1497" i="1"/>
  <c r="O39" i="97"/>
  <c r="I38" i="98"/>
  <c r="H1491" i="1"/>
  <c r="O33" i="97"/>
  <c r="I32" i="98"/>
  <c r="H1490" i="1"/>
  <c r="O32" i="97"/>
  <c r="I31" i="98"/>
  <c r="H1536" i="1"/>
  <c r="O93" i="97"/>
  <c r="I92" i="98"/>
  <c r="H1528" i="1"/>
  <c r="O85" i="97"/>
  <c r="I84" i="98"/>
  <c r="H1526" i="1"/>
  <c r="O83" i="97"/>
  <c r="I82" i="98"/>
  <c r="H1520" i="1"/>
  <c r="O77" i="97"/>
  <c r="I76" i="98"/>
  <c r="H1583" i="1"/>
  <c r="H1896" i="1"/>
  <c r="O287" i="97"/>
  <c r="I286" i="98"/>
  <c r="H1823" i="1"/>
  <c r="O295" i="97"/>
  <c r="I294" i="98"/>
  <c r="H1856" i="1"/>
  <c r="O321" i="97"/>
  <c r="I318" i="98"/>
  <c r="H1881" i="1"/>
  <c r="O272" i="97"/>
  <c r="I271" i="98"/>
  <c r="H1882" i="1"/>
  <c r="O273" i="97"/>
  <c r="I272" i="98"/>
  <c r="H1884" i="1"/>
  <c r="O275" i="97"/>
  <c r="I274" i="98"/>
  <c r="H1806" i="1"/>
  <c r="O263" i="97"/>
  <c r="I262" i="98"/>
  <c r="H1825" i="1"/>
  <c r="O297" i="97"/>
  <c r="I296" i="98"/>
  <c r="H1867" i="1"/>
  <c r="O332" i="97"/>
  <c r="I329" i="98"/>
  <c r="H1889" i="1"/>
  <c r="O280" i="97"/>
  <c r="I279" i="98"/>
  <c r="O317" i="17"/>
  <c r="I329" i="36"/>
  <c r="H1567" i="1"/>
  <c r="O73" i="97"/>
  <c r="I72" i="98"/>
  <c r="H1592" i="1"/>
  <c r="H1580" i="1"/>
  <c r="H1654" i="1"/>
  <c r="O139" i="97"/>
  <c r="I138" i="98"/>
  <c r="H1775" i="1"/>
  <c r="O232" i="97"/>
  <c r="I231" i="98"/>
  <c r="H1564" i="1"/>
  <c r="O70" i="97"/>
  <c r="I69" i="98"/>
  <c r="H1565" i="1"/>
  <c r="O71" i="97"/>
  <c r="I70" i="98"/>
  <c r="H1535" i="1"/>
  <c r="O92" i="97"/>
  <c r="I91" i="98"/>
  <c r="H1593" i="1"/>
  <c r="H1588" i="1"/>
  <c r="H1765" i="1"/>
  <c r="O222" i="97"/>
  <c r="I221" i="98"/>
  <c r="H1747" i="1"/>
  <c r="O213" i="97"/>
  <c r="I212" i="98"/>
  <c r="H1744" i="1"/>
  <c r="O210" i="97"/>
  <c r="I209" i="98"/>
  <c r="H1463" i="1"/>
  <c r="O14" i="97"/>
  <c r="I13" i="98"/>
  <c r="H1505" i="1"/>
  <c r="O47" i="97"/>
  <c r="I46" i="98"/>
  <c r="H1590" i="1"/>
  <c r="H1586" i="1"/>
  <c r="H1581" i="1"/>
  <c r="H1655" i="1"/>
  <c r="O140" i="97"/>
  <c r="I139" i="98"/>
  <c r="H1641" i="1"/>
  <c r="O126" i="97"/>
  <c r="I125" i="98"/>
  <c r="H1684" i="1"/>
  <c r="O164" i="97"/>
  <c r="I163" i="98"/>
  <c r="H1763" i="1"/>
  <c r="O220" i="97"/>
  <c r="I219" i="98"/>
  <c r="H1760" i="1"/>
  <c r="O217" i="97"/>
  <c r="I216" i="98"/>
  <c r="H1790" i="1"/>
  <c r="O247" i="97"/>
  <c r="I246" i="98"/>
  <c r="H1835" i="1"/>
  <c r="O307" i="97"/>
  <c r="I306" i="98"/>
  <c r="O378" i="17"/>
  <c r="I398" i="36"/>
  <c r="O331" i="17"/>
  <c r="I342" i="36"/>
  <c r="O374" i="17"/>
  <c r="I394" i="36"/>
  <c r="I397" i="36"/>
  <c r="O364" i="17"/>
  <c r="I384" i="36"/>
  <c r="H12" i="90"/>
  <c r="H17" i="90"/>
  <c r="H13" i="90"/>
  <c r="H9" i="90"/>
  <c r="H1792" i="1"/>
  <c r="O249" i="97"/>
  <c r="I248" i="98"/>
  <c r="H1797" i="1"/>
  <c r="O254" i="97"/>
  <c r="I253" i="98"/>
  <c r="H1801" i="1"/>
  <c r="O258" i="97"/>
  <c r="I257" i="98"/>
  <c r="H1820" i="1"/>
  <c r="O292" i="97"/>
  <c r="I291" i="98"/>
  <c r="H1826" i="1"/>
  <c r="O298" i="97"/>
  <c r="I297" i="98"/>
  <c r="H1830" i="1"/>
  <c r="O302" i="97"/>
  <c r="I301" i="98"/>
  <c r="H1885" i="1"/>
  <c r="O276" i="97"/>
  <c r="I275" i="98"/>
  <c r="H1886" i="1"/>
  <c r="O277" i="97"/>
  <c r="I276" i="98"/>
  <c r="H1890" i="1"/>
  <c r="O281" i="97"/>
  <c r="I280" i="98"/>
  <c r="H1793" i="1"/>
  <c r="O250" i="97"/>
  <c r="I249" i="98"/>
  <c r="H1798" i="1"/>
  <c r="O255" i="97"/>
  <c r="I254" i="98"/>
  <c r="H1802" i="1"/>
  <c r="O259" i="97"/>
  <c r="I258" i="98"/>
  <c r="H1807" i="1"/>
  <c r="O264" i="97"/>
  <c r="I263" i="98"/>
  <c r="H1894" i="1"/>
  <c r="O285" i="97"/>
  <c r="I284" i="98"/>
  <c r="H1887" i="1"/>
  <c r="O278" i="97"/>
  <c r="I277" i="98"/>
  <c r="H1891" i="1"/>
  <c r="O282" i="97"/>
  <c r="I281" i="98"/>
  <c r="H1895" i="1"/>
  <c r="O286" i="97"/>
  <c r="I285" i="98"/>
  <c r="Z14" i="66"/>
  <c r="I14" i="82"/>
  <c r="H1828" i="1"/>
  <c r="O300" i="97"/>
  <c r="I299" i="98"/>
  <c r="H1880" i="1"/>
  <c r="O271" i="97"/>
  <c r="I270" i="98"/>
  <c r="H1888" i="1"/>
  <c r="O279" i="97"/>
  <c r="I278" i="98"/>
  <c r="H1507" i="1"/>
  <c r="O49" i="97"/>
  <c r="I48" i="98"/>
  <c r="H1566" i="1"/>
  <c r="O72" i="97"/>
  <c r="I71" i="98"/>
  <c r="H1624" i="1"/>
  <c r="O118" i="97"/>
  <c r="I117" i="98"/>
  <c r="H1477" i="1"/>
  <c r="O28" i="97"/>
  <c r="I27" i="98"/>
  <c r="H1504" i="1"/>
  <c r="O46" i="97"/>
  <c r="I45" i="98"/>
  <c r="H1640" i="1"/>
  <c r="O125" i="97"/>
  <c r="I124" i="98"/>
  <c r="H1687" i="1"/>
  <c r="O167" i="97"/>
  <c r="I166" i="98"/>
  <c r="H1704" i="1"/>
  <c r="O175" i="97"/>
  <c r="I174" i="98"/>
  <c r="H1777" i="1"/>
  <c r="O234" i="97"/>
  <c r="I233" i="98"/>
  <c r="H1732" i="1"/>
  <c r="O198" i="97"/>
  <c r="I197" i="98"/>
  <c r="H1627" i="1"/>
  <c r="O121" i="97"/>
  <c r="I120" i="98"/>
  <c r="H1474" i="1"/>
  <c r="O25" i="97"/>
  <c r="I24" i="98"/>
  <c r="H1534" i="1"/>
  <c r="O91" i="97"/>
  <c r="I90" i="98"/>
  <c r="H1675" i="1"/>
  <c r="O155" i="97"/>
  <c r="I154" i="98"/>
  <c r="H1717" i="1"/>
  <c r="O188" i="97"/>
  <c r="I187" i="98"/>
  <c r="H1715" i="1"/>
  <c r="O186" i="97"/>
  <c r="I185" i="98"/>
  <c r="H1707" i="1"/>
  <c r="O178" i="97"/>
  <c r="I177" i="98"/>
  <c r="H1735" i="1"/>
  <c r="O201" i="97"/>
  <c r="I200" i="98"/>
  <c r="H8" i="90"/>
  <c r="H14" i="90"/>
  <c r="H10" i="90"/>
  <c r="H15" i="90"/>
  <c r="H11" i="90"/>
  <c r="O341" i="17"/>
  <c r="I351" i="36"/>
  <c r="H1553" i="1"/>
  <c r="O59" i="97"/>
  <c r="I58" i="98"/>
  <c r="H1644" i="1"/>
  <c r="O129" i="97"/>
  <c r="I128" i="98"/>
  <c r="H1466" i="1"/>
  <c r="O17" i="97"/>
  <c r="I16" i="98"/>
  <c r="H1461" i="1"/>
  <c r="O12" i="97"/>
  <c r="I11" i="98"/>
  <c r="H1467" i="1"/>
  <c r="O18" i="97"/>
  <c r="I17" i="98"/>
  <c r="H1468" i="1"/>
  <c r="O19" i="97"/>
  <c r="I18" i="98"/>
  <c r="H1470" i="1"/>
  <c r="O21" i="97"/>
  <c r="I20" i="98"/>
  <c r="H1471" i="1"/>
  <c r="O22" i="97"/>
  <c r="I21" i="98"/>
  <c r="H1472" i="1"/>
  <c r="O23" i="97"/>
  <c r="I22" i="98"/>
  <c r="H1469" i="1"/>
  <c r="O20" i="97"/>
  <c r="I19" i="98"/>
  <c r="O334" i="17"/>
  <c r="I345" i="36"/>
  <c r="I331" i="36"/>
  <c r="I386" i="36"/>
  <c r="O313" i="17"/>
  <c r="R333" i="36"/>
  <c r="H1866" i="1"/>
  <c r="O331" i="97"/>
  <c r="I328" i="98"/>
  <c r="B34" i="189"/>
  <c r="B3" i="66"/>
  <c r="I231" i="36"/>
  <c r="I78" i="82"/>
  <c r="I282" i="36"/>
  <c r="I319" i="36"/>
  <c r="A1" i="195"/>
  <c r="A1" i="194"/>
  <c r="B2" i="97"/>
  <c r="B2" i="98"/>
  <c r="A2" i="123"/>
  <c r="A2" i="195"/>
  <c r="B2" i="17"/>
  <c r="B2" i="36"/>
  <c r="A2" i="194"/>
  <c r="B2" i="66"/>
  <c r="B2" i="82"/>
  <c r="B37" i="189"/>
  <c r="G1462" i="1"/>
  <c r="H13" i="97"/>
  <c r="L13" i="97"/>
  <c r="F12" i="98"/>
  <c r="E115" i="98"/>
  <c r="K116" i="97"/>
  <c r="J116" i="97"/>
  <c r="K388" i="97"/>
  <c r="L388" i="97"/>
  <c r="F393" i="98"/>
  <c r="K260" i="97"/>
  <c r="J260" i="97"/>
  <c r="L260" i="97"/>
  <c r="M260" i="97"/>
  <c r="E160" i="17"/>
  <c r="D1623" i="1"/>
  <c r="E117" i="97"/>
  <c r="E116" i="98"/>
  <c r="D106" i="98"/>
  <c r="J220" i="17"/>
  <c r="M220" i="17"/>
  <c r="E263" i="98"/>
  <c r="J155" i="97"/>
  <c r="E154" i="98"/>
  <c r="C33" i="98"/>
  <c r="D10" i="98"/>
  <c r="F392" i="98"/>
  <c r="L387" i="97"/>
  <c r="J387" i="97"/>
  <c r="L258" i="97"/>
  <c r="J258" i="97"/>
  <c r="E257" i="98"/>
  <c r="E151" i="98"/>
  <c r="E162" i="36"/>
  <c r="K157" i="17"/>
  <c r="J157" i="17"/>
  <c r="M157" i="17"/>
  <c r="L157" i="17"/>
  <c r="J165" i="97"/>
  <c r="D1626" i="1"/>
  <c r="E120" i="97"/>
  <c r="E119" i="98"/>
  <c r="D482" i="98"/>
  <c r="L477" i="97"/>
  <c r="J477" i="97"/>
  <c r="J478" i="97"/>
  <c r="D483" i="98"/>
  <c r="K478" i="97"/>
  <c r="H407" i="98"/>
  <c r="L402" i="97"/>
  <c r="C322" i="98"/>
  <c r="D152" i="98"/>
  <c r="L153" i="97"/>
  <c r="J27" i="17"/>
  <c r="K27" i="17"/>
  <c r="M27" i="17"/>
  <c r="L27" i="17"/>
  <c r="E26" i="36"/>
  <c r="J345" i="17"/>
  <c r="M417" i="97"/>
  <c r="K159" i="17"/>
  <c r="M159" i="17"/>
  <c r="M309" i="17"/>
  <c r="K477" i="97"/>
  <c r="M477" i="97"/>
  <c r="I54" i="98"/>
  <c r="I245" i="98"/>
  <c r="M48" i="17"/>
  <c r="M53" i="17"/>
  <c r="M85" i="17"/>
  <c r="M97" i="17"/>
  <c r="M133" i="17"/>
  <c r="M137" i="17"/>
  <c r="M139" i="17"/>
  <c r="M212" i="17"/>
  <c r="M259" i="17"/>
  <c r="M261" i="17"/>
  <c r="M275" i="17"/>
  <c r="M279" i="17"/>
  <c r="C22" i="90"/>
  <c r="C526" i="1"/>
  <c r="J14" i="90"/>
  <c r="C14" i="90"/>
  <c r="C11" i="90"/>
  <c r="D13" i="90"/>
  <c r="B10" i="90"/>
  <c r="F12" i="90"/>
  <c r="F15" i="90"/>
  <c r="G17" i="90"/>
  <c r="G20" i="90"/>
  <c r="B23" i="90"/>
  <c r="B26" i="90"/>
  <c r="F28" i="90"/>
  <c r="F31" i="90"/>
  <c r="B3" i="17"/>
  <c r="C229" i="36"/>
  <c r="L313" i="17"/>
  <c r="J378" i="17"/>
  <c r="M166" i="17"/>
  <c r="K387" i="97"/>
  <c r="M387" i="97"/>
  <c r="K155" i="97"/>
  <c r="L116" i="97"/>
  <c r="M116" i="97"/>
  <c r="B3" i="97"/>
  <c r="B3" i="98"/>
  <c r="L218" i="17"/>
  <c r="M376" i="97"/>
  <c r="J498" i="97"/>
  <c r="M498" i="97"/>
  <c r="K378" i="17"/>
  <c r="M378" i="17"/>
  <c r="J232" i="97"/>
  <c r="J252" i="97"/>
  <c r="M252" i="97"/>
  <c r="C1835" i="1"/>
  <c r="D307" i="97"/>
  <c r="L307" i="97"/>
  <c r="I148" i="98"/>
  <c r="I311" i="98"/>
  <c r="J48" i="97"/>
  <c r="M48" i="97"/>
  <c r="M12" i="17"/>
  <c r="M28" i="17"/>
  <c r="M36" i="17"/>
  <c r="M38" i="17"/>
  <c r="M74" i="17"/>
  <c r="M98" i="17"/>
  <c r="M100" i="17"/>
  <c r="M134" i="17"/>
  <c r="M136" i="17"/>
  <c r="M152" i="17"/>
  <c r="M161" i="17"/>
  <c r="M190" i="17"/>
  <c r="M256" i="17"/>
  <c r="M380" i="17"/>
  <c r="D22" i="90"/>
  <c r="D28" i="90"/>
  <c r="D17" i="90"/>
  <c r="C24" i="90"/>
  <c r="C18" i="90"/>
  <c r="C21" i="90"/>
  <c r="D21" i="90"/>
  <c r="B8" i="90"/>
  <c r="G9" i="90"/>
  <c r="G12" i="90"/>
  <c r="F13" i="90"/>
  <c r="B15" i="90"/>
  <c r="B18" i="90"/>
  <c r="G18" i="90"/>
  <c r="F20" i="90"/>
  <c r="F23" i="90"/>
  <c r="B24" i="90"/>
  <c r="G25" i="90"/>
  <c r="G28" i="90"/>
  <c r="F29" i="90"/>
  <c r="B31" i="90"/>
  <c r="C317" i="17"/>
  <c r="J317" i="17"/>
  <c r="D1897" i="1"/>
  <c r="E288" i="97"/>
  <c r="L288" i="97"/>
  <c r="K249" i="97"/>
  <c r="M249" i="97"/>
  <c r="M319" i="17"/>
  <c r="D16" i="90"/>
  <c r="D24" i="90"/>
  <c r="C15" i="90"/>
  <c r="D543" i="1"/>
  <c r="K31" i="90"/>
  <c r="D31" i="90"/>
  <c r="F8" i="90"/>
  <c r="F11" i="90"/>
  <c r="G13" i="90"/>
  <c r="G16" i="90"/>
  <c r="B19" i="90"/>
  <c r="B22" i="90"/>
  <c r="F24" i="90"/>
  <c r="F27" i="90"/>
  <c r="G29" i="90"/>
  <c r="B1682" i="1"/>
  <c r="C162" i="97"/>
  <c r="C161" i="98"/>
  <c r="B1681" i="1"/>
  <c r="C161" i="97"/>
  <c r="C160" i="98"/>
  <c r="B1680" i="1"/>
  <c r="C160" i="97"/>
  <c r="B1679" i="1"/>
  <c r="C159" i="97"/>
  <c r="B1678" i="1"/>
  <c r="C158" i="97"/>
  <c r="B1677" i="1"/>
  <c r="C157" i="97"/>
  <c r="C156" i="98"/>
  <c r="B1676" i="1"/>
  <c r="C156" i="97"/>
  <c r="B1674" i="1"/>
  <c r="C154" i="97"/>
  <c r="C153" i="98"/>
  <c r="H367" i="17"/>
  <c r="H387" i="36"/>
  <c r="H327" i="17"/>
  <c r="G320" i="17"/>
  <c r="G332" i="36"/>
  <c r="H20" i="90"/>
  <c r="C1461" i="1"/>
  <c r="D12" i="97"/>
  <c r="D11" i="98"/>
  <c r="D13" i="17"/>
  <c r="D1467" i="1"/>
  <c r="E18" i="97"/>
  <c r="E17" i="98"/>
  <c r="E17" i="17"/>
  <c r="D23" i="17"/>
  <c r="C1473" i="1"/>
  <c r="D24" i="97"/>
  <c r="D23" i="98"/>
  <c r="C1707" i="1"/>
  <c r="D178" i="97"/>
  <c r="C1701" i="1"/>
  <c r="D172" i="97"/>
  <c r="D171" i="98"/>
  <c r="C1711" i="1"/>
  <c r="D182" i="97"/>
  <c r="D181" i="98"/>
  <c r="J363" i="17"/>
  <c r="M363" i="17"/>
  <c r="E331" i="36"/>
  <c r="C329" i="36"/>
  <c r="H325" i="36"/>
  <c r="I59" i="36"/>
  <c r="D1565" i="1"/>
  <c r="E71" i="97"/>
  <c r="B1683" i="1"/>
  <c r="C163" i="97"/>
  <c r="C162" i="98"/>
  <c r="C1677" i="1"/>
  <c r="D157" i="97"/>
  <c r="D156" i="98"/>
  <c r="C1671" i="1"/>
  <c r="D151" i="97"/>
  <c r="D150" i="98"/>
  <c r="C1670" i="1"/>
  <c r="D150" i="97"/>
  <c r="D149" i="98"/>
  <c r="B1671" i="1"/>
  <c r="C151" i="97"/>
  <c r="C150" i="98"/>
  <c r="D1687" i="1"/>
  <c r="E167" i="97"/>
  <c r="E166" i="98"/>
  <c r="D1823" i="1"/>
  <c r="E295" i="97"/>
  <c r="E294" i="98"/>
  <c r="D1822" i="1"/>
  <c r="E294" i="97"/>
  <c r="G78" i="57"/>
  <c r="C306" i="1"/>
  <c r="D164" i="17"/>
  <c r="B104" i="58"/>
  <c r="H27" i="90"/>
  <c r="D573" i="1"/>
  <c r="D565" i="1"/>
  <c r="D556" i="1"/>
  <c r="D553" i="1"/>
  <c r="E89" i="58"/>
  <c r="B129" i="57"/>
  <c r="C839" i="1"/>
  <c r="D304" i="17"/>
  <c r="D910" i="1"/>
  <c r="E329" i="17"/>
  <c r="F1460" i="1"/>
  <c r="G11" i="97"/>
  <c r="G10" i="98"/>
  <c r="D1461" i="1"/>
  <c r="E12" i="97"/>
  <c r="E11" i="98"/>
  <c r="F1469" i="1"/>
  <c r="F1471" i="1"/>
  <c r="F1472" i="1"/>
  <c r="G1474" i="1"/>
  <c r="H25" i="97"/>
  <c r="H24" i="98"/>
  <c r="G1475" i="1"/>
  <c r="H26" i="97"/>
  <c r="H25" i="98"/>
  <c r="F1476" i="1"/>
  <c r="G27" i="97"/>
  <c r="G26" i="98"/>
  <c r="D1558" i="1"/>
  <c r="E64" i="97"/>
  <c r="E63" i="98"/>
  <c r="F1567" i="1"/>
  <c r="G73" i="97"/>
  <c r="G72" i="98"/>
  <c r="D1536" i="1"/>
  <c r="E93" i="97"/>
  <c r="E92" i="98"/>
  <c r="F1530" i="1"/>
  <c r="F1529" i="1"/>
  <c r="G1596" i="1"/>
  <c r="E1596" i="1"/>
  <c r="C1596" i="1"/>
  <c r="G1587" i="1"/>
  <c r="G1586" i="1"/>
  <c r="G1580" i="1"/>
  <c r="E1586" i="1"/>
  <c r="D1627" i="1"/>
  <c r="E121" i="97"/>
  <c r="E120" i="98"/>
  <c r="D1625" i="1"/>
  <c r="E119" i="97"/>
  <c r="E118" i="98"/>
  <c r="F1624" i="1"/>
  <c r="G118" i="97"/>
  <c r="G117" i="98"/>
  <c r="F1619" i="1"/>
  <c r="F1618" i="1"/>
  <c r="F1611" i="1"/>
  <c r="G105" i="97"/>
  <c r="G104" i="98"/>
  <c r="F1610" i="1"/>
  <c r="G104" i="97"/>
  <c r="G103" i="98"/>
  <c r="B1643" i="1"/>
  <c r="C128" i="97"/>
  <c r="C127" i="98"/>
  <c r="C1654" i="1"/>
  <c r="D139" i="97"/>
  <c r="D138" i="98"/>
  <c r="H1652" i="1"/>
  <c r="O137" i="97"/>
  <c r="I136" i="98"/>
  <c r="F1652" i="1"/>
  <c r="F1651" i="1"/>
  <c r="F1650" i="1"/>
  <c r="F1649" i="1"/>
  <c r="F1644" i="1"/>
  <c r="G129" i="97"/>
  <c r="G128" i="98"/>
  <c r="F1642" i="1"/>
  <c r="G127" i="97"/>
  <c r="G126" i="98"/>
  <c r="G1687" i="1"/>
  <c r="H167" i="97"/>
  <c r="H166" i="98"/>
  <c r="E1684" i="1"/>
  <c r="F164" i="97"/>
  <c r="F163" i="98"/>
  <c r="H1679" i="1"/>
  <c r="O159" i="97"/>
  <c r="I158" i="98"/>
  <c r="H1678" i="1"/>
  <c r="O158" i="97"/>
  <c r="I157" i="98"/>
  <c r="H1670" i="1"/>
  <c r="O150" i="97"/>
  <c r="I149" i="98"/>
  <c r="B1716" i="1"/>
  <c r="C187" i="97"/>
  <c r="E1714" i="1"/>
  <c r="F185" i="97"/>
  <c r="C1710" i="1"/>
  <c r="D181" i="97"/>
  <c r="D180" i="98"/>
  <c r="C1709" i="1"/>
  <c r="D180" i="97"/>
  <c r="D1707" i="1"/>
  <c r="E178" i="97"/>
  <c r="E177" i="98"/>
  <c r="C1700" i="1"/>
  <c r="D171" i="97"/>
  <c r="D170" i="98"/>
  <c r="C1777" i="1"/>
  <c r="E1771" i="1"/>
  <c r="F228" i="97"/>
  <c r="F227" i="98"/>
  <c r="C1790" i="1"/>
  <c r="D247" i="97"/>
  <c r="D246" i="98"/>
  <c r="C1804" i="1"/>
  <c r="D261" i="97"/>
  <c r="C1806" i="1"/>
  <c r="D263" i="97"/>
  <c r="C1837" i="1"/>
  <c r="D309" i="97"/>
  <c r="C1867" i="1"/>
  <c r="D332" i="97"/>
  <c r="C1885" i="1"/>
  <c r="D276" i="97"/>
  <c r="D275" i="98"/>
  <c r="B1474" i="1"/>
  <c r="C25" i="97"/>
  <c r="C24" i="98"/>
  <c r="D1476" i="1"/>
  <c r="E27" i="97"/>
  <c r="C1477" i="1"/>
  <c r="D28" i="97"/>
  <c r="D27" i="98"/>
  <c r="D1656" i="1"/>
  <c r="E141" i="97"/>
  <c r="C1684" i="1"/>
  <c r="D164" i="97"/>
  <c r="C1683" i="1"/>
  <c r="D163" i="97"/>
  <c r="D162" i="98"/>
  <c r="C1679" i="1"/>
  <c r="D159" i="97"/>
  <c r="D158" i="98"/>
  <c r="C1678" i="1"/>
  <c r="D158" i="97"/>
  <c r="D157" i="98"/>
  <c r="E1672" i="1"/>
  <c r="F152" i="97"/>
  <c r="F151" i="98"/>
  <c r="C1836" i="1"/>
  <c r="D308" i="97"/>
  <c r="D307" i="98"/>
  <c r="I78" i="57"/>
  <c r="C366" i="1"/>
  <c r="D216" i="17"/>
  <c r="B107" i="58"/>
  <c r="H31" i="90"/>
  <c r="C542" i="1"/>
  <c r="J30" i="90"/>
  <c r="C30" i="90"/>
  <c r="C531" i="1"/>
  <c r="J19" i="90"/>
  <c r="C19" i="90"/>
  <c r="D569" i="1"/>
  <c r="D561" i="1"/>
  <c r="E105" i="58"/>
  <c r="E97" i="58"/>
  <c r="E96" i="58"/>
  <c r="E93" i="57"/>
  <c r="C626" i="1"/>
  <c r="J52" i="90"/>
  <c r="C618" i="1"/>
  <c r="J44" i="90"/>
  <c r="C120" i="57"/>
  <c r="G129" i="58"/>
  <c r="D939" i="1"/>
  <c r="E339" i="17"/>
  <c r="G1460" i="1"/>
  <c r="H11" i="97"/>
  <c r="H10" i="98"/>
  <c r="E1465" i="1"/>
  <c r="F16" i="97"/>
  <c r="F15" i="98"/>
  <c r="H12" i="98"/>
  <c r="B70" i="58"/>
  <c r="D148" i="1"/>
  <c r="G1469" i="1"/>
  <c r="H20" i="97"/>
  <c r="H19" i="98"/>
  <c r="G1471" i="1"/>
  <c r="H22" i="97"/>
  <c r="H21" i="98"/>
  <c r="B77" i="58"/>
  <c r="D155" i="1"/>
  <c r="F1475" i="1"/>
  <c r="G26" i="97"/>
  <c r="G25" i="98"/>
  <c r="E1476" i="1"/>
  <c r="F27" i="97"/>
  <c r="F26" i="98"/>
  <c r="E1477" i="1"/>
  <c r="F28" i="97"/>
  <c r="F27" i="98"/>
  <c r="B1490" i="1"/>
  <c r="C32" i="97"/>
  <c r="C31" i="98"/>
  <c r="B1498" i="1"/>
  <c r="C40" i="97"/>
  <c r="E1506" i="1"/>
  <c r="C1505" i="1"/>
  <c r="D47" i="97"/>
  <c r="C1503" i="1"/>
  <c r="D45" i="97"/>
  <c r="G1501" i="1"/>
  <c r="H43" i="97"/>
  <c r="H42" i="98"/>
  <c r="D1496" i="1"/>
  <c r="E38" i="97"/>
  <c r="E37" i="98"/>
  <c r="B1524" i="1"/>
  <c r="C81" i="97"/>
  <c r="C80" i="98"/>
  <c r="B1529" i="1"/>
  <c r="C86" i="97"/>
  <c r="C85" i="98"/>
  <c r="B1537" i="1"/>
  <c r="C94" i="97"/>
  <c r="E1550" i="1"/>
  <c r="F56" i="97"/>
  <c r="F55" i="98"/>
  <c r="D241" i="1"/>
  <c r="F1565" i="1"/>
  <c r="G71" i="97"/>
  <c r="G70" i="98"/>
  <c r="D250" i="1"/>
  <c r="C1537" i="1"/>
  <c r="D94" i="97"/>
  <c r="D93" i="98"/>
  <c r="F1536" i="1"/>
  <c r="G93" i="97"/>
  <c r="G92" i="98"/>
  <c r="E1535" i="1"/>
  <c r="C1535" i="1"/>
  <c r="D92" i="97"/>
  <c r="D91" i="98"/>
  <c r="E1533" i="1"/>
  <c r="E1532" i="1"/>
  <c r="D1529" i="1"/>
  <c r="E86" i="97"/>
  <c r="E85" i="98"/>
  <c r="G1528" i="1"/>
  <c r="H85" i="97"/>
  <c r="H84" i="98"/>
  <c r="C1528" i="1"/>
  <c r="D85" i="97"/>
  <c r="F1527" i="1"/>
  <c r="G84" i="97"/>
  <c r="G83" i="98"/>
  <c r="E1526" i="1"/>
  <c r="G1524" i="1"/>
  <c r="H81" i="97"/>
  <c r="H80" i="98"/>
  <c r="B1585" i="1"/>
  <c r="B1593" i="1"/>
  <c r="G1595" i="1"/>
  <c r="H1591" i="1"/>
  <c r="E1587" i="1"/>
  <c r="G1581" i="1"/>
  <c r="C1581" i="1"/>
  <c r="G72" i="57"/>
  <c r="C300" i="1"/>
  <c r="G1614" i="1"/>
  <c r="H108" i="97"/>
  <c r="E1613" i="1"/>
  <c r="F107" i="97"/>
  <c r="F106" i="98"/>
  <c r="G64" i="58"/>
  <c r="D292" i="1"/>
  <c r="G1610" i="1"/>
  <c r="H104" i="97"/>
  <c r="H103" i="98"/>
  <c r="B1644" i="1"/>
  <c r="C129" i="97"/>
  <c r="C128" i="98"/>
  <c r="E1656" i="1"/>
  <c r="F141" i="97"/>
  <c r="F140" i="98"/>
  <c r="G1655" i="1"/>
  <c r="H140" i="97"/>
  <c r="H139" i="98"/>
  <c r="H1651" i="1"/>
  <c r="O136" i="97"/>
  <c r="I135" i="98"/>
  <c r="D326" i="1"/>
  <c r="C324" i="1"/>
  <c r="G1640" i="1"/>
  <c r="H125" i="97"/>
  <c r="H124" i="98"/>
  <c r="F1683" i="1"/>
  <c r="G163" i="97"/>
  <c r="G162" i="98"/>
  <c r="H1681" i="1"/>
  <c r="O161" i="97"/>
  <c r="I160" i="98"/>
  <c r="F1679" i="1"/>
  <c r="F1678" i="1"/>
  <c r="H1676" i="1"/>
  <c r="O156" i="97"/>
  <c r="I155" i="98"/>
  <c r="B1705" i="1"/>
  <c r="C176" i="97"/>
  <c r="C175" i="98"/>
  <c r="B1706" i="1"/>
  <c r="C177" i="97"/>
  <c r="C176" i="98"/>
  <c r="B1710" i="1"/>
  <c r="C181" i="97"/>
  <c r="C180" i="98"/>
  <c r="H1713" i="1"/>
  <c r="O184" i="97"/>
  <c r="I183" i="98"/>
  <c r="F1713" i="1"/>
  <c r="G184" i="97"/>
  <c r="G183" i="98"/>
  <c r="E1712" i="1"/>
  <c r="F183" i="97"/>
  <c r="G1710" i="1"/>
  <c r="H181" i="97"/>
  <c r="H180" i="98"/>
  <c r="C1706" i="1"/>
  <c r="D177" i="97"/>
  <c r="D176" i="98"/>
  <c r="G1704" i="1"/>
  <c r="H175" i="97"/>
  <c r="H174" i="98"/>
  <c r="H1776" i="1"/>
  <c r="O233" i="97"/>
  <c r="I232" i="98"/>
  <c r="C1774" i="1"/>
  <c r="F1773" i="1"/>
  <c r="G230" i="97"/>
  <c r="G229" i="98"/>
  <c r="C1773" i="1"/>
  <c r="D1771" i="1"/>
  <c r="E228" i="97"/>
  <c r="E227" i="98"/>
  <c r="H1770" i="1"/>
  <c r="O227" i="97"/>
  <c r="I226" i="98"/>
  <c r="D1770" i="1"/>
  <c r="E227" i="97"/>
  <c r="E226" i="98"/>
  <c r="F1769" i="1"/>
  <c r="C1769" i="1"/>
  <c r="D226" i="97"/>
  <c r="C1768" i="1"/>
  <c r="D225" i="97"/>
  <c r="D224" i="98"/>
  <c r="C1767" i="1"/>
  <c r="D224" i="97"/>
  <c r="D223" i="98"/>
  <c r="D1764" i="1"/>
  <c r="E221" i="97"/>
  <c r="E220" i="98"/>
  <c r="C1740" i="1"/>
  <c r="D206" i="97"/>
  <c r="D205" i="98"/>
  <c r="C1794" i="1"/>
  <c r="D251" i="97"/>
  <c r="D250" i="98"/>
  <c r="C1805" i="1"/>
  <c r="D262" i="97"/>
  <c r="D261" i="98"/>
  <c r="C1807" i="1"/>
  <c r="D264" i="97"/>
  <c r="D263" i="98"/>
  <c r="D1834" i="1"/>
  <c r="E306" i="97"/>
  <c r="E305" i="98"/>
  <c r="D1837" i="1"/>
  <c r="E309" i="97"/>
  <c r="E308" i="98"/>
  <c r="D1820" i="1"/>
  <c r="E292" i="97"/>
  <c r="E291" i="98"/>
  <c r="D1826" i="1"/>
  <c r="E298" i="97"/>
  <c r="E297" i="98"/>
  <c r="D1827" i="1"/>
  <c r="E299" i="97"/>
  <c r="E298" i="98"/>
  <c r="C1864" i="1"/>
  <c r="D329" i="97"/>
  <c r="D1865" i="1"/>
  <c r="E330" i="97"/>
  <c r="E327" i="98"/>
  <c r="D1859" i="1"/>
  <c r="E324" i="97"/>
  <c r="E321" i="98"/>
  <c r="D1860" i="1"/>
  <c r="E325" i="97"/>
  <c r="E322" i="98"/>
  <c r="D1862" i="1"/>
  <c r="E327" i="97"/>
  <c r="E324" i="98"/>
  <c r="D1863" i="1"/>
  <c r="E328" i="97"/>
  <c r="J328" i="97"/>
  <c r="D1894" i="1"/>
  <c r="E285" i="97"/>
  <c r="E284" i="98"/>
  <c r="D1896" i="1"/>
  <c r="E287" i="97"/>
  <c r="E286" i="98"/>
  <c r="D1460" i="1"/>
  <c r="E11" i="97"/>
  <c r="E10" i="98"/>
  <c r="F1468" i="1"/>
  <c r="E1474" i="1"/>
  <c r="F25" i="97"/>
  <c r="F24" i="98"/>
  <c r="B1497" i="1"/>
  <c r="C39" i="97"/>
  <c r="C38" i="98"/>
  <c r="G1507" i="1"/>
  <c r="H49" i="97"/>
  <c r="H48" i="98"/>
  <c r="D1507" i="1"/>
  <c r="E49" i="97"/>
  <c r="D1505" i="1"/>
  <c r="E47" i="97"/>
  <c r="E46" i="98"/>
  <c r="C1504" i="1"/>
  <c r="D46" i="97"/>
  <c r="E1502" i="1"/>
  <c r="C1500" i="1"/>
  <c r="D42" i="97"/>
  <c r="C1498" i="1"/>
  <c r="D40" i="97"/>
  <c r="D39" i="98"/>
  <c r="G1497" i="1"/>
  <c r="H39" i="97"/>
  <c r="H38" i="98"/>
  <c r="C1496" i="1"/>
  <c r="D38" i="97"/>
  <c r="D37" i="98"/>
  <c r="G1492" i="1"/>
  <c r="H34" i="97"/>
  <c r="H33" i="98"/>
  <c r="G1491" i="1"/>
  <c r="H33" i="97"/>
  <c r="H32" i="98"/>
  <c r="E1490" i="1"/>
  <c r="B1532" i="1"/>
  <c r="C89" i="97"/>
  <c r="C88" i="98"/>
  <c r="B1527" i="1"/>
  <c r="C84" i="97"/>
  <c r="C83" i="98"/>
  <c r="E1561" i="1"/>
  <c r="F67" i="97"/>
  <c r="F66" i="98"/>
  <c r="C1566" i="1"/>
  <c r="D72" i="97"/>
  <c r="D71" i="98"/>
  <c r="G1536" i="1"/>
  <c r="H93" i="97"/>
  <c r="H92" i="98"/>
  <c r="C1536" i="1"/>
  <c r="D93" i="97"/>
  <c r="F1533" i="1"/>
  <c r="G90" i="97"/>
  <c r="G89" i="98"/>
  <c r="F1532" i="1"/>
  <c r="F1526" i="1"/>
  <c r="G83" i="97"/>
  <c r="G82" i="98"/>
  <c r="H1524" i="1"/>
  <c r="O81" i="97"/>
  <c r="I80" i="98"/>
  <c r="G1531" i="1"/>
  <c r="H88" i="97"/>
  <c r="H87" i="98"/>
  <c r="E1594" i="1"/>
  <c r="E1592" i="1"/>
  <c r="E1591" i="1"/>
  <c r="C1589" i="1"/>
  <c r="G1585" i="1"/>
  <c r="E1582" i="1"/>
  <c r="F1623" i="1"/>
  <c r="G117" i="97"/>
  <c r="G116" i="98"/>
  <c r="F1620" i="1"/>
  <c r="F1616" i="1"/>
  <c r="G110" i="97"/>
  <c r="G109" i="98"/>
  <c r="F1612" i="1"/>
  <c r="G106" i="97"/>
  <c r="G105" i="98"/>
  <c r="B1657" i="1"/>
  <c r="C142" i="97"/>
  <c r="C141" i="98"/>
  <c r="F1656" i="1"/>
  <c r="G141" i="97"/>
  <c r="G140" i="98"/>
  <c r="F1654" i="1"/>
  <c r="G139" i="97"/>
  <c r="G138" i="98"/>
  <c r="H1647" i="1"/>
  <c r="O132" i="97"/>
  <c r="I131" i="98"/>
  <c r="F1643" i="1"/>
  <c r="G128" i="97"/>
  <c r="G127" i="98"/>
  <c r="F1682" i="1"/>
  <c r="F1680" i="1"/>
  <c r="E1676" i="1"/>
  <c r="F156" i="97"/>
  <c r="F155" i="98"/>
  <c r="F1674" i="1"/>
  <c r="G154" i="97"/>
  <c r="G153" i="98"/>
  <c r="F1672" i="1"/>
  <c r="G152" i="97"/>
  <c r="G151" i="98"/>
  <c r="C1715" i="1"/>
  <c r="D186" i="97"/>
  <c r="D185" i="98"/>
  <c r="C1708" i="1"/>
  <c r="D179" i="97"/>
  <c r="D178" i="98"/>
  <c r="B1747" i="1"/>
  <c r="C213" i="97"/>
  <c r="C212" i="98"/>
  <c r="B1776" i="1"/>
  <c r="C233" i="97"/>
  <c r="H1772" i="1"/>
  <c r="O229" i="97"/>
  <c r="I228" i="98"/>
  <c r="E1772" i="1"/>
  <c r="F229" i="97"/>
  <c r="F228" i="98"/>
  <c r="C1772" i="1"/>
  <c r="D229" i="97"/>
  <c r="D228" i="98"/>
  <c r="E1764" i="1"/>
  <c r="F221" i="97"/>
  <c r="F220" i="98"/>
  <c r="F1761" i="1"/>
  <c r="G218" i="97"/>
  <c r="G217" i="98"/>
  <c r="C1760" i="1"/>
  <c r="D217" i="97"/>
  <c r="D216" i="98"/>
  <c r="C1737" i="1"/>
  <c r="D203" i="97"/>
  <c r="D202" i="98"/>
  <c r="D1805" i="1"/>
  <c r="E262" i="97"/>
  <c r="E261" i="98"/>
  <c r="D1829" i="1"/>
  <c r="E301" i="97"/>
  <c r="D1833" i="1"/>
  <c r="E305" i="97"/>
  <c r="E304" i="98"/>
  <c r="C1865" i="1"/>
  <c r="D330" i="97"/>
  <c r="D327" i="98"/>
  <c r="C1771" i="1"/>
  <c r="D228" i="97"/>
  <c r="D227" i="98"/>
  <c r="H1768" i="1"/>
  <c r="O225" i="97"/>
  <c r="I224" i="98"/>
  <c r="D1768" i="1"/>
  <c r="E225" i="97"/>
  <c r="E224" i="98"/>
  <c r="E1766" i="1"/>
  <c r="F223" i="97"/>
  <c r="F222" i="98"/>
  <c r="F1764" i="1"/>
  <c r="G221" i="97"/>
  <c r="G220" i="98"/>
  <c r="C1761" i="1"/>
  <c r="D218" i="97"/>
  <c r="D217" i="98"/>
  <c r="E1760" i="1"/>
  <c r="F217" i="97"/>
  <c r="F216" i="98"/>
  <c r="E1744" i="1"/>
  <c r="F210" i="97"/>
  <c r="C1742" i="1"/>
  <c r="D208" i="97"/>
  <c r="E1736" i="1"/>
  <c r="F202" i="97"/>
  <c r="F201" i="98"/>
  <c r="G1730" i="1"/>
  <c r="H196" i="97"/>
  <c r="H195" i="98"/>
  <c r="C1985" i="1"/>
  <c r="D400" i="97"/>
  <c r="C2017" i="1"/>
  <c r="D423" i="97"/>
  <c r="C2006" i="1"/>
  <c r="D412" i="97"/>
  <c r="D417" i="98"/>
  <c r="C2012" i="1"/>
  <c r="D418" i="97"/>
  <c r="D423" i="98"/>
  <c r="D2135" i="1"/>
  <c r="C2137" i="1"/>
  <c r="B1805" i="1"/>
  <c r="C262" i="97"/>
  <c r="F1805" i="1"/>
  <c r="G262" i="97"/>
  <c r="G261" i="98"/>
  <c r="G1806" i="1"/>
  <c r="H263" i="97"/>
  <c r="H262" i="98"/>
  <c r="B1820" i="1"/>
  <c r="C292" i="97"/>
  <c r="C291" i="98"/>
  <c r="F1820" i="1"/>
  <c r="G292" i="97"/>
  <c r="G291" i="98"/>
  <c r="G1821" i="1"/>
  <c r="H293" i="97"/>
  <c r="H292" i="98"/>
  <c r="E1856" i="1"/>
  <c r="F321" i="97"/>
  <c r="E1884" i="1"/>
  <c r="F275" i="97"/>
  <c r="F274" i="98"/>
  <c r="B1886" i="1"/>
  <c r="C277" i="97"/>
  <c r="C276" i="98"/>
  <c r="E1889" i="1"/>
  <c r="B1894" i="1"/>
  <c r="C285" i="97"/>
  <c r="C284" i="98"/>
  <c r="B1896" i="1"/>
  <c r="C287" i="97"/>
  <c r="C286" i="98"/>
  <c r="H1858" i="1"/>
  <c r="O323" i="97"/>
  <c r="I320" i="98"/>
  <c r="Z89" i="66"/>
  <c r="I64" i="82"/>
  <c r="C1744" i="1"/>
  <c r="D1738" i="1"/>
  <c r="E204" i="97"/>
  <c r="C2091" i="1"/>
  <c r="D476" i="97"/>
  <c r="D481" i="98"/>
  <c r="B1828" i="1"/>
  <c r="C300" i="97"/>
  <c r="C299" i="98"/>
  <c r="G1829" i="1"/>
  <c r="H301" i="97"/>
  <c r="H300" i="98"/>
  <c r="E1831" i="1"/>
  <c r="F303" i="97"/>
  <c r="F302" i="98"/>
  <c r="B1832" i="1"/>
  <c r="C304" i="97"/>
  <c r="C303" i="98"/>
  <c r="F1896" i="1"/>
  <c r="G287" i="97"/>
  <c r="G286" i="98"/>
  <c r="B1910" i="1"/>
  <c r="C340" i="97"/>
  <c r="C345" i="98"/>
  <c r="E1770" i="1"/>
  <c r="F227" i="97"/>
  <c r="F226" i="98"/>
  <c r="F1768" i="1"/>
  <c r="E1767" i="1"/>
  <c r="F224" i="97"/>
  <c r="F223" i="98"/>
  <c r="H1762" i="1"/>
  <c r="O219" i="97"/>
  <c r="I218" i="98"/>
  <c r="E1762" i="1"/>
  <c r="F219" i="97"/>
  <c r="F218" i="98"/>
  <c r="H1745" i="1"/>
  <c r="O211" i="97"/>
  <c r="I210" i="98"/>
  <c r="F1745" i="1"/>
  <c r="G211" i="97"/>
  <c r="G210" i="98"/>
  <c r="C1743" i="1"/>
  <c r="G1740" i="1"/>
  <c r="H206" i="97"/>
  <c r="H205" i="98"/>
  <c r="E1739" i="1"/>
  <c r="H1738" i="1"/>
  <c r="O204" i="97"/>
  <c r="I203" i="98"/>
  <c r="H1737" i="1"/>
  <c r="O203" i="97"/>
  <c r="I202" i="98"/>
  <c r="E1737" i="1"/>
  <c r="F203" i="97"/>
  <c r="F202" i="98"/>
  <c r="G1736" i="1"/>
  <c r="H202" i="97"/>
  <c r="H201" i="98"/>
  <c r="G1732" i="1"/>
  <c r="H198" i="97"/>
  <c r="H197" i="98"/>
  <c r="C1950" i="1"/>
  <c r="D371" i="97"/>
  <c r="D376" i="98"/>
  <c r="C2037" i="1"/>
  <c r="D437" i="97"/>
  <c r="D442" i="98"/>
  <c r="D2104" i="1"/>
  <c r="G1799" i="1"/>
  <c r="H256" i="97"/>
  <c r="H255" i="98"/>
  <c r="G1802" i="1"/>
  <c r="H259" i="97"/>
  <c r="H258" i="98"/>
  <c r="G1850" i="1"/>
  <c r="H315" i="97"/>
  <c r="G1864" i="1"/>
  <c r="H329" i="97"/>
  <c r="H326" i="98"/>
  <c r="B1865" i="1"/>
  <c r="C330" i="97"/>
  <c r="F1865" i="1"/>
  <c r="G330" i="97"/>
  <c r="G327" i="98"/>
  <c r="G1866" i="1"/>
  <c r="H331" i="97"/>
  <c r="E1867" i="1"/>
  <c r="F332" i="97"/>
  <c r="F329" i="98"/>
  <c r="F1910" i="1"/>
  <c r="G340" i="97"/>
  <c r="G345" i="98"/>
  <c r="B1920" i="1"/>
  <c r="C350" i="97"/>
  <c r="C355" i="98"/>
  <c r="F1920" i="1"/>
  <c r="G1921" i="1"/>
  <c r="H351" i="97"/>
  <c r="H356" i="98"/>
  <c r="E1706" i="1"/>
  <c r="F177" i="97"/>
  <c r="F176" i="98"/>
  <c r="F1770" i="1"/>
  <c r="G1760" i="1"/>
  <c r="H217" i="97"/>
  <c r="H216" i="98"/>
  <c r="F1747" i="1"/>
  <c r="G213" i="97"/>
  <c r="G212" i="98"/>
  <c r="G1743" i="1"/>
  <c r="H209" i="97"/>
  <c r="H208" i="98"/>
  <c r="H1742" i="1"/>
  <c r="O208" i="97"/>
  <c r="I207" i="98"/>
  <c r="E1740" i="1"/>
  <c r="F206" i="97"/>
  <c r="F205" i="98"/>
  <c r="H1736" i="1"/>
  <c r="O202" i="97"/>
  <c r="I201" i="98"/>
  <c r="H1730" i="1"/>
  <c r="O196" i="97"/>
  <c r="I195" i="98"/>
  <c r="D1951" i="1"/>
  <c r="E372" i="97"/>
  <c r="E377" i="98"/>
  <c r="D1984" i="1"/>
  <c r="E399" i="97"/>
  <c r="E404" i="98"/>
  <c r="D1986" i="1"/>
  <c r="E401" i="97"/>
  <c r="E406" i="98"/>
  <c r="C2008" i="1"/>
  <c r="D414" i="97"/>
  <c r="C2045" i="1"/>
  <c r="D445" i="97"/>
  <c r="D2067" i="1"/>
  <c r="E458" i="97"/>
  <c r="E463" i="98"/>
  <c r="D2070" i="1"/>
  <c r="E461" i="97"/>
  <c r="E466" i="98"/>
  <c r="C2105" i="1"/>
  <c r="C2123" i="1"/>
  <c r="D499" i="97"/>
  <c r="H1795" i="1"/>
  <c r="O252" i="97"/>
  <c r="I251" i="98"/>
  <c r="B1797" i="1"/>
  <c r="C254" i="97"/>
  <c r="E1826" i="1"/>
  <c r="F298" i="97"/>
  <c r="F297" i="98"/>
  <c r="B1827" i="1"/>
  <c r="C299" i="97"/>
  <c r="C298" i="98"/>
  <c r="H1837" i="1"/>
  <c r="O309" i="97"/>
  <c r="I308" i="98"/>
  <c r="H1850" i="1"/>
  <c r="O315" i="97"/>
  <c r="I312" i="98"/>
  <c r="E1861" i="1"/>
  <c r="F326" i="97"/>
  <c r="B1862" i="1"/>
  <c r="C327" i="97"/>
  <c r="C324" i="98"/>
  <c r="F1862" i="1"/>
  <c r="B1916" i="1"/>
  <c r="C346" i="97"/>
  <c r="C351" i="98"/>
  <c r="G2070" i="1"/>
  <c r="H461" i="97"/>
  <c r="H466" i="98"/>
  <c r="H2071" i="1"/>
  <c r="O462" i="97"/>
  <c r="I467" i="98"/>
  <c r="E2072" i="1"/>
  <c r="F463" i="97"/>
  <c r="H2096" i="1"/>
  <c r="O481" i="97"/>
  <c r="I486" i="98"/>
  <c r="E2097" i="1"/>
  <c r="F482" i="97"/>
  <c r="F487" i="98"/>
  <c r="B2098" i="1"/>
  <c r="C483" i="97"/>
  <c r="C488" i="98"/>
  <c r="F2098" i="1"/>
  <c r="H2100" i="1"/>
  <c r="O485" i="97"/>
  <c r="I490" i="98"/>
  <c r="E2101" i="1"/>
  <c r="F486" i="97"/>
  <c r="F491" i="98"/>
  <c r="B2102" i="1"/>
  <c r="C487" i="97"/>
  <c r="C492" i="98"/>
  <c r="F2102" i="1"/>
  <c r="G2103" i="1"/>
  <c r="H488" i="97"/>
  <c r="H2106" i="1"/>
  <c r="O491" i="97"/>
  <c r="I496" i="98"/>
  <c r="E2126" i="1"/>
  <c r="F502" i="97"/>
  <c r="F507" i="98"/>
  <c r="B2127" i="1"/>
  <c r="C503" i="97"/>
  <c r="C508" i="98"/>
  <c r="F2127" i="1"/>
  <c r="G503" i="97"/>
  <c r="G508" i="98"/>
  <c r="G2128" i="1"/>
  <c r="H504" i="97"/>
  <c r="H509" i="98"/>
  <c r="E2130" i="1"/>
  <c r="F506" i="97"/>
  <c r="F511" i="98"/>
  <c r="B2131" i="1"/>
  <c r="C507" i="97"/>
  <c r="C512" i="98"/>
  <c r="F2131" i="1"/>
  <c r="G2132" i="1"/>
  <c r="H508" i="97"/>
  <c r="H513" i="98"/>
  <c r="E2134" i="1"/>
  <c r="F510" i="97"/>
  <c r="E2136" i="1"/>
  <c r="F512" i="97"/>
  <c r="C166" i="98"/>
  <c r="F13" i="98"/>
  <c r="L421" i="97"/>
  <c r="K421" i="97"/>
  <c r="J421" i="97"/>
  <c r="D357" i="98"/>
  <c r="J234" i="97"/>
  <c r="L234" i="97"/>
  <c r="M234" i="97"/>
  <c r="E159" i="98"/>
  <c r="K160" i="97"/>
  <c r="J140" i="97"/>
  <c r="K140" i="97"/>
  <c r="K71" i="97"/>
  <c r="J71" i="97"/>
  <c r="L24" i="97"/>
  <c r="K24" i="97"/>
  <c r="E336" i="36"/>
  <c r="J325" i="17"/>
  <c r="K325" i="17"/>
  <c r="A3" i="123"/>
  <c r="J357" i="17"/>
  <c r="A3" i="195"/>
  <c r="L348" i="17"/>
  <c r="K357" i="17"/>
  <c r="M357" i="17"/>
  <c r="K345" i="17"/>
  <c r="M345" i="17"/>
  <c r="K218" i="17"/>
  <c r="L327" i="17"/>
  <c r="K13" i="97"/>
  <c r="L381" i="17"/>
  <c r="J327" i="17"/>
  <c r="L333" i="36"/>
  <c r="L317" i="17"/>
  <c r="K317" i="17"/>
  <c r="M317" i="17"/>
  <c r="E259" i="98"/>
  <c r="K258" i="97"/>
  <c r="M258" i="97"/>
  <c r="J153" i="97"/>
  <c r="L155" i="97"/>
  <c r="M155" i="97"/>
  <c r="E331" i="17"/>
  <c r="E342" i="36"/>
  <c r="M349" i="97"/>
  <c r="K402" i="97"/>
  <c r="E165" i="36"/>
  <c r="L160" i="17"/>
  <c r="D391" i="98"/>
  <c r="D346" i="98"/>
  <c r="J250" i="97"/>
  <c r="L250" i="97"/>
  <c r="E155" i="98"/>
  <c r="K156" i="97"/>
  <c r="L187" i="97"/>
  <c r="D186" i="98"/>
  <c r="K165" i="97"/>
  <c r="C164" i="98"/>
  <c r="C57" i="98"/>
  <c r="J92" i="97"/>
  <c r="K92" i="97"/>
  <c r="K34" i="97"/>
  <c r="J34" i="97"/>
  <c r="K27" i="97"/>
  <c r="L27" i="97"/>
  <c r="J19" i="97"/>
  <c r="D18" i="98"/>
  <c r="K19" i="97"/>
  <c r="J11" i="97"/>
  <c r="C10" i="98"/>
  <c r="J381" i="17"/>
  <c r="K381" i="17"/>
  <c r="M381" i="17"/>
  <c r="E435" i="98"/>
  <c r="D317" i="98"/>
  <c r="E153" i="98"/>
  <c r="C58" i="98"/>
  <c r="D125" i="98"/>
  <c r="C25" i="98"/>
  <c r="J15" i="97"/>
  <c r="C14" i="98"/>
  <c r="C19" i="98"/>
  <c r="E306" i="17"/>
  <c r="E326" i="36"/>
  <c r="J305" i="17"/>
  <c r="K305" i="17"/>
  <c r="M305" i="17"/>
  <c r="K51" i="17"/>
  <c r="M51" i="17"/>
  <c r="L51" i="17"/>
  <c r="D509" i="98"/>
  <c r="D512" i="98"/>
  <c r="D502" i="98"/>
  <c r="L439" i="97"/>
  <c r="J439" i="97"/>
  <c r="M439" i="97"/>
  <c r="D436" i="98"/>
  <c r="D394" i="98"/>
  <c r="D401" i="98"/>
  <c r="D349" i="98"/>
  <c r="D321" i="98"/>
  <c r="J324" i="97"/>
  <c r="J185" i="97"/>
  <c r="L185" i="97"/>
  <c r="C71" i="98"/>
  <c r="G90" i="98"/>
  <c r="K91" i="97"/>
  <c r="M91" i="97"/>
  <c r="D15" i="98"/>
  <c r="C21" i="98"/>
  <c r="D16" i="98"/>
  <c r="L23" i="97"/>
  <c r="M23" i="97"/>
  <c r="C22" i="98"/>
  <c r="L309" i="17"/>
  <c r="E310" i="17"/>
  <c r="J164" i="17"/>
  <c r="K164" i="17"/>
  <c r="M164" i="17"/>
  <c r="C351" i="36"/>
  <c r="G377" i="36"/>
  <c r="A3" i="194"/>
  <c r="J218" i="17"/>
  <c r="J480" i="97"/>
  <c r="J253" i="97"/>
  <c r="M253" i="97"/>
  <c r="L323" i="97"/>
  <c r="M323" i="97"/>
  <c r="L478" i="97"/>
  <c r="M478" i="97"/>
  <c r="J325" i="97"/>
  <c r="L480" i="97"/>
  <c r="J388" i="97"/>
  <c r="M388" i="97"/>
  <c r="K153" i="97"/>
  <c r="M153" i="97"/>
  <c r="L92" i="97"/>
  <c r="J330" i="17"/>
  <c r="M330" i="17"/>
  <c r="J24" i="97"/>
  <c r="D459" i="98"/>
  <c r="D347" i="98"/>
  <c r="E50" i="36"/>
  <c r="K15" i="97"/>
  <c r="M15" i="97"/>
  <c r="L165" i="97"/>
  <c r="J160" i="97"/>
  <c r="J402" i="97"/>
  <c r="D70" i="98"/>
  <c r="D249" i="98"/>
  <c r="G295" i="98"/>
  <c r="D356" i="98"/>
  <c r="C233" i="98"/>
  <c r="K232" i="97"/>
  <c r="M232" i="97"/>
  <c r="J264" i="97"/>
  <c r="L264" i="97"/>
  <c r="I214" i="98"/>
  <c r="I364" i="98"/>
  <c r="K49" i="97"/>
  <c r="I75" i="98"/>
  <c r="I74" i="98"/>
  <c r="I122" i="98"/>
  <c r="I30" i="98"/>
  <c r="I454" i="98"/>
  <c r="I499" i="98"/>
  <c r="C367" i="17"/>
  <c r="E364" i="17"/>
  <c r="F364" i="17"/>
  <c r="F384" i="36"/>
  <c r="K347" i="17"/>
  <c r="G338" i="17"/>
  <c r="K338" i="17"/>
  <c r="H334" i="17"/>
  <c r="E324" i="17"/>
  <c r="O306" i="17"/>
  <c r="I326" i="36"/>
  <c r="I183" i="82"/>
  <c r="G383" i="36"/>
  <c r="F360" i="17"/>
  <c r="C331" i="17"/>
  <c r="H336" i="36"/>
  <c r="G374" i="17"/>
  <c r="F371" i="17"/>
  <c r="E367" i="17"/>
  <c r="E387" i="36"/>
  <c r="J359" i="17"/>
  <c r="M359" i="17"/>
  <c r="G341" i="17"/>
  <c r="C341" i="36"/>
  <c r="H320" i="17"/>
  <c r="J320" i="17"/>
  <c r="C306" i="17"/>
  <c r="D325" i="36"/>
  <c r="I83" i="36"/>
  <c r="I320" i="36"/>
  <c r="I339" i="36"/>
  <c r="E1492" i="1"/>
  <c r="E1493" i="1"/>
  <c r="E1495" i="1"/>
  <c r="G1552" i="1"/>
  <c r="H58" i="97"/>
  <c r="H57" i="98"/>
  <c r="H64" i="17"/>
  <c r="G1561" i="1"/>
  <c r="H67" i="97"/>
  <c r="H66" i="98"/>
  <c r="G1559" i="1"/>
  <c r="H65" i="97"/>
  <c r="H64" i="98"/>
  <c r="G1556" i="1"/>
  <c r="H62" i="97"/>
  <c r="H61" i="98"/>
  <c r="G1558" i="1"/>
  <c r="H64" i="97"/>
  <c r="H63" i="98"/>
  <c r="F1461" i="1"/>
  <c r="G12" i="97"/>
  <c r="F1463" i="1"/>
  <c r="G14" i="97"/>
  <c r="G13" i="98"/>
  <c r="C1491" i="1"/>
  <c r="D33" i="97"/>
  <c r="C1493" i="1"/>
  <c r="D35" i="97"/>
  <c r="B1560" i="1"/>
  <c r="C66" i="97"/>
  <c r="C70" i="17"/>
  <c r="E63" i="17"/>
  <c r="D1551" i="1"/>
  <c r="E57" i="97"/>
  <c r="E56" i="98"/>
  <c r="E1557" i="1"/>
  <c r="F63" i="97"/>
  <c r="F62" i="98"/>
  <c r="F67" i="17"/>
  <c r="H30" i="90"/>
  <c r="H25" i="90"/>
  <c r="H22" i="90"/>
  <c r="F1496" i="1"/>
  <c r="G38" i="97"/>
  <c r="F1501" i="1"/>
  <c r="F1502" i="1"/>
  <c r="C61" i="17"/>
  <c r="B1558" i="1"/>
  <c r="C64" i="97"/>
  <c r="B1551" i="1"/>
  <c r="C57" i="97"/>
  <c r="C1556" i="1"/>
  <c r="D62" i="97"/>
  <c r="D61" i="98"/>
  <c r="D61" i="17"/>
  <c r="D60" i="36"/>
  <c r="C1557" i="1"/>
  <c r="D63" i="97"/>
  <c r="D62" i="98"/>
  <c r="G1521" i="1"/>
  <c r="H78" i="97"/>
  <c r="H77" i="98"/>
  <c r="G1523" i="1"/>
  <c r="H80" i="97"/>
  <c r="K80" i="97"/>
  <c r="G1623" i="1"/>
  <c r="H117" i="97"/>
  <c r="H116" i="98"/>
  <c r="G1626" i="1"/>
  <c r="H120" i="97"/>
  <c r="E1641" i="1"/>
  <c r="F126" i="97"/>
  <c r="F125" i="98"/>
  <c r="E1643" i="1"/>
  <c r="F128" i="97"/>
  <c r="D1644" i="1"/>
  <c r="E129" i="97"/>
  <c r="E128" i="98"/>
  <c r="D1650" i="1"/>
  <c r="E135" i="97"/>
  <c r="E134" i="98"/>
  <c r="D1652" i="1"/>
  <c r="E137" i="97"/>
  <c r="E136" i="98"/>
  <c r="C1640" i="1"/>
  <c r="D125" i="97"/>
  <c r="C1642" i="1"/>
  <c r="D127" i="97"/>
  <c r="C1647" i="1"/>
  <c r="D132" i="97"/>
  <c r="C1649" i="1"/>
  <c r="D134" i="97"/>
  <c r="C1646" i="1"/>
  <c r="D131" i="97"/>
  <c r="C1648" i="1"/>
  <c r="D133" i="97"/>
  <c r="F1709" i="1"/>
  <c r="F1710" i="1"/>
  <c r="F1704" i="1"/>
  <c r="G175" i="97"/>
  <c r="G174" i="98"/>
  <c r="B1743" i="1"/>
  <c r="C209" i="97"/>
  <c r="B1746" i="1"/>
  <c r="C212" i="97"/>
  <c r="B1764" i="1"/>
  <c r="C221" i="97"/>
  <c r="B1765" i="1"/>
  <c r="C222" i="97"/>
  <c r="D1791" i="1"/>
  <c r="E248" i="97"/>
  <c r="D1798" i="1"/>
  <c r="E255" i="97"/>
  <c r="D1790" i="1"/>
  <c r="E247" i="97"/>
  <c r="D1802" i="1"/>
  <c r="E259" i="97"/>
  <c r="J259" i="97"/>
  <c r="D1799" i="1"/>
  <c r="E256" i="97"/>
  <c r="Z96" i="66"/>
  <c r="I71" i="82"/>
  <c r="H1865" i="1"/>
  <c r="O330" i="97"/>
  <c r="I327" i="98"/>
  <c r="C1881" i="1"/>
  <c r="D272" i="97"/>
  <c r="C1892" i="1"/>
  <c r="D283" i="97"/>
  <c r="C1890" i="1"/>
  <c r="D281" i="97"/>
  <c r="C1889" i="1"/>
  <c r="D280" i="97"/>
  <c r="C1888" i="1"/>
  <c r="D279" i="97"/>
  <c r="C1886" i="1"/>
  <c r="D277" i="97"/>
  <c r="C1884" i="1"/>
  <c r="D275" i="97"/>
  <c r="C1882" i="1"/>
  <c r="D273" i="97"/>
  <c r="G1882" i="1"/>
  <c r="H273" i="97"/>
  <c r="H272" i="98"/>
  <c r="G1893" i="1"/>
  <c r="H284" i="97"/>
  <c r="H283" i="98"/>
  <c r="G1892" i="1"/>
  <c r="H283" i="97"/>
  <c r="H282" i="98"/>
  <c r="G1890" i="1"/>
  <c r="H281" i="97"/>
  <c r="H280" i="98"/>
  <c r="G1889" i="1"/>
  <c r="H280" i="97"/>
  <c r="H279" i="98"/>
  <c r="G1888" i="1"/>
  <c r="H279" i="97"/>
  <c r="H278" i="98"/>
  <c r="G1886" i="1"/>
  <c r="H277" i="97"/>
  <c r="H276" i="98"/>
  <c r="G1884" i="1"/>
  <c r="H275" i="97"/>
  <c r="H274" i="98"/>
  <c r="G1880" i="1"/>
  <c r="H271" i="97"/>
  <c r="H270" i="98"/>
  <c r="G1881" i="1"/>
  <c r="H272" i="97"/>
  <c r="H271" i="98"/>
  <c r="H18" i="90"/>
  <c r="B1477" i="1"/>
  <c r="C28" i="97"/>
  <c r="H1460" i="1"/>
  <c r="O11" i="97"/>
  <c r="I10" i="98"/>
  <c r="G1465" i="1"/>
  <c r="H16" i="97"/>
  <c r="C1471" i="1"/>
  <c r="D22" i="97"/>
  <c r="J22" i="97"/>
  <c r="C1467" i="1"/>
  <c r="D18" i="97"/>
  <c r="K18" i="97"/>
  <c r="G1466" i="1"/>
  <c r="H17" i="97"/>
  <c r="J17" i="97"/>
  <c r="G1461" i="1"/>
  <c r="H12" i="97"/>
  <c r="H11" i="98"/>
  <c r="B1554" i="1"/>
  <c r="C60" i="97"/>
  <c r="B1555" i="1"/>
  <c r="C61" i="97"/>
  <c r="C1550" i="1"/>
  <c r="D56" i="97"/>
  <c r="D55" i="98"/>
  <c r="D62" i="17"/>
  <c r="G1550" i="1"/>
  <c r="H56" i="97"/>
  <c r="H55" i="98"/>
  <c r="H62" i="17"/>
  <c r="H61" i="36"/>
  <c r="D1553" i="1"/>
  <c r="E59" i="97"/>
  <c r="J59" i="97"/>
  <c r="D1555" i="1"/>
  <c r="E61" i="97"/>
  <c r="E60" i="98"/>
  <c r="D1552" i="1"/>
  <c r="E58" i="97"/>
  <c r="F1554" i="1"/>
  <c r="G60" i="97"/>
  <c r="G59" i="98"/>
  <c r="F1555" i="1"/>
  <c r="G61" i="97"/>
  <c r="G60" i="98"/>
  <c r="C1531" i="1"/>
  <c r="D88" i="97"/>
  <c r="C1522" i="1"/>
  <c r="D79" i="97"/>
  <c r="C1521" i="1"/>
  <c r="D78" i="97"/>
  <c r="B1612" i="1"/>
  <c r="C106" i="97"/>
  <c r="B1615" i="1"/>
  <c r="C109" i="97"/>
  <c r="E1683" i="1"/>
  <c r="F163" i="97"/>
  <c r="F162" i="98"/>
  <c r="E1686" i="1"/>
  <c r="F166" i="97"/>
  <c r="F165" i="98"/>
  <c r="H29" i="90"/>
  <c r="H26" i="90"/>
  <c r="H21" i="90"/>
  <c r="B1470" i="1"/>
  <c r="C21" i="97"/>
  <c r="F1477" i="1"/>
  <c r="G28" i="97"/>
  <c r="G27" i="98"/>
  <c r="B1494" i="1"/>
  <c r="C36" i="97"/>
  <c r="B1502" i="1"/>
  <c r="C44" i="97"/>
  <c r="F1498" i="1"/>
  <c r="E1647" i="1"/>
  <c r="F132" i="97"/>
  <c r="F131" i="98"/>
  <c r="E1650" i="1"/>
  <c r="F135" i="97"/>
  <c r="F134" i="98"/>
  <c r="E1652" i="1"/>
  <c r="F137" i="97"/>
  <c r="F136" i="98"/>
  <c r="E1653" i="1"/>
  <c r="F138" i="97"/>
  <c r="F137" i="98"/>
  <c r="C1702" i="1"/>
  <c r="D173" i="97"/>
  <c r="C1705" i="1"/>
  <c r="D176" i="97"/>
  <c r="C1703" i="1"/>
  <c r="D174" i="97"/>
  <c r="E1701" i="1"/>
  <c r="F172" i="97"/>
  <c r="L172" i="97"/>
  <c r="E1704" i="1"/>
  <c r="F175" i="97"/>
  <c r="F174" i="98"/>
  <c r="E1713" i="1"/>
  <c r="F184" i="97"/>
  <c r="C1821" i="1"/>
  <c r="D293" i="97"/>
  <c r="C1823" i="1"/>
  <c r="D295" i="97"/>
  <c r="D294" i="98"/>
  <c r="Z86" i="66"/>
  <c r="I61" i="82"/>
  <c r="H1855" i="1"/>
  <c r="O320" i="97"/>
  <c r="I317" i="98"/>
  <c r="H1854" i="1"/>
  <c r="O319" i="97"/>
  <c r="I316" i="98"/>
  <c r="D1885" i="1"/>
  <c r="E276" i="97"/>
  <c r="D1883" i="1"/>
  <c r="E274" i="97"/>
  <c r="L274" i="97"/>
  <c r="D1882" i="1"/>
  <c r="E273" i="97"/>
  <c r="E272" i="98"/>
  <c r="H1883" i="1"/>
  <c r="O274" i="97"/>
  <c r="I273" i="98"/>
  <c r="Z37" i="66"/>
  <c r="I83" i="82"/>
  <c r="H1892" i="1"/>
  <c r="O283" i="97"/>
  <c r="I282" i="98"/>
  <c r="Z45" i="66"/>
  <c r="I91" i="82"/>
  <c r="E1896" i="1"/>
  <c r="F287" i="97"/>
  <c r="E1894" i="1"/>
  <c r="F285" i="97"/>
  <c r="E1893" i="1"/>
  <c r="F284" i="97"/>
  <c r="H1897" i="1"/>
  <c r="O288" i="97"/>
  <c r="I287" i="98"/>
  <c r="Z53" i="66"/>
  <c r="I99" i="82"/>
  <c r="E1918" i="1"/>
  <c r="F348" i="97"/>
  <c r="E1922" i="1"/>
  <c r="F352" i="97"/>
  <c r="K352" i="97"/>
  <c r="E1917" i="1"/>
  <c r="F347" i="97"/>
  <c r="E1912" i="1"/>
  <c r="F342" i="97"/>
  <c r="L342" i="97"/>
  <c r="E1920" i="1"/>
  <c r="F350" i="97"/>
  <c r="E1910" i="1"/>
  <c r="F340" i="97"/>
  <c r="J340" i="97"/>
  <c r="E1921" i="1"/>
  <c r="F351" i="97"/>
  <c r="E1916" i="1"/>
  <c r="F346" i="97"/>
  <c r="L346" i="97"/>
  <c r="E1911" i="1"/>
  <c r="F341" i="97"/>
  <c r="G1911" i="1"/>
  <c r="H341" i="97"/>
  <c r="H346" i="98"/>
  <c r="G1913" i="1"/>
  <c r="H343" i="97"/>
  <c r="H348" i="98"/>
  <c r="D1915" i="1"/>
  <c r="E345" i="97"/>
  <c r="D1913" i="1"/>
  <c r="E343" i="97"/>
  <c r="E348" i="98"/>
  <c r="H1913" i="1"/>
  <c r="O343" i="97"/>
  <c r="I348" i="98"/>
  <c r="H1912" i="1"/>
  <c r="O342" i="97"/>
  <c r="I347" i="98"/>
  <c r="H1915" i="1"/>
  <c r="O345" i="97"/>
  <c r="I350" i="98"/>
  <c r="E1923" i="1"/>
  <c r="F353" i="97"/>
  <c r="J353" i="97"/>
  <c r="E1926" i="1"/>
  <c r="F356" i="97"/>
  <c r="E1924" i="1"/>
  <c r="F354" i="97"/>
  <c r="B1948" i="1"/>
  <c r="C369" i="97"/>
  <c r="B1942" i="1"/>
  <c r="C363" i="97"/>
  <c r="B1951" i="1"/>
  <c r="C372" i="97"/>
  <c r="B1950" i="1"/>
  <c r="C371" i="97"/>
  <c r="B1952" i="1"/>
  <c r="C373" i="97"/>
  <c r="B1947" i="1"/>
  <c r="C368" i="97"/>
  <c r="B1940" i="1"/>
  <c r="C361" i="97"/>
  <c r="B1941" i="1"/>
  <c r="C362" i="97"/>
  <c r="B1946" i="1"/>
  <c r="C367" i="97"/>
  <c r="F1942" i="1"/>
  <c r="G363" i="97"/>
  <c r="G368" i="98"/>
  <c r="F1946" i="1"/>
  <c r="G367" i="97"/>
  <c r="G372" i="98"/>
  <c r="F1941" i="1"/>
  <c r="G362" i="97"/>
  <c r="G367" i="98"/>
  <c r="D1941" i="1"/>
  <c r="E362" i="97"/>
  <c r="E367" i="98"/>
  <c r="D1943" i="1"/>
  <c r="E364" i="97"/>
  <c r="H1943" i="1"/>
  <c r="O364" i="97"/>
  <c r="I369" i="98"/>
  <c r="H1941" i="1"/>
  <c r="O362" i="97"/>
  <c r="I367" i="98"/>
  <c r="E1943" i="1"/>
  <c r="F364" i="97"/>
  <c r="F369" i="98"/>
  <c r="E1945" i="1"/>
  <c r="F366" i="97"/>
  <c r="F371" i="98"/>
  <c r="B1945" i="1"/>
  <c r="C366" i="97"/>
  <c r="B1944" i="1"/>
  <c r="C365" i="97"/>
  <c r="F1944" i="1"/>
  <c r="G365" i="97"/>
  <c r="G370" i="98"/>
  <c r="F1945" i="1"/>
  <c r="G366" i="97"/>
  <c r="G371" i="98"/>
  <c r="B1953" i="1"/>
  <c r="C374" i="97"/>
  <c r="B1956" i="1"/>
  <c r="C377" i="97"/>
  <c r="B1954" i="1"/>
  <c r="C375" i="97"/>
  <c r="F1953" i="1"/>
  <c r="G374" i="97"/>
  <c r="G379" i="98"/>
  <c r="F1956" i="1"/>
  <c r="G377" i="97"/>
  <c r="G382" i="98"/>
  <c r="F1954" i="1"/>
  <c r="G375" i="97"/>
  <c r="G380" i="98"/>
  <c r="G1982" i="1"/>
  <c r="H397" i="97"/>
  <c r="H402" i="98"/>
  <c r="G1981" i="1"/>
  <c r="H396" i="97"/>
  <c r="K396" i="97"/>
  <c r="G1980" i="1"/>
  <c r="H395" i="97"/>
  <c r="K395" i="97"/>
  <c r="G1978" i="1"/>
  <c r="H393" i="97"/>
  <c r="G1977" i="1"/>
  <c r="H392" i="97"/>
  <c r="J392" i="97"/>
  <c r="G1976" i="1"/>
  <c r="H391" i="97"/>
  <c r="G1970" i="1"/>
  <c r="H385" i="97"/>
  <c r="G1971" i="1"/>
  <c r="H386" i="97"/>
  <c r="C1984" i="1"/>
  <c r="D399" i="97"/>
  <c r="C1986" i="1"/>
  <c r="D401" i="97"/>
  <c r="C1983" i="1"/>
  <c r="D398" i="97"/>
  <c r="D2007" i="1"/>
  <c r="E413" i="97"/>
  <c r="D2012" i="1"/>
  <c r="E418" i="97"/>
  <c r="D2010" i="1"/>
  <c r="E416" i="97"/>
  <c r="D2000" i="1"/>
  <c r="E406" i="97"/>
  <c r="D2006" i="1"/>
  <c r="E412" i="97"/>
  <c r="D2002" i="1"/>
  <c r="E408" i="97"/>
  <c r="E413" i="98"/>
  <c r="D2001" i="1"/>
  <c r="E407" i="97"/>
  <c r="E412" i="98"/>
  <c r="H2007" i="1"/>
  <c r="O413" i="97"/>
  <c r="I418" i="98"/>
  <c r="H2002" i="1"/>
  <c r="O408" i="97"/>
  <c r="I413" i="98"/>
  <c r="H2012" i="1"/>
  <c r="O418" i="97"/>
  <c r="I423" i="98"/>
  <c r="H2011" i="1"/>
  <c r="O417" i="97"/>
  <c r="I422" i="98"/>
  <c r="H2010" i="1"/>
  <c r="O416" i="97"/>
  <c r="I421" i="98"/>
  <c r="H2006" i="1"/>
  <c r="O412" i="97"/>
  <c r="I417" i="98"/>
  <c r="H2000" i="1"/>
  <c r="O406" i="97"/>
  <c r="I411" i="98"/>
  <c r="H2008" i="1"/>
  <c r="O414" i="97"/>
  <c r="I419" i="98"/>
  <c r="B2001" i="1"/>
  <c r="C407" i="97"/>
  <c r="B2003" i="1"/>
  <c r="C409" i="97"/>
  <c r="C2002" i="1"/>
  <c r="D408" i="97"/>
  <c r="C2005" i="1"/>
  <c r="D411" i="97"/>
  <c r="C2003" i="1"/>
  <c r="D409" i="97"/>
  <c r="D414" i="98"/>
  <c r="G2003" i="1"/>
  <c r="H409" i="97"/>
  <c r="H414" i="98"/>
  <c r="G2002" i="1"/>
  <c r="H408" i="97"/>
  <c r="H413" i="98"/>
  <c r="H2004" i="1"/>
  <c r="O410" i="97"/>
  <c r="I415" i="98"/>
  <c r="H2005" i="1"/>
  <c r="O411" i="97"/>
  <c r="I416" i="98"/>
  <c r="D2014" i="1"/>
  <c r="E420" i="97"/>
  <c r="D2016" i="1"/>
  <c r="E422" i="97"/>
  <c r="H2014" i="1"/>
  <c r="O420" i="97"/>
  <c r="I425" i="98"/>
  <c r="H2013" i="1"/>
  <c r="O419" i="97"/>
  <c r="I424" i="98"/>
  <c r="E2041" i="1"/>
  <c r="F441" i="97"/>
  <c r="E2040" i="1"/>
  <c r="F440" i="97"/>
  <c r="L440" i="97"/>
  <c r="E2031" i="1"/>
  <c r="F431" i="97"/>
  <c r="E2042" i="1"/>
  <c r="F442" i="97"/>
  <c r="E2036" i="1"/>
  <c r="F436" i="97"/>
  <c r="E2032" i="1"/>
  <c r="F432" i="97"/>
  <c r="E2030" i="1"/>
  <c r="F430" i="97"/>
  <c r="F435" i="98"/>
  <c r="E2037" i="1"/>
  <c r="F437" i="97"/>
  <c r="E2038" i="1"/>
  <c r="F438" i="97"/>
  <c r="G2031" i="1"/>
  <c r="H431" i="97"/>
  <c r="H436" i="98"/>
  <c r="G2033" i="1"/>
  <c r="H433" i="97"/>
  <c r="K433" i="97"/>
  <c r="H2035" i="1"/>
  <c r="O435" i="97"/>
  <c r="I440" i="98"/>
  <c r="H2032" i="1"/>
  <c r="O432" i="97"/>
  <c r="I437" i="98"/>
  <c r="E2035" i="1"/>
  <c r="F435" i="97"/>
  <c r="E2034" i="1"/>
  <c r="F434" i="97"/>
  <c r="L434" i="97"/>
  <c r="E2043" i="1"/>
  <c r="F443" i="97"/>
  <c r="E2046" i="1"/>
  <c r="F446" i="97"/>
  <c r="E2044" i="1"/>
  <c r="F444" i="97"/>
  <c r="B2061" i="1"/>
  <c r="C452" i="97"/>
  <c r="B2062" i="1"/>
  <c r="C453" i="97"/>
  <c r="B2071" i="1"/>
  <c r="C462" i="97"/>
  <c r="B2067" i="1"/>
  <c r="C458" i="97"/>
  <c r="B2066" i="1"/>
  <c r="C457" i="97"/>
  <c r="B2068" i="1"/>
  <c r="C459" i="97"/>
  <c r="B2060" i="1"/>
  <c r="C451" i="97"/>
  <c r="B2070" i="1"/>
  <c r="C461" i="97"/>
  <c r="F2062" i="1"/>
  <c r="G453" i="97"/>
  <c r="G458" i="98"/>
  <c r="F2061" i="1"/>
  <c r="G452" i="97"/>
  <c r="G457" i="98"/>
  <c r="F2072" i="1"/>
  <c r="F2070" i="1"/>
  <c r="F2068" i="1"/>
  <c r="F2066" i="1"/>
  <c r="G457" i="97"/>
  <c r="G462" i="98"/>
  <c r="F2060" i="1"/>
  <c r="G451" i="97"/>
  <c r="G456" i="98"/>
  <c r="F2071" i="1"/>
  <c r="F2067" i="1"/>
  <c r="G458" i="97"/>
  <c r="G463" i="98"/>
  <c r="E2063" i="1"/>
  <c r="F454" i="97"/>
  <c r="K454" i="97"/>
  <c r="E2062" i="1"/>
  <c r="F453" i="97"/>
  <c r="F458" i="98"/>
  <c r="E2065" i="1"/>
  <c r="F456" i="97"/>
  <c r="F461" i="98"/>
  <c r="B2065" i="1"/>
  <c r="C456" i="97"/>
  <c r="B2064" i="1"/>
  <c r="C455" i="97"/>
  <c r="F2065" i="1"/>
  <c r="G456" i="97"/>
  <c r="G461" i="98"/>
  <c r="F2064" i="1"/>
  <c r="G455" i="97"/>
  <c r="G460" i="98"/>
  <c r="D1502" i="1"/>
  <c r="E44" i="97"/>
  <c r="E43" i="98"/>
  <c r="D1501" i="1"/>
  <c r="E43" i="97"/>
  <c r="G1499" i="1"/>
  <c r="H41" i="97"/>
  <c r="D1497" i="1"/>
  <c r="E39" i="97"/>
  <c r="D1490" i="1"/>
  <c r="E32" i="97"/>
  <c r="B1561" i="1"/>
  <c r="C67" i="97"/>
  <c r="B1567" i="1"/>
  <c r="C73" i="97"/>
  <c r="H1554" i="1"/>
  <c r="O60" i="97"/>
  <c r="I59" i="98"/>
  <c r="H1557" i="1"/>
  <c r="O63" i="97"/>
  <c r="I62" i="98"/>
  <c r="E1558" i="1"/>
  <c r="F64" i="97"/>
  <c r="F63" i="98"/>
  <c r="E1559" i="1"/>
  <c r="G1560" i="1"/>
  <c r="H66" i="97"/>
  <c r="H65" i="98"/>
  <c r="G1562" i="1"/>
  <c r="H68" i="97"/>
  <c r="D1563" i="1"/>
  <c r="E69" i="97"/>
  <c r="K69" i="97"/>
  <c r="G1564" i="1"/>
  <c r="H70" i="97"/>
  <c r="H69" i="98"/>
  <c r="G1567" i="1"/>
  <c r="H73" i="97"/>
  <c r="H72" i="98"/>
  <c r="E1534" i="1"/>
  <c r="H1533" i="1"/>
  <c r="O90" i="97"/>
  <c r="I89" i="98"/>
  <c r="H1532" i="1"/>
  <c r="O89" i="97"/>
  <c r="I88" i="98"/>
  <c r="C1526" i="1"/>
  <c r="D83" i="97"/>
  <c r="C1597" i="1"/>
  <c r="C1595" i="1"/>
  <c r="E1590" i="1"/>
  <c r="E1589" i="1"/>
  <c r="E1588" i="1"/>
  <c r="D1583" i="1"/>
  <c r="E1580" i="1"/>
  <c r="B1624" i="1"/>
  <c r="C118" i="97"/>
  <c r="B1610" i="1"/>
  <c r="C104" i="97"/>
  <c r="B1616" i="1"/>
  <c r="C110" i="97"/>
  <c r="B1620" i="1"/>
  <c r="C114" i="97"/>
  <c r="B1623" i="1"/>
  <c r="C117" i="97"/>
  <c r="E1624" i="1"/>
  <c r="F118" i="97"/>
  <c r="F117" i="98"/>
  <c r="G1654" i="1"/>
  <c r="H139" i="97"/>
  <c r="D1651" i="1"/>
  <c r="E136" i="97"/>
  <c r="C1650" i="1"/>
  <c r="D135" i="97"/>
  <c r="C1644" i="1"/>
  <c r="D129" i="97"/>
  <c r="E1674" i="1"/>
  <c r="F154" i="97"/>
  <c r="F153" i="98"/>
  <c r="E1671" i="1"/>
  <c r="F151" i="97"/>
  <c r="E1670" i="1"/>
  <c r="F150" i="97"/>
  <c r="F1711" i="1"/>
  <c r="F1708" i="1"/>
  <c r="B1761" i="1"/>
  <c r="C218" i="97"/>
  <c r="B1767" i="1"/>
  <c r="C224" i="97"/>
  <c r="B1771" i="1"/>
  <c r="C228" i="97"/>
  <c r="C1887" i="1"/>
  <c r="D278" i="97"/>
  <c r="G1887" i="1"/>
  <c r="H278" i="97"/>
  <c r="H277" i="98"/>
  <c r="C1891" i="1"/>
  <c r="D282" i="97"/>
  <c r="G1891" i="1"/>
  <c r="H282" i="97"/>
  <c r="H281" i="98"/>
  <c r="E1914" i="1"/>
  <c r="F344" i="97"/>
  <c r="K344" i="97"/>
  <c r="E1919" i="1"/>
  <c r="B1949" i="1"/>
  <c r="C370" i="97"/>
  <c r="G1974" i="1"/>
  <c r="H389" i="97"/>
  <c r="J389" i="97"/>
  <c r="G1979" i="1"/>
  <c r="H394" i="97"/>
  <c r="H399" i="98"/>
  <c r="D2004" i="1"/>
  <c r="E410" i="97"/>
  <c r="D2009" i="1"/>
  <c r="E415" i="97"/>
  <c r="H2009" i="1"/>
  <c r="O415" i="97"/>
  <c r="I420" i="98"/>
  <c r="E2039" i="1"/>
  <c r="F2069" i="1"/>
  <c r="G1612" i="1"/>
  <c r="H106" i="97"/>
  <c r="H105" i="98"/>
  <c r="G1615" i="1"/>
  <c r="H109" i="97"/>
  <c r="H108" i="98"/>
  <c r="C1833" i="1"/>
  <c r="D305" i="97"/>
  <c r="C1834" i="1"/>
  <c r="D306" i="97"/>
  <c r="G1834" i="1"/>
  <c r="H306" i="97"/>
  <c r="H305" i="98"/>
  <c r="G1833" i="1"/>
  <c r="H305" i="97"/>
  <c r="H304" i="98"/>
  <c r="G1836" i="1"/>
  <c r="H308" i="97"/>
  <c r="Z72" i="66"/>
  <c r="I47" i="82"/>
  <c r="H1834" i="1"/>
  <c r="O306" i="97"/>
  <c r="I305" i="98"/>
  <c r="H1836" i="1"/>
  <c r="O308" i="97"/>
  <c r="I307" i="98"/>
  <c r="Z76" i="66"/>
  <c r="I51" i="82"/>
  <c r="B1550" i="1"/>
  <c r="C56" i="97"/>
  <c r="B1559" i="1"/>
  <c r="C65" i="97"/>
  <c r="B1557" i="1"/>
  <c r="C63" i="97"/>
  <c r="C1559" i="1"/>
  <c r="D65" i="97"/>
  <c r="D64" i="98"/>
  <c r="C1561" i="1"/>
  <c r="D67" i="97"/>
  <c r="D66" i="98"/>
  <c r="F1566" i="1"/>
  <c r="G72" i="97"/>
  <c r="H1563" i="1"/>
  <c r="O69" i="97"/>
  <c r="I68" i="98"/>
  <c r="C1529" i="1"/>
  <c r="D86" i="97"/>
  <c r="C1524" i="1"/>
  <c r="D81" i="97"/>
  <c r="G1525" i="1"/>
  <c r="H82" i="97"/>
  <c r="H81" i="98"/>
  <c r="C1520" i="1"/>
  <c r="D77" i="97"/>
  <c r="F1594" i="1"/>
  <c r="C1594" i="1"/>
  <c r="B1627" i="1"/>
  <c r="C121" i="97"/>
  <c r="F1625" i="1"/>
  <c r="G119" i="97"/>
  <c r="G118" i="98"/>
  <c r="C1652" i="1"/>
  <c r="D137" i="97"/>
  <c r="D1641" i="1"/>
  <c r="E126" i="97"/>
  <c r="E1687" i="1"/>
  <c r="F167" i="97"/>
  <c r="F166" i="98"/>
  <c r="G1717" i="1"/>
  <c r="H188" i="97"/>
  <c r="H187" i="98"/>
  <c r="F1706" i="1"/>
  <c r="G177" i="97"/>
  <c r="G176" i="98"/>
  <c r="F1700" i="1"/>
  <c r="G171" i="97"/>
  <c r="G170" i="98"/>
  <c r="B1760" i="1"/>
  <c r="C217" i="97"/>
  <c r="B1766" i="1"/>
  <c r="C223" i="97"/>
  <c r="B1770" i="1"/>
  <c r="C227" i="97"/>
  <c r="B1773" i="1"/>
  <c r="C230" i="97"/>
  <c r="H1774" i="1"/>
  <c r="O231" i="97"/>
  <c r="I230" i="98"/>
  <c r="O62" i="17"/>
  <c r="I61" i="36"/>
  <c r="H1550" i="1"/>
  <c r="O56" i="97"/>
  <c r="I55" i="98"/>
  <c r="C1582" i="1"/>
  <c r="C1583" i="1"/>
  <c r="C1585" i="1"/>
  <c r="D1610" i="1"/>
  <c r="E104" i="97"/>
  <c r="E103" i="98"/>
  <c r="D1612" i="1"/>
  <c r="E106" i="97"/>
  <c r="E105" i="98"/>
  <c r="D1618" i="1"/>
  <c r="E112" i="97"/>
  <c r="D1619" i="1"/>
  <c r="E113" i="97"/>
  <c r="D1683" i="1"/>
  <c r="E163" i="97"/>
  <c r="D1686" i="1"/>
  <c r="E166" i="97"/>
  <c r="F1734" i="1"/>
  <c r="G200" i="97"/>
  <c r="G199" i="98"/>
  <c r="F1735" i="1"/>
  <c r="G201" i="97"/>
  <c r="G200" i="98"/>
  <c r="H1731" i="1"/>
  <c r="O197" i="97"/>
  <c r="I196" i="98"/>
  <c r="H1733" i="1"/>
  <c r="O199" i="97"/>
  <c r="I198" i="98"/>
  <c r="D1739" i="1"/>
  <c r="E205" i="97"/>
  <c r="D1740" i="1"/>
  <c r="E206" i="97"/>
  <c r="D1730" i="1"/>
  <c r="E196" i="97"/>
  <c r="E195" i="98"/>
  <c r="D1731" i="1"/>
  <c r="E197" i="97"/>
  <c r="D1734" i="1"/>
  <c r="E200" i="97"/>
  <c r="C69" i="17"/>
  <c r="F62" i="17"/>
  <c r="F61" i="36"/>
  <c r="D71" i="17"/>
  <c r="F1497" i="1"/>
  <c r="G39" i="97"/>
  <c r="G38" i="98"/>
  <c r="C1495" i="1"/>
  <c r="D37" i="97"/>
  <c r="F1491" i="1"/>
  <c r="G33" i="97"/>
  <c r="G32" i="98"/>
  <c r="B1556" i="1"/>
  <c r="C62" i="97"/>
  <c r="B1564" i="1"/>
  <c r="C70" i="97"/>
  <c r="E1552" i="1"/>
  <c r="F58" i="97"/>
  <c r="F57" i="98"/>
  <c r="G1554" i="1"/>
  <c r="H60" i="97"/>
  <c r="H59" i="98"/>
  <c r="G1557" i="1"/>
  <c r="H63" i="97"/>
  <c r="H62" i="98"/>
  <c r="H1561" i="1"/>
  <c r="O67" i="97"/>
  <c r="I66" i="98"/>
  <c r="E1537" i="1"/>
  <c r="G1533" i="1"/>
  <c r="H90" i="97"/>
  <c r="H89" i="98"/>
  <c r="C1533" i="1"/>
  <c r="D90" i="97"/>
  <c r="G1532" i="1"/>
  <c r="H89" i="97"/>
  <c r="H88" i="98"/>
  <c r="C1532" i="1"/>
  <c r="D89" i="97"/>
  <c r="G1527" i="1"/>
  <c r="H84" i="97"/>
  <c r="H83" i="98"/>
  <c r="C1527" i="1"/>
  <c r="D84" i="97"/>
  <c r="C1525" i="1"/>
  <c r="D82" i="97"/>
  <c r="G1520" i="1"/>
  <c r="H77" i="97"/>
  <c r="H76" i="98"/>
  <c r="G1594" i="1"/>
  <c r="G1583" i="1"/>
  <c r="B1611" i="1"/>
  <c r="C105" i="97"/>
  <c r="B1617" i="1"/>
  <c r="C111" i="97"/>
  <c r="B1621" i="1"/>
  <c r="C115" i="97"/>
  <c r="G1625" i="1"/>
  <c r="H119" i="97"/>
  <c r="H118" i="98"/>
  <c r="E1625" i="1"/>
  <c r="F119" i="97"/>
  <c r="E1657" i="1"/>
  <c r="F142" i="97"/>
  <c r="C1653" i="1"/>
  <c r="D138" i="97"/>
  <c r="D1649" i="1"/>
  <c r="E134" i="97"/>
  <c r="E133" i="98"/>
  <c r="E1646" i="1"/>
  <c r="F131" i="97"/>
  <c r="F130" i="98"/>
  <c r="E1640" i="1"/>
  <c r="F125" i="97"/>
  <c r="F124" i="98"/>
  <c r="E1682" i="1"/>
  <c r="F162" i="97"/>
  <c r="E1681" i="1"/>
  <c r="F161" i="97"/>
  <c r="E1677" i="1"/>
  <c r="F157" i="97"/>
  <c r="F1717" i="1"/>
  <c r="G188" i="97"/>
  <c r="G1715" i="1"/>
  <c r="H186" i="97"/>
  <c r="F1712" i="1"/>
  <c r="E1711" i="1"/>
  <c r="F182" i="97"/>
  <c r="E1710" i="1"/>
  <c r="F181" i="97"/>
  <c r="E1708" i="1"/>
  <c r="F179" i="97"/>
  <c r="E1702" i="1"/>
  <c r="F173" i="97"/>
  <c r="F172" i="98"/>
  <c r="E1700" i="1"/>
  <c r="F171" i="97"/>
  <c r="B1762" i="1"/>
  <c r="C219" i="97"/>
  <c r="B1768" i="1"/>
  <c r="C225" i="97"/>
  <c r="B1772" i="1"/>
  <c r="C229" i="97"/>
  <c r="G1774" i="1"/>
  <c r="H231" i="97"/>
  <c r="E1942" i="1"/>
  <c r="F363" i="97"/>
  <c r="F368" i="98"/>
  <c r="H2016" i="1"/>
  <c r="O422" i="97"/>
  <c r="I427" i="98"/>
  <c r="D1794" i="1"/>
  <c r="E251" i="97"/>
  <c r="C1733" i="1"/>
  <c r="D199" i="97"/>
  <c r="C1735" i="1"/>
  <c r="D201" i="97"/>
  <c r="D200" i="98"/>
  <c r="G1862" i="1"/>
  <c r="H327" i="97"/>
  <c r="G1857" i="1"/>
  <c r="H322" i="97"/>
  <c r="G1854" i="1"/>
  <c r="H319" i="97"/>
  <c r="G1852" i="1"/>
  <c r="H317" i="97"/>
  <c r="H314" i="98"/>
  <c r="D1852" i="1"/>
  <c r="E317" i="97"/>
  <c r="D1855" i="1"/>
  <c r="E320" i="97"/>
  <c r="D1853" i="1"/>
  <c r="E318" i="97"/>
  <c r="L318" i="97"/>
  <c r="H1860" i="1"/>
  <c r="O325" i="97"/>
  <c r="I322" i="98"/>
  <c r="Z91" i="66"/>
  <c r="I66" i="82"/>
  <c r="G1763" i="1"/>
  <c r="H220" i="97"/>
  <c r="H219" i="98"/>
  <c r="D1736" i="1"/>
  <c r="E202" i="97"/>
  <c r="C2096" i="1"/>
  <c r="D481" i="97"/>
  <c r="G2102" i="1"/>
  <c r="H487" i="97"/>
  <c r="H492" i="98"/>
  <c r="D2131" i="1"/>
  <c r="E507" i="97"/>
  <c r="G1823" i="1"/>
  <c r="H295" i="97"/>
  <c r="H294" i="98"/>
  <c r="C1880" i="1"/>
  <c r="D271" i="97"/>
  <c r="B1763" i="1"/>
  <c r="C220" i="97"/>
  <c r="G1765" i="1"/>
  <c r="H222" i="97"/>
  <c r="H221" i="98"/>
  <c r="G1747" i="1"/>
  <c r="H213" i="97"/>
  <c r="D1747" i="1"/>
  <c r="G1746" i="1"/>
  <c r="H212" i="97"/>
  <c r="H211" i="98"/>
  <c r="G1745" i="1"/>
  <c r="H211" i="97"/>
  <c r="D1745" i="1"/>
  <c r="D1737" i="1"/>
  <c r="E203" i="97"/>
  <c r="E1734" i="1"/>
  <c r="F200" i="97"/>
  <c r="F199" i="98"/>
  <c r="G1735" i="1"/>
  <c r="H201" i="97"/>
  <c r="H200" i="98"/>
  <c r="E1732" i="1"/>
  <c r="F198" i="97"/>
  <c r="F197" i="98"/>
  <c r="C1732" i="1"/>
  <c r="D198" i="97"/>
  <c r="E1730" i="1"/>
  <c r="F196" i="97"/>
  <c r="F195" i="98"/>
  <c r="B2073" i="1"/>
  <c r="C464" i="97"/>
  <c r="B2076" i="1"/>
  <c r="C467" i="97"/>
  <c r="F2073" i="1"/>
  <c r="G464" i="97"/>
  <c r="G469" i="98"/>
  <c r="F2076" i="1"/>
  <c r="G467" i="97"/>
  <c r="G472" i="98"/>
  <c r="F2074" i="1"/>
  <c r="G465" i="97"/>
  <c r="C2090" i="1"/>
  <c r="D475" i="97"/>
  <c r="C2101" i="1"/>
  <c r="D486" i="97"/>
  <c r="C2097" i="1"/>
  <c r="D482" i="97"/>
  <c r="C2102" i="1"/>
  <c r="D487" i="97"/>
  <c r="C2098" i="1"/>
  <c r="D483" i="97"/>
  <c r="G2101" i="1"/>
  <c r="H486" i="97"/>
  <c r="H491" i="98"/>
  <c r="G2097" i="1"/>
  <c r="H482" i="97"/>
  <c r="H487" i="98"/>
  <c r="G2090" i="1"/>
  <c r="H475" i="97"/>
  <c r="H480" i="98"/>
  <c r="G2100" i="1"/>
  <c r="H485" i="97"/>
  <c r="H490" i="98"/>
  <c r="G2096" i="1"/>
  <c r="H481" i="97"/>
  <c r="H486" i="98"/>
  <c r="G2091" i="1"/>
  <c r="H476" i="97"/>
  <c r="C2106" i="1"/>
  <c r="C2103" i="1"/>
  <c r="G2106" i="1"/>
  <c r="H491" i="97"/>
  <c r="G2104" i="1"/>
  <c r="H489" i="97"/>
  <c r="D2130" i="1"/>
  <c r="E506" i="97"/>
  <c r="D2128" i="1"/>
  <c r="E504" i="97"/>
  <c r="D2126" i="1"/>
  <c r="E502" i="97"/>
  <c r="L502" i="97"/>
  <c r="D2121" i="1"/>
  <c r="E497" i="97"/>
  <c r="K497" i="97"/>
  <c r="D2132" i="1"/>
  <c r="E508" i="97"/>
  <c r="E513" i="98"/>
  <c r="D2127" i="1"/>
  <c r="E503" i="97"/>
  <c r="E508" i="98"/>
  <c r="D2120" i="1"/>
  <c r="E496" i="97"/>
  <c r="L496" i="97"/>
  <c r="H2131" i="1"/>
  <c r="O507" i="97"/>
  <c r="I512" i="98"/>
  <c r="H2122" i="1"/>
  <c r="O498" i="97"/>
  <c r="I503" i="98"/>
  <c r="H2132" i="1"/>
  <c r="O508" i="97"/>
  <c r="I513" i="98"/>
  <c r="H2127" i="1"/>
  <c r="O503" i="97"/>
  <c r="I508" i="98"/>
  <c r="H2120" i="1"/>
  <c r="O496" i="97"/>
  <c r="I501" i="98"/>
  <c r="D2124" i="1"/>
  <c r="E500" i="97"/>
  <c r="D2125" i="1"/>
  <c r="E501" i="97"/>
  <c r="H2133" i="1"/>
  <c r="O509" i="97"/>
  <c r="I514" i="98"/>
  <c r="H2136" i="1"/>
  <c r="O512" i="97"/>
  <c r="I517" i="98"/>
  <c r="H2134" i="1"/>
  <c r="O510" i="97"/>
  <c r="I515" i="98"/>
  <c r="B2069" i="1"/>
  <c r="C460" i="97"/>
  <c r="C2094" i="1"/>
  <c r="D479" i="97"/>
  <c r="G2094" i="1"/>
  <c r="H479" i="97"/>
  <c r="H484" i="98"/>
  <c r="C2099" i="1"/>
  <c r="D484" i="97"/>
  <c r="G2099" i="1"/>
  <c r="H484" i="97"/>
  <c r="H489" i="98"/>
  <c r="H2124" i="1"/>
  <c r="O500" i="97"/>
  <c r="I505" i="98"/>
  <c r="D2129" i="1"/>
  <c r="E505" i="97"/>
  <c r="E510" i="98"/>
  <c r="H2129" i="1"/>
  <c r="O505" i="97"/>
  <c r="I510" i="98"/>
  <c r="C1828" i="1"/>
  <c r="D300" i="97"/>
  <c r="C1827" i="1"/>
  <c r="D299" i="97"/>
  <c r="C1826" i="1"/>
  <c r="D298" i="97"/>
  <c r="C1832" i="1"/>
  <c r="D304" i="97"/>
  <c r="C1831" i="1"/>
  <c r="D303" i="97"/>
  <c r="C1830" i="1"/>
  <c r="D302" i="97"/>
  <c r="G1832" i="1"/>
  <c r="H304" i="97"/>
  <c r="H303" i="98"/>
  <c r="G1831" i="1"/>
  <c r="H303" i="97"/>
  <c r="H302" i="98"/>
  <c r="G1830" i="1"/>
  <c r="H302" i="97"/>
  <c r="H301" i="98"/>
  <c r="G1824" i="1"/>
  <c r="H296" i="97"/>
  <c r="H295" i="98"/>
  <c r="G1820" i="1"/>
  <c r="H292" i="97"/>
  <c r="B1735" i="1"/>
  <c r="C201" i="97"/>
  <c r="E1761" i="1"/>
  <c r="F218" i="97"/>
  <c r="F217" i="98"/>
  <c r="C1747" i="1"/>
  <c r="C1746" i="1"/>
  <c r="C1745" i="1"/>
  <c r="E1743" i="1"/>
  <c r="F209" i="97"/>
  <c r="F208" i="98"/>
  <c r="C1741" i="1"/>
  <c r="D207" i="97"/>
  <c r="C1730" i="1"/>
  <c r="D196" i="97"/>
  <c r="D1825" i="1"/>
  <c r="E297" i="97"/>
  <c r="G1851" i="1"/>
  <c r="H316" i="97"/>
  <c r="C2100" i="1"/>
  <c r="D485" i="97"/>
  <c r="H2125" i="1"/>
  <c r="O501" i="97"/>
  <c r="I506" i="98"/>
  <c r="D2134" i="1"/>
  <c r="H2128" i="1"/>
  <c r="O504" i="97"/>
  <c r="I509" i="98"/>
  <c r="H2130" i="1"/>
  <c r="O506" i="97"/>
  <c r="I511" i="98"/>
  <c r="Z83" i="66"/>
  <c r="I58" i="82"/>
  <c r="H1821" i="1"/>
  <c r="O293" i="97"/>
  <c r="I292" i="98"/>
  <c r="H1864" i="1"/>
  <c r="O329" i="97"/>
  <c r="I326" i="98"/>
  <c r="F515" i="98"/>
  <c r="K510" i="97"/>
  <c r="J510" i="97"/>
  <c r="L510" i="97"/>
  <c r="M510" i="97"/>
  <c r="D504" i="98"/>
  <c r="K499" i="97"/>
  <c r="L499" i="97"/>
  <c r="J445" i="97"/>
  <c r="K445" i="97"/>
  <c r="L445" i="97"/>
  <c r="D450" i="98"/>
  <c r="K321" i="97"/>
  <c r="J321" i="97"/>
  <c r="L321" i="97"/>
  <c r="M321" i="97"/>
  <c r="F318" i="98"/>
  <c r="L400" i="97"/>
  <c r="D405" i="98"/>
  <c r="K400" i="97"/>
  <c r="J400" i="97"/>
  <c r="M400" i="97"/>
  <c r="F209" i="98"/>
  <c r="K210" i="97"/>
  <c r="L210" i="97"/>
  <c r="J210" i="97"/>
  <c r="K93" i="97"/>
  <c r="J93" i="97"/>
  <c r="D92" i="98"/>
  <c r="L93" i="97"/>
  <c r="L42" i="97"/>
  <c r="J42" i="97"/>
  <c r="D41" i="98"/>
  <c r="K42" i="97"/>
  <c r="L49" i="97"/>
  <c r="E48" i="98"/>
  <c r="J49" i="97"/>
  <c r="D1647" i="1"/>
  <c r="E132" i="97"/>
  <c r="E131" i="98"/>
  <c r="E180" i="17"/>
  <c r="L108" i="97"/>
  <c r="K108" i="97"/>
  <c r="J108" i="97"/>
  <c r="M108" i="97"/>
  <c r="H107" i="98"/>
  <c r="J85" i="97"/>
  <c r="K85" i="97"/>
  <c r="L85" i="97"/>
  <c r="M85" i="97"/>
  <c r="D84" i="98"/>
  <c r="D596" i="1"/>
  <c r="D52" i="90"/>
  <c r="F88" i="123"/>
  <c r="D225" i="36"/>
  <c r="K216" i="17"/>
  <c r="L216" i="17"/>
  <c r="J216" i="17"/>
  <c r="M216" i="17"/>
  <c r="L332" i="97"/>
  <c r="D329" i="98"/>
  <c r="J332" i="97"/>
  <c r="K332" i="97"/>
  <c r="M332" i="97"/>
  <c r="J261" i="97"/>
  <c r="L261" i="97"/>
  <c r="D260" i="98"/>
  <c r="K261" i="97"/>
  <c r="M261" i="97"/>
  <c r="F184" i="98"/>
  <c r="K185" i="97"/>
  <c r="D324" i="36"/>
  <c r="J304" i="17"/>
  <c r="L304" i="17"/>
  <c r="K304" i="17"/>
  <c r="D505" i="1"/>
  <c r="S23" i="90"/>
  <c r="D23" i="90"/>
  <c r="C87" i="123"/>
  <c r="D12" i="36"/>
  <c r="K13" i="17"/>
  <c r="L13" i="17"/>
  <c r="J13" i="17"/>
  <c r="H338" i="36"/>
  <c r="K327" i="17"/>
  <c r="C155" i="98"/>
  <c r="J156" i="97"/>
  <c r="L156" i="97"/>
  <c r="L160" i="97"/>
  <c r="C159" i="98"/>
  <c r="K160" i="17"/>
  <c r="J160" i="17"/>
  <c r="M160" i="17"/>
  <c r="M185" i="97"/>
  <c r="M327" i="17"/>
  <c r="K152" i="97"/>
  <c r="L324" i="97"/>
  <c r="L140" i="97"/>
  <c r="K264" i="97"/>
  <c r="F517" i="98"/>
  <c r="J512" i="97"/>
  <c r="K512" i="97"/>
  <c r="L512" i="97"/>
  <c r="L463" i="97"/>
  <c r="F468" i="98"/>
  <c r="J463" i="97"/>
  <c r="K463" i="97"/>
  <c r="L331" i="97"/>
  <c r="H328" i="98"/>
  <c r="J331" i="97"/>
  <c r="K331" i="97"/>
  <c r="M331" i="97"/>
  <c r="L315" i="97"/>
  <c r="J315" i="97"/>
  <c r="H312" i="98"/>
  <c r="K315" i="97"/>
  <c r="M315" i="97"/>
  <c r="L204" i="97"/>
  <c r="E203" i="98"/>
  <c r="J204" i="97"/>
  <c r="K204" i="97"/>
  <c r="M204" i="97"/>
  <c r="D428" i="98"/>
  <c r="J423" i="97"/>
  <c r="L423" i="97"/>
  <c r="K423" i="97"/>
  <c r="K208" i="97"/>
  <c r="J208" i="97"/>
  <c r="L208" i="97"/>
  <c r="D207" i="98"/>
  <c r="L233" i="97"/>
  <c r="C232" i="98"/>
  <c r="J233" i="97"/>
  <c r="K233" i="97"/>
  <c r="M233" i="97"/>
  <c r="K226" i="97"/>
  <c r="D225" i="98"/>
  <c r="L226" i="97"/>
  <c r="J226" i="97"/>
  <c r="L183" i="97"/>
  <c r="F182" i="98"/>
  <c r="K183" i="97"/>
  <c r="J183" i="97"/>
  <c r="D178" i="17"/>
  <c r="C1645" i="1"/>
  <c r="D130" i="97"/>
  <c r="D1562" i="1"/>
  <c r="E68" i="97"/>
  <c r="E67" i="98"/>
  <c r="E72" i="17"/>
  <c r="L47" i="97"/>
  <c r="J47" i="97"/>
  <c r="K47" i="97"/>
  <c r="M47" i="97"/>
  <c r="D46" i="98"/>
  <c r="D588" i="1"/>
  <c r="D44" i="90"/>
  <c r="F80" i="123"/>
  <c r="D508" i="1"/>
  <c r="S26" i="90"/>
  <c r="D26" i="90"/>
  <c r="C90" i="123"/>
  <c r="K141" i="97"/>
  <c r="E140" i="98"/>
  <c r="L141" i="97"/>
  <c r="J141" i="97"/>
  <c r="M141" i="97"/>
  <c r="K263" i="97"/>
  <c r="D262" i="98"/>
  <c r="J263" i="97"/>
  <c r="L263" i="97"/>
  <c r="E340" i="36"/>
  <c r="L329" i="17"/>
  <c r="J329" i="17"/>
  <c r="K329" i="17"/>
  <c r="M329" i="17"/>
  <c r="E70" i="98"/>
  <c r="L71" i="97"/>
  <c r="D177" i="98"/>
  <c r="L178" i="97"/>
  <c r="J178" i="97"/>
  <c r="K178" i="97"/>
  <c r="C158" i="98"/>
  <c r="J159" i="97"/>
  <c r="K159" i="97"/>
  <c r="L159" i="97"/>
  <c r="M140" i="97"/>
  <c r="L11" i="97"/>
  <c r="K324" i="97"/>
  <c r="L34" i="97"/>
  <c r="J488" i="97"/>
  <c r="H493" i="98"/>
  <c r="K488" i="97"/>
  <c r="L488" i="97"/>
  <c r="K254" i="97"/>
  <c r="J254" i="97"/>
  <c r="L254" i="97"/>
  <c r="M254" i="97"/>
  <c r="C253" i="98"/>
  <c r="J262" i="97"/>
  <c r="K262" i="97"/>
  <c r="C261" i="98"/>
  <c r="L262" i="97"/>
  <c r="K301" i="97"/>
  <c r="E300" i="98"/>
  <c r="L301" i="97"/>
  <c r="J301" i="97"/>
  <c r="D45" i="98"/>
  <c r="J46" i="97"/>
  <c r="L46" i="97"/>
  <c r="K46" i="97"/>
  <c r="M46" i="97"/>
  <c r="K288" i="97"/>
  <c r="J288" i="97"/>
  <c r="M288" i="97"/>
  <c r="E287" i="98"/>
  <c r="J329" i="97"/>
  <c r="K329" i="97"/>
  <c r="L329" i="97"/>
  <c r="M329" i="97"/>
  <c r="D326" i="98"/>
  <c r="D1611" i="1"/>
  <c r="E105" i="97"/>
  <c r="E104" i="98"/>
  <c r="E150" i="17"/>
  <c r="D1613" i="1"/>
  <c r="E107" i="97"/>
  <c r="J45" i="97"/>
  <c r="K45" i="97"/>
  <c r="L45" i="97"/>
  <c r="M45" i="97"/>
  <c r="D44" i="98"/>
  <c r="D1475" i="1"/>
  <c r="E26" i="97"/>
  <c r="E26" i="17"/>
  <c r="D1474" i="1"/>
  <c r="E25" i="97"/>
  <c r="C850" i="1"/>
  <c r="D308" i="17"/>
  <c r="B120" i="57"/>
  <c r="C830" i="1"/>
  <c r="D301" i="17"/>
  <c r="D587" i="1"/>
  <c r="D43" i="90"/>
  <c r="F79" i="123"/>
  <c r="L164" i="97"/>
  <c r="K164" i="97"/>
  <c r="D163" i="98"/>
  <c r="J164" i="97"/>
  <c r="D306" i="98"/>
  <c r="J307" i="97"/>
  <c r="K307" i="97"/>
  <c r="M307" i="97"/>
  <c r="L180" i="97"/>
  <c r="D179" i="98"/>
  <c r="K180" i="97"/>
  <c r="J180" i="97"/>
  <c r="K294" i="97"/>
  <c r="J294" i="97"/>
  <c r="L294" i="97"/>
  <c r="M294" i="97"/>
  <c r="E293" i="98"/>
  <c r="E16" i="36"/>
  <c r="K17" i="17"/>
  <c r="L17" i="17"/>
  <c r="J17" i="17"/>
  <c r="C157" i="98"/>
  <c r="J158" i="97"/>
  <c r="L158" i="97"/>
  <c r="K158" i="97"/>
  <c r="M158" i="97"/>
  <c r="K431" i="97"/>
  <c r="J341" i="97"/>
  <c r="L273" i="97"/>
  <c r="M49" i="97"/>
  <c r="J152" i="97"/>
  <c r="D306" i="17"/>
  <c r="D326" i="36"/>
  <c r="K325" i="97"/>
  <c r="L152" i="97"/>
  <c r="J13" i="97"/>
  <c r="M13" i="97"/>
  <c r="J326" i="97"/>
  <c r="L326" i="97"/>
  <c r="K326" i="97"/>
  <c r="M326" i="97"/>
  <c r="F323" i="98"/>
  <c r="D419" i="98"/>
  <c r="K414" i="97"/>
  <c r="J414" i="97"/>
  <c r="L414" i="97"/>
  <c r="C327" i="98"/>
  <c r="J330" i="97"/>
  <c r="L330" i="97"/>
  <c r="K330" i="97"/>
  <c r="E325" i="98"/>
  <c r="L328" i="97"/>
  <c r="K328" i="97"/>
  <c r="M328" i="97"/>
  <c r="C1621" i="1"/>
  <c r="D115" i="97"/>
  <c r="D114" i="98"/>
  <c r="D158" i="17"/>
  <c r="D1567" i="1"/>
  <c r="E73" i="97"/>
  <c r="E72" i="98"/>
  <c r="E81" i="17"/>
  <c r="C93" i="98"/>
  <c r="J94" i="97"/>
  <c r="K94" i="97"/>
  <c r="L94" i="97"/>
  <c r="L40" i="97"/>
  <c r="C39" i="98"/>
  <c r="J40" i="97"/>
  <c r="K40" i="97"/>
  <c r="M40" i="97"/>
  <c r="D1469" i="1"/>
  <c r="E20" i="97"/>
  <c r="E19" i="17"/>
  <c r="E349" i="36"/>
  <c r="J339" i="17"/>
  <c r="L339" i="17"/>
  <c r="K339" i="17"/>
  <c r="C584" i="1"/>
  <c r="C40" i="90"/>
  <c r="F46" i="123"/>
  <c r="E26" i="98"/>
  <c r="J27" i="97"/>
  <c r="D308" i="98"/>
  <c r="J309" i="97"/>
  <c r="K309" i="97"/>
  <c r="L309" i="97"/>
  <c r="C186" i="98"/>
  <c r="J187" i="97"/>
  <c r="K187" i="97"/>
  <c r="M187" i="97"/>
  <c r="D580" i="1"/>
  <c r="D36" i="90"/>
  <c r="F72" i="123"/>
  <c r="D169" i="36"/>
  <c r="L164" i="17"/>
  <c r="D22" i="36"/>
  <c r="J23" i="17"/>
  <c r="K23" i="17"/>
  <c r="M23" i="17"/>
  <c r="L23" i="17"/>
  <c r="J284" i="97"/>
  <c r="E341" i="17"/>
  <c r="K341" i="17"/>
  <c r="L325" i="97"/>
  <c r="M325" i="97"/>
  <c r="M324" i="97"/>
  <c r="M34" i="97"/>
  <c r="M156" i="97"/>
  <c r="E351" i="36"/>
  <c r="K11" i="97"/>
  <c r="M11" i="97"/>
  <c r="J499" i="97"/>
  <c r="D302" i="98"/>
  <c r="J303" i="97"/>
  <c r="K303" i="97"/>
  <c r="L303" i="97"/>
  <c r="J300" i="97"/>
  <c r="L300" i="97"/>
  <c r="D299" i="98"/>
  <c r="K300" i="97"/>
  <c r="J460" i="97"/>
  <c r="C465" i="98"/>
  <c r="L460" i="97"/>
  <c r="K460" i="97"/>
  <c r="D490" i="98"/>
  <c r="J485" i="97"/>
  <c r="K485" i="97"/>
  <c r="L485" i="97"/>
  <c r="D301" i="98"/>
  <c r="K302" i="97"/>
  <c r="L302" i="97"/>
  <c r="J302" i="97"/>
  <c r="D298" i="98"/>
  <c r="K299" i="97"/>
  <c r="L299" i="97"/>
  <c r="J299" i="97"/>
  <c r="J491" i="97"/>
  <c r="K491" i="97"/>
  <c r="H496" i="98"/>
  <c r="L491" i="97"/>
  <c r="E296" i="98"/>
  <c r="L297" i="97"/>
  <c r="J297" i="97"/>
  <c r="K297" i="97"/>
  <c r="L201" i="97"/>
  <c r="C200" i="98"/>
  <c r="J201" i="97"/>
  <c r="K201" i="97"/>
  <c r="K304" i="97"/>
  <c r="D303" i="98"/>
  <c r="L304" i="97"/>
  <c r="J304" i="97"/>
  <c r="J484" i="97"/>
  <c r="D489" i="98"/>
  <c r="K484" i="97"/>
  <c r="L484" i="97"/>
  <c r="E505" i="98"/>
  <c r="L500" i="97"/>
  <c r="E511" i="98"/>
  <c r="L506" i="97"/>
  <c r="D492" i="98"/>
  <c r="L487" i="97"/>
  <c r="J487" i="97"/>
  <c r="K487" i="97"/>
  <c r="G470" i="98"/>
  <c r="J465" i="97"/>
  <c r="K465" i="97"/>
  <c r="L465" i="97"/>
  <c r="C469" i="98"/>
  <c r="J464" i="97"/>
  <c r="K464" i="97"/>
  <c r="L464" i="97"/>
  <c r="H210" i="98"/>
  <c r="J211" i="97"/>
  <c r="L211" i="97"/>
  <c r="K211" i="97"/>
  <c r="E512" i="98"/>
  <c r="K507" i="97"/>
  <c r="L507" i="97"/>
  <c r="E317" i="98"/>
  <c r="L320" i="97"/>
  <c r="K320" i="97"/>
  <c r="H319" i="98"/>
  <c r="L322" i="97"/>
  <c r="J322" i="97"/>
  <c r="K322" i="97"/>
  <c r="E250" i="98"/>
  <c r="J251" i="97"/>
  <c r="K251" i="97"/>
  <c r="L251" i="97"/>
  <c r="K229" i="97"/>
  <c r="L229" i="97"/>
  <c r="C228" i="98"/>
  <c r="J229" i="97"/>
  <c r="F160" i="98"/>
  <c r="L161" i="97"/>
  <c r="K161" i="97"/>
  <c r="J161" i="97"/>
  <c r="L84" i="97"/>
  <c r="D83" i="98"/>
  <c r="K84" i="97"/>
  <c r="J84" i="97"/>
  <c r="L90" i="97"/>
  <c r="D89" i="98"/>
  <c r="K90" i="97"/>
  <c r="J90" i="97"/>
  <c r="C61" i="98"/>
  <c r="J62" i="97"/>
  <c r="K62" i="97"/>
  <c r="L62" i="97"/>
  <c r="D70" i="36"/>
  <c r="L71" i="17"/>
  <c r="J71" i="17"/>
  <c r="K71" i="17"/>
  <c r="M71" i="17"/>
  <c r="E196" i="98"/>
  <c r="L197" i="97"/>
  <c r="J197" i="97"/>
  <c r="K197" i="97"/>
  <c r="E165" i="98"/>
  <c r="L166" i="97"/>
  <c r="J166" i="97"/>
  <c r="C229" i="98"/>
  <c r="J230" i="97"/>
  <c r="K230" i="97"/>
  <c r="L230" i="97"/>
  <c r="E125" i="98"/>
  <c r="J126" i="97"/>
  <c r="D80" i="98"/>
  <c r="K81" i="97"/>
  <c r="L81" i="97"/>
  <c r="J81" i="97"/>
  <c r="C55" i="98"/>
  <c r="J56" i="97"/>
  <c r="K56" i="97"/>
  <c r="L56" i="97"/>
  <c r="L306" i="97"/>
  <c r="D305" i="98"/>
  <c r="K306" i="97"/>
  <c r="J306" i="97"/>
  <c r="L410" i="97"/>
  <c r="E415" i="98"/>
  <c r="J410" i="97"/>
  <c r="K410" i="97"/>
  <c r="C217" i="98"/>
  <c r="K218" i="97"/>
  <c r="J218" i="97"/>
  <c r="L218" i="97"/>
  <c r="L151" i="97"/>
  <c r="F150" i="98"/>
  <c r="J151" i="97"/>
  <c r="K151" i="97"/>
  <c r="J136" i="97"/>
  <c r="E135" i="98"/>
  <c r="K136" i="97"/>
  <c r="L136" i="97"/>
  <c r="C113" i="98"/>
  <c r="K114" i="97"/>
  <c r="L114" i="97"/>
  <c r="J114" i="97"/>
  <c r="C72" i="98"/>
  <c r="J73" i="97"/>
  <c r="L73" i="97"/>
  <c r="J41" i="97"/>
  <c r="H40" i="98"/>
  <c r="K41" i="97"/>
  <c r="J451" i="97"/>
  <c r="K451" i="97"/>
  <c r="C456" i="98"/>
  <c r="L451" i="97"/>
  <c r="C467" i="98"/>
  <c r="J462" i="97"/>
  <c r="K462" i="97"/>
  <c r="L462" i="97"/>
  <c r="K446" i="97"/>
  <c r="F451" i="98"/>
  <c r="J446" i="97"/>
  <c r="L446" i="97"/>
  <c r="F443" i="98"/>
  <c r="J438" i="97"/>
  <c r="K438" i="97"/>
  <c r="L438" i="97"/>
  <c r="F441" i="98"/>
  <c r="J436" i="97"/>
  <c r="K436" i="97"/>
  <c r="L436" i="97"/>
  <c r="F446" i="98"/>
  <c r="J441" i="97"/>
  <c r="K441" i="97"/>
  <c r="L441" i="97"/>
  <c r="E425" i="98"/>
  <c r="L420" i="97"/>
  <c r="K420" i="97"/>
  <c r="J420" i="97"/>
  <c r="C414" i="98"/>
  <c r="L409" i="97"/>
  <c r="K409" i="97"/>
  <c r="J409" i="97"/>
  <c r="E417" i="98"/>
  <c r="K412" i="97"/>
  <c r="L412" i="97"/>
  <c r="J412" i="97"/>
  <c r="E418" i="98"/>
  <c r="L413" i="97"/>
  <c r="K413" i="97"/>
  <c r="J413" i="97"/>
  <c r="H391" i="98"/>
  <c r="J386" i="97"/>
  <c r="L386" i="97"/>
  <c r="H398" i="98"/>
  <c r="J393" i="97"/>
  <c r="C382" i="98"/>
  <c r="L377" i="97"/>
  <c r="K377" i="97"/>
  <c r="J377" i="97"/>
  <c r="K365" i="97"/>
  <c r="J365" i="97"/>
  <c r="C370" i="98"/>
  <c r="L365" i="97"/>
  <c r="L362" i="97"/>
  <c r="C367" i="98"/>
  <c r="K362" i="97"/>
  <c r="J362" i="97"/>
  <c r="J371" i="97"/>
  <c r="C376" i="98"/>
  <c r="K371" i="97"/>
  <c r="L371" i="97"/>
  <c r="F359" i="98"/>
  <c r="K354" i="97"/>
  <c r="J354" i="97"/>
  <c r="L354" i="97"/>
  <c r="F356" i="98"/>
  <c r="K351" i="97"/>
  <c r="F352" i="98"/>
  <c r="K347" i="97"/>
  <c r="J347" i="97"/>
  <c r="F183" i="98"/>
  <c r="K184" i="97"/>
  <c r="D175" i="98"/>
  <c r="K176" i="97"/>
  <c r="L176" i="97"/>
  <c r="J176" i="97"/>
  <c r="C35" i="98"/>
  <c r="J36" i="97"/>
  <c r="L36" i="97"/>
  <c r="K36" i="97"/>
  <c r="J109" i="97"/>
  <c r="L109" i="97"/>
  <c r="C108" i="98"/>
  <c r="K109" i="97"/>
  <c r="D87" i="98"/>
  <c r="K88" i="97"/>
  <c r="L88" i="97"/>
  <c r="J88" i="97"/>
  <c r="D61" i="36"/>
  <c r="J62" i="17"/>
  <c r="K62" i="17"/>
  <c r="L62" i="17"/>
  <c r="H15" i="98"/>
  <c r="K16" i="97"/>
  <c r="D276" i="98"/>
  <c r="J277" i="97"/>
  <c r="L277" i="97"/>
  <c r="K277" i="97"/>
  <c r="K283" i="97"/>
  <c r="D282" i="98"/>
  <c r="L283" i="97"/>
  <c r="J283" i="97"/>
  <c r="E255" i="98"/>
  <c r="K256" i="97"/>
  <c r="E247" i="98"/>
  <c r="J248" i="97"/>
  <c r="K248" i="97"/>
  <c r="L248" i="97"/>
  <c r="J209" i="97"/>
  <c r="C208" i="98"/>
  <c r="L209" i="97"/>
  <c r="K209" i="97"/>
  <c r="K133" i="97"/>
  <c r="D132" i="98"/>
  <c r="J133" i="97"/>
  <c r="L133" i="97"/>
  <c r="D126" i="98"/>
  <c r="L127" i="97"/>
  <c r="J127" i="97"/>
  <c r="K127" i="97"/>
  <c r="C60" i="36"/>
  <c r="J61" i="17"/>
  <c r="L61" i="17"/>
  <c r="K61" i="17"/>
  <c r="C65" i="98"/>
  <c r="K66" i="97"/>
  <c r="L66" i="97"/>
  <c r="J66" i="97"/>
  <c r="K12" i="97"/>
  <c r="G11" i="98"/>
  <c r="J12" i="97"/>
  <c r="L12" i="97"/>
  <c r="F391" i="36"/>
  <c r="L371" i="17"/>
  <c r="F380" i="36"/>
  <c r="K360" i="17"/>
  <c r="L360" i="17"/>
  <c r="J360" i="17"/>
  <c r="L41" i="97"/>
  <c r="M264" i="97"/>
  <c r="L503" i="97"/>
  <c r="J396" i="97"/>
  <c r="L389" i="97"/>
  <c r="J500" i="97"/>
  <c r="K126" i="97"/>
  <c r="K154" i="97"/>
  <c r="K295" i="97"/>
  <c r="K296" i="97"/>
  <c r="J394" i="97"/>
  <c r="J430" i="97"/>
  <c r="M19" i="97"/>
  <c r="M27" i="97"/>
  <c r="M165" i="97"/>
  <c r="L256" i="97"/>
  <c r="L351" i="97"/>
  <c r="K386" i="97"/>
  <c r="M402" i="97"/>
  <c r="L505" i="97"/>
  <c r="M24" i="97"/>
  <c r="M160" i="97"/>
  <c r="L126" i="97"/>
  <c r="J167" i="97"/>
  <c r="J295" i="97"/>
  <c r="E509" i="98"/>
  <c r="L504" i="97"/>
  <c r="J504" i="97"/>
  <c r="K483" i="97"/>
  <c r="D488" i="98"/>
  <c r="J483" i="97"/>
  <c r="L483" i="97"/>
  <c r="D480" i="98"/>
  <c r="J475" i="97"/>
  <c r="K475" i="97"/>
  <c r="L475" i="97"/>
  <c r="C472" i="98"/>
  <c r="L467" i="97"/>
  <c r="J467" i="97"/>
  <c r="K467" i="97"/>
  <c r="H212" i="98"/>
  <c r="J213" i="97"/>
  <c r="L213" i="97"/>
  <c r="K213" i="97"/>
  <c r="J202" i="97"/>
  <c r="E201" i="98"/>
  <c r="L202" i="97"/>
  <c r="K202" i="97"/>
  <c r="E315" i="98"/>
  <c r="K318" i="97"/>
  <c r="H316" i="98"/>
  <c r="L319" i="97"/>
  <c r="J319" i="97"/>
  <c r="K319" i="97"/>
  <c r="D198" i="98"/>
  <c r="J199" i="97"/>
  <c r="L199" i="97"/>
  <c r="K199" i="97"/>
  <c r="H230" i="98"/>
  <c r="J231" i="97"/>
  <c r="K231" i="97"/>
  <c r="L231" i="97"/>
  <c r="F170" i="98"/>
  <c r="L171" i="97"/>
  <c r="J171" i="97"/>
  <c r="K171" i="97"/>
  <c r="F181" i="98"/>
  <c r="J182" i="97"/>
  <c r="L182" i="97"/>
  <c r="K182" i="97"/>
  <c r="F156" i="98"/>
  <c r="L157" i="97"/>
  <c r="K157" i="97"/>
  <c r="J157" i="97"/>
  <c r="J119" i="97"/>
  <c r="F118" i="98"/>
  <c r="K119" i="97"/>
  <c r="L119" i="97"/>
  <c r="C104" i="98"/>
  <c r="L105" i="97"/>
  <c r="K105" i="97"/>
  <c r="J105" i="97"/>
  <c r="D81" i="98"/>
  <c r="L82" i="97"/>
  <c r="J82" i="97"/>
  <c r="K82" i="97"/>
  <c r="C69" i="98"/>
  <c r="K70" i="97"/>
  <c r="L70" i="97"/>
  <c r="J70" i="97"/>
  <c r="E199" i="98"/>
  <c r="K200" i="97"/>
  <c r="L200" i="97"/>
  <c r="J200" i="97"/>
  <c r="E204" i="98"/>
  <c r="J205" i="97"/>
  <c r="K205" i="97"/>
  <c r="L205" i="97"/>
  <c r="E111" i="98"/>
  <c r="J112" i="97"/>
  <c r="L112" i="97"/>
  <c r="K112" i="97"/>
  <c r="C216" i="98"/>
  <c r="L217" i="97"/>
  <c r="J217" i="97"/>
  <c r="K217" i="97"/>
  <c r="C120" i="98"/>
  <c r="L121" i="97"/>
  <c r="J121" i="97"/>
  <c r="K121" i="97"/>
  <c r="G71" i="98"/>
  <c r="L72" i="97"/>
  <c r="C64" i="98"/>
  <c r="J65" i="97"/>
  <c r="K65" i="97"/>
  <c r="L65" i="97"/>
  <c r="J415" i="97"/>
  <c r="E420" i="98"/>
  <c r="K415" i="97"/>
  <c r="L415" i="97"/>
  <c r="K370" i="97"/>
  <c r="C375" i="98"/>
  <c r="J370" i="97"/>
  <c r="L370" i="97"/>
  <c r="D281" i="98"/>
  <c r="J282" i="97"/>
  <c r="K282" i="97"/>
  <c r="L282" i="97"/>
  <c r="C223" i="98"/>
  <c r="L224" i="97"/>
  <c r="J224" i="97"/>
  <c r="K224" i="97"/>
  <c r="F149" i="98"/>
  <c r="J150" i="97"/>
  <c r="D134" i="98"/>
  <c r="L135" i="97"/>
  <c r="K135" i="97"/>
  <c r="J135" i="97"/>
  <c r="C116" i="98"/>
  <c r="J117" i="97"/>
  <c r="K117" i="97"/>
  <c r="L117" i="97"/>
  <c r="C117" i="98"/>
  <c r="L118" i="97"/>
  <c r="J118" i="97"/>
  <c r="K118" i="97"/>
  <c r="D82" i="98"/>
  <c r="J83" i="97"/>
  <c r="L83" i="97"/>
  <c r="K83" i="97"/>
  <c r="E38" i="98"/>
  <c r="K39" i="97"/>
  <c r="L39" i="97"/>
  <c r="J39" i="97"/>
  <c r="C466" i="98"/>
  <c r="J461" i="97"/>
  <c r="L461" i="97"/>
  <c r="K461" i="97"/>
  <c r="L458" i="97"/>
  <c r="C463" i="98"/>
  <c r="J458" i="97"/>
  <c r="K458" i="97"/>
  <c r="M458" i="97"/>
  <c r="F449" i="98"/>
  <c r="J444" i="97"/>
  <c r="K444" i="97"/>
  <c r="L444" i="97"/>
  <c r="F440" i="98"/>
  <c r="J435" i="97"/>
  <c r="K435" i="97"/>
  <c r="L435" i="97"/>
  <c r="F437" i="98"/>
  <c r="L432" i="97"/>
  <c r="F445" i="98"/>
  <c r="J440" i="97"/>
  <c r="E427" i="98"/>
  <c r="L422" i="97"/>
  <c r="L408" i="97"/>
  <c r="J408" i="97"/>
  <c r="D413" i="98"/>
  <c r="K408" i="97"/>
  <c r="L418" i="97"/>
  <c r="E423" i="98"/>
  <c r="J418" i="97"/>
  <c r="K418" i="97"/>
  <c r="J399" i="97"/>
  <c r="D404" i="98"/>
  <c r="K399" i="97"/>
  <c r="L399" i="97"/>
  <c r="H397" i="98"/>
  <c r="K392" i="97"/>
  <c r="K375" i="97"/>
  <c r="C380" i="98"/>
  <c r="L375" i="97"/>
  <c r="J375" i="97"/>
  <c r="C372" i="98"/>
  <c r="K367" i="97"/>
  <c r="J367" i="97"/>
  <c r="L367" i="97"/>
  <c r="L373" i="97"/>
  <c r="C378" i="98"/>
  <c r="J373" i="97"/>
  <c r="K373" i="97"/>
  <c r="M373" i="97"/>
  <c r="J369" i="97"/>
  <c r="C374" i="98"/>
  <c r="K369" i="97"/>
  <c r="L369" i="97"/>
  <c r="E350" i="98"/>
  <c r="J345" i="97"/>
  <c r="L345" i="97"/>
  <c r="K345" i="97"/>
  <c r="F351" i="98"/>
  <c r="K346" i="97"/>
  <c r="F347" i="98"/>
  <c r="K342" i="97"/>
  <c r="F286" i="98"/>
  <c r="J287" i="97"/>
  <c r="L287" i="97"/>
  <c r="K287" i="97"/>
  <c r="D292" i="98"/>
  <c r="K293" i="97"/>
  <c r="J293" i="97"/>
  <c r="L293" i="97"/>
  <c r="D173" i="98"/>
  <c r="J174" i="97"/>
  <c r="K174" i="97"/>
  <c r="L174" i="97"/>
  <c r="C43" i="98"/>
  <c r="J44" i="97"/>
  <c r="K44" i="97"/>
  <c r="L44" i="97"/>
  <c r="D78" i="98"/>
  <c r="K79" i="97"/>
  <c r="J79" i="97"/>
  <c r="L79" i="97"/>
  <c r="E57" i="98"/>
  <c r="J58" i="97"/>
  <c r="K60" i="97"/>
  <c r="J60" i="97"/>
  <c r="C59" i="98"/>
  <c r="L60" i="97"/>
  <c r="D21" i="98"/>
  <c r="L22" i="97"/>
  <c r="K22" i="97"/>
  <c r="D274" i="98"/>
  <c r="J275" i="97"/>
  <c r="K275" i="97"/>
  <c r="L275" i="97"/>
  <c r="M275" i="97"/>
  <c r="L281" i="97"/>
  <c r="D280" i="98"/>
  <c r="K281" i="97"/>
  <c r="J281" i="97"/>
  <c r="E254" i="98"/>
  <c r="K255" i="97"/>
  <c r="L255" i="97"/>
  <c r="J255" i="97"/>
  <c r="C211" i="98"/>
  <c r="J212" i="97"/>
  <c r="K212" i="97"/>
  <c r="L212" i="97"/>
  <c r="M212" i="97"/>
  <c r="J132" i="97"/>
  <c r="D131" i="98"/>
  <c r="L132" i="97"/>
  <c r="K132" i="97"/>
  <c r="H119" i="98"/>
  <c r="K120" i="97"/>
  <c r="L120" i="97"/>
  <c r="L64" i="97"/>
  <c r="C63" i="98"/>
  <c r="J64" i="97"/>
  <c r="K64" i="97"/>
  <c r="G37" i="98"/>
  <c r="L38" i="97"/>
  <c r="K38" i="97"/>
  <c r="J38" i="97"/>
  <c r="F66" i="36"/>
  <c r="K67" i="17"/>
  <c r="L67" i="17"/>
  <c r="J67" i="17"/>
  <c r="C69" i="36"/>
  <c r="K70" i="17"/>
  <c r="J70" i="17"/>
  <c r="L70" i="17"/>
  <c r="H332" i="36"/>
  <c r="K320" i="17"/>
  <c r="M320" i="17"/>
  <c r="C342" i="36"/>
  <c r="K331" i="17"/>
  <c r="J331" i="17"/>
  <c r="M331" i="17"/>
  <c r="L331" i="17"/>
  <c r="G348" i="36"/>
  <c r="L338" i="17"/>
  <c r="J338" i="17"/>
  <c r="M338" i="17"/>
  <c r="K367" i="17"/>
  <c r="J367" i="17"/>
  <c r="M367" i="17"/>
  <c r="C387" i="36"/>
  <c r="L367" i="17"/>
  <c r="J16" i="97"/>
  <c r="K343" i="97"/>
  <c r="L154" i="97"/>
  <c r="L430" i="97"/>
  <c r="L16" i="97"/>
  <c r="J72" i="97"/>
  <c r="L150" i="97"/>
  <c r="K422" i="97"/>
  <c r="J320" i="97"/>
  <c r="K394" i="97"/>
  <c r="K430" i="97"/>
  <c r="M430" i="97"/>
  <c r="J508" i="97"/>
  <c r="M92" i="97"/>
  <c r="J177" i="97"/>
  <c r="M250" i="97"/>
  <c r="J503" i="97"/>
  <c r="L184" i="97"/>
  <c r="J432" i="97"/>
  <c r="L347" i="97"/>
  <c r="J505" i="97"/>
  <c r="L320" i="17"/>
  <c r="J371" i="17"/>
  <c r="M71" i="97"/>
  <c r="K175" i="97"/>
  <c r="M421" i="97"/>
  <c r="L392" i="97"/>
  <c r="J120" i="97"/>
  <c r="K508" i="97"/>
  <c r="K14" i="97"/>
  <c r="J154" i="97"/>
  <c r="H313" i="98"/>
  <c r="L316" i="97"/>
  <c r="J316" i="97"/>
  <c r="K316" i="97"/>
  <c r="E507" i="98"/>
  <c r="K502" i="97"/>
  <c r="J502" i="97"/>
  <c r="D491" i="98"/>
  <c r="L486" i="97"/>
  <c r="K486" i="97"/>
  <c r="J486" i="97"/>
  <c r="E202" i="98"/>
  <c r="L203" i="97"/>
  <c r="J203" i="97"/>
  <c r="K203" i="97"/>
  <c r="D270" i="98"/>
  <c r="J271" i="97"/>
  <c r="L271" i="97"/>
  <c r="K271" i="97"/>
  <c r="K481" i="97"/>
  <c r="D486" i="98"/>
  <c r="J481" i="97"/>
  <c r="L481" i="97"/>
  <c r="C218" i="98"/>
  <c r="L219" i="97"/>
  <c r="J219" i="97"/>
  <c r="K219" i="97"/>
  <c r="L181" i="97"/>
  <c r="F180" i="98"/>
  <c r="K181" i="97"/>
  <c r="J181" i="97"/>
  <c r="G187" i="98"/>
  <c r="L188" i="97"/>
  <c r="K188" i="97"/>
  <c r="J188" i="97"/>
  <c r="F141" i="98"/>
  <c r="K142" i="97"/>
  <c r="L142" i="97"/>
  <c r="C110" i="98"/>
  <c r="L111" i="97"/>
  <c r="J111" i="97"/>
  <c r="K111" i="97"/>
  <c r="K89" i="97"/>
  <c r="L89" i="97"/>
  <c r="D88" i="98"/>
  <c r="J89" i="97"/>
  <c r="K37" i="97"/>
  <c r="D36" i="98"/>
  <c r="J37" i="97"/>
  <c r="L37" i="97"/>
  <c r="C68" i="36"/>
  <c r="J69" i="17"/>
  <c r="K69" i="17"/>
  <c r="M69" i="17"/>
  <c r="L69" i="17"/>
  <c r="E205" i="98"/>
  <c r="J206" i="97"/>
  <c r="K206" i="97"/>
  <c r="L206" i="97"/>
  <c r="M206" i="97"/>
  <c r="E112" i="98"/>
  <c r="J113" i="97"/>
  <c r="L113" i="97"/>
  <c r="K113" i="97"/>
  <c r="C222" i="98"/>
  <c r="J223" i="97"/>
  <c r="L223" i="97"/>
  <c r="K223" i="97"/>
  <c r="D76" i="98"/>
  <c r="K77" i="97"/>
  <c r="L77" i="97"/>
  <c r="J77" i="97"/>
  <c r="K63" i="97"/>
  <c r="C62" i="98"/>
  <c r="J63" i="97"/>
  <c r="L63" i="97"/>
  <c r="H394" i="98"/>
  <c r="K389" i="97"/>
  <c r="M389" i="97"/>
  <c r="L228" i="97"/>
  <c r="C227" i="98"/>
  <c r="K228" i="97"/>
  <c r="J228" i="97"/>
  <c r="D128" i="98"/>
  <c r="J129" i="97"/>
  <c r="K129" i="97"/>
  <c r="L129" i="97"/>
  <c r="C103" i="98"/>
  <c r="K104" i="97"/>
  <c r="J104" i="97"/>
  <c r="L104" i="97"/>
  <c r="H67" i="98"/>
  <c r="K68" i="97"/>
  <c r="L68" i="97"/>
  <c r="J32" i="97"/>
  <c r="E31" i="98"/>
  <c r="K32" i="97"/>
  <c r="L32" i="97"/>
  <c r="C461" i="98"/>
  <c r="L456" i="97"/>
  <c r="K456" i="97"/>
  <c r="J456" i="97"/>
  <c r="C462" i="98"/>
  <c r="K457" i="97"/>
  <c r="J457" i="97"/>
  <c r="L457" i="97"/>
  <c r="C457" i="98"/>
  <c r="K452" i="97"/>
  <c r="L452" i="97"/>
  <c r="J452" i="97"/>
  <c r="F439" i="98"/>
  <c r="K434" i="97"/>
  <c r="H438" i="98"/>
  <c r="L433" i="97"/>
  <c r="J433" i="97"/>
  <c r="F436" i="98"/>
  <c r="L431" i="97"/>
  <c r="D416" i="98"/>
  <c r="L411" i="97"/>
  <c r="J411" i="97"/>
  <c r="K411" i="97"/>
  <c r="E421" i="98"/>
  <c r="K416" i="97"/>
  <c r="L416" i="97"/>
  <c r="J416" i="97"/>
  <c r="J401" i="97"/>
  <c r="D406" i="98"/>
  <c r="K401" i="97"/>
  <c r="L401" i="97"/>
  <c r="H396" i="98"/>
  <c r="J391" i="97"/>
  <c r="K391" i="97"/>
  <c r="H401" i="98"/>
  <c r="L396" i="97"/>
  <c r="E369" i="98"/>
  <c r="J364" i="97"/>
  <c r="K364" i="97"/>
  <c r="L364" i="97"/>
  <c r="C373" i="98"/>
  <c r="L368" i="97"/>
  <c r="K368" i="97"/>
  <c r="J368" i="97"/>
  <c r="C368" i="98"/>
  <c r="K363" i="97"/>
  <c r="L363" i="97"/>
  <c r="J363" i="97"/>
  <c r="F358" i="98"/>
  <c r="K353" i="97"/>
  <c r="F346" i="98"/>
  <c r="K341" i="97"/>
  <c r="L341" i="97"/>
  <c r="M341" i="97"/>
  <c r="F355" i="98"/>
  <c r="J350" i="97"/>
  <c r="L350" i="97"/>
  <c r="F353" i="98"/>
  <c r="J348" i="97"/>
  <c r="F284" i="98"/>
  <c r="J285" i="97"/>
  <c r="L285" i="97"/>
  <c r="K285" i="97"/>
  <c r="E275" i="98"/>
  <c r="K276" i="97"/>
  <c r="J276" i="97"/>
  <c r="L276" i="97"/>
  <c r="F171" i="98"/>
  <c r="J172" i="97"/>
  <c r="K21" i="97"/>
  <c r="J21" i="97"/>
  <c r="C20" i="98"/>
  <c r="L21" i="97"/>
  <c r="D77" i="98"/>
  <c r="K78" i="97"/>
  <c r="J78" i="97"/>
  <c r="L78" i="97"/>
  <c r="C60" i="98"/>
  <c r="J61" i="97"/>
  <c r="K61" i="97"/>
  <c r="L61" i="97"/>
  <c r="D17" i="98"/>
  <c r="J18" i="97"/>
  <c r="C27" i="98"/>
  <c r="K28" i="97"/>
  <c r="J28" i="97"/>
  <c r="L28" i="97"/>
  <c r="D272" i="98"/>
  <c r="J273" i="97"/>
  <c r="K273" i="97"/>
  <c r="M273" i="97"/>
  <c r="K280" i="97"/>
  <c r="D279" i="98"/>
  <c r="L280" i="97"/>
  <c r="J280" i="97"/>
  <c r="J247" i="97"/>
  <c r="E246" i="98"/>
  <c r="K247" i="97"/>
  <c r="L247" i="97"/>
  <c r="C220" i="98"/>
  <c r="J221" i="97"/>
  <c r="L221" i="97"/>
  <c r="K221" i="97"/>
  <c r="D133" i="98"/>
  <c r="J134" i="97"/>
  <c r="K134" i="97"/>
  <c r="L134" i="97"/>
  <c r="C56" i="98"/>
  <c r="L57" i="97"/>
  <c r="K57" i="97"/>
  <c r="J57" i="97"/>
  <c r="E62" i="36"/>
  <c r="K63" i="17"/>
  <c r="L63" i="17"/>
  <c r="J63" i="17"/>
  <c r="K33" i="97"/>
  <c r="D32" i="98"/>
  <c r="J33" i="97"/>
  <c r="L33" i="97"/>
  <c r="L306" i="17"/>
  <c r="J306" i="17"/>
  <c r="C326" i="36"/>
  <c r="K306" i="17"/>
  <c r="H345" i="36"/>
  <c r="K334" i="17"/>
  <c r="L334" i="17"/>
  <c r="E384" i="36"/>
  <c r="J364" i="17"/>
  <c r="L364" i="17"/>
  <c r="J184" i="97"/>
  <c r="J318" i="97"/>
  <c r="J397" i="97"/>
  <c r="L348" i="97"/>
  <c r="L80" i="97"/>
  <c r="K505" i="97"/>
  <c r="M505" i="97"/>
  <c r="L394" i="97"/>
  <c r="K150" i="97"/>
  <c r="M150" i="97"/>
  <c r="L353" i="97"/>
  <c r="K393" i="97"/>
  <c r="J507" i="97"/>
  <c r="J346" i="97"/>
  <c r="K172" i="97"/>
  <c r="M172" i="97"/>
  <c r="J296" i="97"/>
  <c r="L343" i="97"/>
  <c r="J434" i="97"/>
  <c r="L508" i="97"/>
  <c r="K506" i="97"/>
  <c r="K58" i="97"/>
  <c r="K177" i="97"/>
  <c r="K503" i="97"/>
  <c r="M503" i="97"/>
  <c r="M218" i="17"/>
  <c r="K371" i="17"/>
  <c r="M371" i="17"/>
  <c r="J175" i="97"/>
  <c r="K364" i="17"/>
  <c r="M364" i="17"/>
  <c r="L14" i="97"/>
  <c r="L167" i="97"/>
  <c r="K72" i="97"/>
  <c r="M72" i="97"/>
  <c r="J142" i="97"/>
  <c r="E506" i="98"/>
  <c r="L501" i="97"/>
  <c r="K501" i="97"/>
  <c r="J501" i="97"/>
  <c r="D206" i="98"/>
  <c r="K207" i="97"/>
  <c r="J207" i="97"/>
  <c r="L207" i="97"/>
  <c r="D484" i="98"/>
  <c r="K479" i="97"/>
  <c r="J479" i="97"/>
  <c r="L479" i="97"/>
  <c r="E501" i="98"/>
  <c r="K496" i="97"/>
  <c r="J496" i="97"/>
  <c r="L198" i="97"/>
  <c r="D197" i="98"/>
  <c r="K198" i="97"/>
  <c r="J198" i="97"/>
  <c r="D195" i="98"/>
  <c r="J196" i="97"/>
  <c r="K196" i="97"/>
  <c r="L196" i="97"/>
  <c r="J292" i="97"/>
  <c r="H291" i="98"/>
  <c r="L292" i="97"/>
  <c r="K292" i="97"/>
  <c r="D297" i="98"/>
  <c r="J298" i="97"/>
  <c r="K298" i="97"/>
  <c r="L298" i="97"/>
  <c r="E502" i="98"/>
  <c r="L497" i="97"/>
  <c r="J497" i="97"/>
  <c r="L489" i="97"/>
  <c r="H494" i="98"/>
  <c r="K489" i="97"/>
  <c r="J489" i="97"/>
  <c r="H481" i="98"/>
  <c r="L476" i="97"/>
  <c r="J476" i="97"/>
  <c r="K476" i="97"/>
  <c r="L482" i="97"/>
  <c r="D487" i="98"/>
  <c r="J482" i="97"/>
  <c r="K482" i="97"/>
  <c r="C219" i="98"/>
  <c r="J220" i="97"/>
  <c r="L220" i="97"/>
  <c r="K220" i="97"/>
  <c r="E314" i="98"/>
  <c r="L317" i="97"/>
  <c r="J317" i="97"/>
  <c r="K317" i="97"/>
  <c r="H324" i="98"/>
  <c r="J327" i="97"/>
  <c r="K327" i="97"/>
  <c r="L327" i="97"/>
  <c r="M327" i="97"/>
  <c r="J225" i="97"/>
  <c r="L225" i="97"/>
  <c r="C224" i="98"/>
  <c r="K225" i="97"/>
  <c r="F178" i="98"/>
  <c r="L179" i="97"/>
  <c r="K179" i="97"/>
  <c r="J179" i="97"/>
  <c r="M179" i="97"/>
  <c r="L186" i="97"/>
  <c r="H185" i="98"/>
  <c r="K186" i="97"/>
  <c r="J186" i="97"/>
  <c r="F161" i="98"/>
  <c r="K162" i="97"/>
  <c r="L162" i="97"/>
  <c r="J162" i="97"/>
  <c r="D137" i="98"/>
  <c r="L138" i="97"/>
  <c r="J138" i="97"/>
  <c r="K138" i="97"/>
  <c r="C114" i="98"/>
  <c r="L115" i="97"/>
  <c r="J115" i="97"/>
  <c r="K115" i="97"/>
  <c r="E162" i="98"/>
  <c r="J163" i="97"/>
  <c r="K163" i="97"/>
  <c r="L163" i="97"/>
  <c r="M163" i="97"/>
  <c r="C226" i="98"/>
  <c r="K227" i="97"/>
  <c r="J227" i="97"/>
  <c r="L227" i="97"/>
  <c r="D136" i="98"/>
  <c r="J137" i="97"/>
  <c r="K137" i="97"/>
  <c r="L137" i="97"/>
  <c r="M137" i="97"/>
  <c r="L86" i="97"/>
  <c r="D85" i="98"/>
  <c r="K86" i="97"/>
  <c r="J86" i="97"/>
  <c r="H307" i="98"/>
  <c r="L308" i="97"/>
  <c r="J308" i="97"/>
  <c r="K308" i="97"/>
  <c r="D304" i="98"/>
  <c r="J305" i="97"/>
  <c r="L305" i="97"/>
  <c r="K305" i="97"/>
  <c r="F349" i="98"/>
  <c r="J344" i="97"/>
  <c r="L344" i="97"/>
  <c r="L278" i="97"/>
  <c r="K278" i="97"/>
  <c r="D277" i="98"/>
  <c r="J278" i="97"/>
  <c r="H138" i="98"/>
  <c r="J139" i="97"/>
  <c r="L139" i="97"/>
  <c r="K139" i="97"/>
  <c r="J110" i="97"/>
  <c r="C109" i="98"/>
  <c r="L110" i="97"/>
  <c r="K110" i="97"/>
  <c r="M110" i="97"/>
  <c r="E68" i="98"/>
  <c r="L69" i="97"/>
  <c r="J69" i="97"/>
  <c r="K67" i="97"/>
  <c r="L67" i="97"/>
  <c r="C66" i="98"/>
  <c r="J67" i="97"/>
  <c r="J43" i="97"/>
  <c r="E42" i="98"/>
  <c r="L43" i="97"/>
  <c r="K43" i="97"/>
  <c r="C460" i="98"/>
  <c r="K455" i="97"/>
  <c r="J455" i="97"/>
  <c r="L455" i="97"/>
  <c r="F459" i="98"/>
  <c r="J454" i="97"/>
  <c r="C464" i="98"/>
  <c r="K459" i="97"/>
  <c r="J459" i="97"/>
  <c r="L459" i="97"/>
  <c r="C458" i="98"/>
  <c r="L453" i="97"/>
  <c r="K453" i="97"/>
  <c r="J453" i="97"/>
  <c r="M453" i="97"/>
  <c r="F448" i="98"/>
  <c r="J443" i="97"/>
  <c r="L443" i="97"/>
  <c r="K443" i="97"/>
  <c r="F442" i="98"/>
  <c r="K437" i="97"/>
  <c r="J437" i="97"/>
  <c r="L437" i="97"/>
  <c r="F447" i="98"/>
  <c r="K442" i="97"/>
  <c r="J442" i="97"/>
  <c r="C412" i="98"/>
  <c r="K407" i="97"/>
  <c r="L407" i="97"/>
  <c r="J407" i="97"/>
  <c r="K406" i="97"/>
  <c r="E411" i="98"/>
  <c r="J406" i="97"/>
  <c r="L406" i="97"/>
  <c r="J398" i="97"/>
  <c r="D403" i="98"/>
  <c r="K398" i="97"/>
  <c r="L398" i="97"/>
  <c r="H390" i="98"/>
  <c r="K385" i="97"/>
  <c r="J385" i="97"/>
  <c r="L385" i="97"/>
  <c r="H400" i="98"/>
  <c r="J395" i="97"/>
  <c r="K374" i="97"/>
  <c r="J374" i="97"/>
  <c r="C379" i="98"/>
  <c r="L374" i="97"/>
  <c r="C371" i="98"/>
  <c r="J366" i="97"/>
  <c r="K366" i="97"/>
  <c r="L366" i="97"/>
  <c r="K361" i="97"/>
  <c r="C366" i="98"/>
  <c r="J361" i="97"/>
  <c r="L361" i="97"/>
  <c r="C377" i="98"/>
  <c r="L372" i="97"/>
  <c r="J372" i="97"/>
  <c r="K372" i="97"/>
  <c r="F361" i="98"/>
  <c r="K356" i="97"/>
  <c r="J356" i="97"/>
  <c r="L356" i="97"/>
  <c r="M356" i="97"/>
  <c r="F345" i="98"/>
  <c r="L340" i="97"/>
  <c r="K340" i="97"/>
  <c r="F357" i="98"/>
  <c r="J352" i="97"/>
  <c r="L352" i="97"/>
  <c r="F283" i="98"/>
  <c r="K284" i="97"/>
  <c r="E273" i="98"/>
  <c r="J274" i="97"/>
  <c r="K274" i="97"/>
  <c r="D172" i="98"/>
  <c r="L173" i="97"/>
  <c r="K173" i="97"/>
  <c r="J173" i="97"/>
  <c r="M173" i="97"/>
  <c r="C105" i="98"/>
  <c r="L106" i="97"/>
  <c r="J106" i="97"/>
  <c r="K106" i="97"/>
  <c r="E58" i="98"/>
  <c r="K59" i="97"/>
  <c r="H16" i="98"/>
  <c r="K17" i="97"/>
  <c r="D278" i="98"/>
  <c r="J279" i="97"/>
  <c r="K279" i="97"/>
  <c r="L279" i="97"/>
  <c r="M279" i="97"/>
  <c r="J272" i="97"/>
  <c r="D271" i="98"/>
  <c r="L272" i="97"/>
  <c r="K272" i="97"/>
  <c r="E258" i="98"/>
  <c r="L259" i="97"/>
  <c r="K259" i="97"/>
  <c r="C221" i="98"/>
  <c r="L222" i="97"/>
  <c r="K222" i="97"/>
  <c r="J222" i="97"/>
  <c r="D130" i="98"/>
  <c r="J131" i="97"/>
  <c r="L131" i="97"/>
  <c r="K131" i="97"/>
  <c r="D124" i="98"/>
  <c r="K125" i="97"/>
  <c r="J125" i="97"/>
  <c r="L125" i="97"/>
  <c r="F127" i="98"/>
  <c r="J128" i="97"/>
  <c r="L128" i="97"/>
  <c r="K128" i="97"/>
  <c r="H79" i="98"/>
  <c r="J80" i="97"/>
  <c r="M80" i="97"/>
  <c r="J35" i="97"/>
  <c r="D34" i="98"/>
  <c r="L35" i="97"/>
  <c r="K35" i="97"/>
  <c r="H63" i="36"/>
  <c r="J64" i="17"/>
  <c r="L64" i="17"/>
  <c r="K64" i="17"/>
  <c r="G351" i="36"/>
  <c r="L341" i="17"/>
  <c r="G394" i="36"/>
  <c r="K374" i="17"/>
  <c r="L374" i="17"/>
  <c r="J374" i="17"/>
  <c r="E335" i="36"/>
  <c r="L324" i="17"/>
  <c r="J324" i="17"/>
  <c r="K324" i="17"/>
  <c r="N330" i="36"/>
  <c r="K432" i="97"/>
  <c r="M432" i="97"/>
  <c r="K397" i="97"/>
  <c r="J422" i="97"/>
  <c r="K350" i="97"/>
  <c r="M350" i="97"/>
  <c r="L175" i="97"/>
  <c r="J506" i="97"/>
  <c r="L284" i="97"/>
  <c r="L391" i="97"/>
  <c r="M480" i="97"/>
  <c r="L17" i="97"/>
  <c r="L393" i="97"/>
  <c r="J431" i="97"/>
  <c r="M431" i="97"/>
  <c r="K500" i="97"/>
  <c r="M500" i="97"/>
  <c r="K504" i="97"/>
  <c r="M504" i="97"/>
  <c r="L295" i="97"/>
  <c r="L296" i="97"/>
  <c r="J343" i="97"/>
  <c r="L454" i="97"/>
  <c r="L397" i="97"/>
  <c r="L177" i="97"/>
  <c r="J256" i="97"/>
  <c r="J351" i="97"/>
  <c r="K348" i="97"/>
  <c r="M348" i="97"/>
  <c r="K440" i="97"/>
  <c r="M440" i="97"/>
  <c r="J341" i="17"/>
  <c r="M341" i="17"/>
  <c r="M325" i="17"/>
  <c r="L18" i="97"/>
  <c r="J342" i="97"/>
  <c r="L395" i="97"/>
  <c r="J68" i="97"/>
  <c r="J334" i="17"/>
  <c r="L59" i="97"/>
  <c r="K166" i="97"/>
  <c r="M166" i="97"/>
  <c r="J14" i="97"/>
  <c r="L58" i="97"/>
  <c r="K167" i="97"/>
  <c r="M167" i="97"/>
  <c r="L442" i="97"/>
  <c r="E25" i="36"/>
  <c r="K26" i="17"/>
  <c r="J26" i="17"/>
  <c r="M26" i="17"/>
  <c r="L26" i="17"/>
  <c r="M454" i="97"/>
  <c r="M497" i="97"/>
  <c r="M94" i="97"/>
  <c r="M414" i="97"/>
  <c r="M301" i="97"/>
  <c r="M423" i="97"/>
  <c r="M463" i="97"/>
  <c r="M512" i="97"/>
  <c r="M210" i="97"/>
  <c r="M445" i="97"/>
  <c r="E80" i="36"/>
  <c r="J81" i="17"/>
  <c r="K81" i="17"/>
  <c r="M81" i="17"/>
  <c r="L81" i="17"/>
  <c r="E24" i="98"/>
  <c r="K25" i="97"/>
  <c r="J25" i="97"/>
  <c r="L25" i="97"/>
  <c r="E155" i="36"/>
  <c r="J150" i="17"/>
  <c r="K150" i="17"/>
  <c r="M150" i="17"/>
  <c r="L150" i="17"/>
  <c r="E71" i="36"/>
  <c r="J72" i="17"/>
  <c r="K72" i="17"/>
  <c r="M72" i="17"/>
  <c r="L72" i="17"/>
  <c r="M395" i="97"/>
  <c r="M396" i="97"/>
  <c r="M152" i="97"/>
  <c r="M499" i="97"/>
  <c r="E19" i="98"/>
  <c r="J20" i="97"/>
  <c r="K20" i="97"/>
  <c r="L20" i="97"/>
  <c r="D310" i="17"/>
  <c r="M328" i="36"/>
  <c r="L308" i="17"/>
  <c r="K308" i="17"/>
  <c r="J308" i="17"/>
  <c r="E106" i="98"/>
  <c r="J107" i="97"/>
  <c r="L107" i="97"/>
  <c r="K107" i="97"/>
  <c r="D181" i="36"/>
  <c r="L178" i="17"/>
  <c r="J178" i="17"/>
  <c r="K178" i="17"/>
  <c r="M222" i="97"/>
  <c r="M352" i="97"/>
  <c r="M361" i="97"/>
  <c r="M69" i="97"/>
  <c r="M344" i="97"/>
  <c r="M33" i="97"/>
  <c r="M280" i="97"/>
  <c r="M18" i="97"/>
  <c r="M285" i="97"/>
  <c r="M433" i="97"/>
  <c r="M481" i="97"/>
  <c r="M316" i="97"/>
  <c r="M370" i="97"/>
  <c r="M483" i="97"/>
  <c r="M283" i="97"/>
  <c r="M62" i="17"/>
  <c r="K73" i="97"/>
  <c r="M304" i="97"/>
  <c r="M309" i="97"/>
  <c r="M330" i="97"/>
  <c r="M17" i="17"/>
  <c r="M262" i="97"/>
  <c r="M159" i="97"/>
  <c r="M263" i="97"/>
  <c r="M183" i="97"/>
  <c r="M226" i="97"/>
  <c r="M208" i="97"/>
  <c r="M42" i="97"/>
  <c r="E18" i="36"/>
  <c r="J19" i="17"/>
  <c r="K19" i="17"/>
  <c r="L19" i="17"/>
  <c r="D163" i="36"/>
  <c r="K158" i="17"/>
  <c r="J158" i="17"/>
  <c r="M158" i="17"/>
  <c r="L158" i="17"/>
  <c r="D321" i="36"/>
  <c r="J301" i="17"/>
  <c r="K301" i="17"/>
  <c r="D303" i="17"/>
  <c r="L301" i="17"/>
  <c r="E25" i="98"/>
  <c r="J26" i="97"/>
  <c r="K26" i="97"/>
  <c r="L26" i="97"/>
  <c r="M26" i="97"/>
  <c r="L130" i="97"/>
  <c r="D129" i="98"/>
  <c r="J130" i="97"/>
  <c r="K130" i="97"/>
  <c r="E183" i="36"/>
  <c r="J180" i="17"/>
  <c r="K180" i="17"/>
  <c r="M180" i="17"/>
  <c r="L180" i="17"/>
  <c r="M139" i="97"/>
  <c r="M86" i="97"/>
  <c r="M186" i="97"/>
  <c r="M489" i="97"/>
  <c r="M63" i="17"/>
  <c r="M353" i="97"/>
  <c r="M363" i="97"/>
  <c r="M401" i="97"/>
  <c r="M452" i="97"/>
  <c r="M287" i="97"/>
  <c r="M345" i="97"/>
  <c r="M461" i="97"/>
  <c r="M83" i="97"/>
  <c r="M118" i="97"/>
  <c r="M121" i="97"/>
  <c r="M217" i="97"/>
  <c r="M112" i="97"/>
  <c r="M82" i="97"/>
  <c r="M182" i="97"/>
  <c r="M171" i="97"/>
  <c r="M199" i="97"/>
  <c r="M319" i="97"/>
  <c r="M386" i="97"/>
  <c r="M360" i="17"/>
  <c r="M61" i="17"/>
  <c r="M127" i="97"/>
  <c r="M209" i="97"/>
  <c r="M109" i="97"/>
  <c r="M36" i="97"/>
  <c r="M362" i="97"/>
  <c r="M377" i="97"/>
  <c r="M136" i="97"/>
  <c r="M306" i="97"/>
  <c r="M197" i="97"/>
  <c r="M322" i="97"/>
  <c r="M491" i="97"/>
  <c r="M299" i="97"/>
  <c r="M302" i="97"/>
  <c r="M339" i="17"/>
  <c r="M180" i="97"/>
  <c r="M164" i="97"/>
  <c r="M488" i="97"/>
  <c r="M178" i="97"/>
  <c r="M13" i="17"/>
  <c r="M304" i="17"/>
  <c r="M93" i="97"/>
  <c r="M324" i="17"/>
  <c r="M374" i="17"/>
  <c r="M64" i="17"/>
  <c r="M35" i="97"/>
  <c r="M125" i="97"/>
  <c r="M284" i="97"/>
  <c r="M372" i="97"/>
  <c r="M385" i="97"/>
  <c r="M407" i="97"/>
  <c r="M278" i="97"/>
  <c r="M292" i="97"/>
  <c r="M506" i="97"/>
  <c r="M393" i="97"/>
  <c r="M306" i="17"/>
  <c r="M221" i="97"/>
  <c r="M21" i="97"/>
  <c r="M129" i="97"/>
  <c r="M228" i="97"/>
  <c r="M37" i="97"/>
  <c r="M89" i="97"/>
  <c r="M219" i="97"/>
  <c r="M271" i="97"/>
  <c r="M203" i="97"/>
  <c r="M14" i="97"/>
  <c r="M70" i="17"/>
  <c r="M67" i="17"/>
  <c r="M79" i="97"/>
  <c r="M293" i="97"/>
  <c r="M346" i="97"/>
  <c r="M367" i="97"/>
  <c r="M418" i="97"/>
  <c r="M408" i="97"/>
  <c r="M39" i="97"/>
  <c r="M224" i="97"/>
  <c r="M200" i="97"/>
  <c r="M70" i="97"/>
  <c r="M202" i="97"/>
  <c r="M213" i="97"/>
  <c r="M467" i="97"/>
  <c r="M154" i="97"/>
  <c r="M277" i="97"/>
  <c r="M16" i="97"/>
  <c r="M88" i="97"/>
  <c r="M176" i="97"/>
  <c r="M365" i="97"/>
  <c r="M451" i="97"/>
  <c r="M230" i="97"/>
  <c r="M211" i="97"/>
  <c r="M487" i="97"/>
  <c r="M201" i="97"/>
  <c r="M297" i="97"/>
  <c r="M300" i="97"/>
  <c r="M374" i="97"/>
  <c r="M398" i="97"/>
  <c r="M442" i="97"/>
  <c r="M437" i="97"/>
  <c r="M459" i="97"/>
  <c r="M43" i="97"/>
  <c r="M227" i="97"/>
  <c r="M162" i="97"/>
  <c r="M78" i="97"/>
  <c r="M416" i="97"/>
  <c r="M77" i="97"/>
  <c r="M394" i="97"/>
  <c r="M343" i="97"/>
  <c r="M38" i="97"/>
  <c r="M120" i="97"/>
  <c r="M255" i="97"/>
  <c r="M44" i="97"/>
  <c r="M174" i="97"/>
  <c r="M369" i="97"/>
  <c r="M435" i="97"/>
  <c r="M444" i="97"/>
  <c r="M117" i="97"/>
  <c r="M135" i="97"/>
  <c r="M205" i="97"/>
  <c r="M105" i="97"/>
  <c r="M119" i="97"/>
  <c r="M157" i="97"/>
  <c r="M231" i="97"/>
  <c r="M295" i="97"/>
  <c r="M248" i="97"/>
  <c r="M351" i="97"/>
  <c r="M354" i="97"/>
  <c r="M413" i="97"/>
  <c r="M409" i="97"/>
  <c r="M420" i="97"/>
  <c r="M441" i="97"/>
  <c r="M436" i="97"/>
  <c r="M438" i="97"/>
  <c r="M462" i="97"/>
  <c r="M73" i="97"/>
  <c r="M114" i="97"/>
  <c r="M218" i="97"/>
  <c r="M81" i="97"/>
  <c r="M90" i="97"/>
  <c r="M84" i="97"/>
  <c r="M161" i="97"/>
  <c r="M251" i="97"/>
  <c r="M177" i="97"/>
  <c r="M334" i="17"/>
  <c r="M391" i="97"/>
  <c r="M434" i="97"/>
  <c r="M142" i="97"/>
  <c r="M342" i="97"/>
  <c r="M392" i="97"/>
  <c r="M318" i="97"/>
  <c r="M296" i="97"/>
  <c r="M256" i="97"/>
  <c r="M184" i="97"/>
  <c r="M41" i="97"/>
  <c r="M320" i="97"/>
  <c r="M507" i="97"/>
  <c r="M128" i="97"/>
  <c r="M131" i="97"/>
  <c r="M259" i="97"/>
  <c r="M397" i="97"/>
  <c r="M272" i="97"/>
  <c r="M17" i="97"/>
  <c r="M106" i="97"/>
  <c r="M274" i="97"/>
  <c r="M340" i="97"/>
  <c r="M406" i="97"/>
  <c r="M443" i="97"/>
  <c r="M455" i="97"/>
  <c r="M305" i="97"/>
  <c r="M308" i="97"/>
  <c r="M115" i="97"/>
  <c r="M138" i="97"/>
  <c r="M225" i="97"/>
  <c r="M317" i="97"/>
  <c r="M220" i="97"/>
  <c r="M482" i="97"/>
  <c r="M476" i="97"/>
  <c r="M298" i="97"/>
  <c r="M196" i="97"/>
  <c r="M198" i="97"/>
  <c r="M496" i="97"/>
  <c r="M479" i="97"/>
  <c r="M207" i="97"/>
  <c r="M134" i="97"/>
  <c r="M247" i="97"/>
  <c r="M28" i="97"/>
  <c r="M276" i="97"/>
  <c r="M368" i="97"/>
  <c r="M364" i="97"/>
  <c r="M32" i="97"/>
  <c r="M104" i="97"/>
  <c r="M223" i="97"/>
  <c r="M113" i="97"/>
  <c r="M111" i="97"/>
  <c r="M188" i="97"/>
  <c r="M181" i="97"/>
  <c r="M486" i="97"/>
  <c r="M508" i="97"/>
  <c r="M175" i="97"/>
  <c r="M422" i="97"/>
  <c r="M132" i="97"/>
  <c r="M22" i="97"/>
  <c r="M375" i="97"/>
  <c r="M399" i="97"/>
  <c r="M282" i="97"/>
  <c r="M475" i="97"/>
  <c r="M126" i="97"/>
  <c r="M12" i="97"/>
  <c r="M133" i="97"/>
  <c r="M347" i="97"/>
  <c r="M446" i="97"/>
  <c r="M151" i="97"/>
  <c r="M410" i="97"/>
  <c r="M229" i="97"/>
  <c r="M464" i="97"/>
  <c r="M465" i="97"/>
  <c r="M484" i="97"/>
  <c r="M485" i="97"/>
  <c r="M303" i="97"/>
  <c r="D323" i="36"/>
  <c r="K303" i="17"/>
  <c r="L303" i="17"/>
  <c r="J303" i="17"/>
  <c r="M330" i="36"/>
  <c r="J310" i="17"/>
  <c r="L310" i="17"/>
  <c r="K310" i="17"/>
  <c r="M301" i="17"/>
  <c r="M19" i="17"/>
  <c r="M107" i="97"/>
  <c r="M20" i="97"/>
  <c r="M178" i="17"/>
  <c r="M308" i="17"/>
  <c r="M130" i="97"/>
  <c r="M25" i="97"/>
  <c r="M310" i="17"/>
  <c r="M303" i="17"/>
</calcChain>
</file>

<file path=xl/sharedStrings.xml><?xml version="1.0" encoding="utf-8"?>
<sst xmlns="http://schemas.openxmlformats.org/spreadsheetml/2006/main" count="11621" uniqueCount="2252">
  <si>
    <t>INSTRUCTIONS</t>
  </si>
  <si>
    <t>Output spreadsheet for HVAC BESTEST</t>
  </si>
  <si>
    <t>Humidity</t>
  </si>
  <si>
    <t>Cases</t>
  </si>
  <si>
    <t>Total</t>
  </si>
  <si>
    <t>Compressor</t>
  </si>
  <si>
    <t>Sensible</t>
  </si>
  <si>
    <t>Latent</t>
  </si>
  <si>
    <t>IDB</t>
  </si>
  <si>
    <t>Ratio</t>
  </si>
  <si>
    <t>(kWh)</t>
  </si>
  <si>
    <t>(°C)</t>
  </si>
  <si>
    <t>Energy Consumption, Total (kWh,e)</t>
  </si>
  <si>
    <t>NREL</t>
  </si>
  <si>
    <t>Energy Consumption, Compressor (kWh,e)</t>
  </si>
  <si>
    <t>Energy Consumption, Supply Fan (kWh,e)</t>
  </si>
  <si>
    <t>Energy Consumption, Condenser Fan (kWh,e)</t>
  </si>
  <si>
    <t>Coil Load, Sensible (kWh,thermal)</t>
  </si>
  <si>
    <t>Coil Load, Latent (kWh,thermal)</t>
  </si>
  <si>
    <t>Mean IDB (°C)</t>
  </si>
  <si>
    <t>Mean Humidity Ratio</t>
  </si>
  <si>
    <t>1. Use specified units</t>
  </si>
  <si>
    <t>(kg/kg)</t>
  </si>
  <si>
    <t xml:space="preserve">      Statistics, All Results</t>
  </si>
  <si>
    <t>(Max-Min)</t>
  </si>
  <si>
    <t>TUD</t>
  </si>
  <si>
    <t>Min</t>
  </si>
  <si>
    <t>Max</t>
  </si>
  <si>
    <t>°C</t>
  </si>
  <si>
    <t>kg/kg</t>
  </si>
  <si>
    <t>Output spreadsheet for HVAC BESTEST, Cases Series: E300 - E545</t>
  </si>
  <si>
    <t xml:space="preserve">2. Data entry is restricted to the following ranges: </t>
  </si>
  <si>
    <t xml:space="preserve"> Annual Sums, Annual Means, and Other </t>
  </si>
  <si>
    <t xml:space="preserve"> June 28 Hourly Output - Case E300</t>
  </si>
  <si>
    <t xml:space="preserve"> Case E500 Average Daily Outputs</t>
  </si>
  <si>
    <t xml:space="preserve"> Case E530 Average Daily Outputs</t>
  </si>
  <si>
    <t xml:space="preserve"> Annual Hourly Integrated Maxima Consumptions and Loads</t>
  </si>
  <si>
    <t xml:space="preserve"> Annual Hourly Integrated Maxima and Minima - COP2 and Zone</t>
  </si>
  <si>
    <t>3. Annual totals are consumption and or loads just for the entire annual simulation.  Similarly,</t>
  </si>
  <si>
    <t xml:space="preserve">   annual means, maxima, and minima are those values which occur for the enitre annual simulation.</t>
  </si>
  <si>
    <t xml:space="preserve">   "May-Sep" results are taken using May 1 - September 30 data extracted from a full annual</t>
  </si>
  <si>
    <t xml:space="preserve">   simulation.</t>
  </si>
  <si>
    <t xml:space="preserve">4. Output terminology is defined in the output section of the specification for each case where </t>
  </si>
  <si>
    <t xml:space="preserve">   applicable or in the glossary appendix.</t>
  </si>
  <si>
    <t xml:space="preserve">5. Format dates using the appropriate two-digit date followed by a three-letter month code and </t>
  </si>
  <si>
    <t xml:space="preserve">   two-digit hour code (24 hour clock) as shown below.</t>
  </si>
  <si>
    <t xml:space="preserve">  MONTH CODES:</t>
  </si>
  <si>
    <t>MONTH</t>
  </si>
  <si>
    <t>CODE</t>
  </si>
  <si>
    <t>JANUARY</t>
  </si>
  <si>
    <t>Jan</t>
  </si>
  <si>
    <t>FEBRUARY</t>
  </si>
  <si>
    <t>Feb</t>
  </si>
  <si>
    <t>MARCH</t>
  </si>
  <si>
    <t>Mar</t>
  </si>
  <si>
    <t>APRIL</t>
  </si>
  <si>
    <t>Apr</t>
  </si>
  <si>
    <t>MAY</t>
  </si>
  <si>
    <t>May</t>
  </si>
  <si>
    <t>JUNE</t>
  </si>
  <si>
    <t>Jun</t>
  </si>
  <si>
    <t>JULY</t>
  </si>
  <si>
    <t>Jul</t>
  </si>
  <si>
    <t>AUGUST</t>
  </si>
  <si>
    <t>Aug</t>
  </si>
  <si>
    <t>SEPTEMBER</t>
  </si>
  <si>
    <t>Sep</t>
  </si>
  <si>
    <t>OCTOBER</t>
  </si>
  <si>
    <t>Oct</t>
  </si>
  <si>
    <t>NOVEMBER</t>
  </si>
  <si>
    <t>Nov</t>
  </si>
  <si>
    <t>DECEMBER</t>
  </si>
  <si>
    <t>Dec</t>
  </si>
  <si>
    <t xml:space="preserve">  For example a maximum value occuring on August 16 during the 15th hour interval (2-3 PM), should</t>
  </si>
  <si>
    <t xml:space="preserve">   be input as:</t>
  </si>
  <si>
    <t>Date</t>
  </si>
  <si>
    <t>Hour</t>
  </si>
  <si>
    <t>15</t>
  </si>
  <si>
    <t xml:space="preserve">             A n n u a l   S u m s</t>
  </si>
  <si>
    <t xml:space="preserve">              A n n u a l   M e a n s</t>
  </si>
  <si>
    <t>Relative</t>
  </si>
  <si>
    <t>E v a p o r a t o r   C o i l   L o a d s</t>
  </si>
  <si>
    <t>Cond Fan</t>
  </si>
  <si>
    <t>Indoor Fan</t>
  </si>
  <si>
    <t>COP2</t>
  </si>
  <si>
    <t>Compr + Both Fans</t>
  </si>
  <si>
    <t xml:space="preserve">     Sensible + Latent</t>
  </si>
  <si>
    <t>(%)</t>
  </si>
  <si>
    <t>Wh</t>
  </si>
  <si>
    <t>E300</t>
  </si>
  <si>
    <t>20-Jul</t>
  </si>
  <si>
    <t>08-Jul</t>
  </si>
  <si>
    <t>01-Jan</t>
  </si>
  <si>
    <t>03-Sep</t>
  </si>
  <si>
    <t>E310</t>
  </si>
  <si>
    <t>10-Sep</t>
  </si>
  <si>
    <t>E320</t>
  </si>
  <si>
    <t>07-Sep</t>
  </si>
  <si>
    <t>24-Apr</t>
  </si>
  <si>
    <t>02-Oct</t>
  </si>
  <si>
    <t>E330</t>
  </si>
  <si>
    <t>14-Jun</t>
  </si>
  <si>
    <t>18-Sep</t>
  </si>
  <si>
    <t>E350</t>
  </si>
  <si>
    <t>29-Jul</t>
  </si>
  <si>
    <t>01-Oct</t>
  </si>
  <si>
    <t>E360</t>
  </si>
  <si>
    <t>E400</t>
  </si>
  <si>
    <t>16-Sep</t>
  </si>
  <si>
    <t>E410</t>
  </si>
  <si>
    <t>E420</t>
  </si>
  <si>
    <t>E430</t>
  </si>
  <si>
    <t>E440</t>
  </si>
  <si>
    <t>E500</t>
  </si>
  <si>
    <t xml:space="preserve">E500 </t>
  </si>
  <si>
    <t>10-Jul</t>
  </si>
  <si>
    <t>28-Oct</t>
  </si>
  <si>
    <t>06-Oct</t>
  </si>
  <si>
    <t>E500 May-Sep</t>
  </si>
  <si>
    <t>E510</t>
  </si>
  <si>
    <t>29-Apr</t>
  </si>
  <si>
    <t>15-Sep</t>
  </si>
  <si>
    <t>E510 May-Sep</t>
  </si>
  <si>
    <t>E520</t>
  </si>
  <si>
    <t>28-Sep</t>
  </si>
  <si>
    <t>E522</t>
  </si>
  <si>
    <t>12-Mai</t>
  </si>
  <si>
    <t>02-Mai</t>
  </si>
  <si>
    <t>E525</t>
  </si>
  <si>
    <t>26-Jul</t>
  </si>
  <si>
    <t>E530</t>
  </si>
  <si>
    <t>29-Mai</t>
  </si>
  <si>
    <t>18-Jun</t>
  </si>
  <si>
    <t>E540</t>
  </si>
  <si>
    <t>30-Aug</t>
  </si>
  <si>
    <t>11-Mar</t>
  </si>
  <si>
    <t>E545</t>
  </si>
  <si>
    <t>17-Jun</t>
  </si>
  <si>
    <t>01-Jul</t>
  </si>
  <si>
    <t xml:space="preserve"> J u n e   2 8   H o u r l y   O u t p u t   -   C a s e   E 3 0 0</t>
  </si>
  <si>
    <t xml:space="preserve">             A n n u a l   H o u r l y   I n t e g r a t e d   M a x i m a   a n d   M i n i m a   -   C O P 2   a n d   Z o n e</t>
  </si>
  <si>
    <t xml:space="preserve">   Energy Consumption</t>
  </si>
  <si>
    <t xml:space="preserve">   Evaporator Coil Load</t>
  </si>
  <si>
    <t>C O P 2</t>
  </si>
  <si>
    <t>Indoor Drybulb Temperature</t>
  </si>
  <si>
    <t xml:space="preserve">            Humidity Ratio</t>
  </si>
  <si>
    <t xml:space="preserve">           Relative Humidity</t>
  </si>
  <si>
    <t xml:space="preserve">Ratio </t>
  </si>
  <si>
    <t xml:space="preserve">COP2 </t>
  </si>
  <si>
    <t>ODB</t>
  </si>
  <si>
    <t>EDB</t>
  </si>
  <si>
    <t>EWB</t>
  </si>
  <si>
    <t>Maximum</t>
  </si>
  <si>
    <t>Minimum</t>
  </si>
  <si>
    <t>(Wh)</t>
  </si>
  <si>
    <t xml:space="preserve">(kg/kg) </t>
  </si>
  <si>
    <t>%</t>
  </si>
  <si>
    <t>1</t>
  </si>
  <si>
    <t>16-Apr</t>
  </si>
  <si>
    <t>07-Jul</t>
  </si>
  <si>
    <t>06-Jan</t>
  </si>
  <si>
    <t>16-Nov</t>
  </si>
  <si>
    <t>11-Jan</t>
  </si>
  <si>
    <t>06-Nov</t>
  </si>
  <si>
    <t>2</t>
  </si>
  <si>
    <t>30-Apr</t>
  </si>
  <si>
    <t>01-Dec</t>
  </si>
  <si>
    <t>3</t>
  </si>
  <si>
    <t>31-Mar</t>
  </si>
  <si>
    <t>4</t>
  </si>
  <si>
    <t>22-Sep</t>
  </si>
  <si>
    <t>5</t>
  </si>
  <si>
    <t>6</t>
  </si>
  <si>
    <t>05-Oct</t>
  </si>
  <si>
    <t>7</t>
  </si>
  <si>
    <t>05-Apr</t>
  </si>
  <si>
    <t>8</t>
  </si>
  <si>
    <t>23-Oct</t>
  </si>
  <si>
    <t>9</t>
  </si>
  <si>
    <t>27-Sep</t>
  </si>
  <si>
    <t>02-Apr</t>
  </si>
  <si>
    <t>10</t>
  </si>
  <si>
    <t>30-Mar</t>
  </si>
  <si>
    <t>01-Nov</t>
  </si>
  <si>
    <t>11</t>
  </si>
  <si>
    <t>12</t>
  </si>
  <si>
    <t>13-Oct</t>
  </si>
  <si>
    <t>30-Jul</t>
  </si>
  <si>
    <t>11-Jul</t>
  </si>
  <si>
    <t>13</t>
  </si>
  <si>
    <t>09-Jul</t>
  </si>
  <si>
    <t>04-Oct</t>
  </si>
  <si>
    <t>14</t>
  </si>
  <si>
    <t>15-Aug</t>
  </si>
  <si>
    <t>16-Mar</t>
  </si>
  <si>
    <t>16-Jul</t>
  </si>
  <si>
    <t>16</t>
  </si>
  <si>
    <t>14-Jul</t>
  </si>
  <si>
    <t>10-Mai</t>
  </si>
  <si>
    <t>17</t>
  </si>
  <si>
    <t>02-Nov</t>
  </si>
  <si>
    <t>04-Jun</t>
  </si>
  <si>
    <t>18</t>
  </si>
  <si>
    <t>21-Sep</t>
  </si>
  <si>
    <t>19</t>
  </si>
  <si>
    <t>20</t>
  </si>
  <si>
    <t>21</t>
  </si>
  <si>
    <t>22</t>
  </si>
  <si>
    <t>23</t>
  </si>
  <si>
    <t>24</t>
  </si>
  <si>
    <t xml:space="preserve">      C a s e   E 5 0 0   A v e r a g e   D a i l y   O u t p u t s  -  f(ODB) sensitivity</t>
  </si>
  <si>
    <t>Day</t>
  </si>
  <si>
    <t>April 30</t>
  </si>
  <si>
    <t>June 25</t>
  </si>
  <si>
    <t xml:space="preserve">      C a s e   E 5 3 0   A v e r a g e   D a i l y   O u t p u t s  -  f(ODB) sensitivity</t>
  </si>
  <si>
    <t>enter raw doe2 results below</t>
  </si>
  <si>
    <t>tk variable for compr ON</t>
  </si>
  <si>
    <t>Compr+cond</t>
  </si>
  <si>
    <t>Sens+Lat</t>
  </si>
  <si>
    <t>(Btu)</t>
  </si>
  <si>
    <t>(°F)</t>
  </si>
  <si>
    <t>OHR</t>
  </si>
  <si>
    <t>(Btu/h)</t>
  </si>
  <si>
    <t>°F</t>
  </si>
  <si>
    <t>system off gives 0.000</t>
  </si>
  <si>
    <t>Mean Relative Humidity</t>
  </si>
  <si>
    <t>JUNE 28 HOURLY OUTPUT</t>
  </si>
  <si>
    <t>ODB (°C)</t>
  </si>
  <si>
    <t>EDB (°C)</t>
  </si>
  <si>
    <t>EWB (°C)</t>
  </si>
  <si>
    <t>Energy Consumption, Compressor (Wh,e)</t>
  </si>
  <si>
    <t>Energy Consumption, Condenser Fan (Wh,e)</t>
  </si>
  <si>
    <t>Energy Consumption, Indoor Fan (Wh,e)</t>
  </si>
  <si>
    <t>Sensible Coil Load (Wh,th)</t>
  </si>
  <si>
    <t>Latent Coil Load (Wh,th)</t>
  </si>
  <si>
    <t>Humidity Ratio (kg/kg)</t>
  </si>
  <si>
    <t>Hourly integrated maxima for consumptions and loads</t>
  </si>
  <si>
    <t>TRNSYS</t>
  </si>
  <si>
    <t>Compressor + Condenser Fan + Indoor Fan Energy Consumption (Wh,e)</t>
  </si>
  <si>
    <t>Sensible + Latent Coil Load (Wh,th)</t>
  </si>
  <si>
    <t>Maxima, Minima for COP2 and zone conditions</t>
  </si>
  <si>
    <t>Maximum COP2</t>
  </si>
  <si>
    <t>Minimum COP2</t>
  </si>
  <si>
    <t>Maximum IDB (°C)</t>
  </si>
  <si>
    <t>Minimum IDB (°C)</t>
  </si>
  <si>
    <t>Maximum Humidity Ratio (kg/kg)</t>
  </si>
  <si>
    <t>Minimum Humidity Ratio (kg/kg)</t>
  </si>
  <si>
    <t>Maximum Relative Humidity (%)</t>
  </si>
  <si>
    <t>Minimum Relative Humidity (%)</t>
  </si>
  <si>
    <t>DOE21E-J</t>
  </si>
  <si>
    <t>DOE21E-E</t>
  </si>
  <si>
    <t>Latent Coil Load(kWh,th)</t>
  </si>
  <si>
    <t>Sensible Coil Load (kWh,th)</t>
  </si>
  <si>
    <t>IDB (°C)</t>
  </si>
  <si>
    <t>Relative Humidity (%)</t>
  </si>
  <si>
    <t>Energy Consumption, Compressor + Both Fans (Wh,e)</t>
  </si>
  <si>
    <t>Senstible + Latent Coil Load (Wh,th)</t>
  </si>
  <si>
    <t>Maximum Humidity Ratio</t>
  </si>
  <si>
    <t>Minimum Humidity Ratio</t>
  </si>
  <si>
    <t>Maximum Relative Humidity</t>
  </si>
  <si>
    <t>Minimum Relative Humidity</t>
  </si>
  <si>
    <t>SHEET GUIDE:</t>
  </si>
  <si>
    <t>Energy Consumption, Supply Fan (Wh,e)</t>
  </si>
  <si>
    <t>Energy Consumption, Compr. + Both Fans (Wh,e)</t>
  </si>
  <si>
    <t>Delta Condenser Fan Consumption</t>
  </si>
  <si>
    <t>Delta Latent Coil Load</t>
  </si>
  <si>
    <t>Delta Mean COP2</t>
  </si>
  <si>
    <t>Delta Mean IDB</t>
  </si>
  <si>
    <t>Delta Mean Humidity Ratio</t>
  </si>
  <si>
    <t>Delta Mean Relative Humidity</t>
  </si>
  <si>
    <t>DO NOT INSERT ROWS ON THIS SHEET!</t>
  </si>
  <si>
    <t>Delta Max COP2</t>
  </si>
  <si>
    <t>Delta Min COP2</t>
  </si>
  <si>
    <t>Delta Max IDB (°C)</t>
  </si>
  <si>
    <t>Delta Min IDB (°C)</t>
  </si>
  <si>
    <t>Delta Max Humidity Ratio (kg/kg)</t>
  </si>
  <si>
    <t>Delta Min Humidity Ratio (kg/kg)</t>
  </si>
  <si>
    <t>Delta Max Relative Humidity (%)</t>
  </si>
  <si>
    <t>Delta Min Relative Humidity (%)</t>
  </si>
  <si>
    <t>(kWh,th)</t>
  </si>
  <si>
    <t>Total Consumption (Wh,e)</t>
  </si>
  <si>
    <t>Total (kWh,e)</t>
  </si>
  <si>
    <t>Compressor (kWh,e)</t>
  </si>
  <si>
    <t>Supply Fan (kWh,e)</t>
  </si>
  <si>
    <t>Condenser Fan (kWh,e)</t>
  </si>
  <si>
    <t>TRNSYS-TUD</t>
  </si>
  <si>
    <t>DOE-2.1E-E</t>
  </si>
  <si>
    <t>E340</t>
  </si>
  <si>
    <t xml:space="preserve">   Annual Means</t>
  </si>
  <si>
    <t xml:space="preserve">   A n n u a l   H o u r l y   I n t e g r a t e d   M a x i m a   C o n s u m p t i o n s   a n d   L o a d s</t>
  </si>
  <si>
    <t xml:space="preserve">         E300 Only, Maxima</t>
  </si>
  <si>
    <t xml:space="preserve">  E 3 0 0   O n l y</t>
  </si>
  <si>
    <t>Zone</t>
  </si>
  <si>
    <t>Outdoor</t>
  </si>
  <si>
    <t xml:space="preserve">      Weather Data Checks</t>
  </si>
  <si>
    <t xml:space="preserve">                       Cooling Energy Consumption</t>
  </si>
  <si>
    <t xml:space="preserve">              Evaporator Coil Load</t>
  </si>
  <si>
    <t>Energy Consumption</t>
  </si>
  <si>
    <t xml:space="preserve">     ODB</t>
  </si>
  <si>
    <t xml:space="preserve"> Outdoor Humidity Ratio</t>
  </si>
  <si>
    <t xml:space="preserve">             Evaporator Coil Load</t>
  </si>
  <si>
    <t xml:space="preserve">Outdoor </t>
  </si>
  <si>
    <t>Hum. Rat.</t>
  </si>
  <si>
    <t>Hum Rat</t>
  </si>
  <si>
    <t>CODY</t>
  </si>
  <si>
    <t>B62..L82:</t>
  </si>
  <si>
    <t>M62..N62:</t>
  </si>
  <si>
    <t xml:space="preserve"> Annual Means, E300 Only</t>
  </si>
  <si>
    <t>B89..L112:</t>
  </si>
  <si>
    <t>B120..L121:</t>
  </si>
  <si>
    <t>B129..L130:</t>
  </si>
  <si>
    <t>Q62..AB81:</t>
  </si>
  <si>
    <t>AC62..AH62:</t>
  </si>
  <si>
    <t xml:space="preserve"> Annual Hourly Integrated Maxima, Case E300 - Weather Check</t>
  </si>
  <si>
    <t>Q89..AN108:</t>
  </si>
  <si>
    <t>ODB, OHR</t>
  </si>
  <si>
    <t>from E500</t>
  </si>
  <si>
    <t>from E530</t>
  </si>
  <si>
    <t>ODB from E500</t>
  </si>
  <si>
    <t>ewb from hvac2kit</t>
  </si>
  <si>
    <t>OHR from E530</t>
  </si>
  <si>
    <t>EHR</t>
  </si>
  <si>
    <t>Patm</t>
  </si>
  <si>
    <t>(Pa)</t>
  </si>
  <si>
    <t>above</t>
  </si>
  <si>
    <t>(in Hg)</t>
  </si>
  <si>
    <t xml:space="preserve">enter </t>
  </si>
  <si>
    <t>E300OUT2.XLS, Mar 20, 2002</t>
  </si>
  <si>
    <t>Minimum*</t>
  </si>
  <si>
    <t>Maximum*</t>
  </si>
  <si>
    <t>20-Dec</t>
  </si>
  <si>
    <t>21-Nov</t>
  </si>
  <si>
    <t>26-Nov</t>
  </si>
  <si>
    <t>25-Nov</t>
  </si>
  <si>
    <t>18-Dec</t>
  </si>
  <si>
    <t>12-Nov</t>
  </si>
  <si>
    <t>01-Apr</t>
  </si>
  <si>
    <r>
      <t xml:space="preserve">* </t>
    </r>
    <r>
      <rPr>
        <sz val="11"/>
        <rFont val="Helv"/>
      </rPr>
      <t>Note: For Cases E500-E545 only, the following results are extracted from the period April 1 - Dec 31 (using a full annual simulation): minimum IDB, minimum zone humidity ratio, maximum and minimum relative humidity.</t>
    </r>
  </si>
  <si>
    <t>Mean COP2</t>
  </si>
  <si>
    <t>Energy Consumption, ID Fan (kWh,e)</t>
  </si>
  <si>
    <t>Coil Load, total (kWh,thermal)</t>
  </si>
  <si>
    <t>OHR (kg/kg)</t>
  </si>
  <si>
    <t>Zone Humidity Ratio</t>
  </si>
  <si>
    <t>Coil Load, Total (kWh,thermal)</t>
  </si>
  <si>
    <t>Total Coil Load (Wh,th)</t>
  </si>
  <si>
    <t>Energy Consumption, Total (Wh,e)</t>
  </si>
  <si>
    <t xml:space="preserve">Delta Total Consumption </t>
  </si>
  <si>
    <t>Delta Compressor Consumption</t>
  </si>
  <si>
    <t>Delta ID Fan Consumption</t>
  </si>
  <si>
    <t>Delta Total Coil Load</t>
  </si>
  <si>
    <t>Delta Sensible Coil Load</t>
  </si>
  <si>
    <t>Delta Max Compressor+ODfan+IDfan Consumption</t>
  </si>
  <si>
    <t>Delta Sensible Coil Load (Wh,th)</t>
  </si>
  <si>
    <t>Delta Latent Coil Load (Wh,th)</t>
  </si>
  <si>
    <t>Delta Sensible+Latent Coil Load (Wh,th)</t>
  </si>
  <si>
    <t>GARD</t>
  </si>
  <si>
    <t xml:space="preserve">           Evaporator Coil Load</t>
  </si>
  <si>
    <t>EnergyPlus</t>
  </si>
  <si>
    <t>Zone Hum.</t>
  </si>
  <si>
    <t>Annual Mean Output</t>
  </si>
  <si>
    <t>Annual Hourly Integrated Maxima</t>
  </si>
  <si>
    <t>TRNSYS TUD</t>
  </si>
  <si>
    <t>DOE21E-J NREL</t>
  </si>
  <si>
    <t>DOE21E-E NREL</t>
  </si>
  <si>
    <t>Output file Name</t>
  </si>
  <si>
    <t>UR</t>
  </si>
  <si>
    <t>HumRat</t>
  </si>
  <si>
    <t>Note 1 - Condenser fan power included with compressor power; cannot breakout</t>
  </si>
  <si>
    <t>bold entries not changed</t>
  </si>
  <si>
    <t>Wh/h</t>
  </si>
  <si>
    <t>HVAC BESTEST model Cody-Tau, Neural Network + Linear Extrapolation + rint + Enthalpy</t>
  </si>
  <si>
    <t>BESTEST300N2_nn_int.xls</t>
  </si>
  <si>
    <t>CODYRUN</t>
  </si>
  <si>
    <t>MinRH</t>
  </si>
  <si>
    <t>MaxRH</t>
  </si>
  <si>
    <t>Daily Consumptions</t>
  </si>
  <si>
    <t>Compressor + OD fan</t>
  </si>
  <si>
    <t>Condenser (OD) fan</t>
  </si>
  <si>
    <t>12-Dez</t>
  </si>
  <si>
    <t>28-Apr</t>
  </si>
  <si>
    <t>TRNSYS-TUD, received 19 Feb 2003 with revs by jn 20 Feb 2003, and for 5 Apr 2003 results as noted below</t>
  </si>
  <si>
    <t>CODYRUN results received 07 May 2003</t>
  </si>
  <si>
    <t>note: RH max may occur when system off</t>
  </si>
  <si>
    <t>CODYRUN UR</t>
  </si>
  <si>
    <t>HOT3000</t>
  </si>
  <si>
    <t>NRCan</t>
  </si>
  <si>
    <t>HOT3000 NRCan</t>
  </si>
  <si>
    <t>HOT3000 received 07/21/03</t>
  </si>
  <si>
    <t>Round 5 - Revision 3 - Space Humidity Ratio Algorithm Fix for E500 Cases &amp; Case E440 enthalpy setpoint = 47250 J/kg, changed E530,540,545 max/min end time from 12/1 to 12/31; also changed note at bottom of table</t>
  </si>
  <si>
    <t>EnergyPlus results with Version 1.1.0.020</t>
  </si>
  <si>
    <t>ENERGYPLUS received 7/28/03</t>
  </si>
  <si>
    <t>Hourly Integrated Maxima and Minima Sensitivities</t>
  </si>
  <si>
    <t xml:space="preserve">SENSITIVITY DIFFERENCE COMPARISONS ("DELTA") </t>
  </si>
  <si>
    <t>Address guide starts at row 56</t>
  </si>
  <si>
    <t>Raw data presentation starts around row 137</t>
  </si>
  <si>
    <t>Mean Data starts at row 137</t>
  </si>
  <si>
    <t>Hourly Maxima consumption and loads start around row 1044</t>
  </si>
  <si>
    <t>Deltas start at 1450</t>
  </si>
  <si>
    <t>June 28 hourly data starts at row 483</t>
  </si>
  <si>
    <t>Q: Absolute sum, mean  results, formatted for printout</t>
  </si>
  <si>
    <t>R: Absolute Max, Min Results, formatted for printout</t>
  </si>
  <si>
    <t>T: Sensitivity results, formatted for printout</t>
  </si>
  <si>
    <t>Qdata: Absolute sum, mean  results, formatted for chart source data</t>
  </si>
  <si>
    <t>Rdata: Absolute Max, Min Results, formatted for chart source data</t>
  </si>
  <si>
    <t>B: TRNSYS results</t>
  </si>
  <si>
    <t>E: EnergyPlus results</t>
  </si>
  <si>
    <t>F: CODYRUN results</t>
  </si>
  <si>
    <t xml:space="preserve">     • column i: recalc COP2 based on spec (annual sum total coil load)/(annual sum compressor + OD fan energy) [previously TUD used average of hourly calculated COP2 when compressor operating; was only slight difference from spec definition].  20 Feb 2003</t>
  </si>
  <si>
    <t xml:space="preserve">     • E440 updated for corrected IP to SI psychrometric enthalpy conversion, for 5 Apr 2003 results</t>
  </si>
  <si>
    <t xml:space="preserve">     • deleted column J (other COP2 calcs by Thoi), 20 Feb 2003</t>
  </si>
  <si>
    <t>YD: Your data</t>
  </si>
  <si>
    <t>Sdata: Hourly results, formatted for chart source data</t>
  </si>
  <si>
    <t>Tdata: Sensitivity results, formatted for chart source data</t>
  </si>
  <si>
    <t>Sheets after "Tdata" are Charts</t>
  </si>
  <si>
    <t>I,J: Extra results data sheets</t>
  </si>
  <si>
    <t>Extra</t>
  </si>
  <si>
    <t xml:space="preserve">DIFFERENCE COMPARISONS ("DELTA") START AT 1450 </t>
  </si>
  <si>
    <t>Your Software</t>
  </si>
  <si>
    <t>Note: Apr30, Jnue 25 compressor data not plotted</t>
  </si>
  <si>
    <t>For QtotINIT plot (results before BESTESTing); results imported from various files as appropriate for first runs of software and specific cases.</t>
  </si>
  <si>
    <t>A: Unformatted data compilation, all programs</t>
  </si>
  <si>
    <r>
      <t xml:space="preserve">Data should land in "YD" cells as tabulated below.  Your data will then appear in column H </t>
    </r>
    <r>
      <rPr>
        <sz val="12"/>
        <rFont val="SWISS"/>
      </rPr>
      <t>of Sheet A</t>
    </r>
  </si>
  <si>
    <t xml:space="preserve">and in rightmost column of each table on sheets Q, R, S, T, Qdata, Rdata, Sdata, and Tdata.  </t>
  </si>
  <si>
    <t>Chart update of "your data" is not automated.</t>
  </si>
  <si>
    <t>S: Hourly results, formatted for printout</t>
  </si>
  <si>
    <t>SEE CELL G1 FOR INSTRUCTIONS</t>
  </si>
  <si>
    <t>DOE-2.2</t>
  </si>
  <si>
    <t>DOE-2.2 NT42j, 17 Nov 2003</t>
  </si>
  <si>
    <t>DOE-2.1E ESTSC 120, 20 Oct 2003, using COIL-BF-FPLR default curve; input revs: 11/11/03 for TAVE and correct OUTSIDE-FAN-ELEC, 06/16/04 FLOOR-WEIGHT = 0.74 (zone air mass)</t>
  </si>
  <si>
    <t>DOE-2.2 NT42j; 16 Jun 2004 rev for FLOOR-WEIGHT = 0.74 (zone air mass)</t>
  </si>
  <si>
    <t>G: HOT3000/ESP-r results</t>
  </si>
  <si>
    <t>D: DOE-2.1E ESTSC results</t>
  </si>
  <si>
    <t>C: DOE-2.2 results</t>
  </si>
  <si>
    <t>(max-min)/mean</t>
  </si>
  <si>
    <t>TRNSYS/TUD</t>
  </si>
  <si>
    <t>DOE-2.2/NREL</t>
  </si>
  <si>
    <t>CODYRUN/UR</t>
  </si>
  <si>
    <t>HOT3000/NRCan</t>
  </si>
  <si>
    <t>DOE-2.1E-E/NREL</t>
  </si>
  <si>
    <t>RESULTS5-3B.XLS</t>
  </si>
  <si>
    <t xml:space="preserve">Gives locations in participant spreadsheets </t>
  </si>
  <si>
    <t>Import data so that Cell A1 of Sec5-3Bout.XLS is in A1 of Sheet "YD" (your data)</t>
  </si>
  <si>
    <t>See RESULTS5-3B.DOC for spreadsheet navigation.</t>
  </si>
  <si>
    <t>Check that the first value (Total consumption kWh for CE300) lands in YD!B62.</t>
  </si>
  <si>
    <t xml:space="preserve">         CE300 Only, Maxima</t>
  </si>
  <si>
    <t>CE300</t>
  </si>
  <si>
    <t>CE310</t>
  </si>
  <si>
    <t>CE320</t>
  </si>
  <si>
    <t>CE330</t>
  </si>
  <si>
    <t>CE340</t>
  </si>
  <si>
    <t>CE350</t>
  </si>
  <si>
    <t>CE360</t>
  </si>
  <si>
    <t>Weather Data Comparison, Annual Means CE300 only</t>
  </si>
  <si>
    <t>Weather Data Checks, CE300 only, Maxima</t>
  </si>
  <si>
    <t>CE310-CE300</t>
  </si>
  <si>
    <t>CE320-CE300</t>
  </si>
  <si>
    <t>CE330-CE300</t>
  </si>
  <si>
    <t>CE330-CE320</t>
  </si>
  <si>
    <t>CE340-CE300</t>
  </si>
  <si>
    <t>CE330-CE340</t>
  </si>
  <si>
    <t>CE350-CE300</t>
  </si>
  <si>
    <t>CE360-CE300</t>
  </si>
  <si>
    <t>CE400</t>
  </si>
  <si>
    <t>CE410</t>
  </si>
  <si>
    <t>CE420</t>
  </si>
  <si>
    <t>CE430</t>
  </si>
  <si>
    <t>CE440</t>
  </si>
  <si>
    <t>CE400-CE300</t>
  </si>
  <si>
    <t>CE410-CE300</t>
  </si>
  <si>
    <t>CE420-CE300</t>
  </si>
  <si>
    <t>CE430-CE300</t>
  </si>
  <si>
    <t>CE440-CE300</t>
  </si>
  <si>
    <t>CE500,CE530 avg daily starts at row 826</t>
  </si>
  <si>
    <t>CE500</t>
  </si>
  <si>
    <t xml:space="preserve">CE500 </t>
  </si>
  <si>
    <t>CE500 May-Sep</t>
  </si>
  <si>
    <t>CE510</t>
  </si>
  <si>
    <t>CE510 May-Sep</t>
  </si>
  <si>
    <t>CE520</t>
  </si>
  <si>
    <t>CE522</t>
  </si>
  <si>
    <t>CE525</t>
  </si>
  <si>
    <t>CE530</t>
  </si>
  <si>
    <t>CE540</t>
  </si>
  <si>
    <t>CE545</t>
  </si>
  <si>
    <t>CE500, CE530 Average Daily Outputs</t>
  </si>
  <si>
    <t>CE500Apr30</t>
  </si>
  <si>
    <t>CE500Jun25</t>
  </si>
  <si>
    <t>CE530Apr30</t>
  </si>
  <si>
    <t>CE530Jun25</t>
  </si>
  <si>
    <t>CE500-CE300</t>
  </si>
  <si>
    <t>CE510-CE500</t>
  </si>
  <si>
    <t>CE525-CE520</t>
  </si>
  <si>
    <t>CE530-CE500</t>
  </si>
  <si>
    <t>CE545-CE540</t>
  </si>
  <si>
    <t xml:space="preserve">  C E 3 0 0   O n l y</t>
  </si>
  <si>
    <t xml:space="preserve"> J u n e   2 8   H o u r l y   O u t p u t   -   C a s e   C E 3 0 0</t>
  </si>
  <si>
    <t xml:space="preserve">      C a s e   C E 5 0 0   A v e r a g e   D a i l y   O u t p u t s  -  f(ODB) sensitivity</t>
  </si>
  <si>
    <t xml:space="preserve">      C a s e   C E 5 3 0   A v e r a g e   D a i l y   O u t p u t s  -  f(ODB) sensitivity</t>
  </si>
  <si>
    <t>Del CE500</t>
  </si>
  <si>
    <t>Del CE530</t>
  </si>
  <si>
    <t>CE300 Base, 15% OA</t>
  </si>
  <si>
    <t>CE310, High Latent</t>
  </si>
  <si>
    <t>CE320, High Infiltration</t>
  </si>
  <si>
    <t>CE330, 100% OA</t>
  </si>
  <si>
    <t>CE340, 50% OA, 50% Infl</t>
  </si>
  <si>
    <t>CE350, Tstat Set Up</t>
  </si>
  <si>
    <t>CE360, Undersized System</t>
  </si>
  <si>
    <t>CE400, Ec. Temp. Ctrl.</t>
  </si>
  <si>
    <t>CE410, Ec. Comp. Lockout</t>
  </si>
  <si>
    <t>CE420, Ec. ODB Limit</t>
  </si>
  <si>
    <t>CE430, Ec. Enthalpy Ctrl.</t>
  </si>
  <si>
    <t>CE440, Ec. Enthalpy Limit</t>
  </si>
  <si>
    <t>CE500, Base w/ 0%OA</t>
  </si>
  <si>
    <t>CE510 May-Sep, High PLR</t>
  </si>
  <si>
    <t>CE520, EDB = 15°C</t>
  </si>
  <si>
    <t>CE522, EDB = 20°C</t>
  </si>
  <si>
    <t>CE525, EDB = 35°C</t>
  </si>
  <si>
    <t>CE530, Dry Coil</t>
  </si>
  <si>
    <t>CE540, Dry, EDB = 15°C</t>
  </si>
  <si>
    <t>CE545, Dry, EDB = 35°C</t>
  </si>
  <si>
    <t>CE500 Apr30, Low ODB</t>
  </si>
  <si>
    <t>CE500 Jun25, High ODB</t>
  </si>
  <si>
    <t>CE500 ODB Sensitivity</t>
  </si>
  <si>
    <t>CE530 Apr30, Low ODB</t>
  </si>
  <si>
    <t>CE530 Jun25, high ODB</t>
  </si>
  <si>
    <t>CE530 ODB Sensitivity</t>
  </si>
  <si>
    <t>CE510  High PLR</t>
  </si>
  <si>
    <t>CE310-CE300, Latent Gains</t>
  </si>
  <si>
    <t>CE320-CE300, Infiltration</t>
  </si>
  <si>
    <t>CE330-CE300, 100% OA</t>
  </si>
  <si>
    <t>CE330-CE320, OA-Infl</t>
  </si>
  <si>
    <t>CE340-CE300, 50/50 OA/inf</t>
  </si>
  <si>
    <t>CE330-CE340, OA-50/50</t>
  </si>
  <si>
    <t>CE350-CE300, Tstat Set Up</t>
  </si>
  <si>
    <t>(CE360-CE300)/4, Overload</t>
  </si>
  <si>
    <t>CE360-CE300, Overload</t>
  </si>
  <si>
    <t>CE400-CE300, Ec. T Ctrl</t>
  </si>
  <si>
    <t>CE410-CE300, Ec. No Compr.</t>
  </si>
  <si>
    <t>CE420-CE300, Ec. ODB Lim.</t>
  </si>
  <si>
    <t>CE430-CE300, Ec. Enth Ctrl</t>
  </si>
  <si>
    <t>CE440-CE300, Ec. Enth Lim</t>
  </si>
  <si>
    <t>(CE500-CE300)/2, 0%OA</t>
  </si>
  <si>
    <t>(CE510-CE500)/4, PLR</t>
  </si>
  <si>
    <t>CE525-CE520, EDB</t>
  </si>
  <si>
    <t>CE530-CE500, Dry Coil</t>
  </si>
  <si>
    <t>CE545-CE540, EDB (Dry)</t>
  </si>
  <si>
    <t>CE500-CE300, 0%OA</t>
  </si>
  <si>
    <t>CE510-CE500, PLR</t>
  </si>
  <si>
    <t>EnergyPlus/GARD</t>
  </si>
  <si>
    <t>EnergyPlus GARD</t>
  </si>
  <si>
    <t>for</t>
  </si>
  <si>
    <t>Scratch area for chart subtitles</t>
  </si>
  <si>
    <t>Section 5.3 - HVAC Equipment Performance Tests CE300-CE545</t>
  </si>
  <si>
    <t>Participating Organizations and Computer Programs</t>
  </si>
  <si>
    <t>Quasi-analytical Solutions and Example Simulation Results</t>
  </si>
  <si>
    <t xml:space="preserve">The quasi-analytical solutions and programs used to generate the example simulation results are described in </t>
  </si>
  <si>
    <t xml:space="preserve">number, or indicates a quasi-analytical solution.  </t>
  </si>
  <si>
    <t xml:space="preserve">The entries in the fourth column are the abbreviations for the simulations and quasi-analytical solutions </t>
  </si>
  <si>
    <t>generally used in the tables and charts which follow.</t>
  </si>
  <si>
    <t>Model</t>
  </si>
  <si>
    <t>Authoring Organization</t>
  </si>
  <si>
    <t>Implemented By</t>
  </si>
  <si>
    <t>Abbreviation</t>
  </si>
  <si>
    <t>Technische Universität Dresden, Germany</t>
  </si>
  <si>
    <t>University of Wisconsin, USA; Technische Universität Dresden, Ger.</t>
  </si>
  <si>
    <t>TRNSYS 14.2-TUD with real controller model</t>
  </si>
  <si>
    <r>
      <t>c</t>
    </r>
    <r>
      <rPr>
        <sz val="10"/>
        <rFont val="Arial"/>
        <family val="2"/>
      </rPr>
      <t>ESTSC: Energy Science and Technology Software Center (at Oak Ridge National Laboratory, USA)</t>
    </r>
  </si>
  <si>
    <t xml:space="preserve">Table B17-2.  The first column of Table B17-2 ("Model"), indicates the proper program name and version </t>
  </si>
  <si>
    <t>CODYRUN/LGIMAT</t>
  </si>
  <si>
    <t>Universite de la Reunion Island, France</t>
  </si>
  <si>
    <t>DOE-2.1E version 120 (ESTSC release)</t>
  </si>
  <si>
    <r>
      <t>LANL/LBNL/ESTSC/JJH,</t>
    </r>
    <r>
      <rPr>
        <vertAlign val="superscript"/>
        <sz val="10"/>
        <rFont val="Arial"/>
        <family val="2"/>
      </rPr>
      <t>a,b,c,d</t>
    </r>
    <r>
      <rPr>
        <sz val="10"/>
        <rFont val="Arial"/>
        <family val="2"/>
      </rPr>
      <t xml:space="preserve"> 
United States</t>
    </r>
  </si>
  <si>
    <t>NREL/JNA,e United States</t>
  </si>
  <si>
    <r>
      <t>NREL/JNA,</t>
    </r>
    <r>
      <rPr>
        <vertAlign val="superscript"/>
        <sz val="11"/>
        <rFont val="Arial"/>
        <family val="2"/>
      </rPr>
      <t>e</t>
    </r>
    <r>
      <rPr>
        <sz val="10"/>
        <rFont val="Arial"/>
        <family val="2"/>
      </rPr>
      <t xml:space="preserve"> United States</t>
    </r>
  </si>
  <si>
    <t>DOE-2.1E-E/NREL
DOE21E-E</t>
  </si>
  <si>
    <t>DOE-2.2 NT42j</t>
  </si>
  <si>
    <r>
      <t>LBNL/JJH,</t>
    </r>
    <r>
      <rPr>
        <vertAlign val="superscript"/>
        <sz val="10"/>
        <rFont val="Arial"/>
        <family val="2"/>
      </rPr>
      <t>b,d</t>
    </r>
    <r>
      <rPr>
        <sz val="10"/>
        <rFont val="Arial"/>
        <family val="2"/>
      </rPr>
      <t xml:space="preserve"> United States</t>
    </r>
  </si>
  <si>
    <t>EnergyPlus 1.1.0.020</t>
  </si>
  <si>
    <r>
      <t>LBNL/UIUC/CERL/OSU/GARD Analytics/FSEC/DOE-BT,</t>
    </r>
    <r>
      <rPr>
        <vertAlign val="superscript"/>
        <sz val="10"/>
        <rFont val="Arial"/>
        <family val="2"/>
      </rPr>
      <t>b,f,g,h,i,j</t>
    </r>
  </si>
  <si>
    <t>GARD Analytics, United States</t>
  </si>
  <si>
    <t>HOT3000/ESP-r</t>
  </si>
  <si>
    <r>
      <t>CETC/ESRU,</t>
    </r>
    <r>
      <rPr>
        <vertAlign val="superscript"/>
        <sz val="10"/>
        <rFont val="Arial"/>
        <family val="2"/>
      </rPr>
      <t>k,l</t>
    </r>
    <r>
      <rPr>
        <sz val="10"/>
        <rFont val="Arial"/>
        <family val="2"/>
      </rPr>
      <t xml:space="preserve"> Canada/United Kingdom</t>
    </r>
  </si>
  <si>
    <r>
      <t>CETC,</t>
    </r>
    <r>
      <rPr>
        <vertAlign val="superscript"/>
        <sz val="10"/>
        <rFont val="Arial"/>
        <family val="2"/>
      </rPr>
      <t>k</t>
    </r>
    <r>
      <rPr>
        <sz val="10"/>
        <rFont val="Arial"/>
        <family val="2"/>
      </rPr>
      <t xml:space="preserve"> Canada</t>
    </r>
  </si>
  <si>
    <r>
      <t>a</t>
    </r>
    <r>
      <rPr>
        <sz val="10"/>
        <rFont val="Arial"/>
        <family val="2"/>
      </rPr>
      <t>LANL: Los Alamos National Laboratory, United States</t>
    </r>
  </si>
  <si>
    <r>
      <t>b</t>
    </r>
    <r>
      <rPr>
        <sz val="10"/>
        <rFont val="Arial"/>
        <family val="2"/>
      </rPr>
      <t>LBNL: Lawrence Berkeley National Laboratory, United States</t>
    </r>
  </si>
  <si>
    <r>
      <t>d</t>
    </r>
    <r>
      <rPr>
        <sz val="10"/>
        <rFont val="Arial"/>
        <family val="2"/>
      </rPr>
      <t>JJH: James J. Hirsch &amp; Associates, United States</t>
    </r>
  </si>
  <si>
    <r>
      <t>e</t>
    </r>
    <r>
      <rPr>
        <sz val="10"/>
        <rFont val="Arial"/>
        <family val="2"/>
      </rPr>
      <t>NREL/JNA: National Renewable Energy Laboratory/J. Neymark &amp; Associates, United States</t>
    </r>
  </si>
  <si>
    <r>
      <t>f</t>
    </r>
    <r>
      <rPr>
        <sz val="10"/>
        <rFont val="Arial"/>
        <family val="2"/>
      </rPr>
      <t>UIUC: University of Illinois Urbana/Champaign, United States</t>
    </r>
  </si>
  <si>
    <r>
      <t>g</t>
    </r>
    <r>
      <rPr>
        <sz val="10"/>
        <rFont val="Arial"/>
        <family val="2"/>
      </rPr>
      <t>CERL: U.S. Army Corps of Engineers, Construction Engineering Research Laboratories, United States</t>
    </r>
  </si>
  <si>
    <r>
      <t>h</t>
    </r>
    <r>
      <rPr>
        <sz val="10"/>
        <rFont val="Arial"/>
        <family val="2"/>
      </rPr>
      <t>OSU: Oklahoma State University, United States</t>
    </r>
  </si>
  <si>
    <r>
      <t>i</t>
    </r>
    <r>
      <rPr>
        <sz val="10"/>
        <rFont val="Arial"/>
        <family val="2"/>
      </rPr>
      <t>FSEC: University of Central Florida, Florida Solar Energy Center, United States</t>
    </r>
  </si>
  <si>
    <r>
      <t>k</t>
    </r>
    <r>
      <rPr>
        <sz val="10"/>
        <rFont val="Arial"/>
        <family val="2"/>
      </rPr>
      <t>CETC:CANMET Energy Technology Centre, Natural Resources Canada, Canada</t>
    </r>
  </si>
  <si>
    <r>
      <t>l</t>
    </r>
    <r>
      <rPr>
        <sz val="10"/>
        <rFont val="Arial"/>
        <family val="2"/>
      </rPr>
      <t>ESRU: Energy Systems Research Unit, University of Strathclyde, Scotland, United Kingdom</t>
    </r>
  </si>
  <si>
    <t xml:space="preserve"> J u n e   2 8   H o u r l y   O u t p u t   -   C a s e   CE 3 0 0</t>
  </si>
  <si>
    <t>Program Name and Version (with full build detail):</t>
  </si>
  <si>
    <t>Program Version Release Date:</t>
  </si>
  <si>
    <t>Results Submission Date:</t>
  </si>
  <si>
    <t>Modeler Organization for Titles (long):</t>
  </si>
  <si>
    <t>Modeler Organization for Tables and Charts (short):</t>
  </si>
  <si>
    <t>TABLE B17-2</t>
  </si>
  <si>
    <t xml:space="preserve">          These statistics do not have any substantial importance and are not to be interpreted as acceptance criteria.</t>
  </si>
  <si>
    <t xml:space="preserve"> </t>
  </si>
  <si>
    <t>N/A</t>
  </si>
  <si>
    <t>Mean</t>
  </si>
  <si>
    <t>/Mean*</t>
  </si>
  <si>
    <t xml:space="preserve"> * ABS[(Max-Min)/(Mean of Example Simulation Results)]</t>
  </si>
  <si>
    <t>Fig B16.5.2-1 Qtot</t>
  </si>
  <si>
    <t>Fig B16.5.2-2 dQtot</t>
  </si>
  <si>
    <t>Fig B16.5.2-3 Ptot</t>
  </si>
  <si>
    <t>Fig B16.5.2-4 dPtot</t>
  </si>
  <si>
    <t>Fig B16.5.2-5 Qcomp</t>
  </si>
  <si>
    <t>Fig B16.5.2-6 dQcomp</t>
  </si>
  <si>
    <t>Fig B16.5.2-7 Qidfan</t>
  </si>
  <si>
    <t>Fig B16.5.2-8 dQidfan</t>
  </si>
  <si>
    <t>Fig B16.5.2-9 Qodfan</t>
  </si>
  <si>
    <t>Fig B16.5.2-10 dQodfan</t>
  </si>
  <si>
    <t>Fig B16.5.2-11 QCtot</t>
  </si>
  <si>
    <t>Fig B16.5.2-12 PCtot</t>
  </si>
  <si>
    <t>Fig B16.5.2-13 dPCtot</t>
  </si>
  <si>
    <t>Fig B16.5.2-14 QCSens</t>
  </si>
  <si>
    <t>Fig B16.5.2-15 dQCsens</t>
  </si>
  <si>
    <t>Fig B16.5.2-16 PCSens</t>
  </si>
  <si>
    <t>Fig B16.5.2-17 QClat</t>
  </si>
  <si>
    <t>Fig B16.5.2-18 dQClat</t>
  </si>
  <si>
    <t>Fig B16.5.2-19 PClat</t>
  </si>
  <si>
    <t>Fig B16.5.2-20 dPClat</t>
  </si>
  <si>
    <t>Fig B16.5.2-21 COP2</t>
  </si>
  <si>
    <t>Fig B16.5.2-22 dCOP2</t>
  </si>
  <si>
    <t>Fig B16.5.2-23 MxCOP2</t>
  </si>
  <si>
    <t>Fig B16.5.2-24 dMxCOP2</t>
  </si>
  <si>
    <t>Fig B16.5.2-25 MnCOP2</t>
  </si>
  <si>
    <t>Fig B16.5.2-26 dMnCOP2</t>
  </si>
  <si>
    <t>Fig B16.5.2-27 IDB</t>
  </si>
  <si>
    <t>Fig B16.5.2-28 dIDB</t>
  </si>
  <si>
    <t>Fig B16.5.2-29 MxIDB</t>
  </si>
  <si>
    <t>Fig B16.5.2-30 dMxIDB</t>
  </si>
  <si>
    <t>Fig B16.5.2-31 MnIDB</t>
  </si>
  <si>
    <t>Fig B16.5.2-32 Humrat</t>
  </si>
  <si>
    <t>Fig B16.5.2-33 dHumrat</t>
  </si>
  <si>
    <t>Fig B16.5.2-34 MxHum</t>
  </si>
  <si>
    <t>Fig B16.5.2-35 dMxHumrat</t>
  </si>
  <si>
    <t>Fig B16.5.2-36 MnHum</t>
  </si>
  <si>
    <t>Fig B16.5.2-37 RelHum</t>
  </si>
  <si>
    <t>Fig B16.5.2-38 dRelHum</t>
  </si>
  <si>
    <t>Fig B16.5.2-39 MxRelHum</t>
  </si>
  <si>
    <t>Fig B16.5.2-40 dMxRelHum</t>
  </si>
  <si>
    <t>Fig B16.5.2-41 MnRelHum</t>
  </si>
  <si>
    <t>Fig B16.5.2-42 Qf(ODB)</t>
  </si>
  <si>
    <t>Fig B16.5.2-43 QCf(ODB)</t>
  </si>
  <si>
    <t>Fig B16.5.2-44 COP2f(ODB)</t>
  </si>
  <si>
    <t>Fig B16.5.2-45 Humratf(ODB)</t>
  </si>
  <si>
    <t>Fig B16.5.2-46 HrQ</t>
  </si>
  <si>
    <t>Fig B16.5.2-47 HrQC</t>
  </si>
  <si>
    <t>Fig B16.5.2-48 HrCOP2</t>
  </si>
  <si>
    <t>Fig B16.5.2-49 HrHum</t>
  </si>
  <si>
    <t>Fig B16.5.2-50 HrEDB,EWB</t>
  </si>
  <si>
    <t>Fig B16.5.2-51 HrODB</t>
  </si>
  <si>
    <t>Fig B16.5.2-52 HrOHR</t>
  </si>
  <si>
    <t>HVAC BESTEST: CE300 - CE545
Annual Outdoor (Condenser) Fan Electricity Consumption Sensitivities</t>
  </si>
  <si>
    <t xml:space="preserve">This spreadsheet can also be used to compare new results with the example results.  </t>
  </si>
  <si>
    <t>(4th tab) and follow the instructions starting in cell B5.</t>
  </si>
  <si>
    <t>Individual Example Result Worksheets as follows:</t>
  </si>
  <si>
    <t>Informative Annex B16, Section B16.5.2 Example Results</t>
  </si>
  <si>
    <t>EnergyPlus1.0: Example Results for EnergyPlus Version 1.0 submitted by GARD Analytics</t>
  </si>
  <si>
    <t>HOT3000: Example Results for HOT3000/ESP-r submitted by CANMET Energy Technology Centre, Natural Resources Canada, Canada</t>
  </si>
  <si>
    <t>CodyRun: Example Results for CodyRun/LGIMAT submitted by Universite de la Reunion Island, France</t>
  </si>
  <si>
    <t>DOE22: Example Results for DOE 2.2 nt42, submitted by National Renewable Energy Laboratory, USA</t>
  </si>
  <si>
    <t>DOE21E: Example Results for DOE 2.1E build 120, submitted by National Renewable Energy Laboratory, USA</t>
  </si>
  <si>
    <t>TRNSYS-TUD: Example Results for TRANSYS 14.2 submitted by Technische Universität Dresden, Germany</t>
  </si>
  <si>
    <t>To print example results:</t>
  </si>
  <si>
    <t xml:space="preserve">1.  Select results type in cell B21: </t>
  </si>
  <si>
    <t xml:space="preserve">         "Comparison" if comparing new user results with the example results</t>
  </si>
  <si>
    <t>2.  Select the following sheets:</t>
  </si>
  <si>
    <t>3.  Print, or Save to pdf.</t>
  </si>
  <si>
    <t>The title page, and table and chart titles are based upon the selected results type,</t>
  </si>
  <si>
    <t xml:space="preserve">and for comparison results, also include inputs from the program </t>
  </si>
  <si>
    <t>Results Type (Example or Comparison)</t>
  </si>
  <si>
    <t>Scratch area for Table Title</t>
  </si>
  <si>
    <t xml:space="preserve">List of Tables </t>
  </si>
  <si>
    <t xml:space="preserve">Table </t>
  </si>
  <si>
    <t xml:space="preserve">Description </t>
  </si>
  <si>
    <t>Sheet Tab</t>
  </si>
  <si>
    <t>Cell Range</t>
  </si>
  <si>
    <t>List of Figures</t>
  </si>
  <si>
    <t>Figure</t>
  </si>
  <si>
    <t>Title</t>
  </si>
  <si>
    <t>B16.5.2-1</t>
  </si>
  <si>
    <t>B16.5.2-2</t>
  </si>
  <si>
    <t>B16.5.2-3</t>
  </si>
  <si>
    <t>B16.5.2-4</t>
  </si>
  <si>
    <t>B16.5.2-5</t>
  </si>
  <si>
    <t>B16.5.2-6</t>
  </si>
  <si>
    <t>B16.5.2-7</t>
  </si>
  <si>
    <t>B16.5.2-8</t>
  </si>
  <si>
    <t>B16.5.2-9</t>
  </si>
  <si>
    <t>B16.5.2-10</t>
  </si>
  <si>
    <t>B16.5.2-11</t>
  </si>
  <si>
    <t>B16.5.2-12</t>
  </si>
  <si>
    <t>B16.5.2-13</t>
  </si>
  <si>
    <t>B16.5.2-14</t>
  </si>
  <si>
    <t>B16.5.2-15</t>
  </si>
  <si>
    <t>B16.5.2-16</t>
  </si>
  <si>
    <t>B16.5.2-17</t>
  </si>
  <si>
    <t>B16.5.2-18</t>
  </si>
  <si>
    <t>B16.5.2-19</t>
  </si>
  <si>
    <t>B16.5.2-20</t>
  </si>
  <si>
    <t>B16.5.2-21</t>
  </si>
  <si>
    <t>B16.5.2-22</t>
  </si>
  <si>
    <t>B16.5.2-23</t>
  </si>
  <si>
    <t>B16.5.2-24</t>
  </si>
  <si>
    <t>B16.5.2-25</t>
  </si>
  <si>
    <t>B16.5.2-26</t>
  </si>
  <si>
    <t>B16.5.2-27</t>
  </si>
  <si>
    <t>B16.5.2-28</t>
  </si>
  <si>
    <t>B16.5.2-29</t>
  </si>
  <si>
    <t>B16.5.2-30</t>
  </si>
  <si>
    <t>B16.5.2-31</t>
  </si>
  <si>
    <t>B16.5.2-32</t>
  </si>
  <si>
    <t>B16.5.2-33</t>
  </si>
  <si>
    <t>B16.5.2-34</t>
  </si>
  <si>
    <t>B16.5.2-35</t>
  </si>
  <si>
    <t>B16.5.2-36</t>
  </si>
  <si>
    <t>B16.5.2-37</t>
  </si>
  <si>
    <t>B16.5.2-38</t>
  </si>
  <si>
    <t>B16.5.2-39</t>
  </si>
  <si>
    <t>B16.5.2-40</t>
  </si>
  <si>
    <t>B16.5.2-41</t>
  </si>
  <si>
    <t>B16.5.2-42</t>
  </si>
  <si>
    <t>B16.5.2-43</t>
  </si>
  <si>
    <t>B16.5.2-44</t>
  </si>
  <si>
    <t>B16.5.2-45</t>
  </si>
  <si>
    <t>B16.5.2-46</t>
  </si>
  <si>
    <t>B16.5.2-47</t>
  </si>
  <si>
    <t>B16.5.2-48</t>
  </si>
  <si>
    <t>B16.5.2-49</t>
  </si>
  <si>
    <t>B16.5.2-50</t>
  </si>
  <si>
    <t>B16.5.2-51</t>
  </si>
  <si>
    <t>B16.5.2-52</t>
  </si>
  <si>
    <t>Table B16.5.2-3.  Weather Data Checks, CE300 Only</t>
  </si>
  <si>
    <t>Table B16.5.2-4.  Annual Space Cooling Coil Loads ( Total, Sensible )</t>
  </si>
  <si>
    <t>Table B16.5.2-5.  Annual Space Cooling Coil Loads ( Latent )</t>
  </si>
  <si>
    <t>Table B16.5.2-6.  Various Annual Means (COP2, IDB)</t>
  </si>
  <si>
    <t>Table B16.5.2-7.  Various Annual Means (Humidity Ratio, Zone Relative Humidity)</t>
  </si>
  <si>
    <t>Table B16.5.2-8.  f(ODB) Sensitivity CE500 and CE530, April 30 and June 25 (Energy, Coil Loads)</t>
  </si>
  <si>
    <t>=IF(ISBLANK(DOE21D!$C146),"",IF(ISTEXT(DOE21D!$C146),IF(TRIM(DOE21D!$C146)="","",DATEVALUE(DOE21D!$C146)),DOE21D!$C146))</t>
  </si>
  <si>
    <t/>
  </si>
  <si>
    <t>Table B16.5.2-16.  J u n e   2 8   H o u r l y   O u t p u t   -   C a s e   C E 3 0 0 (continued)</t>
  </si>
  <si>
    <t>Scratch area for Table subtitle 2</t>
  </si>
  <si>
    <t>Scratch area for Table subtitle 1</t>
  </si>
  <si>
    <t>Participating Organizations and Computer Programs for</t>
  </si>
  <si>
    <t>SHEET GUIDE: (see RESULTS5-3B.DOC for spreadsheet navigation)</t>
  </si>
  <si>
    <t>See Standard 140, Annex B17 for further details.</t>
  </si>
  <si>
    <t>HVAC BESTEST: CE300 June 28 Hourly Coil Loads</t>
  </si>
  <si>
    <t>HVAC BESTEST: CE300 June 28 Hourly COP2</t>
  </si>
  <si>
    <t>HVAC BESTEST: CE300 June 28 Hourly Zone Humidity Ratio</t>
  </si>
  <si>
    <t>HVAC BESTEST: CE300 June 28 Hourly EDB &amp; EWB</t>
  </si>
  <si>
    <t>HVAC BESTEST: CE300 June 28 Hourly ODB</t>
  </si>
  <si>
    <t>HVAC BESTEST: CE300 June 28 Hourly OHR</t>
  </si>
  <si>
    <t>HVAC BESTEST: CE300 June 28 Hourly Electricity Consumption</t>
  </si>
  <si>
    <t>HVAC BESTEST: CE300 - CE545 Annual Total Coil Load</t>
  </si>
  <si>
    <t>HVAC BESTEST: CE300 - CE545 Peak Hour Total Coil Load</t>
  </si>
  <si>
    <t>HVAC BESTEST: CE300 - CE545 Annual Sensible Coil Load</t>
  </si>
  <si>
    <t>HVAC BESTEST: CE300 - CE545 Peak Hour Sensible Coil Load</t>
  </si>
  <si>
    <t>HVAC BESTEST: CE300 - CE545 Annual Latent Coil Load</t>
  </si>
  <si>
    <t>HVAC BESTEST: CE300 - CE545 Annual Latent Cooling Load Sensitivities</t>
  </si>
  <si>
    <t>HVAC BESTEST: CE300 - CE545 Peak Hour Latent Coil Load</t>
  </si>
  <si>
    <t>HVAC BESTEST: CE300 - CE545 Annual Mean COP2</t>
  </si>
  <si>
    <t>HVAC BESTEST: CE300 - CE545 Annual Mean COP2 Sensitivities</t>
  </si>
  <si>
    <t>HVAC BESTEST: CE300 - CE545 Hourly Maximum COP2</t>
  </si>
  <si>
    <t>HVAC BESTEST: CE300 - CE545 Hourly Maximum COP2 Sensitivities</t>
  </si>
  <si>
    <t>HVAC BESTEST: CE300 - CE545 Hourly Minimum COP2</t>
  </si>
  <si>
    <t>HVAC BESTEST: CE300 - CE545 Hourly Minimum COP2 Sensitivities</t>
  </si>
  <si>
    <t>HVAC BESTEST: CE300 - CE545 Annual Mean IDB Sensitivities</t>
  </si>
  <si>
    <t>HVAC BESTEST: CE300 - CE545 Hourly Maximum IDB Sensitivities</t>
  </si>
  <si>
    <t>HVAC BESTEST: CE300 - CE545 Hourly Minimum Indoor Dry-Bulb Temperature</t>
  </si>
  <si>
    <t>HVAC BESTEST: CE300 - CE545 Annual Mean Zone Humidity Ratio</t>
  </si>
  <si>
    <t>HVAC BESTEST: CE300 - CE545 Annual Mean Humidity Ratio Sensitivities</t>
  </si>
  <si>
    <t>HVAC BESTEST: CE300 - CE545 Hourly Maximum Zone Humidity Ratio</t>
  </si>
  <si>
    <t>HVAC BESTEST: CE300 - CE545 Hourly Minimum Zone Humidity Ratio</t>
  </si>
  <si>
    <t>HVAC BESTEST: CE300 - CE545 Annual Mean Relative Humidity</t>
  </si>
  <si>
    <t>HVAC BESTEST: CE300 - CE545 Annual Mean Relative Humidity Sensitivities</t>
  </si>
  <si>
    <t>HVAC BESTEST: CE300 - CE545 Hourly Maximum Zone Relative Humidity</t>
  </si>
  <si>
    <t>HVAC BESTEST: f(ODB) for CE500, CE530 Specific Day COP2</t>
  </si>
  <si>
    <t>HVAC BESTEST: f(ODB) for CE500, CE530 Specific Day Coil Loads</t>
  </si>
  <si>
    <t>HVAC BESTEST: f(ODB) for CE500, CE530 Specific Day Humidity Ratio</t>
  </si>
  <si>
    <t>HVAC BESTEST: CE300 - CE545 Annual Total Electricity Consumption</t>
  </si>
  <si>
    <t>HVAC BESTEST: CE300 - CE545 Peak Hour Total Electricity Consumption</t>
  </si>
  <si>
    <t>HVAC BESTEST: CE300 - CE545 Annual Compressor Electricity Consumption</t>
  </si>
  <si>
    <t>HVAC BESTEST: CE300 - CE545 Hourly Maximum Total Coil Load Sensitivities</t>
  </si>
  <si>
    <t>HVAC BESTEST: CE300 - CE545 Annual Sensible Cooling Load Sensitivities</t>
  </si>
  <si>
    <t>HVAC BESTEST: CE300 - CE545 Hourly Maximum Latent Coil Load Sensitivities</t>
  </si>
  <si>
    <t>HVAC BESTEST: CE300 - CE545 Annual Mean Indoor Dry-Bulb Temperature</t>
  </si>
  <si>
    <t>HVAC BESTEST: CE300 - CE545 Hourly Maximum Indoor Dry-Bulb Temperature</t>
  </si>
  <si>
    <t>HVAC BESTEST: CE300 - CE545 Hourly Maximum Humidity Ratio Sensitivities</t>
  </si>
  <si>
    <t>HVAC BESTEST: CE300 - CE545 Hourly Maximum Relative Humidity Sensitivities</t>
  </si>
  <si>
    <t>HVAC BESTEST: CE300 - CE545 Hourly Minimum Zone Relative Humidity</t>
  </si>
  <si>
    <t>HVAC BESTEST: f(ODB) for CE500, CE530 Specific Day Electricity Consumptions</t>
  </si>
  <si>
    <t>HVAC BESTEST: CE300 - CE545 Annual Indoor (Supply) Fan Electricity Consumption Sensitivities</t>
  </si>
  <si>
    <t>HVAC BESTEST: CE300 - CE545 Annual Outdoor (Condenser) Fan Electricity Consumption</t>
  </si>
  <si>
    <t>HVAC BESTEST: CE300 - CE545 Annual Indoor (Supply) Fan Electricity Consumption</t>
  </si>
  <si>
    <t>HVAC BESTEST: CE300 - CE545 Annual Compressor Electricity Consumption Sensitivities</t>
  </si>
  <si>
    <t>HVAC BESTEST: CE300 - CE545 Hourly Maximum Total Space Cooling Consumption Sensitivities</t>
  </si>
  <si>
    <t>Variable</t>
  </si>
  <si>
    <t>Case</t>
  </si>
  <si>
    <t>Total Sensible + Latent (kWh,thermal)</t>
  </si>
  <si>
    <t>Sensible Coil Load (kWh,thermal)</t>
  </si>
  <si>
    <t>Latent Coil Load(kWh,thermal)</t>
  </si>
  <si>
    <t xml:space="preserve"> * ABS[ (Max-Min) / (Mean of Example Simulation Results) ]</t>
  </si>
  <si>
    <t xml:space="preserve">----  </t>
  </si>
  <si>
    <t xml:space="preserve">The second column ("Authoring Organization") indicates the national research facility, university, or industry </t>
  </si>
  <si>
    <t>The third column ("Implemented By") indicates the national research facility, university, or industry</t>
  </si>
  <si>
    <t>A7 – O56</t>
  </si>
  <si>
    <t>Table-Q</t>
  </si>
  <si>
    <t>A57 – O106</t>
  </si>
  <si>
    <t>Weather Data Checks, CE300 Only</t>
  </si>
  <si>
    <t>A109 – O119</t>
  </si>
  <si>
    <t>Annual Space Cooling Coil Loads (Total, Sensible)</t>
  </si>
  <si>
    <t>A120 – O169</t>
  </si>
  <si>
    <t>Annual Space Cooling Coil Loads (Latent)</t>
  </si>
  <si>
    <t>A170 – O195</t>
  </si>
  <si>
    <t>Various Annual Means (COP2, IDB)</t>
  </si>
  <si>
    <t>A196 – O245</t>
  </si>
  <si>
    <t>Various Annual Means (Humidity Ratio, Relative Humidity)</t>
  </si>
  <si>
    <t>A246 – O295</t>
  </si>
  <si>
    <t>A296 – O349</t>
  </si>
  <si>
    <t>F(ODB) Sensitivities, CE500 and CE530, April 30 and June 25 (COP2, Zone Conditions)</t>
  </si>
  <si>
    <t>A350 – O382</t>
  </si>
  <si>
    <t>Hourly Integrated Maxima (Total Cooling System Energy Consumption and Total Coil Load)</t>
  </si>
  <si>
    <t>A7 – AB54</t>
  </si>
  <si>
    <t>Hourly Integrated Maxima (Sensible Coil Load and Latent Coil Load)</t>
  </si>
  <si>
    <t>A55 – AB102</t>
  </si>
  <si>
    <t>Hourly Integrated Maxima and Minima (COP2)</t>
  </si>
  <si>
    <t>A103 – AB150</t>
  </si>
  <si>
    <t>Hourly Integrated Maxima and Minima (IDB)</t>
  </si>
  <si>
    <t>A151 – AB198</t>
  </si>
  <si>
    <t>Hourly Integrated Maxima and Minima (Zone Humidity Ratio)</t>
  </si>
  <si>
    <t>A199 – AB246</t>
  </si>
  <si>
    <t>Hourly Integrated Maxima and Minima (Relative Humidity)</t>
  </si>
  <si>
    <t>A247 – AB295</t>
  </si>
  <si>
    <t>June 28 Hourly Output - Case CE300</t>
  </si>
  <si>
    <t>A7 – M215</t>
  </si>
  <si>
    <t>Table-S</t>
  </si>
  <si>
    <t xml:space="preserve">     TRNSYS-TUD</t>
  </si>
  <si>
    <t>A7 – M35</t>
  </si>
  <si>
    <t xml:space="preserve">     DOE-2.2</t>
  </si>
  <si>
    <t>A39 – M65</t>
  </si>
  <si>
    <t xml:space="preserve">     DOE-2.1E-E</t>
  </si>
  <si>
    <t>A69 – M95</t>
  </si>
  <si>
    <t xml:space="preserve">     ENERGYPLUS</t>
  </si>
  <si>
    <t>A99 – M125</t>
  </si>
  <si>
    <t xml:space="preserve">     CODYRUN</t>
  </si>
  <si>
    <t>A129 – M155</t>
  </si>
  <si>
    <t xml:space="preserve">     HOT3000</t>
  </si>
  <si>
    <t>A159 – M185</t>
  </si>
  <si>
    <t>A189 – M215</t>
  </si>
  <si>
    <t>Delta Annual Space Cooling Electricity Consumptions (Total, Compressor)</t>
  </si>
  <si>
    <t>A7 – O50</t>
  </si>
  <si>
    <t>Table-T</t>
  </si>
  <si>
    <t>Delta Annual Space Cooling Electricity Consumptions (Fans)</t>
  </si>
  <si>
    <t>A52 – O95</t>
  </si>
  <si>
    <t>Delta Annual Cooling Coil Loads</t>
  </si>
  <si>
    <t>A100 – O143</t>
  </si>
  <si>
    <t>Delta Various Annual Means (COP2, IDB)</t>
  </si>
  <si>
    <t>A146 – O189</t>
  </si>
  <si>
    <t>Delta Various Annual Means (Zone Humidity, Relative Humidity)</t>
  </si>
  <si>
    <t>A192 – O235</t>
  </si>
  <si>
    <t>Delta Hourly Integrated Maximum Total Consumptions</t>
  </si>
  <si>
    <t>A243 – O265</t>
  </si>
  <si>
    <t>A267 – O310</t>
  </si>
  <si>
    <t>A311 – O333</t>
  </si>
  <si>
    <t>Delta Hourly Integrated Maximum and Minimum COP2</t>
  </si>
  <si>
    <t>A336 – O379</t>
  </si>
  <si>
    <t>Delta Hourly Integrated Maximum and Minimum IDB</t>
  </si>
  <si>
    <t>A381 – O424</t>
  </si>
  <si>
    <t>Delta Hourly Integrated Maximum and Minimum Zone Humidity Ratio</t>
  </si>
  <si>
    <t>A426 – O469</t>
  </si>
  <si>
    <t>Delta Hourly Integrated Maximum and Minimum Zone Relative Humidity</t>
  </si>
  <si>
    <t>A471 – O514</t>
  </si>
  <si>
    <t>Annual Space Cooling Electricity Consumption (Total, Compressor)</t>
  </si>
  <si>
    <t>Annual Space Cooling Electricity Consumption (Supply Fan, Condenser Fan)</t>
  </si>
  <si>
    <t>Table R</t>
  </si>
  <si>
    <t>Table B16.5.2-1.  Annual Space Cooling Electricity Consumption (Total, Compressor)</t>
  </si>
  <si>
    <t>Table B16.5.2-2.  Annual Space Cooling Electricity Consumption (Supply Fan, Condenser Fan)</t>
  </si>
  <si>
    <t>(Wh) *</t>
  </si>
  <si>
    <t>* For EnergyPlus results, the reported compressor energy includes the condenser fan energy.</t>
  </si>
  <si>
    <t>Sec5-3Bout.XLS</t>
  </si>
  <si>
    <t>Content Instructions (same as for Sec5-3Bout.XLS)</t>
  </si>
  <si>
    <t>B62</t>
  </si>
  <si>
    <t>C62</t>
  </si>
  <si>
    <t>D62</t>
  </si>
  <si>
    <t>E62</t>
  </si>
  <si>
    <t>F62</t>
  </si>
  <si>
    <t>G62</t>
  </si>
  <si>
    <t>H62</t>
  </si>
  <si>
    <t>I62</t>
  </si>
  <si>
    <t>J62</t>
  </si>
  <si>
    <t>K62</t>
  </si>
  <si>
    <t>L62</t>
  </si>
  <si>
    <t>B63</t>
  </si>
  <si>
    <t>C63</t>
  </si>
  <si>
    <t>D63</t>
  </si>
  <si>
    <t>E63</t>
  </si>
  <si>
    <t>F63</t>
  </si>
  <si>
    <t>G63</t>
  </si>
  <si>
    <t>H63</t>
  </si>
  <si>
    <t>I63</t>
  </si>
  <si>
    <t>J63</t>
  </si>
  <si>
    <t>K63</t>
  </si>
  <si>
    <t>L63</t>
  </si>
  <si>
    <t>B64</t>
  </si>
  <si>
    <t>C64</t>
  </si>
  <si>
    <t>D64</t>
  </si>
  <si>
    <t>E64</t>
  </si>
  <si>
    <t>F64</t>
  </si>
  <si>
    <t>G64</t>
  </si>
  <si>
    <t>H64</t>
  </si>
  <si>
    <t>I64</t>
  </si>
  <si>
    <t>J64</t>
  </si>
  <si>
    <t>K64</t>
  </si>
  <si>
    <t>L64</t>
  </si>
  <si>
    <t>B65</t>
  </si>
  <si>
    <t>C65</t>
  </si>
  <si>
    <t>D65</t>
  </si>
  <si>
    <t>E65</t>
  </si>
  <si>
    <t>F65</t>
  </si>
  <si>
    <t>G65</t>
  </si>
  <si>
    <t>H65</t>
  </si>
  <si>
    <t>I65</t>
  </si>
  <si>
    <t>J65</t>
  </si>
  <si>
    <t>K65</t>
  </si>
  <si>
    <t>L65</t>
  </si>
  <si>
    <t>B66</t>
  </si>
  <si>
    <t>C66</t>
  </si>
  <si>
    <t>D66</t>
  </si>
  <si>
    <t>E66</t>
  </si>
  <si>
    <t>F66</t>
  </si>
  <si>
    <t>G66</t>
  </si>
  <si>
    <t>H66</t>
  </si>
  <si>
    <t>I66</t>
  </si>
  <si>
    <t>J66</t>
  </si>
  <si>
    <t>K66</t>
  </si>
  <si>
    <t>L66</t>
  </si>
  <si>
    <t>B67</t>
  </si>
  <si>
    <t>C67</t>
  </si>
  <si>
    <t>D67</t>
  </si>
  <si>
    <t>E67</t>
  </si>
  <si>
    <t>F67</t>
  </si>
  <si>
    <t>G67</t>
  </si>
  <si>
    <t>H67</t>
  </si>
  <si>
    <t>I67</t>
  </si>
  <si>
    <t>J67</t>
  </si>
  <si>
    <t>K67</t>
  </si>
  <si>
    <t>L67</t>
  </si>
  <si>
    <t>B68</t>
  </si>
  <si>
    <t>C68</t>
  </si>
  <si>
    <t>D68</t>
  </si>
  <si>
    <t>E68</t>
  </si>
  <si>
    <t>F68</t>
  </si>
  <si>
    <t>G68</t>
  </si>
  <si>
    <t>H68</t>
  </si>
  <si>
    <t>I68</t>
  </si>
  <si>
    <t>J68</t>
  </si>
  <si>
    <t>K68</t>
  </si>
  <si>
    <t>L68</t>
  </si>
  <si>
    <t>B69</t>
  </si>
  <si>
    <t>C69</t>
  </si>
  <si>
    <t>D69</t>
  </si>
  <si>
    <t>E69</t>
  </si>
  <si>
    <t>F69</t>
  </si>
  <si>
    <t>G69</t>
  </si>
  <si>
    <t>H69</t>
  </si>
  <si>
    <t>I69</t>
  </si>
  <si>
    <t>J69</t>
  </si>
  <si>
    <t>K69</t>
  </si>
  <si>
    <t>L69</t>
  </si>
  <si>
    <t>B70</t>
  </si>
  <si>
    <t>C70</t>
  </si>
  <si>
    <t>D70</t>
  </si>
  <si>
    <t>E70</t>
  </si>
  <si>
    <t>F70</t>
  </si>
  <si>
    <t>G70</t>
  </si>
  <si>
    <t>H70</t>
  </si>
  <si>
    <t>I70</t>
  </si>
  <si>
    <t>J70</t>
  </si>
  <si>
    <t>K70</t>
  </si>
  <si>
    <t>L70</t>
  </si>
  <si>
    <t>B71</t>
  </si>
  <si>
    <t>C71</t>
  </si>
  <si>
    <t>D71</t>
  </si>
  <si>
    <t>E71</t>
  </si>
  <si>
    <t>F71</t>
  </si>
  <si>
    <t>G71</t>
  </si>
  <si>
    <t>H71</t>
  </si>
  <si>
    <t>I71</t>
  </si>
  <si>
    <t>J71</t>
  </si>
  <si>
    <t>K71</t>
  </si>
  <si>
    <t>L71</t>
  </si>
  <si>
    <t>B72</t>
  </si>
  <si>
    <t>C72</t>
  </si>
  <si>
    <t>D72</t>
  </si>
  <si>
    <t>E72</t>
  </si>
  <si>
    <t>F72</t>
  </si>
  <si>
    <t>G72</t>
  </si>
  <si>
    <t>H72</t>
  </si>
  <si>
    <t>I72</t>
  </si>
  <si>
    <t>J72</t>
  </si>
  <si>
    <t>K72</t>
  </si>
  <si>
    <t>L72</t>
  </si>
  <si>
    <t>B73</t>
  </si>
  <si>
    <t>C73</t>
  </si>
  <si>
    <t>D73</t>
  </si>
  <si>
    <t>E73</t>
  </si>
  <si>
    <t>F73</t>
  </si>
  <si>
    <t>G73</t>
  </si>
  <si>
    <t>H73</t>
  </si>
  <si>
    <t>I73</t>
  </si>
  <si>
    <t>J73</t>
  </si>
  <si>
    <t>K73</t>
  </si>
  <si>
    <t>L73</t>
  </si>
  <si>
    <t>B74</t>
  </si>
  <si>
    <t>C74</t>
  </si>
  <si>
    <t>D74</t>
  </si>
  <si>
    <t>E74</t>
  </si>
  <si>
    <t>F74</t>
  </si>
  <si>
    <t>G74</t>
  </si>
  <si>
    <t>H74</t>
  </si>
  <si>
    <t>I74</t>
  </si>
  <si>
    <t>J74</t>
  </si>
  <si>
    <t>K74</t>
  </si>
  <si>
    <t>L74</t>
  </si>
  <si>
    <t>B75</t>
  </si>
  <si>
    <t>C75</t>
  </si>
  <si>
    <t>D75</t>
  </si>
  <si>
    <t>E75</t>
  </si>
  <si>
    <t>F75</t>
  </si>
  <si>
    <t>G75</t>
  </si>
  <si>
    <t>H75</t>
  </si>
  <si>
    <t>I75</t>
  </si>
  <si>
    <t>J75</t>
  </si>
  <si>
    <t>K75</t>
  </si>
  <si>
    <t>L75</t>
  </si>
  <si>
    <t>B76</t>
  </si>
  <si>
    <t>C76</t>
  </si>
  <si>
    <t>D76</t>
  </si>
  <si>
    <t>E76</t>
  </si>
  <si>
    <t>F76</t>
  </si>
  <si>
    <t>G76</t>
  </si>
  <si>
    <t>H76</t>
  </si>
  <si>
    <t>I76</t>
  </si>
  <si>
    <t>J76</t>
  </si>
  <si>
    <t>K76</t>
  </si>
  <si>
    <t>L76</t>
  </si>
  <si>
    <t>B77</t>
  </si>
  <si>
    <t>C77</t>
  </si>
  <si>
    <t>D77</t>
  </si>
  <si>
    <t>E77</t>
  </si>
  <si>
    <t>F77</t>
  </si>
  <si>
    <t>G77</t>
  </si>
  <si>
    <t>H77</t>
  </si>
  <si>
    <t>I77</t>
  </si>
  <si>
    <t>J77</t>
  </si>
  <si>
    <t>K77</t>
  </si>
  <si>
    <t>L77</t>
  </si>
  <si>
    <t>B78</t>
  </si>
  <si>
    <t>C78</t>
  </si>
  <si>
    <t>D78</t>
  </si>
  <si>
    <t>E78</t>
  </si>
  <si>
    <t>F78</t>
  </si>
  <si>
    <t>G78</t>
  </si>
  <si>
    <t>H78</t>
  </si>
  <si>
    <t>I78</t>
  </si>
  <si>
    <t>J78</t>
  </si>
  <si>
    <t>K78</t>
  </si>
  <si>
    <t>L78</t>
  </si>
  <si>
    <t>B79</t>
  </si>
  <si>
    <t>C79</t>
  </si>
  <si>
    <t>D79</t>
  </si>
  <si>
    <t>E79</t>
  </si>
  <si>
    <t>F79</t>
  </si>
  <si>
    <t>G79</t>
  </si>
  <si>
    <t>H79</t>
  </si>
  <si>
    <t>I79</t>
  </si>
  <si>
    <t>J79</t>
  </si>
  <si>
    <t>K79</t>
  </si>
  <si>
    <t>L79</t>
  </si>
  <si>
    <t>B80</t>
  </si>
  <si>
    <t>C80</t>
  </si>
  <si>
    <t>D80</t>
  </si>
  <si>
    <t>E80</t>
  </si>
  <si>
    <t>F80</t>
  </si>
  <si>
    <t>G80</t>
  </si>
  <si>
    <t>H80</t>
  </si>
  <si>
    <t>I80</t>
  </si>
  <si>
    <t>J80</t>
  </si>
  <si>
    <t>K80</t>
  </si>
  <si>
    <t>L80</t>
  </si>
  <si>
    <t>B81</t>
  </si>
  <si>
    <t>C81</t>
  </si>
  <si>
    <t>D81</t>
  </si>
  <si>
    <t>E81</t>
  </si>
  <si>
    <t>F81</t>
  </si>
  <si>
    <t>G81</t>
  </si>
  <si>
    <t>H81</t>
  </si>
  <si>
    <t>I81</t>
  </si>
  <si>
    <t>J81</t>
  </si>
  <si>
    <t>K81</t>
  </si>
  <si>
    <t>L81</t>
  </si>
  <si>
    <t>B82</t>
  </si>
  <si>
    <t>C82</t>
  </si>
  <si>
    <t>D82</t>
  </si>
  <si>
    <t>E82</t>
  </si>
  <si>
    <t>F82</t>
  </si>
  <si>
    <t>G82</t>
  </si>
  <si>
    <t>H82</t>
  </si>
  <si>
    <t>I82</t>
  </si>
  <si>
    <t>J82</t>
  </si>
  <si>
    <t>K82</t>
  </si>
  <si>
    <t>L82</t>
  </si>
  <si>
    <t>M62</t>
  </si>
  <si>
    <t>N62</t>
  </si>
  <si>
    <t>Q62</t>
  </si>
  <si>
    <t>R62</t>
  </si>
  <si>
    <t>S62</t>
  </si>
  <si>
    <t>T62</t>
  </si>
  <si>
    <t>U62</t>
  </si>
  <si>
    <t>V62</t>
  </si>
  <si>
    <t>W62</t>
  </si>
  <si>
    <t>X62</t>
  </si>
  <si>
    <t>Y62</t>
  </si>
  <si>
    <t>Z62</t>
  </si>
  <si>
    <t>AA62</t>
  </si>
  <si>
    <t>AB62</t>
  </si>
  <si>
    <t>Q63</t>
  </si>
  <si>
    <t>R63</t>
  </si>
  <si>
    <t>S63</t>
  </si>
  <si>
    <t>T63</t>
  </si>
  <si>
    <t>U63</t>
  </si>
  <si>
    <t>V63</t>
  </si>
  <si>
    <t>W63</t>
  </si>
  <si>
    <t>X63</t>
  </si>
  <si>
    <t>Y63</t>
  </si>
  <si>
    <t>Z63</t>
  </si>
  <si>
    <t>AA63</t>
  </si>
  <si>
    <t>AB63</t>
  </si>
  <si>
    <t>Q64</t>
  </si>
  <si>
    <t>R64</t>
  </si>
  <si>
    <t>S64</t>
  </si>
  <si>
    <t>T64</t>
  </si>
  <si>
    <t>U64</t>
  </si>
  <si>
    <t>V64</t>
  </si>
  <si>
    <t>W64</t>
  </si>
  <si>
    <t>X64</t>
  </si>
  <si>
    <t>Y64</t>
  </si>
  <si>
    <t>Z64</t>
  </si>
  <si>
    <t>AA64</t>
  </si>
  <si>
    <t>AB64</t>
  </si>
  <si>
    <t>Q65</t>
  </si>
  <si>
    <t>R65</t>
  </si>
  <si>
    <t>S65</t>
  </si>
  <si>
    <t>T65</t>
  </si>
  <si>
    <t>U65</t>
  </si>
  <si>
    <t>V65</t>
  </si>
  <si>
    <t>W65</t>
  </si>
  <si>
    <t>X65</t>
  </si>
  <si>
    <t>Y65</t>
  </si>
  <si>
    <t>Z65</t>
  </si>
  <si>
    <t>AA65</t>
  </si>
  <si>
    <t>AB65</t>
  </si>
  <si>
    <t>Q66</t>
  </si>
  <si>
    <t>R66</t>
  </si>
  <si>
    <t>S66</t>
  </si>
  <si>
    <t>T66</t>
  </si>
  <si>
    <t>U66</t>
  </si>
  <si>
    <t>V66</t>
  </si>
  <si>
    <t>W66</t>
  </si>
  <si>
    <t>X66</t>
  </si>
  <si>
    <t>Y66</t>
  </si>
  <si>
    <t>Z66</t>
  </si>
  <si>
    <t>AA66</t>
  </si>
  <si>
    <t>AB66</t>
  </si>
  <si>
    <t>Q67</t>
  </si>
  <si>
    <t>R67</t>
  </si>
  <si>
    <t>S67</t>
  </si>
  <si>
    <t>T67</t>
  </si>
  <si>
    <t>U67</t>
  </si>
  <si>
    <t>V67</t>
  </si>
  <si>
    <t>W67</t>
  </si>
  <si>
    <t>X67</t>
  </si>
  <si>
    <t>Y67</t>
  </si>
  <si>
    <t>Z67</t>
  </si>
  <si>
    <t>AA67</t>
  </si>
  <si>
    <t>AB67</t>
  </si>
  <si>
    <t>Q68</t>
  </si>
  <si>
    <t>R68</t>
  </si>
  <si>
    <t>S68</t>
  </si>
  <si>
    <t>T68</t>
  </si>
  <si>
    <t>U68</t>
  </si>
  <si>
    <t>V68</t>
  </si>
  <si>
    <t>W68</t>
  </si>
  <si>
    <t>X68</t>
  </si>
  <si>
    <t>Y68</t>
  </si>
  <si>
    <t>Z68</t>
  </si>
  <si>
    <t>AA68</t>
  </si>
  <si>
    <t>AB68</t>
  </si>
  <si>
    <t>Q69</t>
  </si>
  <si>
    <t>R69</t>
  </si>
  <si>
    <t>S69</t>
  </si>
  <si>
    <t>T69</t>
  </si>
  <si>
    <t>U69</t>
  </si>
  <si>
    <t>V69</t>
  </si>
  <si>
    <t>W69</t>
  </si>
  <si>
    <t>X69</t>
  </si>
  <si>
    <t>Y69</t>
  </si>
  <si>
    <t>Z69</t>
  </si>
  <si>
    <t>AA69</t>
  </si>
  <si>
    <t>AB69</t>
  </si>
  <si>
    <t>Q70</t>
  </si>
  <si>
    <t>R70</t>
  </si>
  <si>
    <t>S70</t>
  </si>
  <si>
    <t>T70</t>
  </si>
  <si>
    <t>U70</t>
  </si>
  <si>
    <t>V70</t>
  </si>
  <si>
    <t>W70</t>
  </si>
  <si>
    <t>X70</t>
  </si>
  <si>
    <t>Y70</t>
  </si>
  <si>
    <t>Z70</t>
  </si>
  <si>
    <t>AA70</t>
  </si>
  <si>
    <t>AB70</t>
  </si>
  <si>
    <t>Q71</t>
  </si>
  <si>
    <t>R71</t>
  </si>
  <si>
    <t>S71</t>
  </si>
  <si>
    <t>T71</t>
  </si>
  <si>
    <t>U71</t>
  </si>
  <si>
    <t>V71</t>
  </si>
  <si>
    <t>W71</t>
  </si>
  <si>
    <t>X71</t>
  </si>
  <si>
    <t>Y71</t>
  </si>
  <si>
    <t>Z71</t>
  </si>
  <si>
    <t>AA71</t>
  </si>
  <si>
    <t>AB71</t>
  </si>
  <si>
    <t>Q72</t>
  </si>
  <si>
    <t>R72</t>
  </si>
  <si>
    <t>S72</t>
  </si>
  <si>
    <t>T72</t>
  </si>
  <si>
    <t>U72</t>
  </si>
  <si>
    <t>V72</t>
  </si>
  <si>
    <t>W72</t>
  </si>
  <si>
    <t>X72</t>
  </si>
  <si>
    <t>Y72</t>
  </si>
  <si>
    <t>Z72</t>
  </si>
  <si>
    <t>AA72</t>
  </si>
  <si>
    <t>AB72</t>
  </si>
  <si>
    <t>Q73</t>
  </si>
  <si>
    <t>R73</t>
  </si>
  <si>
    <t>S73</t>
  </si>
  <si>
    <t>T73</t>
  </si>
  <si>
    <t>U73</t>
  </si>
  <si>
    <t>V73</t>
  </si>
  <si>
    <t>W73</t>
  </si>
  <si>
    <t>X73</t>
  </si>
  <si>
    <t>Y73</t>
  </si>
  <si>
    <t>Z73</t>
  </si>
  <si>
    <t>AA73</t>
  </si>
  <si>
    <t>AB73</t>
  </si>
  <si>
    <t>Q74</t>
  </si>
  <si>
    <t>R74</t>
  </si>
  <si>
    <t>S74</t>
  </si>
  <si>
    <t>T74</t>
  </si>
  <si>
    <t>U74</t>
  </si>
  <si>
    <t>V74</t>
  </si>
  <si>
    <t>W74</t>
  </si>
  <si>
    <t>X74</t>
  </si>
  <si>
    <t>Y74</t>
  </si>
  <si>
    <t>Z74</t>
  </si>
  <si>
    <t>AA74</t>
  </si>
  <si>
    <t>AB74</t>
  </si>
  <si>
    <t>Q75</t>
  </si>
  <si>
    <t>R75</t>
  </si>
  <si>
    <t>S75</t>
  </si>
  <si>
    <t>T75</t>
  </si>
  <si>
    <t>U75</t>
  </si>
  <si>
    <t>V75</t>
  </si>
  <si>
    <t>W75</t>
  </si>
  <si>
    <t>X75</t>
  </si>
  <si>
    <t>Y75</t>
  </si>
  <si>
    <t>Z75</t>
  </si>
  <si>
    <t>AA75</t>
  </si>
  <si>
    <t>AB75</t>
  </si>
  <si>
    <t>Q76</t>
  </si>
  <si>
    <t>R76</t>
  </si>
  <si>
    <t>S76</t>
  </si>
  <si>
    <t>T76</t>
  </si>
  <si>
    <t>U76</t>
  </si>
  <si>
    <t>V76</t>
  </si>
  <si>
    <t>W76</t>
  </si>
  <si>
    <t>X76</t>
  </si>
  <si>
    <t>Y76</t>
  </si>
  <si>
    <t>Z76</t>
  </si>
  <si>
    <t>AA76</t>
  </si>
  <si>
    <t>AB76</t>
  </si>
  <si>
    <t>Q77</t>
  </si>
  <si>
    <t>R77</t>
  </si>
  <si>
    <t>S77</t>
  </si>
  <si>
    <t>T77</t>
  </si>
  <si>
    <t>U77</t>
  </si>
  <si>
    <t>V77</t>
  </si>
  <si>
    <t>W77</t>
  </si>
  <si>
    <t>X77</t>
  </si>
  <si>
    <t>Y77</t>
  </si>
  <si>
    <t>Z77</t>
  </si>
  <si>
    <t>AA77</t>
  </si>
  <si>
    <t>AB77</t>
  </si>
  <si>
    <t>Q78</t>
  </si>
  <si>
    <t>R78</t>
  </si>
  <si>
    <t>S78</t>
  </si>
  <si>
    <t>T78</t>
  </si>
  <si>
    <t>U78</t>
  </si>
  <si>
    <t>V78</t>
  </si>
  <si>
    <t>W78</t>
  </si>
  <si>
    <t>X78</t>
  </si>
  <si>
    <t>Y78</t>
  </si>
  <si>
    <t>Z78</t>
  </si>
  <si>
    <t>AA78</t>
  </si>
  <si>
    <t>AB78</t>
  </si>
  <si>
    <t>Q79</t>
  </si>
  <si>
    <t>R79</t>
  </si>
  <si>
    <t>S79</t>
  </si>
  <si>
    <t>T79</t>
  </si>
  <si>
    <t>U79</t>
  </si>
  <si>
    <t>V79</t>
  </si>
  <si>
    <t>W79</t>
  </si>
  <si>
    <t>X79</t>
  </si>
  <si>
    <t>Y79</t>
  </si>
  <si>
    <t>Z79</t>
  </si>
  <si>
    <t>AA79</t>
  </si>
  <si>
    <t>AB79</t>
  </si>
  <si>
    <t>Q80</t>
  </si>
  <si>
    <t>R80</t>
  </si>
  <si>
    <t>S80</t>
  </si>
  <si>
    <t>T80</t>
  </si>
  <si>
    <t>U80</t>
  </si>
  <si>
    <t>V80</t>
  </si>
  <si>
    <t>W80</t>
  </si>
  <si>
    <t>X80</t>
  </si>
  <si>
    <t>Y80</t>
  </si>
  <si>
    <t>Z80</t>
  </si>
  <si>
    <t>AA80</t>
  </si>
  <si>
    <t>AB80</t>
  </si>
  <si>
    <t>Q81</t>
  </si>
  <si>
    <t>R81</t>
  </si>
  <si>
    <t>S81</t>
  </si>
  <si>
    <t>T81</t>
  </si>
  <si>
    <t>U81</t>
  </si>
  <si>
    <t>V81</t>
  </si>
  <si>
    <t>W81</t>
  </si>
  <si>
    <t>X81</t>
  </si>
  <si>
    <t>Y81</t>
  </si>
  <si>
    <t>Z81</t>
  </si>
  <si>
    <t>AA81</t>
  </si>
  <si>
    <t>AB81</t>
  </si>
  <si>
    <t>B89</t>
  </si>
  <si>
    <t>C89</t>
  </si>
  <si>
    <t>D89</t>
  </si>
  <si>
    <t>E89</t>
  </si>
  <si>
    <t>F89</t>
  </si>
  <si>
    <t>G89</t>
  </si>
  <si>
    <t>H89</t>
  </si>
  <si>
    <t>I89</t>
  </si>
  <si>
    <t>J89</t>
  </si>
  <si>
    <t>K89</t>
  </si>
  <si>
    <t>L89</t>
  </si>
  <si>
    <t>B90</t>
  </si>
  <si>
    <t>C90</t>
  </si>
  <si>
    <t>D90</t>
  </si>
  <si>
    <t>E90</t>
  </si>
  <si>
    <t>F90</t>
  </si>
  <si>
    <t>G90</t>
  </si>
  <si>
    <t>H90</t>
  </si>
  <si>
    <t>I90</t>
  </si>
  <si>
    <t>J90</t>
  </si>
  <si>
    <t>K90</t>
  </si>
  <si>
    <t>L90</t>
  </si>
  <si>
    <t>B91</t>
  </si>
  <si>
    <t>C91</t>
  </si>
  <si>
    <t>D91</t>
  </si>
  <si>
    <t>E91</t>
  </si>
  <si>
    <t>F91</t>
  </si>
  <si>
    <t>G91</t>
  </si>
  <si>
    <t>H91</t>
  </si>
  <si>
    <t>I91</t>
  </si>
  <si>
    <t>J91</t>
  </si>
  <si>
    <t>K91</t>
  </si>
  <si>
    <t>L91</t>
  </si>
  <si>
    <t>B92</t>
  </si>
  <si>
    <t>C92</t>
  </si>
  <si>
    <t>D92</t>
  </si>
  <si>
    <t>E92</t>
  </si>
  <si>
    <t>F92</t>
  </si>
  <si>
    <t>G92</t>
  </si>
  <si>
    <t>H92</t>
  </si>
  <si>
    <t>I92</t>
  </si>
  <si>
    <t>J92</t>
  </si>
  <si>
    <t>K92</t>
  </si>
  <si>
    <t>L92</t>
  </si>
  <si>
    <t>B93</t>
  </si>
  <si>
    <t>C93</t>
  </si>
  <si>
    <t>D93</t>
  </si>
  <si>
    <t>E93</t>
  </si>
  <si>
    <t>F93</t>
  </si>
  <si>
    <t>G93</t>
  </si>
  <si>
    <t>H93</t>
  </si>
  <si>
    <t>I93</t>
  </si>
  <si>
    <t>J93</t>
  </si>
  <si>
    <t>K93</t>
  </si>
  <si>
    <t>L93</t>
  </si>
  <si>
    <t>B94</t>
  </si>
  <si>
    <t>C94</t>
  </si>
  <si>
    <t>D94</t>
  </si>
  <si>
    <t>E94</t>
  </si>
  <si>
    <t>F94</t>
  </si>
  <si>
    <t>G94</t>
  </si>
  <si>
    <t>H94</t>
  </si>
  <si>
    <t>I94</t>
  </si>
  <si>
    <t>J94</t>
  </si>
  <si>
    <t>K94</t>
  </si>
  <si>
    <t>L94</t>
  </si>
  <si>
    <t>B95</t>
  </si>
  <si>
    <t>C95</t>
  </si>
  <si>
    <t>D95</t>
  </si>
  <si>
    <t>E95</t>
  </si>
  <si>
    <t>F95</t>
  </si>
  <si>
    <t>G95</t>
  </si>
  <si>
    <t>H95</t>
  </si>
  <si>
    <t>I95</t>
  </si>
  <si>
    <t>J95</t>
  </si>
  <si>
    <t>K95</t>
  </si>
  <si>
    <t>L95</t>
  </si>
  <si>
    <t>B96</t>
  </si>
  <si>
    <t>C96</t>
  </si>
  <si>
    <t>D96</t>
  </si>
  <si>
    <t>E96</t>
  </si>
  <si>
    <t>F96</t>
  </si>
  <si>
    <t>G96</t>
  </si>
  <si>
    <t>H96</t>
  </si>
  <si>
    <t>I96</t>
  </si>
  <si>
    <t>J96</t>
  </si>
  <si>
    <t>K96</t>
  </si>
  <si>
    <t>L96</t>
  </si>
  <si>
    <t>B97</t>
  </si>
  <si>
    <t>C97</t>
  </si>
  <si>
    <t>D97</t>
  </si>
  <si>
    <t>E97</t>
  </si>
  <si>
    <t>F97</t>
  </si>
  <si>
    <t>G97</t>
  </si>
  <si>
    <t>H97</t>
  </si>
  <si>
    <t>I97</t>
  </si>
  <si>
    <t>J97</t>
  </si>
  <si>
    <t>K97</t>
  </si>
  <si>
    <t>L97</t>
  </si>
  <si>
    <t>B98</t>
  </si>
  <si>
    <t>C98</t>
  </si>
  <si>
    <t>D98</t>
  </si>
  <si>
    <t>E98</t>
  </si>
  <si>
    <t>F98</t>
  </si>
  <si>
    <t>G98</t>
  </si>
  <si>
    <t>H98</t>
  </si>
  <si>
    <t>I98</t>
  </si>
  <si>
    <t>J98</t>
  </si>
  <si>
    <t>K98</t>
  </si>
  <si>
    <t>L98</t>
  </si>
  <si>
    <t>B99</t>
  </si>
  <si>
    <t>C99</t>
  </si>
  <si>
    <t>D99</t>
  </si>
  <si>
    <t>E99</t>
  </si>
  <si>
    <t>F99</t>
  </si>
  <si>
    <t>G99</t>
  </si>
  <si>
    <t>H99</t>
  </si>
  <si>
    <t>I99</t>
  </si>
  <si>
    <t>J99</t>
  </si>
  <si>
    <t>K99</t>
  </si>
  <si>
    <t>L99</t>
  </si>
  <si>
    <t>B100</t>
  </si>
  <si>
    <t>C100</t>
  </si>
  <si>
    <t>D100</t>
  </si>
  <si>
    <t>E100</t>
  </si>
  <si>
    <t>F100</t>
  </si>
  <si>
    <t>G100</t>
  </si>
  <si>
    <t>H100</t>
  </si>
  <si>
    <t>I100</t>
  </si>
  <si>
    <t>J100</t>
  </si>
  <si>
    <t>K100</t>
  </si>
  <si>
    <t>L100</t>
  </si>
  <si>
    <t>B101</t>
  </si>
  <si>
    <t>C101</t>
  </si>
  <si>
    <t>D101</t>
  </si>
  <si>
    <t>E101</t>
  </si>
  <si>
    <t>F101</t>
  </si>
  <si>
    <t>G101</t>
  </si>
  <si>
    <t>H101</t>
  </si>
  <si>
    <t>I101</t>
  </si>
  <si>
    <t>J101</t>
  </si>
  <si>
    <t>K101</t>
  </si>
  <si>
    <t>L101</t>
  </si>
  <si>
    <t>B102</t>
  </si>
  <si>
    <t>C102</t>
  </si>
  <si>
    <t>D102</t>
  </si>
  <si>
    <t>E102</t>
  </si>
  <si>
    <t>F102</t>
  </si>
  <si>
    <t>G102</t>
  </si>
  <si>
    <t>H102</t>
  </si>
  <si>
    <t>I102</t>
  </si>
  <si>
    <t>J102</t>
  </si>
  <si>
    <t>K102</t>
  </si>
  <si>
    <t>L102</t>
  </si>
  <si>
    <t>B103</t>
  </si>
  <si>
    <t>C103</t>
  </si>
  <si>
    <t>D103</t>
  </si>
  <si>
    <t>E103</t>
  </si>
  <si>
    <t>F103</t>
  </si>
  <si>
    <t>G103</t>
  </si>
  <si>
    <t>H103</t>
  </si>
  <si>
    <t>I103</t>
  </si>
  <si>
    <t>J103</t>
  </si>
  <si>
    <t>K103</t>
  </si>
  <si>
    <t>L103</t>
  </si>
  <si>
    <t>B104</t>
  </si>
  <si>
    <t>C104</t>
  </si>
  <si>
    <t>D104</t>
  </si>
  <si>
    <t>E104</t>
  </si>
  <si>
    <t>F104</t>
  </si>
  <si>
    <t>G104</t>
  </si>
  <si>
    <t>H104</t>
  </si>
  <si>
    <t>I104</t>
  </si>
  <si>
    <t>J104</t>
  </si>
  <si>
    <t>K104</t>
  </si>
  <si>
    <t>L104</t>
  </si>
  <si>
    <t>B105</t>
  </si>
  <si>
    <t>C105</t>
  </si>
  <si>
    <t>D105</t>
  </si>
  <si>
    <t>E105</t>
  </si>
  <si>
    <t>F105</t>
  </si>
  <si>
    <t>G105</t>
  </si>
  <si>
    <t>H105</t>
  </si>
  <si>
    <t>I105</t>
  </si>
  <si>
    <t>J105</t>
  </si>
  <si>
    <t>K105</t>
  </si>
  <si>
    <t>L105</t>
  </si>
  <si>
    <t>B106</t>
  </si>
  <si>
    <t>C106</t>
  </si>
  <si>
    <t>D106</t>
  </si>
  <si>
    <t>E106</t>
  </si>
  <si>
    <t>F106</t>
  </si>
  <si>
    <t>G106</t>
  </si>
  <si>
    <t>H106</t>
  </si>
  <si>
    <t>I106</t>
  </si>
  <si>
    <t>J106</t>
  </si>
  <si>
    <t>K106</t>
  </si>
  <si>
    <t>L106</t>
  </si>
  <si>
    <t>B107</t>
  </si>
  <si>
    <t>C107</t>
  </si>
  <si>
    <t>D107</t>
  </si>
  <si>
    <t>E107</t>
  </si>
  <si>
    <t>F107</t>
  </si>
  <si>
    <t>G107</t>
  </si>
  <si>
    <t>H107</t>
  </si>
  <si>
    <t>I107</t>
  </si>
  <si>
    <t>J107</t>
  </si>
  <si>
    <t>K107</t>
  </si>
  <si>
    <t>L107</t>
  </si>
  <si>
    <t>B108</t>
  </si>
  <si>
    <t>C108</t>
  </si>
  <si>
    <t>D108</t>
  </si>
  <si>
    <t>E108</t>
  </si>
  <si>
    <t>F108</t>
  </si>
  <si>
    <t>G108</t>
  </si>
  <si>
    <t>H108</t>
  </si>
  <si>
    <t>I108</t>
  </si>
  <si>
    <t>J108</t>
  </si>
  <si>
    <t>K108</t>
  </si>
  <si>
    <t>L108</t>
  </si>
  <si>
    <t>B109</t>
  </si>
  <si>
    <t>C109</t>
  </si>
  <si>
    <t>D109</t>
  </si>
  <si>
    <t>E109</t>
  </si>
  <si>
    <t>F109</t>
  </si>
  <si>
    <t>G109</t>
  </si>
  <si>
    <t>H109</t>
  </si>
  <si>
    <t>I109</t>
  </si>
  <si>
    <t>J109</t>
  </si>
  <si>
    <t>K109</t>
  </si>
  <si>
    <t>L109</t>
  </si>
  <si>
    <t>B110</t>
  </si>
  <si>
    <t>C110</t>
  </si>
  <si>
    <t>D110</t>
  </si>
  <si>
    <t>E110</t>
  </si>
  <si>
    <t>F110</t>
  </si>
  <si>
    <t>G110</t>
  </si>
  <si>
    <t>H110</t>
  </si>
  <si>
    <t>I110</t>
  </si>
  <si>
    <t>J110</t>
  </si>
  <si>
    <t>K110</t>
  </si>
  <si>
    <t>L110</t>
  </si>
  <si>
    <t>B111</t>
  </si>
  <si>
    <t>C111</t>
  </si>
  <si>
    <t>D111</t>
  </si>
  <si>
    <t>E111</t>
  </si>
  <si>
    <t>F111</t>
  </si>
  <si>
    <t>G111</t>
  </si>
  <si>
    <t>H111</t>
  </si>
  <si>
    <t>I111</t>
  </si>
  <si>
    <t>J111</t>
  </si>
  <si>
    <t>K111</t>
  </si>
  <si>
    <t>L111</t>
  </si>
  <si>
    <t>B112</t>
  </si>
  <si>
    <t>C112</t>
  </si>
  <si>
    <t>D112</t>
  </si>
  <si>
    <t>E112</t>
  </si>
  <si>
    <t>F112</t>
  </si>
  <si>
    <t>G112</t>
  </si>
  <si>
    <t>H112</t>
  </si>
  <si>
    <t>I112</t>
  </si>
  <si>
    <t>J112</t>
  </si>
  <si>
    <t>K112</t>
  </si>
  <si>
    <t>L112</t>
  </si>
  <si>
    <t>Q89</t>
  </si>
  <si>
    <t>R89</t>
  </si>
  <si>
    <t>S89</t>
  </si>
  <si>
    <t>T89</t>
  </si>
  <si>
    <t>U89</t>
  </si>
  <si>
    <t>V89</t>
  </si>
  <si>
    <t>W89</t>
  </si>
  <si>
    <t>X89</t>
  </si>
  <si>
    <t>Y89</t>
  </si>
  <si>
    <t>Z89</t>
  </si>
  <si>
    <t>AA89</t>
  </si>
  <si>
    <t>AB89</t>
  </si>
  <si>
    <t>AC89</t>
  </si>
  <si>
    <t>AD89</t>
  </si>
  <si>
    <t>AE89</t>
  </si>
  <si>
    <t>AF89</t>
  </si>
  <si>
    <t>AG89</t>
  </si>
  <si>
    <t>AH89</t>
  </si>
  <si>
    <t>AI89</t>
  </si>
  <si>
    <t>AJ89</t>
  </si>
  <si>
    <t>AK89</t>
  </si>
  <si>
    <t>AL89</t>
  </si>
  <si>
    <t>AM89</t>
  </si>
  <si>
    <t>AN89</t>
  </si>
  <si>
    <t>Q90</t>
  </si>
  <si>
    <t>R90</t>
  </si>
  <si>
    <t>S90</t>
  </si>
  <si>
    <t>T90</t>
  </si>
  <si>
    <t>U90</t>
  </si>
  <si>
    <t>V90</t>
  </si>
  <si>
    <t>W90</t>
  </si>
  <si>
    <t>X90</t>
  </si>
  <si>
    <t>Y90</t>
  </si>
  <si>
    <t>Z90</t>
  </si>
  <si>
    <t>AA90</t>
  </si>
  <si>
    <t>AB90</t>
  </si>
  <si>
    <t>AC90</t>
  </si>
  <si>
    <t>AD90</t>
  </si>
  <si>
    <t>AE90</t>
  </si>
  <si>
    <t>AF90</t>
  </si>
  <si>
    <t>AG90</t>
  </si>
  <si>
    <t>AH90</t>
  </si>
  <si>
    <t>AI90</t>
  </si>
  <si>
    <t>AJ90</t>
  </si>
  <si>
    <t>AK90</t>
  </si>
  <si>
    <t>AL90</t>
  </si>
  <si>
    <t>AM90</t>
  </si>
  <si>
    <t>AN90</t>
  </si>
  <si>
    <t>Q91</t>
  </si>
  <si>
    <t>R91</t>
  </si>
  <si>
    <t>S91</t>
  </si>
  <si>
    <t>T91</t>
  </si>
  <si>
    <t>U91</t>
  </si>
  <si>
    <t>V91</t>
  </si>
  <si>
    <t>W91</t>
  </si>
  <si>
    <t>X91</t>
  </si>
  <si>
    <t>Y91</t>
  </si>
  <si>
    <t>Z91</t>
  </si>
  <si>
    <t>AA91</t>
  </si>
  <si>
    <t>AB91</t>
  </si>
  <si>
    <t>AC91</t>
  </si>
  <si>
    <t>AD91</t>
  </si>
  <si>
    <t>AE91</t>
  </si>
  <si>
    <t>AF91</t>
  </si>
  <si>
    <t>AG91</t>
  </si>
  <si>
    <t>AH91</t>
  </si>
  <si>
    <t>AI91</t>
  </si>
  <si>
    <t>AJ91</t>
  </si>
  <si>
    <t>AK91</t>
  </si>
  <si>
    <t>AL91</t>
  </si>
  <si>
    <t>AM91</t>
  </si>
  <si>
    <t>AN91</t>
  </si>
  <si>
    <t>Q92</t>
  </si>
  <si>
    <t>R92</t>
  </si>
  <si>
    <t>S92</t>
  </si>
  <si>
    <t>T92</t>
  </si>
  <si>
    <t>U92</t>
  </si>
  <si>
    <t>V92</t>
  </si>
  <si>
    <t>W92</t>
  </si>
  <si>
    <t>X92</t>
  </si>
  <si>
    <t>Y92</t>
  </si>
  <si>
    <t>Z92</t>
  </si>
  <si>
    <t>AA92</t>
  </si>
  <si>
    <t>AB92</t>
  </si>
  <si>
    <t>AC92</t>
  </si>
  <si>
    <t>AD92</t>
  </si>
  <si>
    <t>AE92</t>
  </si>
  <si>
    <t>AF92</t>
  </si>
  <si>
    <t>AG92</t>
  </si>
  <si>
    <t>AH92</t>
  </si>
  <si>
    <t>AI92</t>
  </si>
  <si>
    <t>AJ92</t>
  </si>
  <si>
    <t>AK92</t>
  </si>
  <si>
    <t>AL92</t>
  </si>
  <si>
    <t>AM92</t>
  </si>
  <si>
    <t>AN92</t>
  </si>
  <si>
    <t>Q93</t>
  </si>
  <si>
    <t>R93</t>
  </si>
  <si>
    <t>S93</t>
  </si>
  <si>
    <t>T93</t>
  </si>
  <si>
    <t>U93</t>
  </si>
  <si>
    <t>V93</t>
  </si>
  <si>
    <t>W93</t>
  </si>
  <si>
    <t>X93</t>
  </si>
  <si>
    <t>Y93</t>
  </si>
  <si>
    <t>Z93</t>
  </si>
  <si>
    <t>AA93</t>
  </si>
  <si>
    <t>AB93</t>
  </si>
  <si>
    <t>AC93</t>
  </si>
  <si>
    <t>AD93</t>
  </si>
  <si>
    <t>AE93</t>
  </si>
  <si>
    <t>AF93</t>
  </si>
  <si>
    <t>AG93</t>
  </si>
  <si>
    <t>AH93</t>
  </si>
  <si>
    <t>AI93</t>
  </si>
  <si>
    <t>AJ93</t>
  </si>
  <si>
    <t>AK93</t>
  </si>
  <si>
    <t>AL93</t>
  </si>
  <si>
    <t>AM93</t>
  </si>
  <si>
    <t>AN93</t>
  </si>
  <si>
    <t>Q94</t>
  </si>
  <si>
    <t>R94</t>
  </si>
  <si>
    <t>S94</t>
  </si>
  <si>
    <t>T94</t>
  </si>
  <si>
    <t>U94</t>
  </si>
  <si>
    <t>V94</t>
  </si>
  <si>
    <t>W94</t>
  </si>
  <si>
    <t>X94</t>
  </si>
  <si>
    <t>Y94</t>
  </si>
  <si>
    <t>Z94</t>
  </si>
  <si>
    <t>AA94</t>
  </si>
  <si>
    <t>AB94</t>
  </si>
  <si>
    <t>AC94</t>
  </si>
  <si>
    <t>AD94</t>
  </si>
  <si>
    <t>AE94</t>
  </si>
  <si>
    <t>AF94</t>
  </si>
  <si>
    <t>AG94</t>
  </si>
  <si>
    <t>AH94</t>
  </si>
  <si>
    <t>AI94</t>
  </si>
  <si>
    <t>AJ94</t>
  </si>
  <si>
    <t>AK94</t>
  </si>
  <si>
    <t>AL94</t>
  </si>
  <si>
    <t>AM94</t>
  </si>
  <si>
    <t>AN94</t>
  </si>
  <si>
    <t>Q95</t>
  </si>
  <si>
    <t>R95</t>
  </si>
  <si>
    <t>S95</t>
  </si>
  <si>
    <t>T95</t>
  </si>
  <si>
    <t>U95</t>
  </si>
  <si>
    <t>V95</t>
  </si>
  <si>
    <t>W95</t>
  </si>
  <si>
    <t>X95</t>
  </si>
  <si>
    <t>Y95</t>
  </si>
  <si>
    <t>Z95</t>
  </si>
  <si>
    <t>AA95</t>
  </si>
  <si>
    <t>AB95</t>
  </si>
  <si>
    <t>AC95</t>
  </si>
  <si>
    <t>AD95</t>
  </si>
  <si>
    <t>AE95</t>
  </si>
  <si>
    <t>AF95</t>
  </si>
  <si>
    <t>AG95</t>
  </si>
  <si>
    <t>AH95</t>
  </si>
  <si>
    <t>AI95</t>
  </si>
  <si>
    <t>AJ95</t>
  </si>
  <si>
    <t>AK95</t>
  </si>
  <si>
    <t>AL95</t>
  </si>
  <si>
    <t>AM95</t>
  </si>
  <si>
    <t>AN95</t>
  </si>
  <si>
    <t>Q96</t>
  </si>
  <si>
    <t>R96</t>
  </si>
  <si>
    <t>S96</t>
  </si>
  <si>
    <t>T96</t>
  </si>
  <si>
    <t>U96</t>
  </si>
  <si>
    <t>V96</t>
  </si>
  <si>
    <t>W96</t>
  </si>
  <si>
    <t>X96</t>
  </si>
  <si>
    <t>Y96</t>
  </si>
  <si>
    <t>Z96</t>
  </si>
  <si>
    <t>AA96</t>
  </si>
  <si>
    <t>AB96</t>
  </si>
  <si>
    <t>AC96</t>
  </si>
  <si>
    <t>AD96</t>
  </si>
  <si>
    <t>AE96</t>
  </si>
  <si>
    <t>AF96</t>
  </si>
  <si>
    <t>AG96</t>
  </si>
  <si>
    <t>AH96</t>
  </si>
  <si>
    <t>AI96</t>
  </si>
  <si>
    <t>AJ96</t>
  </si>
  <si>
    <t>AK96</t>
  </si>
  <si>
    <t>AL96</t>
  </si>
  <si>
    <t>AM96</t>
  </si>
  <si>
    <t>AN96</t>
  </si>
  <si>
    <t>Q97</t>
  </si>
  <si>
    <t>R97</t>
  </si>
  <si>
    <t>S97</t>
  </si>
  <si>
    <t>T97</t>
  </si>
  <si>
    <t>U97</t>
  </si>
  <si>
    <t>V97</t>
  </si>
  <si>
    <t>W97</t>
  </si>
  <si>
    <t>X97</t>
  </si>
  <si>
    <t>Y97</t>
  </si>
  <si>
    <t>Z97</t>
  </si>
  <si>
    <t>AA97</t>
  </si>
  <si>
    <t>AB97</t>
  </si>
  <si>
    <t>AC97</t>
  </si>
  <si>
    <t>AD97</t>
  </si>
  <si>
    <t>AE97</t>
  </si>
  <si>
    <t>AF97</t>
  </si>
  <si>
    <t>AG97</t>
  </si>
  <si>
    <t>AH97</t>
  </si>
  <si>
    <t>AI97</t>
  </si>
  <si>
    <t>AJ97</t>
  </si>
  <si>
    <t>AK97</t>
  </si>
  <si>
    <t>AL97</t>
  </si>
  <si>
    <t>AM97</t>
  </si>
  <si>
    <t>AN97</t>
  </si>
  <si>
    <t>Q98</t>
  </si>
  <si>
    <t>R98</t>
  </si>
  <si>
    <t>S98</t>
  </si>
  <si>
    <t>T98</t>
  </si>
  <si>
    <t>U98</t>
  </si>
  <si>
    <t>V98</t>
  </si>
  <si>
    <t>W98</t>
  </si>
  <si>
    <t>X98</t>
  </si>
  <si>
    <t>Y98</t>
  </si>
  <si>
    <t>Z98</t>
  </si>
  <si>
    <t>AA98</t>
  </si>
  <si>
    <t>AB98</t>
  </si>
  <si>
    <t>AC98</t>
  </si>
  <si>
    <t>AD98</t>
  </si>
  <si>
    <t>AE98</t>
  </si>
  <si>
    <t>AF98</t>
  </si>
  <si>
    <t>AG98</t>
  </si>
  <si>
    <t>AH98</t>
  </si>
  <si>
    <t>AI98</t>
  </si>
  <si>
    <t>AJ98</t>
  </si>
  <si>
    <t>AK98</t>
  </si>
  <si>
    <t>AL98</t>
  </si>
  <si>
    <t>AM98</t>
  </si>
  <si>
    <t>AN98</t>
  </si>
  <si>
    <t>Q99</t>
  </si>
  <si>
    <t>R99</t>
  </si>
  <si>
    <t>S99</t>
  </si>
  <si>
    <t>T99</t>
  </si>
  <si>
    <t>U99</t>
  </si>
  <si>
    <t>V99</t>
  </si>
  <si>
    <t>W99</t>
  </si>
  <si>
    <t>X99</t>
  </si>
  <si>
    <t>Y99</t>
  </si>
  <si>
    <t>Z99</t>
  </si>
  <si>
    <t>AA99</t>
  </si>
  <si>
    <t>AB99</t>
  </si>
  <si>
    <t>AC99</t>
  </si>
  <si>
    <t>AD99</t>
  </si>
  <si>
    <t>AE99</t>
  </si>
  <si>
    <t>AF99</t>
  </si>
  <si>
    <t>AG99</t>
  </si>
  <si>
    <t>AH99</t>
  </si>
  <si>
    <t>AI99</t>
  </si>
  <si>
    <t>AJ99</t>
  </si>
  <si>
    <t>AK99</t>
  </si>
  <si>
    <t>AL99</t>
  </si>
  <si>
    <t>AM99</t>
  </si>
  <si>
    <t>AN99</t>
  </si>
  <si>
    <t>Q100</t>
  </si>
  <si>
    <t>R100</t>
  </si>
  <si>
    <t>S100</t>
  </si>
  <si>
    <t>T100</t>
  </si>
  <si>
    <t>U100</t>
  </si>
  <si>
    <t>V100</t>
  </si>
  <si>
    <t>W100</t>
  </si>
  <si>
    <t>X100</t>
  </si>
  <si>
    <t>Y100</t>
  </si>
  <si>
    <t>Z100</t>
  </si>
  <si>
    <t>AA100</t>
  </si>
  <si>
    <t>AB100</t>
  </si>
  <si>
    <t>AC100</t>
  </si>
  <si>
    <t>AD100</t>
  </si>
  <si>
    <t>AE100</t>
  </si>
  <si>
    <t>AF100</t>
  </si>
  <si>
    <t>AG100</t>
  </si>
  <si>
    <t>AH100</t>
  </si>
  <si>
    <t>AI100</t>
  </si>
  <si>
    <t>AJ100</t>
  </si>
  <si>
    <t>AK100</t>
  </si>
  <si>
    <t>AL100</t>
  </si>
  <si>
    <t>AM100</t>
  </si>
  <si>
    <t>AN100</t>
  </si>
  <si>
    <t>Q101</t>
  </si>
  <si>
    <t>R101</t>
  </si>
  <si>
    <t>S101</t>
  </si>
  <si>
    <t>T101</t>
  </si>
  <si>
    <t>U101</t>
  </si>
  <si>
    <t>V101</t>
  </si>
  <si>
    <t>W101</t>
  </si>
  <si>
    <t>X101</t>
  </si>
  <si>
    <t>Y101</t>
  </si>
  <si>
    <t>Z101</t>
  </si>
  <si>
    <t>AA101</t>
  </si>
  <si>
    <t>AB101</t>
  </si>
  <si>
    <t>AC101</t>
  </si>
  <si>
    <t>AD101</t>
  </si>
  <si>
    <t>AE101</t>
  </si>
  <si>
    <t>AF101</t>
  </si>
  <si>
    <t>AG101</t>
  </si>
  <si>
    <t>AH101</t>
  </si>
  <si>
    <t>AI101</t>
  </si>
  <si>
    <t>AJ101</t>
  </si>
  <si>
    <t>AK101</t>
  </si>
  <si>
    <t>AL101</t>
  </si>
  <si>
    <t>AM101</t>
  </si>
  <si>
    <t>AN101</t>
  </si>
  <si>
    <t>Q102</t>
  </si>
  <si>
    <t>R102</t>
  </si>
  <si>
    <t>S102</t>
  </si>
  <si>
    <t>T102</t>
  </si>
  <si>
    <t>U102</t>
  </si>
  <si>
    <t>V102</t>
  </si>
  <si>
    <t>W102</t>
  </si>
  <si>
    <t>X102</t>
  </si>
  <si>
    <t>Y102</t>
  </si>
  <si>
    <t>Z102</t>
  </si>
  <si>
    <t>AA102</t>
  </si>
  <si>
    <t>AB102</t>
  </si>
  <si>
    <t>AC102</t>
  </si>
  <si>
    <t>AD102</t>
  </si>
  <si>
    <t>AE102</t>
  </si>
  <si>
    <t>AF102</t>
  </si>
  <si>
    <t>AG102</t>
  </si>
  <si>
    <t>AH102</t>
  </si>
  <si>
    <t>AI102</t>
  </si>
  <si>
    <t>AJ102</t>
  </si>
  <si>
    <t>AK102</t>
  </si>
  <si>
    <t>AL102</t>
  </si>
  <si>
    <t>AM102</t>
  </si>
  <si>
    <t>AN102</t>
  </si>
  <si>
    <t>Q103</t>
  </si>
  <si>
    <t>R103</t>
  </si>
  <si>
    <t>S103</t>
  </si>
  <si>
    <t>T103</t>
  </si>
  <si>
    <t>U103</t>
  </si>
  <si>
    <t>V103</t>
  </si>
  <si>
    <t>W103</t>
  </si>
  <si>
    <t>X103</t>
  </si>
  <si>
    <t>Y103</t>
  </si>
  <si>
    <t>Z103</t>
  </si>
  <si>
    <t>AA103</t>
  </si>
  <si>
    <t>AB103</t>
  </si>
  <si>
    <t>AC103</t>
  </si>
  <si>
    <t>AD103</t>
  </si>
  <si>
    <t>AE103</t>
  </si>
  <si>
    <t>AF103</t>
  </si>
  <si>
    <t>AG103</t>
  </si>
  <si>
    <t>AH103</t>
  </si>
  <si>
    <t>AI103</t>
  </si>
  <si>
    <t>AJ103</t>
  </si>
  <si>
    <t>AK103</t>
  </si>
  <si>
    <t>AL103</t>
  </si>
  <si>
    <t>AM103</t>
  </si>
  <si>
    <t>AN103</t>
  </si>
  <si>
    <t>Q104</t>
  </si>
  <si>
    <t>R104</t>
  </si>
  <si>
    <t>S104</t>
  </si>
  <si>
    <t>T104</t>
  </si>
  <si>
    <t>U104</t>
  </si>
  <si>
    <t>V104</t>
  </si>
  <si>
    <t>W104</t>
  </si>
  <si>
    <t>X104</t>
  </si>
  <si>
    <t>Y104</t>
  </si>
  <si>
    <t>Z104</t>
  </si>
  <si>
    <t>AA104</t>
  </si>
  <si>
    <t>AB104</t>
  </si>
  <si>
    <t>AC104</t>
  </si>
  <si>
    <t>AD104</t>
  </si>
  <si>
    <t>AE104</t>
  </si>
  <si>
    <t>AF104</t>
  </si>
  <si>
    <t>AG104</t>
  </si>
  <si>
    <t>AH104</t>
  </si>
  <si>
    <t>AI104</t>
  </si>
  <si>
    <t>AJ104</t>
  </si>
  <si>
    <t>AK104</t>
  </si>
  <si>
    <t>AL104</t>
  </si>
  <si>
    <t>AM104</t>
  </si>
  <si>
    <t>AN104</t>
  </si>
  <si>
    <t>Q105</t>
  </si>
  <si>
    <t>R105</t>
  </si>
  <si>
    <t>S105</t>
  </si>
  <si>
    <t>T105</t>
  </si>
  <si>
    <t>U105</t>
  </si>
  <si>
    <t>V105</t>
  </si>
  <si>
    <t>W105</t>
  </si>
  <si>
    <t>X105</t>
  </si>
  <si>
    <t>Y105</t>
  </si>
  <si>
    <t>Z105</t>
  </si>
  <si>
    <t>AA105</t>
  </si>
  <si>
    <t>AB105</t>
  </si>
  <si>
    <t>AC105</t>
  </si>
  <si>
    <t>AD105</t>
  </si>
  <si>
    <t>AE105</t>
  </si>
  <si>
    <t>AF105</t>
  </si>
  <si>
    <t>AG105</t>
  </si>
  <si>
    <t>AH105</t>
  </si>
  <si>
    <t>AI105</t>
  </si>
  <si>
    <t>AJ105</t>
  </si>
  <si>
    <t>AK105</t>
  </si>
  <si>
    <t>AL105</t>
  </si>
  <si>
    <t>AM105</t>
  </si>
  <si>
    <t>AN105</t>
  </si>
  <si>
    <t>Q106</t>
  </si>
  <si>
    <t>R106</t>
  </si>
  <si>
    <t>S106</t>
  </si>
  <si>
    <t>T106</t>
  </si>
  <si>
    <t>U106</t>
  </si>
  <si>
    <t>V106</t>
  </si>
  <si>
    <t>W106</t>
  </si>
  <si>
    <t>X106</t>
  </si>
  <si>
    <t>Y106</t>
  </si>
  <si>
    <t>Z106</t>
  </si>
  <si>
    <t>AA106</t>
  </si>
  <si>
    <t>AB106</t>
  </si>
  <si>
    <t>AC106</t>
  </si>
  <si>
    <t>AD106</t>
  </si>
  <si>
    <t>AE106</t>
  </si>
  <si>
    <t>AF106</t>
  </si>
  <si>
    <t>AG106</t>
  </si>
  <si>
    <t>AH106</t>
  </si>
  <si>
    <t>AI106</t>
  </si>
  <si>
    <t>AJ106</t>
  </si>
  <si>
    <t>AK106</t>
  </si>
  <si>
    <t>AL106</t>
  </si>
  <si>
    <t>AM106</t>
  </si>
  <si>
    <t>AN106</t>
  </si>
  <si>
    <t>Q107</t>
  </si>
  <si>
    <t>R107</t>
  </si>
  <si>
    <t>S107</t>
  </si>
  <si>
    <t>T107</t>
  </si>
  <si>
    <t>U107</t>
  </si>
  <si>
    <t>V107</t>
  </si>
  <si>
    <t>W107</t>
  </si>
  <si>
    <t>X107</t>
  </si>
  <si>
    <t>Y107</t>
  </si>
  <si>
    <t>Z107</t>
  </si>
  <si>
    <t>AA107</t>
  </si>
  <si>
    <t>AB107</t>
  </si>
  <si>
    <t>AC107</t>
  </si>
  <si>
    <t>AD107</t>
  </si>
  <si>
    <t>AE107</t>
  </si>
  <si>
    <t>AF107</t>
  </si>
  <si>
    <t>AG107</t>
  </si>
  <si>
    <t>AH107</t>
  </si>
  <si>
    <t>AI107</t>
  </si>
  <si>
    <t>AJ107</t>
  </si>
  <si>
    <t>AK107</t>
  </si>
  <si>
    <t>AL107</t>
  </si>
  <si>
    <t>AM107</t>
  </si>
  <si>
    <t>AN107</t>
  </si>
  <si>
    <t>Q108</t>
  </si>
  <si>
    <t>R108</t>
  </si>
  <si>
    <t>S108</t>
  </si>
  <si>
    <t>T108</t>
  </si>
  <si>
    <t>U108</t>
  </si>
  <si>
    <t>V108</t>
  </si>
  <si>
    <t>W108</t>
  </si>
  <si>
    <t>X108</t>
  </si>
  <si>
    <t>Y108</t>
  </si>
  <si>
    <t>Z108</t>
  </si>
  <si>
    <t>AA108</t>
  </si>
  <si>
    <t>AB108</t>
  </si>
  <si>
    <t>AC108</t>
  </si>
  <si>
    <t>AD108</t>
  </si>
  <si>
    <t>AE108</t>
  </si>
  <si>
    <t>AF108</t>
  </si>
  <si>
    <t>AG108</t>
  </si>
  <si>
    <t>AH108</t>
  </si>
  <si>
    <t>AI108</t>
  </si>
  <si>
    <t>AJ108</t>
  </si>
  <si>
    <t>AK108</t>
  </si>
  <si>
    <t>AL108</t>
  </si>
  <si>
    <t>AM108</t>
  </si>
  <si>
    <t>AN108</t>
  </si>
  <si>
    <t>B120</t>
  </si>
  <si>
    <t>C120</t>
  </si>
  <si>
    <t>D120</t>
  </si>
  <si>
    <t>E120</t>
  </si>
  <si>
    <t>F120</t>
  </si>
  <si>
    <t>G120</t>
  </si>
  <si>
    <t>H120</t>
  </si>
  <si>
    <t>I120</t>
  </si>
  <si>
    <t>J120</t>
  </si>
  <si>
    <t>K120</t>
  </si>
  <si>
    <t>L120</t>
  </si>
  <si>
    <t>B121</t>
  </si>
  <si>
    <t>C121</t>
  </si>
  <si>
    <t>D121</t>
  </si>
  <si>
    <t>E121</t>
  </si>
  <si>
    <t>F121</t>
  </si>
  <si>
    <t>G121</t>
  </si>
  <si>
    <t>H121</t>
  </si>
  <si>
    <t>I121</t>
  </si>
  <si>
    <t>J121</t>
  </si>
  <si>
    <t>K121</t>
  </si>
  <si>
    <t>L121</t>
  </si>
  <si>
    <t>B129</t>
  </si>
  <si>
    <t>C129</t>
  </si>
  <si>
    <t>D129</t>
  </si>
  <si>
    <t>E129</t>
  </si>
  <si>
    <t>F129</t>
  </si>
  <si>
    <t>G129</t>
  </si>
  <si>
    <t>H129</t>
  </si>
  <si>
    <t>I129</t>
  </si>
  <si>
    <t>J129</t>
  </si>
  <si>
    <t>K129</t>
  </si>
  <si>
    <t>L129</t>
  </si>
  <si>
    <t>B130</t>
  </si>
  <si>
    <t>C130</t>
  </si>
  <si>
    <t>D130</t>
  </si>
  <si>
    <t>E130</t>
  </si>
  <si>
    <t>F130</t>
  </si>
  <si>
    <t>G130</t>
  </si>
  <si>
    <t>H130</t>
  </si>
  <si>
    <t>I130</t>
  </si>
  <si>
    <t>J130</t>
  </si>
  <si>
    <t>K130</t>
  </si>
  <si>
    <t>L130</t>
  </si>
  <si>
    <t>AC62</t>
  </si>
  <si>
    <t>AD62</t>
  </si>
  <si>
    <t>AE62</t>
  </si>
  <si>
    <t>AF62</t>
  </si>
  <si>
    <t>AG62</t>
  </si>
  <si>
    <t>AH62</t>
  </si>
  <si>
    <t>New result data can be imported into this workbook and will automatically be included in tables and charts.</t>
  </si>
  <si>
    <t>INSTRUCTIONS FOR ADDING NEW RESULTS</t>
  </si>
  <si>
    <t xml:space="preserve">Import data so that Cell B62 of Sec5-3Bout.XLS is in B62 of Sheet "YourData".  Data should land in "YourData" cells as tabulated below.  </t>
  </si>
  <si>
    <t>Tested Program V1.2.3</t>
  </si>
  <si>
    <t>Program Name for Tables and Charts (short):</t>
  </si>
  <si>
    <t>Tested Prg</t>
  </si>
  <si>
    <t>Testing Organization</t>
  </si>
  <si>
    <t>Org</t>
  </si>
  <si>
    <t>CELL ADDRESS GUIDE FOR EXAMPLE RESULT SHEETS AND NEW RESULTS DATA</t>
  </si>
  <si>
    <t>Sample Program Information Block (Complete for For New Results On Your Data)</t>
  </si>
  <si>
    <t>Table B16.5.2-16.  June 28 Hourly Output - Case CE300</t>
  </si>
  <si>
    <t>Example</t>
  </si>
  <si>
    <t xml:space="preserve">         "Example" for Standard 140 Annex B16.5.2 Example Results;</t>
  </si>
  <si>
    <t>information block of the "YourData" tab.</t>
  </si>
  <si>
    <t>Complete the program information block on "Yourdata" which is used for legend titles for the tables and graphs.</t>
  </si>
  <si>
    <t xml:space="preserve">         "Title Page" thru "Figure List" </t>
  </si>
  <si>
    <t xml:space="preserve">         "Table-Q" thru "Table-T"</t>
  </si>
  <si>
    <t xml:space="preserve">         "Fig B16.5.2-1 Qtot" thru "Fig B16.5.2-52 HrOHR"</t>
  </si>
  <si>
    <t>New result data can be entered on sheet "YourData".  The format for the results data is identical to the Standard Output Report (Sec5-3Bout.XLS).</t>
  </si>
  <si>
    <t>The new data will then appear in rightmost column of each table on sheets "Table-Q" to "Table-T".  Chart update of "YourData" is also automated.</t>
  </si>
  <si>
    <t xml:space="preserve">Users interested in looking at the example result tables and figures should go to the "Table List" </t>
  </si>
  <si>
    <t xml:space="preserve">and "Figure List" sheets for a listing of tables and figures and their locations.   </t>
  </si>
  <si>
    <t>To add new results go to sheet "Adding Results" (2nd tab), cell A6 for instructions.</t>
  </si>
  <si>
    <t>Results are added to sheet "Your Data" (3rd tab) and will automatically appear in the tables and figures.</t>
  </si>
  <si>
    <t>To print example results or example results with new user generated results go to sheet "Title Page"</t>
  </si>
  <si>
    <t>"Read Me" : General directions to using this workbook.</t>
  </si>
  <si>
    <t>"Adding Results" : Instructions for adding new results, and map to example result and "YourData" worksheets.</t>
  </si>
  <si>
    <t>"YourData" : For tested program results if doing comparison</t>
  </si>
  <si>
    <t>"Title Page" : Sets headers for tables and charts and provides cover sheet to example results or new comparison results.  See instructions on page.</t>
  </si>
  <si>
    <t>"Table List" : Listing of informative Annex B16, Section B16.5.2 Tables with locations</t>
  </si>
  <si>
    <t>"Figure List" : Listing of informative Annex B16, Section B16.5.2 Figures with locations</t>
  </si>
  <si>
    <t>"Table-Q" through "Table-T" : Formatted result tables</t>
  </si>
  <si>
    <t>"Fig B16.5.2-1 Qtot" through "Fig B16.5.2-52 HrOHR": Result figures</t>
  </si>
  <si>
    <t>"A" : Unformatted raw data compilation, all programs used by tables.</t>
  </si>
  <si>
    <t>"Qdata" through "Tdata" : Unformatted results for use in charts.</t>
  </si>
  <si>
    <t>"Program List" : Documentation of simulation programs used to produce informative Annex B16, Section B16.5.2 example results</t>
  </si>
  <si>
    <t xml:space="preserve">organization with expertise in building science that wrote the simulation software or did the quasi-analytical solutions.  </t>
  </si>
  <si>
    <t xml:space="preserve">organization with expertise in building science that performed the simulations or did the quasi-analytical solutions.  </t>
  </si>
  <si>
    <t>Output spreadsheet for Section 5.3 - Cooling Equipment Tests CE300-CE545</t>
  </si>
  <si>
    <t>Table B16.5.2-10.  Hourly Integrated Maxima (Total Cooling System Energy Consumption and Total Coil Load)</t>
  </si>
  <si>
    <t>Table B16.5.2-11.  Hourly Integrated Maxima (Sensible Coil Load and Latent Coil Load)</t>
  </si>
  <si>
    <t>Table B16.5.2-12.  Hourly Integrated Maxima and Minima (COP2)</t>
  </si>
  <si>
    <t>Table B16.5.2-13.  Hourly Integrated Maxima and Minima (IDB)</t>
  </si>
  <si>
    <t>Table B16.5.2-14.  Hourly Integrated Maxima and Minima (Zone Humidity Ratio)</t>
  </si>
  <si>
    <t>Table B16.5.2-15.  Hourly Integrated Maxima and Minima (Relative Humidity)</t>
  </si>
  <si>
    <t>Table B16.5.2-17.  Delta Annual Space Cooling Electricity Consumptions (Total, Compressor)</t>
  </si>
  <si>
    <t>Table B16.5.2-19.  Delta Annual Cooling Coil Loads</t>
  </si>
  <si>
    <t>Table B16.5.2-20.  Delta Various Annual Means (COP2, IDB)</t>
  </si>
  <si>
    <t>Table B16.5.2-21.  Delta Various Annual Means (Zone Humidity, Relative Humidity)</t>
  </si>
  <si>
    <t>Table B16.5.2-22.  Delta Hourly Integrated Maximum Total Consumptions</t>
  </si>
  <si>
    <t>Table B16.5.2-23.  Delta Hourly Integrated Maximum Coil Loads ( Total, Sensible)</t>
  </si>
  <si>
    <t>Table B16.5.2-24.  Delta Hourly Integrated Maximum Coil Loads ( Latent)</t>
  </si>
  <si>
    <t>Table B16.5.2-25.  Delta Hourly Integrated Maximum and Minimum COP2</t>
  </si>
  <si>
    <t>Table B16.5.2-26.  Delta Hourly Integrated Maximum and Minimum IDB</t>
  </si>
  <si>
    <t>Table B16.5.2-27.  Delta Hourly Integrated Maximum and Minimum Zone Humidity Ratio</t>
  </si>
  <si>
    <t>Table B16.5.2-28.  Delta Hourly Integrated Maximum and Minimum Zone Relative Humidity</t>
  </si>
  <si>
    <t>Table B16.5.2-18.  Delta Annual Space Cooling Electricity Consumptions (Fans)</t>
  </si>
  <si>
    <t xml:space="preserve">     Tested Program</t>
  </si>
  <si>
    <t>HVAC BESTEST: CE300 - CE545 Annual Total Space Cooling Electricity Consumption Sensitivities</t>
  </si>
  <si>
    <r>
      <t>j</t>
    </r>
    <r>
      <rPr>
        <sz val="10"/>
        <rFont val="Arial"/>
        <family val="2"/>
      </rPr>
      <t>DOE-BT: U.S. Department of Energy, Office of Building Technologies, Energy Efficiency and Renewable Energy,</t>
    </r>
  </si>
  <si>
    <r>
      <t xml:space="preserve">   </t>
    </r>
    <r>
      <rPr>
        <sz val="10"/>
        <rFont val="Arial"/>
        <family val="2"/>
      </rPr>
      <t>United States</t>
    </r>
  </si>
  <si>
    <t xml:space="preserve">This spreadsheet contains the Standard 140, Informative Annex B16, Section B16.5.2 example results.  </t>
  </si>
  <si>
    <t>F(ODB) Sensitivities, CE500 and CE530, April 30 and June 25 (Energy, Coil Loads)</t>
  </si>
  <si>
    <t>Delta Hourly Integrated Maximum Coil Loads (Total, Sensible)</t>
  </si>
  <si>
    <t>Delta Hourly Integrated Maximum Coil Loads (Latent)</t>
  </si>
  <si>
    <t>Table B16.5.2-9.  f(ODB) Sensitivity CE500 and CE530, April 30 and June 25 (COP2, Zone Conditions)</t>
  </si>
  <si>
    <t>ASHRAE Standard 140-2014</t>
  </si>
  <si>
    <t>04-Aug</t>
  </si>
  <si>
    <t>17-Sep</t>
  </si>
  <si>
    <t>25-Oct</t>
  </si>
  <si>
    <t>24-Oct</t>
  </si>
  <si>
    <t>29-Jun</t>
  </si>
  <si>
    <t>20-Apr</t>
  </si>
  <si>
    <t>09-Jun</t>
  </si>
  <si>
    <t>11-Jun</t>
  </si>
  <si>
    <t>31-DEC</t>
  </si>
  <si>
    <t>13-JUN</t>
  </si>
  <si>
    <t>23-Sep</t>
  </si>
  <si>
    <t>31-NOV</t>
  </si>
  <si>
    <t>05-Jan</t>
  </si>
  <si>
    <t>31-MAR</t>
  </si>
  <si>
    <t>03-DEC</t>
  </si>
  <si>
    <t>27-Nov</t>
  </si>
  <si>
    <t>16-Jun</t>
  </si>
  <si>
    <t>18-May</t>
  </si>
  <si>
    <t>21-Apr</t>
  </si>
  <si>
    <t>02-OCT</t>
  </si>
  <si>
    <t>31-APR</t>
  </si>
  <si>
    <t>21-Dec</t>
  </si>
  <si>
    <t>03-Dec</t>
  </si>
  <si>
    <t>07-Nov</t>
  </si>
  <si>
    <t>05-JAN</t>
  </si>
  <si>
    <t>10-Nov</t>
  </si>
  <si>
    <t>28-Nov</t>
  </si>
  <si>
    <t>14-Nov</t>
  </si>
  <si>
    <t>18-Apr</t>
  </si>
  <si>
    <t>26-Oct</t>
  </si>
  <si>
    <t>29-Dec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</si>
</sst>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6">
    <numFmt numFmtId="43" formatCode="_(* #,##0.00_);_(* \(#,##0.00\);_(* &quot;-&quot;??_);_(@_)"/>
    <numFmt numFmtId="164" formatCode="0_)"/>
    <numFmt numFmtId="165" formatCode="0.00_)"/>
    <numFmt numFmtId="166" formatCode="0.0_)"/>
    <numFmt numFmtId="167" formatCode="0.0000_)"/>
    <numFmt numFmtId="168" formatCode="0.000_)"/>
    <numFmt numFmtId="169" formatCode="0.0%"/>
    <numFmt numFmtId="170" formatCode="0.0"/>
    <numFmt numFmtId="171" formatCode="0.0000"/>
    <numFmt numFmtId="172" formatCode="dd\-mmm_)"/>
    <numFmt numFmtId="173" formatCode="0.000"/>
    <numFmt numFmtId="174" formatCode="0.00000"/>
    <numFmt numFmtId="175" formatCode="d\-mmm\-yyyy"/>
    <numFmt numFmtId="176" formatCode="0.00000_)"/>
    <numFmt numFmtId="177" formatCode="[$-409]d\-mmm;@"/>
    <numFmt numFmtId="178" formatCode="0.000000000000000000000_)"/>
  </numFmts>
  <fonts count="49" x14ac:knownFonts="1">
    <font>
      <sz val="12"/>
      <name val="SWISS"/>
    </font>
    <font>
      <sz val="10"/>
      <name val="Arial"/>
      <family val="2"/>
    </font>
    <font>
      <b/>
      <sz val="12"/>
      <color indexed="8"/>
      <name val="SWISS"/>
    </font>
    <font>
      <sz val="12"/>
      <name val="SWISS"/>
    </font>
    <font>
      <sz val="12"/>
      <color indexed="8"/>
      <name val="SWISS"/>
    </font>
    <font>
      <sz val="12"/>
      <color indexed="12"/>
      <name val="SWISS"/>
    </font>
    <font>
      <b/>
      <sz val="9"/>
      <color indexed="8"/>
      <name val="SWISS"/>
    </font>
    <font>
      <sz val="9"/>
      <name val="SWISS"/>
    </font>
    <font>
      <sz val="9"/>
      <color indexed="8"/>
      <name val="SWISS"/>
    </font>
    <font>
      <sz val="9"/>
      <color indexed="8"/>
      <name val="DUTCH"/>
    </font>
    <font>
      <b/>
      <sz val="12"/>
      <name val="SWISS"/>
    </font>
    <font>
      <sz val="12"/>
      <color indexed="12"/>
      <name val="Helv"/>
    </font>
    <font>
      <b/>
      <sz val="12"/>
      <name val="Helv"/>
    </font>
    <font>
      <sz val="12"/>
      <name val="Arial"/>
      <family val="2"/>
    </font>
    <font>
      <b/>
      <sz val="9"/>
      <name val="SWISS"/>
    </font>
    <font>
      <sz val="10"/>
      <name val="SWISS"/>
    </font>
    <font>
      <sz val="12"/>
      <color indexed="21"/>
      <name val="Helv"/>
    </font>
    <font>
      <sz val="12"/>
      <color indexed="17"/>
      <name val="Helv"/>
    </font>
    <font>
      <sz val="12"/>
      <name val="Helv"/>
    </font>
    <font>
      <b/>
      <sz val="12"/>
      <color indexed="12"/>
      <name val="Helv"/>
    </font>
    <font>
      <sz val="11"/>
      <name val="Helv"/>
    </font>
    <font>
      <b/>
      <sz val="14"/>
      <name val="SWISS"/>
    </font>
    <font>
      <sz val="11"/>
      <name val="SWISS"/>
    </font>
    <font>
      <b/>
      <sz val="12"/>
      <color indexed="10"/>
      <name val="Helv"/>
    </font>
    <font>
      <b/>
      <i/>
      <sz val="14"/>
      <color indexed="8"/>
      <name val="SWISS"/>
    </font>
    <font>
      <sz val="14"/>
      <name val="SWISS"/>
    </font>
    <font>
      <b/>
      <i/>
      <sz val="12"/>
      <name val="SWISS"/>
    </font>
    <font>
      <sz val="12"/>
      <color indexed="8"/>
      <name val="Helv"/>
    </font>
    <font>
      <sz val="12"/>
      <name val="SWISS"/>
    </font>
    <font>
      <b/>
      <sz val="12"/>
      <name val="Arial"/>
      <family val="2"/>
    </font>
    <font>
      <i/>
      <sz val="10"/>
      <name val="Arial"/>
      <family val="2"/>
    </font>
    <font>
      <sz val="9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vertAlign val="superscript"/>
      <sz val="10"/>
      <name val="Arial"/>
      <family val="2"/>
    </font>
    <font>
      <vertAlign val="superscript"/>
      <sz val="11"/>
      <name val="Arial"/>
      <family val="2"/>
    </font>
    <font>
      <b/>
      <sz val="10"/>
      <color indexed="8"/>
      <name val="Arial"/>
      <family val="2"/>
    </font>
    <font>
      <b/>
      <sz val="12"/>
      <color indexed="8"/>
      <name val="Arial"/>
      <family val="2"/>
    </font>
    <font>
      <b/>
      <sz val="9"/>
      <color indexed="8"/>
      <name val="Arial"/>
      <family val="2"/>
    </font>
    <font>
      <sz val="9"/>
      <color indexed="8"/>
      <name val="Arial"/>
      <family val="2"/>
    </font>
    <font>
      <b/>
      <sz val="9"/>
      <name val="Arial"/>
      <family val="2"/>
    </font>
    <font>
      <b/>
      <sz val="16"/>
      <name val="SWISS"/>
    </font>
    <font>
      <b/>
      <sz val="14"/>
      <name val="Times New Roman"/>
      <family val="1"/>
    </font>
    <font>
      <b/>
      <i/>
      <sz val="10"/>
      <name val="Times New Roman"/>
      <family val="1"/>
    </font>
    <font>
      <sz val="10"/>
      <name val="Times New Roman"/>
      <family val="1"/>
    </font>
    <font>
      <b/>
      <sz val="12"/>
      <color indexed="10"/>
      <name val="Arial"/>
      <family val="2"/>
    </font>
    <font>
      <sz val="14"/>
      <name val="Arial"/>
      <family val="2"/>
    </font>
    <font>
      <u/>
      <sz val="12"/>
      <color theme="10"/>
      <name val="SWISS"/>
    </font>
    <font>
      <u/>
      <sz val="12"/>
      <color theme="11"/>
      <name val="SWISS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</fills>
  <borders count="141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 style="double">
        <color indexed="8"/>
      </left>
      <right/>
      <top style="double">
        <color indexed="8"/>
      </top>
      <bottom/>
      <diagonal/>
    </border>
    <border>
      <left/>
      <right/>
      <top style="double">
        <color indexed="8"/>
      </top>
      <bottom/>
      <diagonal/>
    </border>
    <border>
      <left/>
      <right style="double">
        <color indexed="8"/>
      </right>
      <top/>
      <bottom/>
      <diagonal/>
    </border>
    <border>
      <left/>
      <right style="double">
        <color indexed="8"/>
      </right>
      <top/>
      <bottom style="thin">
        <color indexed="8"/>
      </bottom>
      <diagonal/>
    </border>
    <border>
      <left/>
      <right/>
      <top/>
      <bottom style="double">
        <color indexed="8"/>
      </bottom>
      <diagonal/>
    </border>
    <border>
      <left/>
      <right style="double">
        <color indexed="8"/>
      </right>
      <top/>
      <bottom style="double">
        <color indexed="8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double">
        <color indexed="8"/>
      </top>
      <bottom/>
      <diagonal/>
    </border>
    <border>
      <left/>
      <right style="thin">
        <color indexed="8"/>
      </right>
      <top/>
      <bottom style="double">
        <color indexed="8"/>
      </bottom>
      <diagonal/>
    </border>
    <border>
      <left style="thin">
        <color indexed="8"/>
      </left>
      <right/>
      <top style="double">
        <color indexed="8"/>
      </top>
      <bottom/>
      <diagonal/>
    </border>
    <border>
      <left style="thin">
        <color indexed="8"/>
      </left>
      <right/>
      <top/>
      <bottom style="double">
        <color indexed="8"/>
      </bottom>
      <diagonal/>
    </border>
    <border>
      <left style="double">
        <color indexed="8"/>
      </left>
      <right style="thin">
        <color indexed="8"/>
      </right>
      <top/>
      <bottom/>
      <diagonal/>
    </border>
    <border>
      <left style="double">
        <color indexed="8"/>
      </left>
      <right style="thin">
        <color indexed="8"/>
      </right>
      <top/>
      <bottom style="thin">
        <color indexed="8"/>
      </bottom>
      <diagonal/>
    </border>
    <border>
      <left style="double">
        <color indexed="8"/>
      </left>
      <right style="thin">
        <color indexed="8"/>
      </right>
      <top style="thin">
        <color indexed="8"/>
      </top>
      <bottom/>
      <diagonal/>
    </border>
    <border>
      <left style="double">
        <color indexed="8"/>
      </left>
      <right style="thin">
        <color indexed="8"/>
      </right>
      <top/>
      <bottom style="double">
        <color indexed="8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indexed="63"/>
      </bottom>
      <diagonal/>
    </border>
    <border>
      <left style="double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8"/>
      </left>
      <right/>
      <top/>
      <bottom style="thin">
        <color indexed="63"/>
      </bottom>
      <diagonal/>
    </border>
    <border>
      <left style="thin">
        <color auto="1"/>
      </left>
      <right/>
      <top/>
      <bottom style="thin">
        <color indexed="8"/>
      </bottom>
      <diagonal/>
    </border>
    <border>
      <left style="thin">
        <color auto="1"/>
      </left>
      <right/>
      <top/>
      <bottom style="thin">
        <color indexed="63"/>
      </bottom>
      <diagonal/>
    </border>
    <border>
      <left style="thin">
        <color auto="1"/>
      </left>
      <right/>
      <top/>
      <bottom style="double">
        <color indexed="8"/>
      </bottom>
      <diagonal/>
    </border>
    <border>
      <left style="thin">
        <color indexed="8"/>
      </left>
      <right style="double">
        <color indexed="8"/>
      </right>
      <top style="double">
        <color indexed="8"/>
      </top>
      <bottom/>
      <diagonal/>
    </border>
    <border>
      <left style="thin">
        <color indexed="8"/>
      </left>
      <right style="double">
        <color indexed="8"/>
      </right>
      <top/>
      <bottom/>
      <diagonal/>
    </border>
    <border>
      <left style="thin">
        <color indexed="8"/>
      </left>
      <right style="double">
        <color indexed="8"/>
      </right>
      <top/>
      <bottom style="double">
        <color indexed="8"/>
      </bottom>
      <diagonal/>
    </border>
    <border>
      <left style="thin">
        <color indexed="63"/>
      </left>
      <right/>
      <top style="thin">
        <color indexed="63"/>
      </top>
      <bottom/>
      <diagonal/>
    </border>
    <border>
      <left style="thin">
        <color indexed="63"/>
      </left>
      <right/>
      <top/>
      <bottom/>
      <diagonal/>
    </border>
    <border>
      <left style="thin">
        <color indexed="8"/>
      </left>
      <right style="double">
        <color indexed="63"/>
      </right>
      <top style="thin">
        <color indexed="8"/>
      </top>
      <bottom/>
      <diagonal/>
    </border>
    <border>
      <left style="thin">
        <color indexed="8"/>
      </left>
      <right style="double">
        <color indexed="63"/>
      </right>
      <top/>
      <bottom/>
      <diagonal/>
    </border>
    <border>
      <left style="thin">
        <color indexed="63"/>
      </left>
      <right/>
      <top/>
      <bottom style="double">
        <color indexed="63"/>
      </bottom>
      <diagonal/>
    </border>
    <border>
      <left/>
      <right/>
      <top/>
      <bottom style="double">
        <color indexed="63"/>
      </bottom>
      <diagonal/>
    </border>
    <border>
      <left style="thin">
        <color indexed="8"/>
      </left>
      <right style="double">
        <color indexed="63"/>
      </right>
      <top/>
      <bottom style="double">
        <color indexed="63"/>
      </bottom>
      <diagonal/>
    </border>
    <border>
      <left style="thin">
        <color indexed="8"/>
      </left>
      <right style="double">
        <color indexed="8"/>
      </right>
      <top style="thin">
        <color indexed="8"/>
      </top>
      <bottom/>
      <diagonal/>
    </border>
    <border>
      <left style="thin">
        <color indexed="8"/>
      </left>
      <right style="double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63"/>
      </bottom>
      <diagonal/>
    </border>
    <border>
      <left/>
      <right style="thin">
        <color indexed="63"/>
      </right>
      <top style="thin">
        <color indexed="63"/>
      </top>
      <bottom/>
      <diagonal/>
    </border>
    <border>
      <left/>
      <right style="thin">
        <color indexed="8"/>
      </right>
      <top/>
      <bottom style="thin">
        <color auto="1"/>
      </bottom>
      <diagonal/>
    </border>
    <border>
      <left/>
      <right/>
      <top style="thin">
        <color indexed="8"/>
      </top>
      <bottom style="thin">
        <color auto="1"/>
      </bottom>
      <diagonal/>
    </border>
    <border>
      <left/>
      <right style="thin">
        <color indexed="8"/>
      </right>
      <top style="thin">
        <color indexed="8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indexed="8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8"/>
      </left>
      <right/>
      <top/>
      <bottom style="thin">
        <color auto="1"/>
      </bottom>
      <diagonal/>
    </border>
    <border>
      <left style="thin">
        <color indexed="8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indexed="8"/>
      </top>
      <bottom/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/>
      <right style="thin">
        <color indexed="8"/>
      </right>
      <top/>
      <bottom style="double">
        <color auto="1"/>
      </bottom>
      <diagonal/>
    </border>
    <border>
      <left style="thin">
        <color indexed="8"/>
      </left>
      <right/>
      <top/>
      <bottom style="double">
        <color auto="1"/>
      </bottom>
      <diagonal/>
    </border>
    <border>
      <left/>
      <right style="thin">
        <color auto="1"/>
      </right>
      <top/>
      <bottom style="thin">
        <color indexed="8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/>
      <top style="double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double">
        <color indexed="8"/>
      </left>
      <right style="thin">
        <color indexed="8"/>
      </right>
      <top style="double">
        <color indexed="8"/>
      </top>
      <bottom/>
      <diagonal/>
    </border>
    <border>
      <left style="double">
        <color indexed="8"/>
      </left>
      <right style="double">
        <color indexed="8"/>
      </right>
      <top style="double">
        <color indexed="8"/>
      </top>
      <bottom/>
      <diagonal/>
    </border>
    <border>
      <left style="double">
        <color indexed="8"/>
      </left>
      <right style="double">
        <color indexed="8"/>
      </right>
      <top/>
      <bottom/>
      <diagonal/>
    </border>
    <border>
      <left style="double">
        <color indexed="8"/>
      </left>
      <right style="double">
        <color indexed="8"/>
      </right>
      <top/>
      <bottom style="double">
        <color indexed="8"/>
      </bottom>
      <diagonal/>
    </border>
    <border>
      <left style="double">
        <color indexed="8"/>
      </left>
      <right style="double">
        <color indexed="8"/>
      </right>
      <top/>
      <bottom style="thin">
        <color indexed="8"/>
      </bottom>
      <diagonal/>
    </border>
    <border>
      <left/>
      <right style="double">
        <color auto="1"/>
      </right>
      <top/>
      <bottom style="thin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thin">
        <color auto="1"/>
      </bottom>
      <diagonal/>
    </border>
    <border>
      <left style="double">
        <color auto="1"/>
      </left>
      <right/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indexed="63"/>
      </left>
      <right/>
      <top style="double">
        <color indexed="63"/>
      </top>
      <bottom/>
      <diagonal/>
    </border>
    <border>
      <left/>
      <right/>
      <top style="thin">
        <color indexed="63"/>
      </top>
      <bottom/>
      <diagonal/>
    </border>
    <border>
      <left/>
      <right style="thin">
        <color indexed="63"/>
      </right>
      <top/>
      <bottom/>
      <diagonal/>
    </border>
    <border>
      <left/>
      <right style="thin">
        <color indexed="63"/>
      </right>
      <top/>
      <bottom style="double">
        <color indexed="63"/>
      </bottom>
      <diagonal/>
    </border>
    <border>
      <left style="double">
        <color indexed="8"/>
      </left>
      <right/>
      <top style="thin">
        <color indexed="8"/>
      </top>
      <bottom/>
      <diagonal/>
    </border>
    <border>
      <left/>
      <right style="double">
        <color indexed="8"/>
      </right>
      <top style="thin">
        <color indexed="8"/>
      </top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indexed="8"/>
      </left>
      <right style="hair">
        <color indexed="22"/>
      </right>
      <top style="hair">
        <color auto="1"/>
      </top>
      <bottom/>
      <diagonal/>
    </border>
    <border>
      <left style="thin">
        <color indexed="8"/>
      </left>
      <right style="hair">
        <color indexed="22"/>
      </right>
      <top style="hair">
        <color indexed="22"/>
      </top>
      <bottom style="hair">
        <color indexed="22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indexed="8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indexed="8"/>
      </left>
      <right/>
      <top style="thin">
        <color auto="1"/>
      </top>
      <bottom/>
      <diagonal/>
    </border>
    <border>
      <left/>
      <right style="double">
        <color indexed="8"/>
      </right>
      <top style="thin">
        <color auto="1"/>
      </top>
      <bottom/>
      <diagonal/>
    </border>
    <border>
      <left style="double">
        <color indexed="8"/>
      </left>
      <right style="double">
        <color indexed="8"/>
      </right>
      <top style="thin">
        <color auto="1"/>
      </top>
      <bottom/>
      <diagonal/>
    </border>
    <border>
      <left style="double">
        <color indexed="8"/>
      </left>
      <right style="thin">
        <color indexed="8"/>
      </right>
      <top/>
      <bottom style="thin">
        <color auto="1"/>
      </bottom>
      <diagonal/>
    </border>
    <border>
      <left/>
      <right style="double">
        <color indexed="8"/>
      </right>
      <top/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double">
        <color auto="1"/>
      </bottom>
      <diagonal/>
    </border>
    <border>
      <left style="double">
        <color auto="1"/>
      </left>
      <right style="medium">
        <color auto="1"/>
      </right>
      <top style="double">
        <color auto="1"/>
      </top>
      <bottom style="double">
        <color auto="1"/>
      </bottom>
      <diagonal/>
    </border>
    <border>
      <left/>
      <right style="medium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medium">
        <color auto="1"/>
      </right>
      <top/>
      <bottom style="medium">
        <color auto="1"/>
      </bottom>
      <diagonal/>
    </border>
    <border>
      <left style="double">
        <color auto="1"/>
      </left>
      <right style="medium">
        <color auto="1"/>
      </right>
      <top/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/>
      <bottom style="medium">
        <color auto="1"/>
      </bottom>
      <diagonal/>
    </border>
    <border>
      <left style="thin">
        <color auto="1"/>
      </left>
      <right style="double">
        <color auto="1"/>
      </right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 style="double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double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double">
        <color auto="1"/>
      </bottom>
      <diagonal/>
    </border>
    <border>
      <left style="double">
        <color auto="1"/>
      </left>
      <right style="medium">
        <color auto="1"/>
      </right>
      <top style="medium">
        <color auto="1"/>
      </top>
      <bottom/>
      <diagonal/>
    </border>
    <border>
      <left style="double">
        <color auto="1"/>
      </left>
      <right style="medium">
        <color auto="1"/>
      </right>
      <top/>
      <bottom/>
      <diagonal/>
    </border>
    <border>
      <left/>
      <right style="double">
        <color indexed="8"/>
      </right>
      <top style="double">
        <color indexed="8"/>
      </top>
      <bottom/>
      <diagonal/>
    </border>
  </borders>
  <cellStyleXfs count="13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3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3" fillId="0" borderId="0"/>
    <xf numFmtId="9" fontId="1" fillId="0" borderId="0" applyFont="0" applyFill="0" applyBorder="0" applyAlignment="0" applyProtection="0"/>
    <xf numFmtId="0" fontId="47" fillId="0" borderId="0" applyNumberFormat="0" applyFill="0" applyBorder="0" applyAlignment="0" applyProtection="0"/>
    <xf numFmtId="0" fontId="48" fillId="0" borderId="0" applyNumberFormat="0" applyFill="0" applyBorder="0" applyAlignment="0" applyProtection="0"/>
  </cellStyleXfs>
  <cellXfs count="1105">
    <xf numFmtId="0" fontId="0" fillId="0" borderId="0" xfId="0"/>
    <xf numFmtId="0" fontId="2" fillId="0" borderId="0" xfId="0" applyFont="1" applyProtection="1"/>
    <xf numFmtId="0" fontId="3" fillId="0" borderId="0" xfId="0" applyFont="1" applyProtection="1"/>
    <xf numFmtId="0" fontId="4" fillId="0" borderId="1" xfId="0" applyFont="1" applyBorder="1" applyProtection="1"/>
    <xf numFmtId="0" fontId="4" fillId="0" borderId="2" xfId="0" applyFont="1" applyBorder="1" applyProtection="1"/>
    <xf numFmtId="0" fontId="4" fillId="0" borderId="3" xfId="0" applyFont="1" applyBorder="1" applyProtection="1"/>
    <xf numFmtId="0" fontId="4" fillId="0" borderId="4" xfId="0" applyFont="1" applyBorder="1" applyProtection="1"/>
    <xf numFmtId="0" fontId="4" fillId="0" borderId="5" xfId="0" applyFont="1" applyBorder="1" applyProtection="1"/>
    <xf numFmtId="0" fontId="4" fillId="0" borderId="6" xfId="0" applyFont="1" applyBorder="1" applyProtection="1"/>
    <xf numFmtId="0" fontId="4" fillId="0" borderId="7" xfId="0" applyFont="1" applyBorder="1" applyProtection="1"/>
    <xf numFmtId="0" fontId="3" fillId="0" borderId="0" xfId="0" applyFont="1" applyAlignment="1" applyProtection="1">
      <alignment horizontal="right"/>
    </xf>
    <xf numFmtId="164" fontId="3" fillId="0" borderId="0" xfId="0" applyNumberFormat="1" applyFont="1" applyAlignment="1" applyProtection="1">
      <alignment horizontal="right"/>
    </xf>
    <xf numFmtId="164" fontId="3" fillId="0" borderId="0" xfId="0" applyNumberFormat="1" applyFont="1" applyProtection="1"/>
    <xf numFmtId="165" fontId="3" fillId="0" borderId="0" xfId="0" applyNumberFormat="1" applyFont="1" applyProtection="1"/>
    <xf numFmtId="166" fontId="3" fillId="0" borderId="0" xfId="0" applyNumberFormat="1" applyFont="1" applyProtection="1"/>
    <xf numFmtId="167" fontId="3" fillId="0" borderId="0" xfId="0" applyNumberFormat="1" applyFont="1" applyProtection="1"/>
    <xf numFmtId="168" fontId="3" fillId="0" borderId="0" xfId="0" applyNumberFormat="1" applyFont="1" applyProtection="1"/>
    <xf numFmtId="169" fontId="3" fillId="0" borderId="0" xfId="0" applyNumberFormat="1" applyFont="1" applyProtection="1"/>
    <xf numFmtId="0" fontId="7" fillId="0" borderId="0" xfId="0" applyFont="1" applyAlignment="1" applyProtection="1">
      <alignment vertical="top"/>
    </xf>
    <xf numFmtId="0" fontId="6" fillId="0" borderId="8" xfId="0" applyFont="1" applyBorder="1" applyAlignment="1" applyProtection="1">
      <alignment vertical="top"/>
    </xf>
    <xf numFmtId="0" fontId="8" fillId="0" borderId="9" xfId="0" applyFont="1" applyBorder="1" applyAlignment="1" applyProtection="1">
      <alignment vertical="top"/>
    </xf>
    <xf numFmtId="0" fontId="7" fillId="0" borderId="0" xfId="0" applyFont="1" applyAlignment="1" applyProtection="1">
      <alignment horizontal="right" vertical="top"/>
    </xf>
    <xf numFmtId="0" fontId="8" fillId="0" borderId="10" xfId="0" applyFont="1" applyBorder="1" applyAlignment="1" applyProtection="1">
      <alignment horizontal="right" vertical="top"/>
    </xf>
    <xf numFmtId="0" fontId="8" fillId="0" borderId="5" xfId="0" applyFont="1" applyBorder="1" applyAlignment="1" applyProtection="1">
      <alignment horizontal="right" vertical="top"/>
    </xf>
    <xf numFmtId="0" fontId="8" fillId="0" borderId="11" xfId="0" applyFont="1" applyBorder="1" applyAlignment="1" applyProtection="1">
      <alignment horizontal="right" vertical="top"/>
    </xf>
    <xf numFmtId="164" fontId="7" fillId="0" borderId="0" xfId="0" applyNumberFormat="1" applyFont="1" applyAlignment="1" applyProtection="1">
      <alignment vertical="top"/>
    </xf>
    <xf numFmtId="169" fontId="8" fillId="0" borderId="10" xfId="0" applyNumberFormat="1" applyFont="1" applyBorder="1" applyAlignment="1" applyProtection="1">
      <alignment vertical="top"/>
    </xf>
    <xf numFmtId="164" fontId="8" fillId="0" borderId="12" xfId="0" applyNumberFormat="1" applyFont="1" applyBorder="1" applyAlignment="1" applyProtection="1">
      <alignment vertical="top"/>
    </xf>
    <xf numFmtId="164" fontId="7" fillId="0" borderId="12" xfId="0" applyNumberFormat="1" applyFont="1" applyBorder="1" applyAlignment="1" applyProtection="1">
      <alignment vertical="top"/>
    </xf>
    <xf numFmtId="169" fontId="8" fillId="0" borderId="13" xfId="0" applyNumberFormat="1" applyFont="1" applyBorder="1" applyAlignment="1" applyProtection="1">
      <alignment vertical="top"/>
    </xf>
    <xf numFmtId="164" fontId="9" fillId="0" borderId="0" xfId="0" applyNumberFormat="1" applyFont="1" applyAlignment="1" applyProtection="1">
      <alignment vertical="top"/>
    </xf>
    <xf numFmtId="0" fontId="8" fillId="0" borderId="0" xfId="0" applyFont="1" applyBorder="1" applyAlignment="1" applyProtection="1">
      <alignment vertical="top"/>
    </xf>
    <xf numFmtId="164" fontId="8" fillId="0" borderId="0" xfId="0" applyNumberFormat="1" applyFont="1" applyBorder="1" applyAlignment="1" applyProtection="1">
      <alignment vertical="top"/>
    </xf>
    <xf numFmtId="0" fontId="4" fillId="0" borderId="0" xfId="0" applyFont="1" applyBorder="1" applyProtection="1"/>
    <xf numFmtId="0" fontId="3" fillId="0" borderId="0" xfId="0" applyFont="1" applyBorder="1" applyAlignment="1" applyProtection="1">
      <alignment horizontal="right"/>
    </xf>
    <xf numFmtId="0" fontId="3" fillId="0" borderId="0" xfId="0" applyFont="1" applyBorder="1" applyProtection="1"/>
    <xf numFmtId="164" fontId="3" fillId="0" borderId="0" xfId="0" applyNumberFormat="1" applyFont="1" applyBorder="1" applyProtection="1"/>
    <xf numFmtId="165" fontId="3" fillId="0" borderId="0" xfId="0" applyNumberFormat="1" applyFont="1" applyBorder="1" applyProtection="1"/>
    <xf numFmtId="0" fontId="0" fillId="0" borderId="1" xfId="0" applyBorder="1"/>
    <xf numFmtId="0" fontId="0" fillId="0" borderId="14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Alignment="1">
      <alignment horizontal="right"/>
    </xf>
    <xf numFmtId="0" fontId="0" fillId="0" borderId="7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6" xfId="0" applyBorder="1" applyAlignment="1">
      <alignment horizontal="right"/>
    </xf>
    <xf numFmtId="0" fontId="8" fillId="0" borderId="0" xfId="0" applyFont="1" applyBorder="1" applyAlignment="1" applyProtection="1">
      <alignment horizontal="center" vertical="top"/>
    </xf>
    <xf numFmtId="0" fontId="4" fillId="0" borderId="15" xfId="0" applyFont="1" applyBorder="1" applyProtection="1"/>
    <xf numFmtId="0" fontId="4" fillId="0" borderId="16" xfId="0" applyFont="1" applyBorder="1" applyProtection="1"/>
    <xf numFmtId="0" fontId="10" fillId="0" borderId="0" xfId="0" applyFont="1"/>
    <xf numFmtId="0" fontId="8" fillId="0" borderId="0" xfId="0" applyFont="1" applyBorder="1" applyAlignment="1" applyProtection="1">
      <alignment horizontal="right" vertical="top"/>
    </xf>
    <xf numFmtId="170" fontId="11" fillId="0" borderId="3" xfId="0" applyNumberFormat="1" applyFont="1" applyBorder="1" applyProtection="1">
      <protection locked="0"/>
    </xf>
    <xf numFmtId="0" fontId="11" fillId="0" borderId="0" xfId="0" applyFont="1" applyProtection="1">
      <protection locked="0"/>
    </xf>
    <xf numFmtId="170" fontId="11" fillId="0" borderId="0" xfId="0" applyNumberFormat="1" applyFont="1" applyProtection="1">
      <protection locked="0"/>
    </xf>
    <xf numFmtId="2" fontId="11" fillId="0" borderId="3" xfId="0" applyNumberFormat="1" applyFont="1" applyBorder="1" applyProtection="1">
      <protection locked="0"/>
    </xf>
    <xf numFmtId="171" fontId="11" fillId="0" borderId="0" xfId="0" applyNumberFormat="1" applyFont="1" applyProtection="1">
      <protection locked="0"/>
    </xf>
    <xf numFmtId="170" fontId="11" fillId="0" borderId="4" xfId="0" applyNumberFormat="1" applyFont="1" applyBorder="1" applyProtection="1">
      <protection locked="0"/>
    </xf>
    <xf numFmtId="0" fontId="11" fillId="0" borderId="5" xfId="0" applyFont="1" applyBorder="1" applyProtection="1">
      <protection locked="0"/>
    </xf>
    <xf numFmtId="170" fontId="11" fillId="0" borderId="5" xfId="0" applyNumberFormat="1" applyFont="1" applyBorder="1" applyProtection="1">
      <protection locked="0"/>
    </xf>
    <xf numFmtId="2" fontId="11" fillId="0" borderId="4" xfId="0" applyNumberFormat="1" applyFont="1" applyBorder="1" applyProtection="1">
      <protection locked="0"/>
    </xf>
    <xf numFmtId="171" fontId="11" fillId="0" borderId="5" xfId="0" applyNumberFormat="1" applyFont="1" applyBorder="1" applyProtection="1">
      <protection locked="0"/>
    </xf>
    <xf numFmtId="0" fontId="0" fillId="2" borderId="0" xfId="0" applyFill="1"/>
    <xf numFmtId="0" fontId="0" fillId="2" borderId="3" xfId="0" applyFill="1" applyBorder="1"/>
    <xf numFmtId="0" fontId="0" fillId="2" borderId="4" xfId="0" applyFill="1" applyBorder="1"/>
    <xf numFmtId="0" fontId="12" fillId="0" borderId="0" xfId="0" applyFont="1"/>
    <xf numFmtId="0" fontId="0" fillId="0" borderId="0" xfId="0" applyAlignment="1">
      <alignment horizontal="center"/>
    </xf>
    <xf numFmtId="172" fontId="0" fillId="0" borderId="0" xfId="0" applyNumberFormat="1" applyProtection="1"/>
    <xf numFmtId="0" fontId="11" fillId="0" borderId="3" xfId="0" applyFont="1" applyBorder="1" applyProtection="1">
      <protection locked="0"/>
    </xf>
    <xf numFmtId="1" fontId="11" fillId="0" borderId="3" xfId="0" applyNumberFormat="1" applyFont="1" applyBorder="1" applyProtection="1">
      <protection locked="0"/>
    </xf>
    <xf numFmtId="1" fontId="11" fillId="0" borderId="0" xfId="0" applyNumberFormat="1" applyFont="1" applyProtection="1">
      <protection locked="0"/>
    </xf>
    <xf numFmtId="173" fontId="11" fillId="0" borderId="3" xfId="0" applyNumberFormat="1" applyFont="1" applyBorder="1" applyProtection="1">
      <protection locked="0"/>
    </xf>
    <xf numFmtId="2" fontId="11" fillId="0" borderId="0" xfId="0" applyNumberFormat="1" applyFont="1" applyProtection="1">
      <protection locked="0"/>
    </xf>
    <xf numFmtId="0" fontId="11" fillId="0" borderId="7" xfId="0" applyFont="1" applyBorder="1" applyProtection="1">
      <protection locked="0"/>
    </xf>
    <xf numFmtId="16" fontId="11" fillId="0" borderId="0" xfId="0" applyNumberFormat="1" applyFont="1" applyProtection="1">
      <protection locked="0"/>
    </xf>
    <xf numFmtId="0" fontId="11" fillId="0" borderId="4" xfId="0" applyFont="1" applyBorder="1" applyProtection="1">
      <protection locked="0"/>
    </xf>
    <xf numFmtId="16" fontId="11" fillId="0" borderId="5" xfId="0" applyNumberFormat="1" applyFont="1" applyBorder="1" applyProtection="1">
      <protection locked="0"/>
    </xf>
    <xf numFmtId="1" fontId="11" fillId="0" borderId="4" xfId="0" applyNumberFormat="1" applyFont="1" applyBorder="1" applyProtection="1">
      <protection locked="0"/>
    </xf>
    <xf numFmtId="0" fontId="11" fillId="0" borderId="6" xfId="0" applyFont="1" applyBorder="1" applyProtection="1">
      <protection locked="0"/>
    </xf>
    <xf numFmtId="1" fontId="11" fillId="0" borderId="5" xfId="0" applyNumberFormat="1" applyFont="1" applyBorder="1" applyProtection="1">
      <protection locked="0"/>
    </xf>
    <xf numFmtId="173" fontId="11" fillId="0" borderId="4" xfId="0" applyNumberFormat="1" applyFont="1" applyBorder="1" applyProtection="1">
      <protection locked="0"/>
    </xf>
    <xf numFmtId="2" fontId="11" fillId="0" borderId="5" xfId="0" applyNumberFormat="1" applyFont="1" applyBorder="1" applyProtection="1">
      <protection locked="0"/>
    </xf>
    <xf numFmtId="0" fontId="0" fillId="0" borderId="17" xfId="0" applyBorder="1"/>
    <xf numFmtId="0" fontId="0" fillId="0" borderId="17" xfId="0" applyBorder="1" applyAlignment="1">
      <alignment horizontal="right"/>
    </xf>
    <xf numFmtId="0" fontId="0" fillId="0" borderId="0" xfId="0" applyFill="1" applyBorder="1" applyAlignment="1">
      <alignment horizontal="right"/>
    </xf>
    <xf numFmtId="0" fontId="0" fillId="0" borderId="7" xfId="0" applyFill="1" applyBorder="1" applyAlignment="1">
      <alignment horizontal="right"/>
    </xf>
    <xf numFmtId="0" fontId="0" fillId="0" borderId="18" xfId="0" applyBorder="1"/>
    <xf numFmtId="171" fontId="11" fillId="0" borderId="3" xfId="0" applyNumberFormat="1" applyFont="1" applyBorder="1" applyProtection="1">
      <protection locked="0"/>
    </xf>
    <xf numFmtId="173" fontId="11" fillId="0" borderId="17" xfId="0" applyNumberFormat="1" applyFont="1" applyBorder="1" applyProtection="1">
      <protection locked="0"/>
    </xf>
    <xf numFmtId="2" fontId="0" fillId="0" borderId="0" xfId="0" applyNumberFormat="1"/>
    <xf numFmtId="0" fontId="11" fillId="0" borderId="19" xfId="0" applyFont="1" applyBorder="1" applyProtection="1">
      <protection locked="0"/>
    </xf>
    <xf numFmtId="0" fontId="11" fillId="0" borderId="0" xfId="0" applyFont="1" applyBorder="1" applyProtection="1">
      <protection locked="0"/>
    </xf>
    <xf numFmtId="171" fontId="11" fillId="0" borderId="4" xfId="0" applyNumberFormat="1" applyFont="1" applyBorder="1" applyProtection="1">
      <protection locked="0"/>
    </xf>
    <xf numFmtId="173" fontId="11" fillId="0" borderId="18" xfId="0" applyNumberFormat="1" applyFont="1" applyBorder="1" applyProtection="1">
      <protection locked="0"/>
    </xf>
    <xf numFmtId="16" fontId="0" fillId="0" borderId="3" xfId="0" quotePrefix="1" applyNumberFormat="1" applyBorder="1"/>
    <xf numFmtId="16" fontId="0" fillId="0" borderId="4" xfId="0" quotePrefix="1" applyNumberFormat="1" applyBorder="1"/>
    <xf numFmtId="0" fontId="11" fillId="0" borderId="20" xfId="0" applyFont="1" applyBorder="1" applyProtection="1">
      <protection locked="0"/>
    </xf>
    <xf numFmtId="0" fontId="11" fillId="0" borderId="0" xfId="0" applyFont="1" applyFill="1" applyBorder="1" applyProtection="1">
      <protection locked="0"/>
    </xf>
    <xf numFmtId="170" fontId="11" fillId="0" borderId="0" xfId="0" applyNumberFormat="1" applyFont="1" applyFill="1" applyBorder="1" applyProtection="1">
      <protection locked="0"/>
    </xf>
    <xf numFmtId="16" fontId="11" fillId="0" borderId="0" xfId="0" applyNumberFormat="1" applyFont="1" applyBorder="1" applyProtection="1">
      <protection locked="0"/>
    </xf>
    <xf numFmtId="16" fontId="0" fillId="0" borderId="0" xfId="0" applyNumberFormat="1"/>
    <xf numFmtId="0" fontId="4" fillId="0" borderId="21" xfId="0" applyFont="1" applyBorder="1" applyProtection="1"/>
    <xf numFmtId="0" fontId="4" fillId="0" borderId="17" xfId="0" applyFont="1" applyBorder="1" applyProtection="1"/>
    <xf numFmtId="0" fontId="4" fillId="0" borderId="18" xfId="0" applyFont="1" applyBorder="1" applyProtection="1"/>
    <xf numFmtId="0" fontId="0" fillId="2" borderId="0" xfId="0" applyFill="1" applyBorder="1"/>
    <xf numFmtId="0" fontId="10" fillId="0" borderId="0" xfId="0" applyFont="1" applyProtection="1"/>
    <xf numFmtId="173" fontId="3" fillId="0" borderId="0" xfId="0" applyNumberFormat="1" applyFont="1" applyProtection="1"/>
    <xf numFmtId="2" fontId="3" fillId="0" borderId="0" xfId="0" applyNumberFormat="1" applyFont="1" applyProtection="1"/>
    <xf numFmtId="171" fontId="3" fillId="0" borderId="0" xfId="0" applyNumberFormat="1" applyFont="1" applyProtection="1"/>
    <xf numFmtId="1" fontId="3" fillId="0" borderId="0" xfId="0" applyNumberFormat="1" applyFont="1" applyProtection="1"/>
    <xf numFmtId="1" fontId="0" fillId="0" borderId="0" xfId="0" applyNumberFormat="1"/>
    <xf numFmtId="1" fontId="11" fillId="0" borderId="6" xfId="0" applyNumberFormat="1" applyFont="1" applyBorder="1" applyProtection="1">
      <protection locked="0"/>
    </xf>
    <xf numFmtId="171" fontId="0" fillId="0" borderId="0" xfId="0" applyNumberFormat="1"/>
    <xf numFmtId="173" fontId="0" fillId="0" borderId="0" xfId="0" applyNumberFormat="1"/>
    <xf numFmtId="0" fontId="0" fillId="0" borderId="0" xfId="0" applyBorder="1"/>
    <xf numFmtId="166" fontId="3" fillId="0" borderId="0" xfId="0" applyNumberFormat="1" applyFont="1" applyBorder="1" applyProtection="1"/>
    <xf numFmtId="1" fontId="3" fillId="0" borderId="0" xfId="0" applyNumberFormat="1" applyFont="1" applyBorder="1" applyProtection="1"/>
    <xf numFmtId="167" fontId="3" fillId="0" borderId="0" xfId="0" applyNumberFormat="1" applyFont="1" applyBorder="1" applyProtection="1"/>
    <xf numFmtId="168" fontId="3" fillId="0" borderId="0" xfId="0" applyNumberFormat="1" applyFont="1" applyBorder="1" applyProtection="1"/>
    <xf numFmtId="16" fontId="3" fillId="0" borderId="0" xfId="0" applyNumberFormat="1" applyFont="1" applyBorder="1" applyProtection="1"/>
    <xf numFmtId="16" fontId="3" fillId="0" borderId="0" xfId="0" applyNumberFormat="1" applyFont="1" applyProtection="1"/>
    <xf numFmtId="0" fontId="8" fillId="0" borderId="22" xfId="0" applyFont="1" applyBorder="1" applyAlignment="1" applyProtection="1">
      <alignment vertical="top"/>
    </xf>
    <xf numFmtId="164" fontId="8" fillId="0" borderId="7" xfId="0" applyNumberFormat="1" applyFont="1" applyBorder="1" applyAlignment="1" applyProtection="1">
      <alignment vertical="top"/>
    </xf>
    <xf numFmtId="164" fontId="8" fillId="0" borderId="23" xfId="0" applyNumberFormat="1" applyFont="1" applyBorder="1" applyAlignment="1" applyProtection="1">
      <alignment vertical="top"/>
    </xf>
    <xf numFmtId="0" fontId="7" fillId="0" borderId="9" xfId="0" applyFont="1" applyBorder="1" applyAlignment="1" applyProtection="1">
      <alignment vertical="top"/>
    </xf>
    <xf numFmtId="164" fontId="7" fillId="0" borderId="9" xfId="0" applyNumberFormat="1" applyFont="1" applyBorder="1" applyAlignment="1" applyProtection="1">
      <alignment vertical="top"/>
    </xf>
    <xf numFmtId="0" fontId="8" fillId="0" borderId="24" xfId="0" applyFont="1" applyBorder="1" applyAlignment="1" applyProtection="1">
      <alignment vertical="top"/>
    </xf>
    <xf numFmtId="0" fontId="7" fillId="0" borderId="3" xfId="0" applyFont="1" applyBorder="1" applyAlignment="1" applyProtection="1">
      <alignment vertical="top"/>
    </xf>
    <xf numFmtId="0" fontId="8" fillId="0" borderId="4" xfId="0" applyFont="1" applyBorder="1" applyAlignment="1" applyProtection="1">
      <alignment horizontal="right" vertical="top"/>
    </xf>
    <xf numFmtId="164" fontId="7" fillId="0" borderId="3" xfId="0" applyNumberFormat="1" applyFont="1" applyBorder="1" applyAlignment="1" applyProtection="1">
      <alignment vertical="top"/>
    </xf>
    <xf numFmtId="164" fontId="7" fillId="0" borderId="25" xfId="0" applyNumberFormat="1" applyFont="1" applyBorder="1" applyAlignment="1" applyProtection="1">
      <alignment vertical="top"/>
    </xf>
    <xf numFmtId="173" fontId="7" fillId="0" borderId="0" xfId="0" applyNumberFormat="1" applyFont="1" applyAlignment="1" applyProtection="1">
      <alignment vertical="top"/>
    </xf>
    <xf numFmtId="173" fontId="7" fillId="0" borderId="12" xfId="0" applyNumberFormat="1" applyFont="1" applyBorder="1" applyAlignment="1" applyProtection="1">
      <alignment vertical="top"/>
    </xf>
    <xf numFmtId="2" fontId="7" fillId="0" borderId="0" xfId="0" applyNumberFormat="1" applyFont="1" applyAlignment="1" applyProtection="1">
      <alignment vertical="top"/>
    </xf>
    <xf numFmtId="2" fontId="8" fillId="0" borderId="7" xfId="0" applyNumberFormat="1" applyFont="1" applyBorder="1" applyAlignment="1" applyProtection="1">
      <alignment vertical="top"/>
    </xf>
    <xf numFmtId="2" fontId="8" fillId="0" borderId="12" xfId="0" applyNumberFormat="1" applyFont="1" applyBorder="1" applyAlignment="1" applyProtection="1">
      <alignment vertical="top"/>
    </xf>
    <xf numFmtId="2" fontId="8" fillId="0" borderId="23" xfId="0" applyNumberFormat="1" applyFont="1" applyBorder="1" applyAlignment="1" applyProtection="1">
      <alignment vertical="top"/>
    </xf>
    <xf numFmtId="2" fontId="7" fillId="0" borderId="12" xfId="0" applyNumberFormat="1" applyFont="1" applyBorder="1" applyAlignment="1" applyProtection="1">
      <alignment vertical="top"/>
    </xf>
    <xf numFmtId="171" fontId="7" fillId="0" borderId="0" xfId="0" applyNumberFormat="1" applyFont="1" applyAlignment="1" applyProtection="1">
      <alignment vertical="top"/>
    </xf>
    <xf numFmtId="171" fontId="8" fillId="0" borderId="7" xfId="0" applyNumberFormat="1" applyFont="1" applyBorder="1" applyAlignment="1" applyProtection="1">
      <alignment vertical="top"/>
    </xf>
    <xf numFmtId="171" fontId="8" fillId="0" borderId="12" xfId="0" applyNumberFormat="1" applyFont="1" applyBorder="1" applyAlignment="1" applyProtection="1">
      <alignment vertical="top"/>
    </xf>
    <xf numFmtId="171" fontId="8" fillId="0" borderId="23" xfId="0" applyNumberFormat="1" applyFont="1" applyBorder="1" applyAlignment="1" applyProtection="1">
      <alignment vertical="top"/>
    </xf>
    <xf numFmtId="171" fontId="7" fillId="0" borderId="12" xfId="0" applyNumberFormat="1" applyFont="1" applyBorder="1" applyAlignment="1" applyProtection="1">
      <alignment vertical="top"/>
    </xf>
    <xf numFmtId="1" fontId="7" fillId="0" borderId="0" xfId="0" applyNumberFormat="1" applyFont="1" applyAlignment="1" applyProtection="1">
      <alignment vertical="top"/>
    </xf>
    <xf numFmtId="1" fontId="8" fillId="0" borderId="7" xfId="0" applyNumberFormat="1" applyFont="1" applyBorder="1" applyAlignment="1" applyProtection="1">
      <alignment vertical="top"/>
    </xf>
    <xf numFmtId="1" fontId="8" fillId="0" borderId="12" xfId="0" applyNumberFormat="1" applyFont="1" applyBorder="1" applyAlignment="1" applyProtection="1">
      <alignment vertical="top"/>
    </xf>
    <xf numFmtId="1" fontId="7" fillId="0" borderId="12" xfId="0" applyNumberFormat="1" applyFont="1" applyBorder="1" applyAlignment="1" applyProtection="1">
      <alignment vertical="top"/>
    </xf>
    <xf numFmtId="1" fontId="8" fillId="0" borderId="23" xfId="0" applyNumberFormat="1" applyFont="1" applyBorder="1" applyAlignment="1" applyProtection="1">
      <alignment vertical="top"/>
    </xf>
    <xf numFmtId="0" fontId="8" fillId="0" borderId="26" xfId="0" applyFont="1" applyBorder="1" applyAlignment="1" applyProtection="1">
      <alignment vertical="top"/>
    </xf>
    <xf numFmtId="0" fontId="8" fillId="0" borderId="27" xfId="0" applyFont="1" applyBorder="1" applyAlignment="1" applyProtection="1">
      <alignment vertical="top"/>
    </xf>
    <xf numFmtId="0" fontId="7" fillId="2" borderId="28" xfId="0" applyFont="1" applyFill="1" applyBorder="1"/>
    <xf numFmtId="0" fontId="7" fillId="2" borderId="26" xfId="0" applyFont="1" applyFill="1" applyBorder="1"/>
    <xf numFmtId="0" fontId="7" fillId="2" borderId="29" xfId="0" applyFont="1" applyFill="1" applyBorder="1"/>
    <xf numFmtId="164" fontId="0" fillId="0" borderId="0" xfId="0" applyNumberFormat="1"/>
    <xf numFmtId="16" fontId="7" fillId="0" borderId="0" xfId="0" applyNumberFormat="1" applyFont="1" applyAlignment="1" applyProtection="1">
      <alignment vertical="top"/>
    </xf>
    <xf numFmtId="0" fontId="8" fillId="0" borderId="30" xfId="0" applyFont="1" applyBorder="1" applyAlignment="1" applyProtection="1">
      <alignment horizontal="right" vertical="top"/>
    </xf>
    <xf numFmtId="0" fontId="8" fillId="0" borderId="9" xfId="0" applyFont="1" applyBorder="1" applyAlignment="1" applyProtection="1">
      <alignment horizontal="right" vertical="top"/>
    </xf>
    <xf numFmtId="16" fontId="8" fillId="0" borderId="9" xfId="0" applyNumberFormat="1" applyFont="1" applyBorder="1" applyAlignment="1" applyProtection="1">
      <alignment vertical="top"/>
    </xf>
    <xf numFmtId="16" fontId="7" fillId="0" borderId="0" xfId="0" applyNumberFormat="1" applyFont="1" applyAlignment="1" applyProtection="1">
      <alignment horizontal="right" vertical="top"/>
    </xf>
    <xf numFmtId="16" fontId="8" fillId="0" borderId="5" xfId="0" applyNumberFormat="1" applyFont="1" applyBorder="1" applyAlignment="1" applyProtection="1">
      <alignment horizontal="right" vertical="top"/>
    </xf>
    <xf numFmtId="16" fontId="7" fillId="0" borderId="12" xfId="0" applyNumberFormat="1" applyFont="1" applyBorder="1" applyAlignment="1" applyProtection="1">
      <alignment vertical="top"/>
    </xf>
    <xf numFmtId="173" fontId="8" fillId="0" borderId="5" xfId="0" applyNumberFormat="1" applyFont="1" applyBorder="1" applyAlignment="1" applyProtection="1">
      <alignment horizontal="right" vertical="top"/>
    </xf>
    <xf numFmtId="2" fontId="8" fillId="0" borderId="9" xfId="0" applyNumberFormat="1" applyFont="1" applyBorder="1" applyAlignment="1" applyProtection="1">
      <alignment vertical="top"/>
    </xf>
    <xf numFmtId="2" fontId="8" fillId="0" borderId="5" xfId="0" applyNumberFormat="1" applyFont="1" applyBorder="1" applyAlignment="1" applyProtection="1">
      <alignment horizontal="right" vertical="top"/>
    </xf>
    <xf numFmtId="173" fontId="7" fillId="0" borderId="3" xfId="0" applyNumberFormat="1" applyFont="1" applyBorder="1" applyAlignment="1" applyProtection="1">
      <alignment vertical="top"/>
    </xf>
    <xf numFmtId="173" fontId="7" fillId="0" borderId="25" xfId="0" applyNumberFormat="1" applyFont="1" applyBorder="1" applyAlignment="1" applyProtection="1">
      <alignment vertical="top"/>
    </xf>
    <xf numFmtId="2" fontId="7" fillId="0" borderId="3" xfId="0" applyNumberFormat="1" applyFont="1" applyBorder="1" applyAlignment="1" applyProtection="1">
      <alignment vertical="top"/>
    </xf>
    <xf numFmtId="2" fontId="7" fillId="0" borderId="25" xfId="0" applyNumberFormat="1" applyFont="1" applyBorder="1" applyAlignment="1" applyProtection="1">
      <alignment vertical="top"/>
    </xf>
    <xf numFmtId="0" fontId="2" fillId="0" borderId="0" xfId="0" applyFont="1" applyAlignment="1" applyProtection="1">
      <alignment vertical="top"/>
    </xf>
    <xf numFmtId="171" fontId="8" fillId="0" borderId="9" xfId="0" applyNumberFormat="1" applyFont="1" applyBorder="1" applyAlignment="1" applyProtection="1">
      <alignment vertical="top"/>
    </xf>
    <xf numFmtId="171" fontId="8" fillId="0" borderId="5" xfId="0" applyNumberFormat="1" applyFont="1" applyBorder="1" applyAlignment="1" applyProtection="1">
      <alignment horizontal="right" vertical="top"/>
    </xf>
    <xf numFmtId="1" fontId="8" fillId="0" borderId="9" xfId="0" applyNumberFormat="1" applyFont="1" applyBorder="1" applyAlignment="1" applyProtection="1">
      <alignment vertical="top"/>
    </xf>
    <xf numFmtId="1" fontId="8" fillId="0" borderId="5" xfId="0" applyNumberFormat="1" applyFont="1" applyBorder="1" applyAlignment="1" applyProtection="1">
      <alignment horizontal="right" vertical="top"/>
    </xf>
    <xf numFmtId="1" fontId="8" fillId="0" borderId="30" xfId="0" applyNumberFormat="1" applyFont="1" applyBorder="1" applyAlignment="1" applyProtection="1">
      <alignment horizontal="right" vertical="top"/>
    </xf>
    <xf numFmtId="0" fontId="7" fillId="0" borderId="0" xfId="0" applyFont="1" applyBorder="1" applyAlignment="1" applyProtection="1">
      <alignment vertical="top"/>
    </xf>
    <xf numFmtId="164" fontId="7" fillId="0" borderId="0" xfId="0" applyNumberFormat="1" applyFont="1" applyBorder="1" applyAlignment="1" applyProtection="1">
      <alignment vertical="top"/>
    </xf>
    <xf numFmtId="164" fontId="7" fillId="0" borderId="1" xfId="0" applyNumberFormat="1" applyFont="1" applyBorder="1" applyAlignment="1" applyProtection="1">
      <alignment vertical="top"/>
    </xf>
    <xf numFmtId="171" fontId="7" fillId="0" borderId="0" xfId="0" applyNumberFormat="1" applyFont="1" applyBorder="1" applyAlignment="1" applyProtection="1">
      <alignment vertical="top"/>
    </xf>
    <xf numFmtId="173" fontId="7" fillId="0" borderId="0" xfId="0" applyNumberFormat="1" applyFont="1" applyBorder="1" applyAlignment="1" applyProtection="1">
      <alignment vertical="top"/>
    </xf>
    <xf numFmtId="167" fontId="10" fillId="0" borderId="0" xfId="0" applyNumberFormat="1" applyFont="1" applyProtection="1"/>
    <xf numFmtId="0" fontId="7" fillId="0" borderId="28" xfId="0" applyFont="1" applyBorder="1" applyProtection="1"/>
    <xf numFmtId="0" fontId="7" fillId="0" borderId="26" xfId="0" applyFont="1" applyBorder="1" applyProtection="1"/>
    <xf numFmtId="0" fontId="7" fillId="0" borderId="29" xfId="0" applyFont="1" applyBorder="1" applyProtection="1"/>
    <xf numFmtId="173" fontId="8" fillId="0" borderId="7" xfId="0" applyNumberFormat="1" applyFont="1" applyBorder="1" applyAlignment="1" applyProtection="1">
      <alignment vertical="top"/>
    </xf>
    <xf numFmtId="173" fontId="8" fillId="0" borderId="23" xfId="0" applyNumberFormat="1" applyFont="1" applyBorder="1" applyAlignment="1" applyProtection="1">
      <alignment vertical="top"/>
    </xf>
    <xf numFmtId="2" fontId="7" fillId="0" borderId="0" xfId="0" applyNumberFormat="1" applyFont="1" applyBorder="1" applyAlignment="1" applyProtection="1">
      <alignment vertical="top"/>
    </xf>
    <xf numFmtId="173" fontId="8" fillId="0" borderId="0" xfId="0" applyNumberFormat="1" applyFont="1" applyBorder="1" applyAlignment="1" applyProtection="1">
      <alignment vertical="top"/>
    </xf>
    <xf numFmtId="173" fontId="8" fillId="0" borderId="12" xfId="0" applyNumberFormat="1" applyFont="1" applyBorder="1" applyAlignment="1" applyProtection="1">
      <alignment vertical="top"/>
    </xf>
    <xf numFmtId="0" fontId="7" fillId="2" borderId="3" xfId="0" applyFont="1" applyFill="1" applyBorder="1" applyAlignment="1">
      <alignment horizontal="right"/>
    </xf>
    <xf numFmtId="0" fontId="7" fillId="2" borderId="17" xfId="0" applyFont="1" applyFill="1" applyBorder="1" applyAlignment="1">
      <alignment horizontal="right"/>
    </xf>
    <xf numFmtId="0" fontId="7" fillId="2" borderId="0" xfId="0" applyFont="1" applyFill="1" applyBorder="1" applyAlignment="1">
      <alignment horizontal="right"/>
    </xf>
    <xf numFmtId="0" fontId="7" fillId="2" borderId="4" xfId="0" applyFont="1" applyFill="1" applyBorder="1" applyAlignment="1">
      <alignment horizontal="right"/>
    </xf>
    <xf numFmtId="0" fontId="7" fillId="2" borderId="5" xfId="0" applyFont="1" applyFill="1" applyBorder="1" applyAlignment="1">
      <alignment horizontal="right"/>
    </xf>
    <xf numFmtId="1" fontId="8" fillId="0" borderId="0" xfId="0" applyNumberFormat="1" applyFont="1" applyBorder="1" applyAlignment="1" applyProtection="1">
      <alignment vertical="top"/>
    </xf>
    <xf numFmtId="1" fontId="8" fillId="0" borderId="1" xfId="0" applyNumberFormat="1" applyFont="1" applyBorder="1" applyAlignment="1" applyProtection="1">
      <alignment vertical="top"/>
    </xf>
    <xf numFmtId="1" fontId="8" fillId="0" borderId="2" xfId="0" applyNumberFormat="1" applyFont="1" applyBorder="1" applyAlignment="1" applyProtection="1">
      <alignment vertical="top"/>
    </xf>
    <xf numFmtId="1" fontId="8" fillId="0" borderId="3" xfId="0" applyNumberFormat="1" applyFont="1" applyBorder="1" applyAlignment="1" applyProtection="1">
      <alignment vertical="top"/>
    </xf>
    <xf numFmtId="171" fontId="8" fillId="0" borderId="0" xfId="0" applyNumberFormat="1" applyFont="1" applyBorder="1" applyAlignment="1" applyProtection="1">
      <alignment vertical="top"/>
    </xf>
    <xf numFmtId="173" fontId="8" fillId="0" borderId="21" xfId="0" applyNumberFormat="1" applyFont="1" applyBorder="1" applyAlignment="1" applyProtection="1">
      <alignment vertical="top"/>
    </xf>
    <xf numFmtId="173" fontId="8" fillId="0" borderId="17" xfId="0" applyNumberFormat="1" applyFont="1" applyBorder="1" applyAlignment="1" applyProtection="1">
      <alignment vertical="top"/>
    </xf>
    <xf numFmtId="2" fontId="8" fillId="0" borderId="0" xfId="0" applyNumberFormat="1" applyFont="1" applyBorder="1" applyAlignment="1" applyProtection="1">
      <alignment vertical="top"/>
    </xf>
    <xf numFmtId="0" fontId="7" fillId="2" borderId="31" xfId="0" applyFont="1" applyFill="1" applyBorder="1" applyAlignment="1">
      <alignment horizontal="right"/>
    </xf>
    <xf numFmtId="0" fontId="7" fillId="2" borderId="24" xfId="0" applyFont="1" applyFill="1" applyBorder="1"/>
    <xf numFmtId="0" fontId="7" fillId="2" borderId="9" xfId="0" applyFont="1" applyFill="1" applyBorder="1"/>
    <xf numFmtId="0" fontId="7" fillId="2" borderId="32" xfId="0" applyFont="1" applyFill="1" applyBorder="1"/>
    <xf numFmtId="0" fontId="14" fillId="2" borderId="28" xfId="0" applyFont="1" applyFill="1" applyBorder="1"/>
    <xf numFmtId="0" fontId="14" fillId="2" borderId="26" xfId="0" applyFont="1" applyFill="1" applyBorder="1"/>
    <xf numFmtId="0" fontId="14" fillId="2" borderId="29" xfId="0" applyFont="1" applyFill="1" applyBorder="1"/>
    <xf numFmtId="1" fontId="8" fillId="0" borderId="25" xfId="0" applyNumberFormat="1" applyFont="1" applyBorder="1" applyAlignment="1" applyProtection="1">
      <alignment vertical="top"/>
    </xf>
    <xf numFmtId="173" fontId="8" fillId="0" borderId="33" xfId="0" applyNumberFormat="1" applyFont="1" applyBorder="1" applyAlignment="1" applyProtection="1">
      <alignment vertical="top"/>
    </xf>
    <xf numFmtId="0" fontId="10" fillId="2" borderId="0" xfId="0" applyFont="1" applyFill="1" applyBorder="1"/>
    <xf numFmtId="0" fontId="7" fillId="2" borderId="24" xfId="0" applyFont="1" applyFill="1" applyBorder="1" applyAlignment="1">
      <alignment horizontal="right"/>
    </xf>
    <xf numFmtId="0" fontId="7" fillId="2" borderId="34" xfId="0" applyFont="1" applyFill="1" applyBorder="1"/>
    <xf numFmtId="0" fontId="0" fillId="0" borderId="32" xfId="0" applyBorder="1"/>
    <xf numFmtId="0" fontId="15" fillId="0" borderId="8" xfId="0" applyFont="1" applyBorder="1"/>
    <xf numFmtId="0" fontId="0" fillId="0" borderId="35" xfId="0" applyBorder="1"/>
    <xf numFmtId="0" fontId="0" fillId="0" borderId="36" xfId="0" applyBorder="1"/>
    <xf numFmtId="0" fontId="0" fillId="0" borderId="0" xfId="0" applyBorder="1" applyAlignment="1">
      <alignment horizontal="right"/>
    </xf>
    <xf numFmtId="0" fontId="0" fillId="0" borderId="3" xfId="0" applyFill="1" applyBorder="1" applyAlignment="1">
      <alignment horizontal="left"/>
    </xf>
    <xf numFmtId="0" fontId="11" fillId="0" borderId="37" xfId="0" applyFont="1" applyBorder="1" applyProtection="1">
      <protection locked="0"/>
    </xf>
    <xf numFmtId="0" fontId="11" fillId="0" borderId="16" xfId="0" applyFont="1" applyBorder="1" applyProtection="1">
      <protection locked="0"/>
    </xf>
    <xf numFmtId="0" fontId="11" fillId="0" borderId="37" xfId="0" applyFont="1" applyBorder="1"/>
    <xf numFmtId="0" fontId="11" fillId="0" borderId="15" xfId="0" applyFont="1" applyBorder="1"/>
    <xf numFmtId="0" fontId="11" fillId="0" borderId="16" xfId="0" applyFont="1" applyBorder="1"/>
    <xf numFmtId="0" fontId="0" fillId="0" borderId="2" xfId="0" applyBorder="1" applyAlignment="1">
      <alignment horizontal="right"/>
    </xf>
    <xf numFmtId="0" fontId="0" fillId="0" borderId="6" xfId="0" applyFill="1" applyBorder="1" applyAlignment="1">
      <alignment horizontal="right"/>
    </xf>
    <xf numFmtId="0" fontId="11" fillId="0" borderId="2" xfId="0" applyFont="1" applyBorder="1"/>
    <xf numFmtId="0" fontId="11" fillId="0" borderId="7" xfId="0" applyFont="1" applyBorder="1"/>
    <xf numFmtId="0" fontId="11" fillId="0" borderId="6" xfId="0" applyFont="1" applyBorder="1"/>
    <xf numFmtId="0" fontId="0" fillId="0" borderId="3" xfId="0" applyFill="1" applyBorder="1" applyAlignment="1">
      <alignment horizontal="right"/>
    </xf>
    <xf numFmtId="0" fontId="4" fillId="0" borderId="37" xfId="0" applyFont="1" applyBorder="1" applyProtection="1"/>
    <xf numFmtId="0" fontId="4" fillId="0" borderId="14" xfId="0" applyFont="1" applyBorder="1" applyProtection="1"/>
    <xf numFmtId="1" fontId="11" fillId="0" borderId="0" xfId="0" applyNumberFormat="1" applyFont="1" applyBorder="1" applyProtection="1">
      <protection locked="0"/>
    </xf>
    <xf numFmtId="2" fontId="11" fillId="0" borderId="37" xfId="0" applyNumberFormat="1" applyFont="1" applyBorder="1" applyProtection="1">
      <protection locked="0"/>
    </xf>
    <xf numFmtId="171" fontId="11" fillId="0" borderId="16" xfId="0" applyNumberFormat="1" applyFont="1" applyBorder="1" applyProtection="1">
      <protection locked="0"/>
    </xf>
    <xf numFmtId="16" fontId="11" fillId="0" borderId="15" xfId="0" applyNumberFormat="1" applyFont="1" applyBorder="1" applyProtection="1">
      <protection locked="0"/>
    </xf>
    <xf numFmtId="0" fontId="11" fillId="0" borderId="15" xfId="0" applyFont="1" applyBorder="1" applyProtection="1">
      <protection locked="0"/>
    </xf>
    <xf numFmtId="171" fontId="11" fillId="0" borderId="37" xfId="0" applyNumberFormat="1" applyFont="1" applyBorder="1" applyProtection="1">
      <protection locked="0"/>
    </xf>
    <xf numFmtId="0" fontId="16" fillId="0" borderId="3" xfId="0" applyFont="1" applyBorder="1" applyProtection="1">
      <protection locked="0"/>
    </xf>
    <xf numFmtId="0" fontId="16" fillId="0" borderId="0" xfId="0" applyFont="1" applyProtection="1">
      <protection locked="0"/>
    </xf>
    <xf numFmtId="2" fontId="11" fillId="0" borderId="6" xfId="0" applyNumberFormat="1" applyFont="1" applyBorder="1" applyProtection="1">
      <protection locked="0"/>
    </xf>
    <xf numFmtId="0" fontId="17" fillId="0" borderId="5" xfId="0" applyFont="1" applyBorder="1"/>
    <xf numFmtId="2" fontId="11" fillId="0" borderId="0" xfId="0" applyNumberFormat="1" applyFont="1"/>
    <xf numFmtId="171" fontId="11" fillId="0" borderId="21" xfId="0" applyNumberFormat="1" applyFont="1" applyBorder="1"/>
    <xf numFmtId="1" fontId="11" fillId="0" borderId="7" xfId="0" applyNumberFormat="1" applyFont="1" applyBorder="1" applyProtection="1">
      <protection locked="0"/>
    </xf>
    <xf numFmtId="171" fontId="11" fillId="0" borderId="17" xfId="0" applyNumberFormat="1" applyFont="1" applyBorder="1"/>
    <xf numFmtId="2" fontId="11" fillId="0" borderId="5" xfId="0" applyNumberFormat="1" applyFont="1" applyBorder="1"/>
    <xf numFmtId="2" fontId="11" fillId="0" borderId="3" xfId="0" applyNumberFormat="1" applyFont="1" applyBorder="1"/>
    <xf numFmtId="2" fontId="11" fillId="0" borderId="7" xfId="0" applyNumberFormat="1" applyFont="1" applyBorder="1"/>
    <xf numFmtId="1" fontId="0" fillId="0" borderId="5" xfId="0" applyNumberFormat="1" applyBorder="1"/>
    <xf numFmtId="2" fontId="11" fillId="0" borderId="4" xfId="0" applyNumberFormat="1" applyFont="1" applyBorder="1"/>
    <xf numFmtId="2" fontId="11" fillId="0" borderId="6" xfId="0" applyNumberFormat="1" applyFont="1" applyBorder="1"/>
    <xf numFmtId="0" fontId="18" fillId="0" borderId="1" xfId="0" applyFont="1" applyBorder="1"/>
    <xf numFmtId="0" fontId="18" fillId="0" borderId="14" xfId="0" applyFont="1" applyBorder="1"/>
    <xf numFmtId="0" fontId="18" fillId="0" borderId="2" xfId="0" applyFont="1" applyBorder="1"/>
    <xf numFmtId="0" fontId="12" fillId="0" borderId="14" xfId="0" applyFont="1" applyBorder="1"/>
    <xf numFmtId="0" fontId="18" fillId="0" borderId="35" xfId="0" applyFont="1" applyBorder="1"/>
    <xf numFmtId="0" fontId="18" fillId="0" borderId="36" xfId="0" applyFont="1" applyBorder="1"/>
    <xf numFmtId="0" fontId="18" fillId="0" borderId="0" xfId="0" applyFont="1"/>
    <xf numFmtId="0" fontId="18" fillId="0" borderId="3" xfId="0" applyFont="1" applyBorder="1"/>
    <xf numFmtId="0" fontId="18" fillId="0" borderId="4" xfId="0" applyFont="1" applyBorder="1"/>
    <xf numFmtId="0" fontId="18" fillId="0" borderId="5" xfId="0" applyFont="1" applyBorder="1"/>
    <xf numFmtId="0" fontId="18" fillId="0" borderId="6" xfId="0" applyFont="1" applyBorder="1"/>
    <xf numFmtId="0" fontId="12" fillId="0" borderId="0" xfId="0" applyFont="1" applyBorder="1"/>
    <xf numFmtId="0" fontId="18" fillId="0" borderId="0" xfId="0" applyFont="1" applyBorder="1"/>
    <xf numFmtId="0" fontId="18" fillId="0" borderId="0" xfId="0" applyFont="1" applyBorder="1" applyAlignment="1">
      <alignment horizontal="right"/>
    </xf>
    <xf numFmtId="0" fontId="18" fillId="0" borderId="7" xfId="0" applyFont="1" applyBorder="1" applyAlignment="1">
      <alignment horizontal="right"/>
    </xf>
    <xf numFmtId="0" fontId="12" fillId="0" borderId="0" xfId="0" applyFont="1" applyAlignment="1">
      <alignment horizontal="right"/>
    </xf>
    <xf numFmtId="0" fontId="18" fillId="0" borderId="7" xfId="0" applyFont="1" applyBorder="1"/>
    <xf numFmtId="0" fontId="18" fillId="0" borderId="0" xfId="0" applyFont="1" applyAlignment="1">
      <alignment horizontal="right"/>
    </xf>
    <xf numFmtId="0" fontId="18" fillId="0" borderId="3" xfId="0" applyFont="1" applyFill="1" applyBorder="1" applyAlignment="1">
      <alignment horizontal="left"/>
    </xf>
    <xf numFmtId="0" fontId="18" fillId="0" borderId="3" xfId="0" applyFont="1" applyBorder="1" applyAlignment="1">
      <alignment horizontal="right"/>
    </xf>
    <xf numFmtId="0" fontId="18" fillId="0" borderId="4" xfId="0" applyFont="1" applyBorder="1" applyAlignment="1">
      <alignment horizontal="right"/>
    </xf>
    <xf numFmtId="0" fontId="18" fillId="0" borderId="5" xfId="0" applyFont="1" applyBorder="1" applyAlignment="1">
      <alignment horizontal="right"/>
    </xf>
    <xf numFmtId="0" fontId="18" fillId="0" borderId="6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0" fontId="11" fillId="0" borderId="14" xfId="0" applyFont="1" applyBorder="1" applyProtection="1">
      <protection locked="0"/>
    </xf>
    <xf numFmtId="0" fontId="19" fillId="0" borderId="0" xfId="0" applyFont="1" applyBorder="1" applyProtection="1">
      <protection locked="0"/>
    </xf>
    <xf numFmtId="16" fontId="11" fillId="0" borderId="15" xfId="0" applyNumberFormat="1" applyFont="1" applyBorder="1"/>
    <xf numFmtId="0" fontId="19" fillId="0" borderId="3" xfId="0" applyFont="1" applyBorder="1" applyProtection="1">
      <protection locked="0"/>
    </xf>
    <xf numFmtId="0" fontId="19" fillId="0" borderId="0" xfId="0" applyFont="1" applyProtection="1">
      <protection locked="0"/>
    </xf>
    <xf numFmtId="0" fontId="18" fillId="0" borderId="17" xfId="0" applyFont="1" applyBorder="1"/>
    <xf numFmtId="0" fontId="18" fillId="0" borderId="2" xfId="0" applyFont="1" applyBorder="1" applyAlignment="1">
      <alignment horizontal="right"/>
    </xf>
    <xf numFmtId="0" fontId="18" fillId="0" borderId="17" xfId="0" applyFont="1" applyBorder="1" applyAlignment="1">
      <alignment horizontal="right"/>
    </xf>
    <xf numFmtId="0" fontId="18" fillId="0" borderId="0" xfId="0" applyFont="1" applyFill="1" applyBorder="1" applyAlignment="1">
      <alignment horizontal="right"/>
    </xf>
    <xf numFmtId="0" fontId="18" fillId="0" borderId="7" xfId="0" applyFont="1" applyFill="1" applyBorder="1" applyAlignment="1">
      <alignment horizontal="right"/>
    </xf>
    <xf numFmtId="0" fontId="18" fillId="0" borderId="18" xfId="0" applyFont="1" applyBorder="1"/>
    <xf numFmtId="0" fontId="18" fillId="0" borderId="6" xfId="0" applyFont="1" applyFill="1" applyBorder="1" applyAlignment="1">
      <alignment horizontal="right"/>
    </xf>
    <xf numFmtId="170" fontId="18" fillId="0" borderId="0" xfId="0" applyNumberFormat="1" applyFont="1"/>
    <xf numFmtId="0" fontId="11" fillId="0" borderId="7" xfId="0" applyFont="1" applyBorder="1" applyAlignment="1">
      <alignment horizontal="center"/>
    </xf>
    <xf numFmtId="171" fontId="18" fillId="0" borderId="0" xfId="0" applyNumberFormat="1" applyFont="1"/>
    <xf numFmtId="0" fontId="18" fillId="0" borderId="30" xfId="0" applyFont="1" applyBorder="1"/>
    <xf numFmtId="0" fontId="18" fillId="0" borderId="3" xfId="0" applyFont="1" applyFill="1" applyBorder="1" applyAlignment="1">
      <alignment horizontal="right"/>
    </xf>
    <xf numFmtId="16" fontId="18" fillId="0" borderId="3" xfId="0" quotePrefix="1" applyNumberFormat="1" applyFont="1" applyBorder="1"/>
    <xf numFmtId="16" fontId="18" fillId="0" borderId="4" xfId="0" quotePrefix="1" applyNumberFormat="1" applyFont="1" applyBorder="1"/>
    <xf numFmtId="2" fontId="11" fillId="0" borderId="37" xfId="0" applyNumberFormat="1" applyFont="1" applyBorder="1"/>
    <xf numFmtId="171" fontId="11" fillId="0" borderId="15" xfId="0" applyNumberFormat="1" applyFont="1" applyBorder="1"/>
    <xf numFmtId="2" fontId="11" fillId="0" borderId="17" xfId="0" applyNumberFormat="1" applyFont="1" applyBorder="1" applyProtection="1">
      <protection locked="0"/>
    </xf>
    <xf numFmtId="2" fontId="11" fillId="0" borderId="2" xfId="0" applyNumberFormat="1" applyFont="1" applyBorder="1"/>
    <xf numFmtId="171" fontId="11" fillId="0" borderId="7" xfId="0" applyNumberFormat="1" applyFont="1" applyBorder="1"/>
    <xf numFmtId="49" fontId="11" fillId="0" borderId="0" xfId="0" applyNumberFormat="1" applyFont="1" applyProtection="1">
      <protection locked="0"/>
    </xf>
    <xf numFmtId="2" fontId="11" fillId="0" borderId="19" xfId="0" applyNumberFormat="1" applyFont="1" applyBorder="1" applyProtection="1">
      <protection locked="0"/>
    </xf>
    <xf numFmtId="49" fontId="11" fillId="0" borderId="0" xfId="0" applyNumberFormat="1" applyFont="1" applyBorder="1" applyProtection="1">
      <protection locked="0"/>
    </xf>
    <xf numFmtId="173" fontId="11" fillId="0" borderId="19" xfId="0" applyNumberFormat="1" applyFont="1" applyBorder="1" applyProtection="1">
      <protection locked="0"/>
    </xf>
    <xf numFmtId="2" fontId="11" fillId="0" borderId="38" xfId="0" applyNumberFormat="1" applyFont="1" applyBorder="1" applyProtection="1">
      <protection locked="0"/>
    </xf>
    <xf numFmtId="0" fontId="11" fillId="0" borderId="30" xfId="0" applyFont="1" applyBorder="1" applyProtection="1">
      <protection locked="0"/>
    </xf>
    <xf numFmtId="0" fontId="11" fillId="0" borderId="39" xfId="0" applyFont="1" applyBorder="1" applyProtection="1">
      <protection locked="0"/>
    </xf>
    <xf numFmtId="173" fontId="11" fillId="0" borderId="38" xfId="0" applyNumberFormat="1" applyFont="1" applyBorder="1" applyProtection="1">
      <protection locked="0"/>
    </xf>
    <xf numFmtId="49" fontId="11" fillId="0" borderId="30" xfId="0" applyNumberFormat="1" applyFont="1" applyBorder="1" applyProtection="1">
      <protection locked="0"/>
    </xf>
    <xf numFmtId="0" fontId="0" fillId="0" borderId="14" xfId="0" applyFill="1" applyBorder="1"/>
    <xf numFmtId="2" fontId="11" fillId="0" borderId="18" xfId="0" applyNumberFormat="1" applyFont="1" applyBorder="1" applyProtection="1">
      <protection locked="0"/>
    </xf>
    <xf numFmtId="171" fontId="11" fillId="0" borderId="6" xfId="0" applyNumberFormat="1" applyFont="1" applyBorder="1"/>
    <xf numFmtId="0" fontId="10" fillId="2" borderId="0" xfId="0" applyFont="1" applyFill="1" applyBorder="1" applyProtection="1"/>
    <xf numFmtId="174" fontId="0" fillId="0" borderId="0" xfId="0" applyNumberFormat="1"/>
    <xf numFmtId="174" fontId="3" fillId="0" borderId="0" xfId="0" applyNumberFormat="1" applyFont="1" applyProtection="1"/>
    <xf numFmtId="1" fontId="0" fillId="0" borderId="0" xfId="0" applyNumberFormat="1" applyBorder="1"/>
    <xf numFmtId="1" fontId="3" fillId="0" borderId="0" xfId="0" applyNumberFormat="1" applyFont="1" applyAlignment="1" applyProtection="1">
      <alignment horizontal="right"/>
    </xf>
    <xf numFmtId="0" fontId="7" fillId="0" borderId="31" xfId="0" applyFont="1" applyBorder="1" applyAlignment="1">
      <alignment horizontal="right"/>
    </xf>
    <xf numFmtId="1" fontId="7" fillId="0" borderId="0" xfId="0" applyNumberFormat="1" applyFont="1" applyBorder="1" applyAlignment="1" applyProtection="1">
      <alignment vertical="top"/>
    </xf>
    <xf numFmtId="0" fontId="7" fillId="2" borderId="26" xfId="0" applyFont="1" applyFill="1" applyBorder="1" applyAlignment="1">
      <alignment horizontal="left"/>
    </xf>
    <xf numFmtId="0" fontId="7" fillId="0" borderId="40" xfId="0" applyFont="1" applyBorder="1" applyAlignment="1">
      <alignment horizontal="right"/>
    </xf>
    <xf numFmtId="16" fontId="8" fillId="0" borderId="9" xfId="0" applyNumberFormat="1" applyFont="1" applyBorder="1" applyAlignment="1" applyProtection="1">
      <alignment horizontal="right" vertical="top"/>
    </xf>
    <xf numFmtId="16" fontId="0" fillId="0" borderId="0" xfId="0" applyNumberFormat="1" applyAlignment="1">
      <alignment horizontal="right"/>
    </xf>
    <xf numFmtId="1" fontId="9" fillId="0" borderId="0" xfId="0" applyNumberFormat="1" applyFont="1" applyAlignment="1" applyProtection="1">
      <alignment vertical="top"/>
    </xf>
    <xf numFmtId="0" fontId="8" fillId="0" borderId="41" xfId="0" applyFont="1" applyBorder="1" applyAlignment="1" applyProtection="1">
      <alignment horizontal="right" vertical="top"/>
    </xf>
    <xf numFmtId="173" fontId="7" fillId="0" borderId="19" xfId="0" applyNumberFormat="1" applyFont="1" applyBorder="1" applyAlignment="1" applyProtection="1">
      <alignment vertical="top"/>
    </xf>
    <xf numFmtId="2" fontId="7" fillId="0" borderId="19" xfId="0" applyNumberFormat="1" applyFont="1" applyBorder="1" applyAlignment="1" applyProtection="1">
      <alignment vertical="top"/>
    </xf>
    <xf numFmtId="2" fontId="8" fillId="0" borderId="41" xfId="0" applyNumberFormat="1" applyFont="1" applyBorder="1" applyAlignment="1" applyProtection="1">
      <alignment horizontal="right" vertical="top"/>
    </xf>
    <xf numFmtId="0" fontId="7" fillId="0" borderId="42" xfId="0" applyFont="1" applyBorder="1" applyAlignment="1">
      <alignment horizontal="right"/>
    </xf>
    <xf numFmtId="16" fontId="7" fillId="0" borderId="12" xfId="0" applyNumberFormat="1" applyFont="1" applyBorder="1" applyAlignment="1" applyProtection="1">
      <alignment horizontal="right" vertical="top"/>
    </xf>
    <xf numFmtId="2" fontId="7" fillId="0" borderId="43" xfId="0" applyNumberFormat="1" applyFont="1" applyBorder="1" applyAlignment="1" applyProtection="1">
      <alignment vertical="top"/>
    </xf>
    <xf numFmtId="171" fontId="7" fillId="0" borderId="19" xfId="0" applyNumberFormat="1" applyFont="1" applyBorder="1" applyAlignment="1" applyProtection="1">
      <alignment vertical="top"/>
    </xf>
    <xf numFmtId="171" fontId="8" fillId="0" borderId="41" xfId="0" applyNumberFormat="1" applyFont="1" applyBorder="1" applyAlignment="1" applyProtection="1">
      <alignment horizontal="right" vertical="top"/>
    </xf>
    <xf numFmtId="1" fontId="8" fillId="0" borderId="14" xfId="0" applyNumberFormat="1" applyFont="1" applyBorder="1" applyAlignment="1" applyProtection="1">
      <alignment vertical="top"/>
    </xf>
    <xf numFmtId="0" fontId="0" fillId="0" borderId="22" xfId="0" applyBorder="1"/>
    <xf numFmtId="0" fontId="0" fillId="0" borderId="9" xfId="0" applyBorder="1"/>
    <xf numFmtId="0" fontId="7" fillId="2" borderId="18" xfId="0" applyFont="1" applyFill="1" applyBorder="1" applyAlignment="1">
      <alignment horizontal="right"/>
    </xf>
    <xf numFmtId="0" fontId="0" fillId="0" borderId="44" xfId="0" applyBorder="1"/>
    <xf numFmtId="0" fontId="7" fillId="2" borderId="45" xfId="0" applyFont="1" applyFill="1" applyBorder="1" applyAlignment="1">
      <alignment horizontal="right"/>
    </xf>
    <xf numFmtId="171" fontId="8" fillId="0" borderId="1" xfId="0" applyNumberFormat="1" applyFont="1" applyBorder="1" applyAlignment="1" applyProtection="1">
      <alignment vertical="top"/>
    </xf>
    <xf numFmtId="171" fontId="8" fillId="0" borderId="3" xfId="0" applyNumberFormat="1" applyFont="1" applyBorder="1" applyAlignment="1" applyProtection="1">
      <alignment vertical="top"/>
    </xf>
    <xf numFmtId="171" fontId="8" fillId="0" borderId="25" xfId="0" applyNumberFormat="1" applyFont="1" applyBorder="1" applyAlignment="1" applyProtection="1">
      <alignment vertical="top"/>
    </xf>
    <xf numFmtId="171" fontId="8" fillId="0" borderId="45" xfId="0" applyNumberFormat="1" applyFont="1" applyBorder="1" applyAlignment="1" applyProtection="1">
      <alignment vertical="top"/>
    </xf>
    <xf numFmtId="171" fontId="8" fillId="0" borderId="46" xfId="0" applyNumberFormat="1" applyFont="1" applyBorder="1" applyAlignment="1" applyProtection="1">
      <alignment vertical="top"/>
    </xf>
    <xf numFmtId="1" fontId="0" fillId="0" borderId="22" xfId="0" applyNumberFormat="1" applyBorder="1"/>
    <xf numFmtId="1" fontId="7" fillId="2" borderId="0" xfId="0" applyNumberFormat="1" applyFont="1" applyFill="1" applyBorder="1" applyAlignment="1">
      <alignment horizontal="right"/>
    </xf>
    <xf numFmtId="1" fontId="7" fillId="2" borderId="5" xfId="0" applyNumberFormat="1" applyFont="1" applyFill="1" applyBorder="1" applyAlignment="1">
      <alignment horizontal="right"/>
    </xf>
    <xf numFmtId="171" fontId="8" fillId="0" borderId="21" xfId="0" applyNumberFormat="1" applyFont="1" applyBorder="1" applyAlignment="1" applyProtection="1">
      <alignment vertical="top"/>
    </xf>
    <xf numFmtId="171" fontId="8" fillId="0" borderId="17" xfId="0" applyNumberFormat="1" applyFont="1" applyBorder="1" applyAlignment="1" applyProtection="1">
      <alignment vertical="top"/>
    </xf>
    <xf numFmtId="171" fontId="8" fillId="0" borderId="33" xfId="0" applyNumberFormat="1" applyFont="1" applyBorder="1" applyAlignment="1" applyProtection="1">
      <alignment vertical="top"/>
    </xf>
    <xf numFmtId="171" fontId="7" fillId="2" borderId="3" xfId="0" applyNumberFormat="1" applyFont="1" applyFill="1" applyBorder="1" applyAlignment="1">
      <alignment horizontal="right"/>
    </xf>
    <xf numFmtId="171" fontId="7" fillId="2" borderId="4" xfId="0" applyNumberFormat="1" applyFont="1" applyFill="1" applyBorder="1" applyAlignment="1">
      <alignment horizontal="right"/>
    </xf>
    <xf numFmtId="173" fontId="7" fillId="2" borderId="34" xfId="0" applyNumberFormat="1" applyFont="1" applyFill="1" applyBorder="1"/>
    <xf numFmtId="173" fontId="7" fillId="2" borderId="17" xfId="0" applyNumberFormat="1" applyFont="1" applyFill="1" applyBorder="1" applyAlignment="1">
      <alignment horizontal="right"/>
    </xf>
    <xf numFmtId="173" fontId="7" fillId="2" borderId="18" xfId="0" applyNumberFormat="1" applyFont="1" applyFill="1" applyBorder="1" applyAlignment="1">
      <alignment horizontal="right"/>
    </xf>
    <xf numFmtId="171" fontId="0" fillId="0" borderId="44" xfId="0" applyNumberFormat="1" applyBorder="1"/>
    <xf numFmtId="171" fontId="7" fillId="2" borderId="45" xfId="0" applyNumberFormat="1" applyFont="1" applyFill="1" applyBorder="1" applyAlignment="1">
      <alignment horizontal="right"/>
    </xf>
    <xf numFmtId="2" fontId="8" fillId="0" borderId="47" xfId="0" applyNumberFormat="1" applyFont="1" applyBorder="1" applyAlignment="1" applyProtection="1">
      <alignment vertical="top"/>
    </xf>
    <xf numFmtId="2" fontId="8" fillId="0" borderId="48" xfId="0" applyNumberFormat="1" applyFont="1" applyBorder="1" applyAlignment="1" applyProtection="1">
      <alignment vertical="top"/>
    </xf>
    <xf numFmtId="171" fontId="8" fillId="0" borderId="49" xfId="0" applyNumberFormat="1" applyFont="1" applyBorder="1" applyAlignment="1" applyProtection="1">
      <alignment vertical="top"/>
    </xf>
    <xf numFmtId="171" fontId="8" fillId="0" borderId="50" xfId="0" applyNumberFormat="1" applyFont="1" applyBorder="1" applyAlignment="1" applyProtection="1">
      <alignment vertical="top"/>
    </xf>
    <xf numFmtId="2" fontId="8" fillId="0" borderId="51" xfId="0" applyNumberFormat="1" applyFont="1" applyBorder="1" applyAlignment="1" applyProtection="1">
      <alignment vertical="top"/>
    </xf>
    <xf numFmtId="2" fontId="8" fillId="0" borderId="52" xfId="0" applyNumberFormat="1" applyFont="1" applyBorder="1" applyAlignment="1" applyProtection="1">
      <alignment vertical="top"/>
    </xf>
    <xf numFmtId="171" fontId="8" fillId="0" borderId="53" xfId="0" applyNumberFormat="1" applyFont="1" applyBorder="1" applyAlignment="1" applyProtection="1">
      <alignment vertical="top"/>
    </xf>
    <xf numFmtId="2" fontId="8" fillId="0" borderId="3" xfId="0" applyNumberFormat="1" applyFont="1" applyBorder="1" applyAlignment="1" applyProtection="1">
      <alignment vertical="top"/>
    </xf>
    <xf numFmtId="2" fontId="8" fillId="0" borderId="25" xfId="0" applyNumberFormat="1" applyFont="1" applyBorder="1" applyAlignment="1" applyProtection="1">
      <alignment vertical="top"/>
    </xf>
    <xf numFmtId="171" fontId="8" fillId="0" borderId="54" xfId="0" applyNumberFormat="1" applyFont="1" applyBorder="1" applyAlignment="1" applyProtection="1">
      <alignment vertical="top"/>
    </xf>
    <xf numFmtId="171" fontId="7" fillId="2" borderId="55" xfId="0" applyNumberFormat="1" applyFont="1" applyFill="1" applyBorder="1" applyAlignment="1">
      <alignment horizontal="right"/>
    </xf>
    <xf numFmtId="166" fontId="21" fillId="0" borderId="0" xfId="0" applyNumberFormat="1" applyFont="1" applyProtection="1"/>
    <xf numFmtId="171" fontId="7" fillId="0" borderId="3" xfId="0" applyNumberFormat="1" applyFont="1" applyBorder="1" applyAlignment="1" applyProtection="1">
      <alignment vertical="top"/>
    </xf>
    <xf numFmtId="171" fontId="7" fillId="0" borderId="25" xfId="0" applyNumberFormat="1" applyFont="1" applyBorder="1" applyAlignment="1" applyProtection="1">
      <alignment vertical="top"/>
    </xf>
    <xf numFmtId="0" fontId="11" fillId="0" borderId="17" xfId="0" applyFont="1" applyBorder="1" applyProtection="1">
      <protection locked="0"/>
    </xf>
    <xf numFmtId="0" fontId="11" fillId="0" borderId="0" xfId="0" applyFont="1"/>
    <xf numFmtId="0" fontId="11" fillId="0" borderId="18" xfId="0" applyFont="1" applyBorder="1" applyProtection="1">
      <protection locked="0"/>
    </xf>
    <xf numFmtId="0" fontId="11" fillId="0" borderId="4" xfId="0" applyFont="1" applyBorder="1"/>
    <xf numFmtId="0" fontId="11" fillId="0" borderId="3" xfId="0" applyFont="1" applyBorder="1"/>
    <xf numFmtId="0" fontId="7" fillId="0" borderId="0" xfId="0" applyFont="1" applyAlignment="1" applyProtection="1">
      <alignment horizontal="right"/>
    </xf>
    <xf numFmtId="0" fontId="7" fillId="0" borderId="0" xfId="0" applyFont="1" applyBorder="1" applyAlignment="1" applyProtection="1">
      <alignment horizontal="right"/>
    </xf>
    <xf numFmtId="0" fontId="7" fillId="0" borderId="7" xfId="0" applyFont="1" applyBorder="1" applyAlignment="1" applyProtection="1">
      <alignment horizontal="right"/>
    </xf>
    <xf numFmtId="0" fontId="7" fillId="0" borderId="56" xfId="0" applyFont="1" applyBorder="1" applyAlignment="1">
      <alignment horizontal="right"/>
    </xf>
    <xf numFmtId="164" fontId="7" fillId="0" borderId="57" xfId="0" applyNumberFormat="1" applyFont="1" applyBorder="1" applyAlignment="1" applyProtection="1">
      <alignment vertical="top"/>
    </xf>
    <xf numFmtId="171" fontId="7" fillId="0" borderId="23" xfId="0" applyNumberFormat="1" applyFont="1" applyBorder="1" applyAlignment="1" applyProtection="1">
      <alignment vertical="top"/>
    </xf>
    <xf numFmtId="2" fontId="7" fillId="0" borderId="23" xfId="0" applyNumberFormat="1" applyFont="1" applyBorder="1" applyAlignment="1" applyProtection="1">
      <alignment vertical="top"/>
    </xf>
    <xf numFmtId="171" fontId="8" fillId="0" borderId="4" xfId="0" applyNumberFormat="1" applyFont="1" applyBorder="1" applyAlignment="1" applyProtection="1">
      <alignment horizontal="right" vertical="top"/>
    </xf>
    <xf numFmtId="2" fontId="8" fillId="0" borderId="4" xfId="0" applyNumberFormat="1" applyFont="1" applyBorder="1" applyAlignment="1" applyProtection="1">
      <alignment horizontal="right" vertical="top"/>
    </xf>
    <xf numFmtId="173" fontId="8" fillId="0" borderId="4" xfId="0" applyNumberFormat="1" applyFont="1" applyBorder="1" applyAlignment="1" applyProtection="1">
      <alignment horizontal="right" vertical="top"/>
    </xf>
    <xf numFmtId="171" fontId="7" fillId="2" borderId="24" xfId="0" applyNumberFormat="1" applyFont="1" applyFill="1" applyBorder="1" applyAlignment="1">
      <alignment horizontal="right"/>
    </xf>
    <xf numFmtId="2" fontId="7" fillId="2" borderId="9" xfId="0" applyNumberFormat="1" applyFont="1" applyFill="1" applyBorder="1"/>
    <xf numFmtId="2" fontId="0" fillId="0" borderId="9" xfId="0" applyNumberFormat="1" applyBorder="1"/>
    <xf numFmtId="2" fontId="7" fillId="2" borderId="0" xfId="0" applyNumberFormat="1" applyFont="1" applyFill="1" applyBorder="1" applyAlignment="1">
      <alignment horizontal="right"/>
    </xf>
    <xf numFmtId="2" fontId="7" fillId="2" borderId="31" xfId="0" applyNumberFormat="1" applyFont="1" applyFill="1" applyBorder="1" applyAlignment="1">
      <alignment horizontal="right"/>
    </xf>
    <xf numFmtId="2" fontId="7" fillId="2" borderId="5" xfId="0" applyNumberFormat="1" applyFont="1" applyFill="1" applyBorder="1" applyAlignment="1">
      <alignment horizontal="right"/>
    </xf>
    <xf numFmtId="0" fontId="14" fillId="2" borderId="0" xfId="0" applyFont="1" applyFill="1" applyBorder="1"/>
    <xf numFmtId="0" fontId="22" fillId="0" borderId="0" xfId="0" applyFont="1"/>
    <xf numFmtId="0" fontId="23" fillId="0" borderId="0" xfId="0" applyFont="1"/>
    <xf numFmtId="0" fontId="11" fillId="0" borderId="0" xfId="0" applyFont="1" applyAlignment="1" applyProtection="1">
      <alignment horizontal="right"/>
      <protection locked="0"/>
    </xf>
    <xf numFmtId="170" fontId="11" fillId="0" borderId="37" xfId="0" applyNumberFormat="1" applyFont="1" applyBorder="1" applyProtection="1">
      <protection locked="0"/>
    </xf>
    <xf numFmtId="18" fontId="11" fillId="0" borderId="0" xfId="0" applyNumberFormat="1" applyFont="1" applyProtection="1">
      <protection locked="0"/>
    </xf>
    <xf numFmtId="18" fontId="11" fillId="0" borderId="2" xfId="0" applyNumberFormat="1" applyFont="1" applyBorder="1" applyProtection="1">
      <protection locked="0"/>
    </xf>
    <xf numFmtId="18" fontId="11" fillId="0" borderId="7" xfId="0" applyNumberFormat="1" applyFont="1" applyBorder="1" applyProtection="1">
      <protection locked="0"/>
    </xf>
    <xf numFmtId="0" fontId="11" fillId="0" borderId="0" xfId="0" applyFont="1" applyBorder="1" applyAlignment="1" applyProtection="1">
      <alignment horizontal="right"/>
      <protection locked="0"/>
    </xf>
    <xf numFmtId="170" fontId="11" fillId="0" borderId="0" xfId="0" applyNumberFormat="1" applyFont="1"/>
    <xf numFmtId="0" fontId="11" fillId="0" borderId="5" xfId="0" applyFont="1" applyBorder="1" applyAlignment="1" applyProtection="1">
      <alignment horizontal="right"/>
      <protection locked="0"/>
    </xf>
    <xf numFmtId="170" fontId="11" fillId="0" borderId="5" xfId="0" applyNumberFormat="1" applyFont="1" applyBorder="1"/>
    <xf numFmtId="173" fontId="7" fillId="0" borderId="1" xfId="0" applyNumberFormat="1" applyFont="1" applyBorder="1" applyAlignment="1" applyProtection="1">
      <alignment vertical="top"/>
    </xf>
    <xf numFmtId="2" fontId="7" fillId="0" borderId="1" xfId="0" applyNumberFormat="1" applyFont="1" applyBorder="1" applyAlignment="1" applyProtection="1">
      <alignment vertical="top"/>
    </xf>
    <xf numFmtId="0" fontId="12" fillId="0" borderId="4" xfId="0" applyFont="1" applyBorder="1" applyAlignment="1">
      <alignment horizontal="right"/>
    </xf>
    <xf numFmtId="171" fontId="19" fillId="0" borderId="0" xfId="0" applyNumberFormat="1" applyFont="1" applyProtection="1">
      <protection locked="0"/>
    </xf>
    <xf numFmtId="2" fontId="19" fillId="0" borderId="0" xfId="0" applyNumberFormat="1" applyFont="1" applyProtection="1">
      <protection locked="0"/>
    </xf>
    <xf numFmtId="170" fontId="18" fillId="0" borderId="4" xfId="0" applyNumberFormat="1" applyFont="1" applyBorder="1"/>
    <xf numFmtId="0" fontId="19" fillId="0" borderId="5" xfId="0" applyFont="1" applyBorder="1" applyProtection="1">
      <protection locked="0"/>
    </xf>
    <xf numFmtId="2" fontId="19" fillId="0" borderId="5" xfId="0" applyNumberFormat="1" applyFont="1" applyBorder="1" applyProtection="1">
      <protection locked="0"/>
    </xf>
    <xf numFmtId="0" fontId="19" fillId="0" borderId="7" xfId="0" applyFont="1" applyBorder="1"/>
    <xf numFmtId="0" fontId="19" fillId="0" borderId="6" xfId="0" applyFont="1" applyBorder="1"/>
    <xf numFmtId="0" fontId="19" fillId="0" borderId="4" xfId="0" applyFont="1" applyBorder="1" applyProtection="1">
      <protection locked="0"/>
    </xf>
    <xf numFmtId="0" fontId="11" fillId="0" borderId="15" xfId="0" applyFont="1" applyBorder="1" applyAlignment="1">
      <alignment horizontal="right"/>
    </xf>
    <xf numFmtId="170" fontId="11" fillId="0" borderId="6" xfId="0" applyNumberFormat="1" applyFont="1" applyBorder="1" applyProtection="1">
      <protection locked="0"/>
    </xf>
    <xf numFmtId="18" fontId="11" fillId="0" borderId="5" xfId="0" applyNumberFormat="1" applyFont="1" applyBorder="1" applyProtection="1">
      <protection locked="0"/>
    </xf>
    <xf numFmtId="18" fontId="11" fillId="0" borderId="6" xfId="0" applyNumberFormat="1" applyFont="1" applyBorder="1" applyProtection="1">
      <protection locked="0"/>
    </xf>
    <xf numFmtId="171" fontId="11" fillId="0" borderId="18" xfId="0" applyNumberFormat="1" applyFont="1" applyBorder="1"/>
    <xf numFmtId="1" fontId="11" fillId="0" borderId="2" xfId="0" applyNumberFormat="1" applyFont="1" applyBorder="1" applyProtection="1">
      <protection locked="0"/>
    </xf>
    <xf numFmtId="171" fontId="11" fillId="0" borderId="0" xfId="0" applyNumberFormat="1" applyFont="1" applyBorder="1" applyProtection="1">
      <protection locked="0"/>
    </xf>
    <xf numFmtId="170" fontId="11" fillId="0" borderId="0" xfId="0" applyNumberFormat="1" applyFont="1" applyBorder="1" applyProtection="1">
      <protection locked="0"/>
    </xf>
    <xf numFmtId="2" fontId="11" fillId="0" borderId="2" xfId="0" applyNumberFormat="1" applyFont="1" applyBorder="1" applyProtection="1">
      <protection locked="0"/>
    </xf>
    <xf numFmtId="1" fontId="11" fillId="0" borderId="30" xfId="0" applyNumberFormat="1" applyFont="1" applyBorder="1" applyProtection="1">
      <protection locked="0"/>
    </xf>
    <xf numFmtId="1" fontId="11" fillId="0" borderId="58" xfId="0" applyNumberFormat="1" applyFont="1" applyBorder="1" applyProtection="1">
      <protection locked="0"/>
    </xf>
    <xf numFmtId="171" fontId="11" fillId="0" borderId="30" xfId="0" applyNumberFormat="1" applyFont="1" applyBorder="1" applyProtection="1">
      <protection locked="0"/>
    </xf>
    <xf numFmtId="170" fontId="11" fillId="0" borderId="30" xfId="0" applyNumberFormat="1" applyFont="1" applyBorder="1" applyProtection="1">
      <protection locked="0"/>
    </xf>
    <xf numFmtId="2" fontId="11" fillId="0" borderId="58" xfId="0" applyNumberFormat="1" applyFont="1" applyBorder="1" applyProtection="1">
      <protection locked="0"/>
    </xf>
    <xf numFmtId="0" fontId="13" fillId="0" borderId="0" xfId="0" applyFont="1"/>
    <xf numFmtId="16" fontId="11" fillId="0" borderId="59" xfId="0" applyNumberFormat="1" applyFont="1" applyBorder="1" applyProtection="1">
      <protection locked="0"/>
    </xf>
    <xf numFmtId="0" fontId="11" fillId="0" borderId="60" xfId="0" applyFont="1" applyBorder="1"/>
    <xf numFmtId="0" fontId="11" fillId="0" borderId="59" xfId="0" applyFont="1" applyBorder="1"/>
    <xf numFmtId="0" fontId="11" fillId="0" borderId="0" xfId="0" applyNumberFormat="1" applyFont="1" applyProtection="1">
      <protection locked="0"/>
    </xf>
    <xf numFmtId="20" fontId="0" fillId="0" borderId="0" xfId="0" applyNumberFormat="1"/>
    <xf numFmtId="0" fontId="11" fillId="3" borderId="3" xfId="0" applyFont="1" applyFill="1" applyBorder="1" applyProtection="1">
      <protection locked="0"/>
    </xf>
    <xf numFmtId="0" fontId="11" fillId="3" borderId="0" xfId="0" applyFont="1" applyFill="1" applyBorder="1" applyProtection="1">
      <protection locked="0"/>
    </xf>
    <xf numFmtId="0" fontId="11" fillId="3" borderId="0" xfId="0" applyFont="1" applyFill="1" applyProtection="1">
      <protection locked="0"/>
    </xf>
    <xf numFmtId="0" fontId="11" fillId="3" borderId="0" xfId="0" applyNumberFormat="1" applyFont="1" applyFill="1" applyProtection="1">
      <protection locked="0"/>
    </xf>
    <xf numFmtId="0" fontId="11" fillId="3" borderId="7" xfId="0" applyFont="1" applyFill="1" applyBorder="1" applyProtection="1">
      <protection locked="0"/>
    </xf>
    <xf numFmtId="9" fontId="11" fillId="0" borderId="3" xfId="10" applyFont="1" applyBorder="1" applyProtection="1">
      <protection locked="0"/>
    </xf>
    <xf numFmtId="9" fontId="11" fillId="0" borderId="0" xfId="10" applyFont="1" applyBorder="1"/>
    <xf numFmtId="9" fontId="11" fillId="0" borderId="0" xfId="10" applyFont="1"/>
    <xf numFmtId="9" fontId="11" fillId="0" borderId="30" xfId="10" applyFont="1" applyBorder="1"/>
    <xf numFmtId="9" fontId="0" fillId="0" borderId="0" xfId="10" applyFont="1"/>
    <xf numFmtId="0" fontId="22" fillId="0" borderId="0" xfId="0" applyFont="1" applyBorder="1"/>
    <xf numFmtId="10" fontId="0" fillId="0" borderId="0" xfId="0" applyNumberFormat="1" applyBorder="1"/>
    <xf numFmtId="170" fontId="0" fillId="0" borderId="0" xfId="0" applyNumberFormat="1" applyBorder="1"/>
    <xf numFmtId="0" fontId="0" fillId="0" borderId="0" xfId="0" quotePrefix="1"/>
    <xf numFmtId="0" fontId="0" fillId="0" borderId="3" xfId="0" applyFill="1" applyBorder="1"/>
    <xf numFmtId="1" fontId="11" fillId="0" borderId="3" xfId="0" applyNumberFormat="1" applyFont="1" applyFill="1" applyBorder="1" applyProtection="1">
      <protection locked="0"/>
    </xf>
    <xf numFmtId="1" fontId="11" fillId="0" borderId="0" xfId="0" applyNumberFormat="1" applyFont="1" applyFill="1" applyBorder="1" applyProtection="1">
      <protection locked="0"/>
    </xf>
    <xf numFmtId="1" fontId="11" fillId="0" borderId="0" xfId="0" applyNumberFormat="1" applyFont="1" applyFill="1" applyProtection="1">
      <protection locked="0"/>
    </xf>
    <xf numFmtId="2" fontId="11" fillId="0" borderId="0" xfId="0" applyNumberFormat="1" applyFont="1" applyFill="1" applyProtection="1">
      <protection locked="0"/>
    </xf>
    <xf numFmtId="0" fontId="11" fillId="0" borderId="0" xfId="0" applyFont="1" applyFill="1" applyProtection="1">
      <protection locked="0"/>
    </xf>
    <xf numFmtId="0" fontId="11" fillId="0" borderId="3" xfId="0" applyFont="1" applyFill="1" applyBorder="1" applyProtection="1">
      <protection locked="0"/>
    </xf>
    <xf numFmtId="0" fontId="11" fillId="0" borderId="7" xfId="0" applyFont="1" applyFill="1" applyBorder="1" applyProtection="1">
      <protection locked="0"/>
    </xf>
    <xf numFmtId="0" fontId="0" fillId="0" borderId="0" xfId="0" applyFill="1"/>
    <xf numFmtId="171" fontId="11" fillId="0" borderId="3" xfId="0" applyNumberFormat="1" applyFont="1" applyFill="1" applyBorder="1" applyProtection="1">
      <protection locked="0"/>
    </xf>
    <xf numFmtId="2" fontId="11" fillId="0" borderId="17" xfId="0" applyNumberFormat="1" applyFont="1" applyFill="1" applyBorder="1" applyProtection="1">
      <protection locked="0"/>
    </xf>
    <xf numFmtId="2" fontId="11" fillId="0" borderId="0" xfId="0" applyNumberFormat="1" applyFont="1" applyFill="1"/>
    <xf numFmtId="2" fontId="11" fillId="0" borderId="7" xfId="0" applyNumberFormat="1" applyFont="1" applyFill="1" applyBorder="1"/>
    <xf numFmtId="171" fontId="11" fillId="0" borderId="7" xfId="0" applyNumberFormat="1" applyFont="1" applyFill="1" applyBorder="1"/>
    <xf numFmtId="2" fontId="11" fillId="0" borderId="3" xfId="0" applyNumberFormat="1" applyFont="1" applyFill="1" applyBorder="1" applyProtection="1">
      <protection locked="0"/>
    </xf>
    <xf numFmtId="173" fontId="11" fillId="0" borderId="3" xfId="0" applyNumberFormat="1" applyFont="1" applyFill="1" applyBorder="1" applyProtection="1">
      <protection locked="0"/>
    </xf>
    <xf numFmtId="49" fontId="11" fillId="0" borderId="0" xfId="0" applyNumberFormat="1" applyFont="1" applyFill="1" applyProtection="1">
      <protection locked="0"/>
    </xf>
    <xf numFmtId="0" fontId="11" fillId="0" borderId="30" xfId="0" applyFont="1" applyBorder="1" applyAlignment="1" applyProtection="1">
      <alignment horizontal="right"/>
      <protection locked="0"/>
    </xf>
    <xf numFmtId="0" fontId="0" fillId="2" borderId="61" xfId="0" applyFill="1" applyBorder="1"/>
    <xf numFmtId="0" fontId="0" fillId="2" borderId="35" xfId="0" applyFill="1" applyBorder="1"/>
    <xf numFmtId="0" fontId="0" fillId="2" borderId="36" xfId="0" applyFill="1" applyBorder="1"/>
    <xf numFmtId="0" fontId="0" fillId="2" borderId="62" xfId="0" applyFill="1" applyBorder="1"/>
    <xf numFmtId="0" fontId="0" fillId="2" borderId="63" xfId="0" applyFill="1" applyBorder="1"/>
    <xf numFmtId="0" fontId="0" fillId="2" borderId="38" xfId="0" applyFill="1" applyBorder="1"/>
    <xf numFmtId="0" fontId="0" fillId="2" borderId="30" xfId="0" applyFill="1" applyBorder="1"/>
    <xf numFmtId="0" fontId="0" fillId="2" borderId="39" xfId="0" applyFill="1" applyBorder="1"/>
    <xf numFmtId="0" fontId="0" fillId="2" borderId="36" xfId="0" applyFill="1" applyBorder="1" applyAlignment="1">
      <alignment horizontal="right"/>
    </xf>
    <xf numFmtId="0" fontId="0" fillId="2" borderId="62" xfId="0" applyFill="1" applyBorder="1" applyAlignment="1">
      <alignment horizontal="right"/>
    </xf>
    <xf numFmtId="0" fontId="0" fillId="2" borderId="19" xfId="0" applyFill="1" applyBorder="1"/>
    <xf numFmtId="0" fontId="0" fillId="2" borderId="20" xfId="0" applyFill="1" applyBorder="1"/>
    <xf numFmtId="0" fontId="0" fillId="2" borderId="0" xfId="0" applyFill="1" applyBorder="1" applyAlignment="1">
      <alignment horizontal="right"/>
    </xf>
    <xf numFmtId="0" fontId="0" fillId="2" borderId="20" xfId="0" applyFill="1" applyBorder="1" applyAlignment="1">
      <alignment horizontal="right"/>
    </xf>
    <xf numFmtId="0" fontId="0" fillId="2" borderId="19" xfId="0" applyFill="1" applyBorder="1" applyAlignment="1">
      <alignment horizontal="center"/>
    </xf>
    <xf numFmtId="0" fontId="0" fillId="2" borderId="19" xfId="0" applyFill="1" applyBorder="1" applyAlignment="1">
      <alignment horizontal="right"/>
    </xf>
    <xf numFmtId="0" fontId="0" fillId="2" borderId="64" xfId="0" applyFill="1" applyBorder="1"/>
    <xf numFmtId="0" fontId="0" fillId="2" borderId="38" xfId="0" applyFill="1" applyBorder="1" applyAlignment="1">
      <alignment horizontal="right"/>
    </xf>
    <xf numFmtId="0" fontId="0" fillId="2" borderId="30" xfId="0" applyFill="1" applyBorder="1" applyAlignment="1">
      <alignment horizontal="right"/>
    </xf>
    <xf numFmtId="0" fontId="0" fillId="2" borderId="39" xfId="0" applyFill="1" applyBorder="1" applyAlignment="1">
      <alignment horizontal="right"/>
    </xf>
    <xf numFmtId="0" fontId="0" fillId="2" borderId="65" xfId="0" applyFill="1" applyBorder="1"/>
    <xf numFmtId="0" fontId="0" fillId="2" borderId="66" xfId="0" applyFill="1" applyBorder="1" applyAlignment="1">
      <alignment horizontal="right"/>
    </xf>
    <xf numFmtId="0" fontId="11" fillId="2" borderId="35" xfId="0" applyFont="1" applyFill="1" applyBorder="1" applyProtection="1">
      <protection locked="0"/>
    </xf>
    <xf numFmtId="0" fontId="11" fillId="2" borderId="36" xfId="0" applyFont="1" applyFill="1" applyBorder="1" applyProtection="1">
      <protection locked="0"/>
    </xf>
    <xf numFmtId="0" fontId="11" fillId="2" borderId="67" xfId="0" applyFont="1" applyFill="1" applyBorder="1" applyProtection="1">
      <protection locked="0"/>
    </xf>
    <xf numFmtId="0" fontId="11" fillId="2" borderId="62" xfId="0" applyFont="1" applyFill="1" applyBorder="1" applyProtection="1">
      <protection locked="0"/>
    </xf>
    <xf numFmtId="16" fontId="11" fillId="2" borderId="36" xfId="0" applyNumberFormat="1" applyFont="1" applyFill="1" applyBorder="1" applyProtection="1">
      <protection locked="0"/>
    </xf>
    <xf numFmtId="0" fontId="11" fillId="2" borderId="19" xfId="0" applyFont="1" applyFill="1" applyBorder="1" applyProtection="1">
      <protection locked="0"/>
    </xf>
    <xf numFmtId="0" fontId="11" fillId="2" borderId="0" xfId="0" applyFont="1" applyFill="1" applyBorder="1" applyProtection="1">
      <protection locked="0"/>
    </xf>
    <xf numFmtId="0" fontId="11" fillId="2" borderId="3" xfId="0" applyFont="1" applyFill="1" applyBorder="1" applyProtection="1">
      <protection locked="0"/>
    </xf>
    <xf numFmtId="0" fontId="11" fillId="2" borderId="20" xfId="0" applyFont="1" applyFill="1" applyBorder="1" applyProtection="1">
      <protection locked="0"/>
    </xf>
    <xf numFmtId="16" fontId="11" fillId="2" borderId="0" xfId="0" applyNumberFormat="1" applyFont="1" applyFill="1" applyBorder="1" applyProtection="1">
      <protection locked="0"/>
    </xf>
    <xf numFmtId="0" fontId="11" fillId="2" borderId="38" xfId="0" applyFont="1" applyFill="1" applyBorder="1" applyProtection="1">
      <protection locked="0"/>
    </xf>
    <xf numFmtId="0" fontId="11" fillId="2" borderId="30" xfId="0" applyFont="1" applyFill="1" applyBorder="1" applyProtection="1">
      <protection locked="0"/>
    </xf>
    <xf numFmtId="0" fontId="11" fillId="2" borderId="66" xfId="0" applyFont="1" applyFill="1" applyBorder="1" applyProtection="1">
      <protection locked="0"/>
    </xf>
    <xf numFmtId="0" fontId="11" fillId="2" borderId="39" xfId="0" applyFont="1" applyFill="1" applyBorder="1" applyProtection="1">
      <protection locked="0"/>
    </xf>
    <xf numFmtId="16" fontId="11" fillId="2" borderId="30" xfId="0" applyNumberFormat="1" applyFont="1" applyFill="1" applyBorder="1" applyProtection="1">
      <protection locked="0"/>
    </xf>
    <xf numFmtId="0" fontId="11" fillId="2" borderId="19" xfId="0" applyFont="1" applyFill="1" applyBorder="1"/>
    <xf numFmtId="0" fontId="11" fillId="2" borderId="0" xfId="0" applyFont="1" applyFill="1" applyBorder="1"/>
    <xf numFmtId="0" fontId="11" fillId="2" borderId="20" xfId="0" applyFont="1" applyFill="1" applyBorder="1"/>
    <xf numFmtId="0" fontId="0" fillId="2" borderId="14" xfId="0" applyFill="1" applyBorder="1"/>
    <xf numFmtId="0" fontId="0" fillId="2" borderId="2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61" xfId="0" applyFill="1" applyBorder="1" applyAlignment="1">
      <alignment horizontal="right"/>
    </xf>
    <xf numFmtId="0" fontId="0" fillId="2" borderId="7" xfId="0" applyFill="1" applyBorder="1"/>
    <xf numFmtId="0" fontId="0" fillId="2" borderId="63" xfId="0" applyFill="1" applyBorder="1" applyAlignment="1">
      <alignment horizontal="right"/>
    </xf>
    <xf numFmtId="0" fontId="0" fillId="2" borderId="65" xfId="0" applyFill="1" applyBorder="1" applyAlignment="1">
      <alignment horizontal="right"/>
    </xf>
    <xf numFmtId="0" fontId="0" fillId="2" borderId="3" xfId="0" applyFill="1" applyBorder="1" applyAlignment="1">
      <alignment horizontal="right"/>
    </xf>
    <xf numFmtId="0" fontId="0" fillId="2" borderId="4" xfId="0" applyFill="1" applyBorder="1" applyAlignment="1">
      <alignment horizontal="right"/>
    </xf>
    <xf numFmtId="0" fontId="0" fillId="2" borderId="5" xfId="0" applyFill="1" applyBorder="1" applyAlignment="1">
      <alignment horizontal="right"/>
    </xf>
    <xf numFmtId="0" fontId="0" fillId="2" borderId="6" xfId="0" applyFill="1" applyBorder="1" applyAlignment="1">
      <alignment horizontal="right"/>
    </xf>
    <xf numFmtId="0" fontId="11" fillId="2" borderId="61" xfId="0" applyFont="1" applyFill="1" applyBorder="1" applyProtection="1">
      <protection locked="0"/>
    </xf>
    <xf numFmtId="0" fontId="11" fillId="2" borderId="35" xfId="0" applyFont="1" applyFill="1" applyBorder="1"/>
    <xf numFmtId="0" fontId="11" fillId="2" borderId="36" xfId="0" applyFont="1" applyFill="1" applyBorder="1"/>
    <xf numFmtId="0" fontId="11" fillId="2" borderId="62" xfId="0" applyFont="1" applyFill="1" applyBorder="1"/>
    <xf numFmtId="0" fontId="11" fillId="2" borderId="61" xfId="0" applyFont="1" applyFill="1" applyBorder="1"/>
    <xf numFmtId="16" fontId="11" fillId="2" borderId="0" xfId="0" applyNumberFormat="1" applyFont="1" applyFill="1" applyProtection="1">
      <protection locked="0"/>
    </xf>
    <xf numFmtId="0" fontId="11" fillId="2" borderId="0" xfId="0" applyFont="1" applyFill="1" applyProtection="1">
      <protection locked="0"/>
    </xf>
    <xf numFmtId="0" fontId="11" fillId="2" borderId="68" xfId="0" applyFont="1" applyFill="1" applyBorder="1" applyProtection="1">
      <protection locked="0"/>
    </xf>
    <xf numFmtId="2" fontId="11" fillId="2" borderId="0" xfId="10" applyNumberFormat="1" applyFont="1" applyFill="1" applyBorder="1" applyProtection="1">
      <protection locked="0"/>
    </xf>
    <xf numFmtId="1" fontId="11" fillId="2" borderId="0" xfId="10" applyNumberFormat="1" applyFont="1" applyFill="1" applyBorder="1" applyProtection="1">
      <protection locked="0"/>
    </xf>
    <xf numFmtId="0" fontId="11" fillId="2" borderId="7" xfId="0" applyFont="1" applyFill="1" applyBorder="1" applyProtection="1">
      <protection locked="0"/>
    </xf>
    <xf numFmtId="0" fontId="11" fillId="2" borderId="63" xfId="0" applyFont="1" applyFill="1" applyBorder="1" applyProtection="1">
      <protection locked="0"/>
    </xf>
    <xf numFmtId="0" fontId="11" fillId="2" borderId="63" xfId="0" applyFont="1" applyFill="1" applyBorder="1"/>
    <xf numFmtId="0" fontId="11" fillId="3" borderId="20" xfId="0" applyFont="1" applyFill="1" applyBorder="1" applyProtection="1">
      <protection locked="0"/>
    </xf>
    <xf numFmtId="2" fontId="11" fillId="2" borderId="35" xfId="10" applyNumberFormat="1" applyFont="1" applyFill="1" applyBorder="1" applyProtection="1">
      <protection locked="0"/>
    </xf>
    <xf numFmtId="1" fontId="11" fillId="2" borderId="35" xfId="10" applyNumberFormat="1" applyFont="1" applyFill="1" applyBorder="1" applyProtection="1">
      <protection locked="0"/>
    </xf>
    <xf numFmtId="2" fontId="11" fillId="2" borderId="19" xfId="10" applyNumberFormat="1" applyFont="1" applyFill="1" applyBorder="1" applyProtection="1">
      <protection locked="0"/>
    </xf>
    <xf numFmtId="1" fontId="11" fillId="2" borderId="19" xfId="10" applyNumberFormat="1" applyFont="1" applyFill="1" applyBorder="1" applyProtection="1">
      <protection locked="0"/>
    </xf>
    <xf numFmtId="0" fontId="11" fillId="2" borderId="38" xfId="0" applyFont="1" applyFill="1" applyBorder="1"/>
    <xf numFmtId="0" fontId="11" fillId="2" borderId="39" xfId="0" applyFont="1" applyFill="1" applyBorder="1"/>
    <xf numFmtId="2" fontId="11" fillId="2" borderId="38" xfId="10" applyNumberFormat="1" applyFont="1" applyFill="1" applyBorder="1" applyProtection="1">
      <protection locked="0"/>
    </xf>
    <xf numFmtId="1" fontId="11" fillId="2" borderId="38" xfId="10" applyNumberFormat="1" applyFont="1" applyFill="1" applyBorder="1" applyProtection="1">
      <protection locked="0"/>
    </xf>
    <xf numFmtId="0" fontId="0" fillId="0" borderId="0" xfId="0" applyFill="1" applyBorder="1"/>
    <xf numFmtId="0" fontId="11" fillId="2" borderId="65" xfId="0" applyFont="1" applyFill="1" applyBorder="1" applyProtection="1">
      <protection locked="0"/>
    </xf>
    <xf numFmtId="0" fontId="11" fillId="2" borderId="30" xfId="0" applyFont="1" applyFill="1" applyBorder="1"/>
    <xf numFmtId="0" fontId="11" fillId="2" borderId="65" xfId="0" applyFont="1" applyFill="1" applyBorder="1"/>
    <xf numFmtId="16" fontId="0" fillId="2" borderId="61" xfId="0" quotePrefix="1" applyNumberFormat="1" applyFill="1" applyBorder="1"/>
    <xf numFmtId="16" fontId="0" fillId="2" borderId="65" xfId="0" quotePrefix="1" applyNumberFormat="1" applyFill="1" applyBorder="1"/>
    <xf numFmtId="174" fontId="11" fillId="2" borderId="36" xfId="0" applyNumberFormat="1" applyFont="1" applyFill="1" applyBorder="1" applyProtection="1">
      <protection locked="0"/>
    </xf>
    <xf numFmtId="174" fontId="11" fillId="2" borderId="0" xfId="0" applyNumberFormat="1" applyFont="1" applyFill="1" applyBorder="1" applyProtection="1">
      <protection locked="0"/>
    </xf>
    <xf numFmtId="1" fontId="7" fillId="0" borderId="9" xfId="0" applyNumberFormat="1" applyFont="1" applyBorder="1" applyAlignment="1" applyProtection="1">
      <alignment vertical="top"/>
    </xf>
    <xf numFmtId="169" fontId="8" fillId="0" borderId="9" xfId="0" applyNumberFormat="1" applyFont="1" applyBorder="1" applyAlignment="1" applyProtection="1">
      <alignment vertical="top"/>
    </xf>
    <xf numFmtId="169" fontId="8" fillId="0" borderId="12" xfId="0" applyNumberFormat="1" applyFont="1" applyBorder="1" applyAlignment="1" applyProtection="1">
      <alignment vertical="top"/>
    </xf>
    <xf numFmtId="2" fontId="7" fillId="2" borderId="0" xfId="0" applyNumberFormat="1" applyFont="1" applyFill="1" applyAlignment="1" applyProtection="1">
      <alignment vertical="top"/>
    </xf>
    <xf numFmtId="16" fontId="7" fillId="2" borderId="0" xfId="0" applyNumberFormat="1" applyFont="1" applyFill="1" applyAlignment="1" applyProtection="1">
      <alignment horizontal="right" vertical="top"/>
    </xf>
    <xf numFmtId="1" fontId="7" fillId="2" borderId="0" xfId="0" applyNumberFormat="1" applyFont="1" applyFill="1" applyAlignment="1" applyProtection="1">
      <alignment vertical="top"/>
    </xf>
    <xf numFmtId="2" fontId="7" fillId="2" borderId="19" xfId="0" applyNumberFormat="1" applyFont="1" applyFill="1" applyBorder="1" applyAlignment="1" applyProtection="1">
      <alignment vertical="top"/>
    </xf>
    <xf numFmtId="16" fontId="7" fillId="2" borderId="0" xfId="0" applyNumberFormat="1" applyFont="1" applyFill="1" applyAlignment="1" applyProtection="1">
      <alignment vertical="top"/>
    </xf>
    <xf numFmtId="2" fontId="7" fillId="0" borderId="69" xfId="0" applyNumberFormat="1" applyFont="1" applyBorder="1" applyAlignment="1" applyProtection="1">
      <alignment vertical="top"/>
    </xf>
    <xf numFmtId="16" fontId="7" fillId="0" borderId="70" xfId="0" applyNumberFormat="1" applyFont="1" applyBorder="1" applyAlignment="1" applyProtection="1">
      <alignment vertical="top"/>
    </xf>
    <xf numFmtId="1" fontId="7" fillId="0" borderId="70" xfId="0" applyNumberFormat="1" applyFont="1" applyBorder="1" applyAlignment="1" applyProtection="1">
      <alignment vertical="top"/>
    </xf>
    <xf numFmtId="1" fontId="7" fillId="0" borderId="71" xfId="0" applyNumberFormat="1" applyFont="1" applyBorder="1" applyAlignment="1" applyProtection="1">
      <alignment vertical="top"/>
    </xf>
    <xf numFmtId="0" fontId="7" fillId="0" borderId="28" xfId="0" applyFont="1" applyFill="1" applyBorder="1"/>
    <xf numFmtId="164" fontId="7" fillId="0" borderId="0" xfId="0" applyNumberFormat="1" applyFont="1" applyFill="1" applyAlignment="1" applyProtection="1">
      <alignment vertical="top"/>
    </xf>
    <xf numFmtId="164" fontId="7" fillId="0" borderId="0" xfId="0" applyNumberFormat="1" applyFont="1" applyFill="1" applyAlignment="1" applyProtection="1">
      <alignment horizontal="right" vertical="top"/>
    </xf>
    <xf numFmtId="164" fontId="7" fillId="0" borderId="3" xfId="0" applyNumberFormat="1" applyFont="1" applyFill="1" applyBorder="1" applyAlignment="1" applyProtection="1">
      <alignment vertical="top"/>
    </xf>
    <xf numFmtId="16" fontId="7" fillId="0" borderId="0" xfId="0" applyNumberFormat="1" applyFont="1" applyFill="1" applyAlignment="1" applyProtection="1">
      <alignment vertical="top"/>
    </xf>
    <xf numFmtId="0" fontId="7" fillId="0" borderId="26" xfId="0" applyFont="1" applyFill="1" applyBorder="1"/>
    <xf numFmtId="0" fontId="7" fillId="0" borderId="26" xfId="0" applyFont="1" applyFill="1" applyBorder="1" applyAlignment="1">
      <alignment horizontal="left"/>
    </xf>
    <xf numFmtId="0" fontId="7" fillId="0" borderId="29" xfId="0" applyFont="1" applyFill="1" applyBorder="1"/>
    <xf numFmtId="164" fontId="7" fillId="0" borderId="25" xfId="0" applyNumberFormat="1" applyFont="1" applyFill="1" applyBorder="1" applyAlignment="1" applyProtection="1">
      <alignment vertical="top"/>
    </xf>
    <xf numFmtId="0" fontId="6" fillId="0" borderId="8" xfId="0" applyFont="1" applyFill="1" applyBorder="1" applyAlignment="1" applyProtection="1">
      <alignment vertical="top"/>
    </xf>
    <xf numFmtId="0" fontId="8" fillId="0" borderId="9" xfId="0" applyFont="1" applyFill="1" applyBorder="1" applyAlignment="1" applyProtection="1">
      <alignment vertical="top"/>
    </xf>
    <xf numFmtId="16" fontId="8" fillId="0" borderId="9" xfId="0" applyNumberFormat="1" applyFont="1" applyFill="1" applyBorder="1" applyAlignment="1" applyProtection="1">
      <alignment vertical="top"/>
    </xf>
    <xf numFmtId="0" fontId="8" fillId="0" borderId="26" xfId="0" applyFont="1" applyFill="1" applyBorder="1" applyAlignment="1" applyProtection="1">
      <alignment vertical="top"/>
    </xf>
    <xf numFmtId="0" fontId="8" fillId="0" borderId="27" xfId="0" applyFont="1" applyFill="1" applyBorder="1" applyAlignment="1" applyProtection="1">
      <alignment vertical="top"/>
    </xf>
    <xf numFmtId="0" fontId="8" fillId="0" borderId="5" xfId="0" applyFont="1" applyFill="1" applyBorder="1" applyAlignment="1" applyProtection="1">
      <alignment horizontal="right" vertical="top"/>
    </xf>
    <xf numFmtId="0" fontId="8" fillId="0" borderId="4" xfId="0" applyFont="1" applyFill="1" applyBorder="1" applyAlignment="1" applyProtection="1">
      <alignment horizontal="right" vertical="top"/>
    </xf>
    <xf numFmtId="16" fontId="8" fillId="0" borderId="5" xfId="0" applyNumberFormat="1" applyFont="1" applyFill="1" applyBorder="1" applyAlignment="1" applyProtection="1">
      <alignment horizontal="right" vertical="top"/>
    </xf>
    <xf numFmtId="0" fontId="8" fillId="0" borderId="30" xfId="0" applyFont="1" applyFill="1" applyBorder="1" applyAlignment="1" applyProtection="1">
      <alignment horizontal="right" vertical="top"/>
    </xf>
    <xf numFmtId="0" fontId="7" fillId="0" borderId="40" xfId="0" applyFont="1" applyFill="1" applyBorder="1" applyAlignment="1">
      <alignment horizontal="right"/>
    </xf>
    <xf numFmtId="0" fontId="8" fillId="0" borderId="9" xfId="0" applyFont="1" applyFill="1" applyBorder="1" applyAlignment="1" applyProtection="1">
      <alignment horizontal="right" vertical="top"/>
    </xf>
    <xf numFmtId="1" fontId="11" fillId="3" borderId="3" xfId="0" applyNumberFormat="1" applyFont="1" applyFill="1" applyBorder="1" applyProtection="1">
      <protection locked="0"/>
    </xf>
    <xf numFmtId="1" fontId="11" fillId="3" borderId="0" xfId="0" applyNumberFormat="1" applyFont="1" applyFill="1" applyBorder="1" applyProtection="1">
      <protection locked="0"/>
    </xf>
    <xf numFmtId="1" fontId="11" fillId="3" borderId="0" xfId="0" applyNumberFormat="1" applyFont="1" applyFill="1" applyProtection="1">
      <protection locked="0"/>
    </xf>
    <xf numFmtId="2" fontId="11" fillId="3" borderId="0" xfId="0" applyNumberFormat="1" applyFont="1" applyFill="1" applyBorder="1" applyProtection="1">
      <protection locked="0"/>
    </xf>
    <xf numFmtId="2" fontId="11" fillId="3" borderId="0" xfId="0" applyNumberFormat="1" applyFont="1" applyFill="1" applyProtection="1">
      <protection locked="0"/>
    </xf>
    <xf numFmtId="0" fontId="0" fillId="0" borderId="21" xfId="0" applyBorder="1"/>
    <xf numFmtId="0" fontId="0" fillId="0" borderId="18" xfId="0" applyBorder="1" applyAlignment="1">
      <alignment horizontal="right"/>
    </xf>
    <xf numFmtId="171" fontId="11" fillId="0" borderId="0" xfId="0" applyNumberFormat="1" applyFont="1"/>
    <xf numFmtId="2" fontId="11" fillId="0" borderId="19" xfId="0" applyNumberFormat="1" applyFont="1" applyBorder="1"/>
    <xf numFmtId="171" fontId="11" fillId="0" borderId="19" xfId="0" applyNumberFormat="1" applyFont="1" applyBorder="1"/>
    <xf numFmtId="2" fontId="11" fillId="0" borderId="38" xfId="0" applyNumberFormat="1" applyFont="1" applyBorder="1"/>
    <xf numFmtId="16" fontId="11" fillId="0" borderId="30" xfId="0" applyNumberFormat="1" applyFont="1" applyBorder="1"/>
    <xf numFmtId="0" fontId="11" fillId="0" borderId="30" xfId="0" applyFont="1" applyBorder="1"/>
    <xf numFmtId="171" fontId="11" fillId="0" borderId="38" xfId="0" applyNumberFormat="1" applyFont="1" applyBorder="1"/>
    <xf numFmtId="170" fontId="11" fillId="0" borderId="4" xfId="0" applyNumberFormat="1" applyFont="1" applyBorder="1"/>
    <xf numFmtId="0" fontId="0" fillId="2" borderId="7" xfId="0" applyFill="1" applyBorder="1" applyAlignment="1">
      <alignment horizontal="right"/>
    </xf>
    <xf numFmtId="0" fontId="11" fillId="2" borderId="15" xfId="0" applyFont="1" applyFill="1" applyBorder="1" applyProtection="1">
      <protection locked="0"/>
    </xf>
    <xf numFmtId="0" fontId="11" fillId="2" borderId="16" xfId="0" applyFont="1" applyFill="1" applyBorder="1" applyProtection="1">
      <protection locked="0"/>
    </xf>
    <xf numFmtId="2" fontId="11" fillId="0" borderId="0" xfId="10" applyNumberFormat="1" applyFont="1" applyBorder="1" applyProtection="1">
      <protection locked="0"/>
    </xf>
    <xf numFmtId="1" fontId="11" fillId="0" borderId="0" xfId="10" applyNumberFormat="1" applyFont="1" applyBorder="1" applyProtection="1">
      <protection locked="0"/>
    </xf>
    <xf numFmtId="9" fontId="11" fillId="0" borderId="0" xfId="10" applyFont="1" applyBorder="1" applyProtection="1">
      <protection locked="0"/>
    </xf>
    <xf numFmtId="0" fontId="11" fillId="0" borderId="3" xfId="0" applyNumberFormat="1" applyFont="1" applyBorder="1" applyProtection="1">
      <protection locked="0"/>
    </xf>
    <xf numFmtId="0" fontId="5" fillId="0" borderId="0" xfId="0" applyFont="1"/>
    <xf numFmtId="11" fontId="5" fillId="0" borderId="0" xfId="0" applyNumberFormat="1" applyFont="1"/>
    <xf numFmtId="0" fontId="5" fillId="0" borderId="19" xfId="0" applyFont="1" applyBorder="1"/>
    <xf numFmtId="16" fontId="5" fillId="0" borderId="0" xfId="0" applyNumberFormat="1" applyFont="1"/>
    <xf numFmtId="0" fontId="5" fillId="0" borderId="20" xfId="0" applyFont="1" applyBorder="1"/>
    <xf numFmtId="0" fontId="5" fillId="0" borderId="38" xfId="0" applyFont="1" applyBorder="1"/>
    <xf numFmtId="16" fontId="5" fillId="0" borderId="30" xfId="0" applyNumberFormat="1" applyFont="1" applyBorder="1"/>
    <xf numFmtId="0" fontId="5" fillId="0" borderId="30" xfId="0" applyFont="1" applyBorder="1"/>
    <xf numFmtId="0" fontId="5" fillId="0" borderId="39" xfId="0" applyFont="1" applyBorder="1"/>
    <xf numFmtId="0" fontId="5" fillId="0" borderId="5" xfId="0" applyFont="1" applyBorder="1"/>
    <xf numFmtId="164" fontId="7" fillId="0" borderId="72" xfId="0" applyNumberFormat="1" applyFont="1" applyBorder="1" applyAlignment="1" applyProtection="1">
      <alignment vertical="top"/>
    </xf>
    <xf numFmtId="164" fontId="7" fillId="0" borderId="73" xfId="0" applyNumberFormat="1" applyFont="1" applyBorder="1" applyAlignment="1" applyProtection="1">
      <alignment vertical="top"/>
    </xf>
    <xf numFmtId="164" fontId="7" fillId="0" borderId="70" xfId="0" applyNumberFormat="1" applyFont="1" applyBorder="1" applyAlignment="1" applyProtection="1">
      <alignment vertical="top"/>
    </xf>
    <xf numFmtId="0" fontId="26" fillId="0" borderId="0" xfId="0" applyFont="1"/>
    <xf numFmtId="169" fontId="8" fillId="0" borderId="0" xfId="0" applyNumberFormat="1" applyFont="1" applyBorder="1" applyAlignment="1" applyProtection="1">
      <alignment vertical="top"/>
    </xf>
    <xf numFmtId="0" fontId="27" fillId="0" borderId="0" xfId="0" applyFont="1" applyBorder="1" applyProtection="1">
      <protection locked="0"/>
    </xf>
    <xf numFmtId="1" fontId="11" fillId="0" borderId="20" xfId="0" applyNumberFormat="1" applyFont="1" applyBorder="1" applyProtection="1">
      <protection locked="0"/>
    </xf>
    <xf numFmtId="0" fontId="19" fillId="0" borderId="2" xfId="0" applyFont="1" applyBorder="1"/>
    <xf numFmtId="0" fontId="28" fillId="0" borderId="0" xfId="0" applyFont="1"/>
    <xf numFmtId="170" fontId="28" fillId="0" borderId="5" xfId="0" applyNumberFormat="1" applyFont="1" applyBorder="1"/>
    <xf numFmtId="171" fontId="3" fillId="0" borderId="0" xfId="0" applyNumberFormat="1" applyFont="1"/>
    <xf numFmtId="2" fontId="18" fillId="0" borderId="0" xfId="0" applyNumberFormat="1" applyFont="1"/>
    <xf numFmtId="2" fontId="18" fillId="0" borderId="19" xfId="0" applyNumberFormat="1" applyFont="1" applyBorder="1"/>
    <xf numFmtId="2" fontId="18" fillId="0" borderId="38" xfId="0" applyNumberFormat="1" applyFont="1" applyBorder="1"/>
    <xf numFmtId="16" fontId="18" fillId="0" borderId="30" xfId="0" applyNumberFormat="1" applyFont="1" applyBorder="1"/>
    <xf numFmtId="171" fontId="18" fillId="0" borderId="19" xfId="0" applyNumberFormat="1" applyFont="1" applyBorder="1"/>
    <xf numFmtId="171" fontId="18" fillId="0" borderId="38" xfId="0" applyNumberFormat="1" applyFont="1" applyBorder="1"/>
    <xf numFmtId="0" fontId="19" fillId="0" borderId="7" xfId="0" applyFont="1" applyBorder="1" applyAlignment="1">
      <alignment horizontal="center"/>
    </xf>
    <xf numFmtId="171" fontId="28" fillId="0" borderId="0" xfId="0" applyNumberFormat="1" applyFont="1"/>
    <xf numFmtId="0" fontId="11" fillId="0" borderId="74" xfId="0" applyFont="1" applyBorder="1" applyProtection="1">
      <protection locked="0"/>
    </xf>
    <xf numFmtId="0" fontId="12" fillId="0" borderId="4" xfId="0" applyFont="1" applyBorder="1"/>
    <xf numFmtId="0" fontId="26" fillId="0" borderId="0" xfId="0" applyFont="1" applyFill="1"/>
    <xf numFmtId="0" fontId="24" fillId="0" borderId="0" xfId="0" applyFont="1" applyFill="1" applyProtection="1"/>
    <xf numFmtId="0" fontId="25" fillId="0" borderId="0" xfId="0" applyFont="1" applyFill="1" applyProtection="1"/>
    <xf numFmtId="0" fontId="3" fillId="0" borderId="0" xfId="0" applyFont="1" applyFill="1" applyProtection="1"/>
    <xf numFmtId="164" fontId="7" fillId="0" borderId="0" xfId="0" applyNumberFormat="1" applyFont="1" applyFill="1" applyBorder="1" applyAlignment="1" applyProtection="1">
      <alignment vertical="top"/>
    </xf>
    <xf numFmtId="16" fontId="7" fillId="0" borderId="0" xfId="0" applyNumberFormat="1" applyFont="1" applyFill="1" applyBorder="1" applyAlignment="1" applyProtection="1">
      <alignment vertical="top"/>
    </xf>
    <xf numFmtId="16" fontId="7" fillId="0" borderId="0" xfId="0" applyNumberFormat="1" applyFont="1" applyBorder="1" applyAlignment="1" applyProtection="1">
      <alignment vertical="top"/>
    </xf>
    <xf numFmtId="164" fontId="7" fillId="0" borderId="12" xfId="0" applyNumberFormat="1" applyFont="1" applyFill="1" applyBorder="1" applyAlignment="1" applyProtection="1">
      <alignment vertical="top"/>
    </xf>
    <xf numFmtId="16" fontId="7" fillId="0" borderId="12" xfId="0" applyNumberFormat="1" applyFont="1" applyFill="1" applyBorder="1" applyAlignment="1" applyProtection="1">
      <alignment vertical="top"/>
    </xf>
    <xf numFmtId="0" fontId="2" fillId="0" borderId="12" xfId="0" applyFont="1" applyBorder="1" applyAlignment="1" applyProtection="1">
      <alignment vertical="top"/>
    </xf>
    <xf numFmtId="0" fontId="7" fillId="0" borderId="19" xfId="0" applyFont="1" applyBorder="1" applyAlignment="1" applyProtection="1">
      <alignment horizontal="right"/>
    </xf>
    <xf numFmtId="0" fontId="8" fillId="0" borderId="39" xfId="0" applyFont="1" applyBorder="1" applyAlignment="1" applyProtection="1">
      <alignment horizontal="right" vertical="top"/>
    </xf>
    <xf numFmtId="0" fontId="8" fillId="0" borderId="58" xfId="0" applyFont="1" applyBorder="1" applyAlignment="1" applyProtection="1">
      <alignment horizontal="right" vertical="top"/>
    </xf>
    <xf numFmtId="0" fontId="8" fillId="0" borderId="58" xfId="0" applyFont="1" applyFill="1" applyBorder="1" applyAlignment="1" applyProtection="1">
      <alignment horizontal="right" vertical="top"/>
    </xf>
    <xf numFmtId="0" fontId="7" fillId="0" borderId="42" xfId="0" applyFont="1" applyFill="1" applyBorder="1" applyAlignment="1">
      <alignment horizontal="right"/>
    </xf>
    <xf numFmtId="0" fontId="8" fillId="0" borderId="39" xfId="0" applyFont="1" applyFill="1" applyBorder="1" applyAlignment="1" applyProtection="1">
      <alignment horizontal="right" vertical="top"/>
    </xf>
    <xf numFmtId="16" fontId="7" fillId="0" borderId="0" xfId="0" applyNumberFormat="1" applyFont="1" applyBorder="1" applyAlignment="1" applyProtection="1">
      <alignment horizontal="right" vertical="top"/>
    </xf>
    <xf numFmtId="173" fontId="7" fillId="0" borderId="43" xfId="0" applyNumberFormat="1" applyFont="1" applyBorder="1" applyAlignment="1" applyProtection="1">
      <alignment vertical="top"/>
    </xf>
    <xf numFmtId="173" fontId="7" fillId="0" borderId="9" xfId="0" applyNumberFormat="1" applyFont="1" applyBorder="1" applyAlignment="1" applyProtection="1">
      <alignment vertical="top"/>
    </xf>
    <xf numFmtId="16" fontId="7" fillId="0" borderId="9" xfId="0" applyNumberFormat="1" applyFont="1" applyBorder="1" applyAlignment="1" applyProtection="1">
      <alignment horizontal="right" vertical="top"/>
    </xf>
    <xf numFmtId="16" fontId="7" fillId="0" borderId="9" xfId="0" applyNumberFormat="1" applyFont="1" applyBorder="1" applyAlignment="1" applyProtection="1">
      <alignment vertical="top"/>
    </xf>
    <xf numFmtId="171" fontId="7" fillId="0" borderId="43" xfId="0" applyNumberFormat="1" applyFont="1" applyBorder="1" applyAlignment="1" applyProtection="1">
      <alignment vertical="top"/>
    </xf>
    <xf numFmtId="171" fontId="7" fillId="0" borderId="9" xfId="0" applyNumberFormat="1" applyFont="1" applyBorder="1" applyAlignment="1" applyProtection="1">
      <alignment vertical="top"/>
    </xf>
    <xf numFmtId="171" fontId="7" fillId="0" borderId="1" xfId="0" applyNumberFormat="1" applyFont="1" applyBorder="1" applyAlignment="1" applyProtection="1">
      <alignment vertical="top"/>
    </xf>
    <xf numFmtId="0" fontId="7" fillId="0" borderId="0" xfId="0" applyFont="1" applyAlignment="1" applyProtection="1">
      <alignment horizontal="right" vertical="center"/>
    </xf>
    <xf numFmtId="0" fontId="7" fillId="0" borderId="0" xfId="0" applyFont="1" applyFill="1" applyBorder="1" applyAlignment="1" applyProtection="1">
      <alignment horizontal="right" vertical="center"/>
    </xf>
    <xf numFmtId="0" fontId="7" fillId="0" borderId="0" xfId="0" applyFont="1" applyBorder="1" applyAlignment="1" applyProtection="1">
      <alignment horizontal="right" vertical="center"/>
    </xf>
    <xf numFmtId="0" fontId="13" fillId="0" borderId="0" xfId="9"/>
    <xf numFmtId="0" fontId="13" fillId="0" borderId="0" xfId="9" applyAlignment="1">
      <alignment horizontal="center"/>
    </xf>
    <xf numFmtId="0" fontId="31" fillId="0" borderId="0" xfId="8" applyFont="1" applyAlignment="1">
      <alignment wrapText="1"/>
    </xf>
    <xf numFmtId="0" fontId="29" fillId="0" borderId="0" xfId="9" applyFont="1" applyAlignment="1">
      <alignment horizontal="centerContinuous"/>
    </xf>
    <xf numFmtId="0" fontId="13" fillId="0" borderId="0" xfId="9" applyAlignment="1">
      <alignment horizontal="centerContinuous"/>
    </xf>
    <xf numFmtId="0" fontId="32" fillId="0" borderId="0" xfId="9" applyFont="1"/>
    <xf numFmtId="0" fontId="33" fillId="0" borderId="75" xfId="9" applyFont="1" applyBorder="1" applyAlignment="1">
      <alignment horizontal="center"/>
    </xf>
    <xf numFmtId="0" fontId="33" fillId="0" borderId="76" xfId="9" applyFont="1" applyBorder="1" applyAlignment="1">
      <alignment horizontal="center"/>
    </xf>
    <xf numFmtId="0" fontId="33" fillId="0" borderId="77" xfId="9" applyFont="1" applyBorder="1" applyAlignment="1">
      <alignment horizontal="center"/>
    </xf>
    <xf numFmtId="0" fontId="33" fillId="0" borderId="78" xfId="9" applyFont="1" applyFill="1" applyBorder="1" applyAlignment="1">
      <alignment horizontal="center"/>
    </xf>
    <xf numFmtId="0" fontId="32" fillId="0" borderId="79" xfId="9" applyFont="1" applyBorder="1" applyAlignment="1">
      <alignment vertical="top" wrapText="1"/>
    </xf>
    <xf numFmtId="0" fontId="32" fillId="0" borderId="65" xfId="9" applyFont="1" applyBorder="1" applyAlignment="1">
      <alignment vertical="top" wrapText="1"/>
    </xf>
    <xf numFmtId="0" fontId="32" fillId="0" borderId="80" xfId="9" applyFont="1" applyBorder="1" applyAlignment="1">
      <alignment vertical="top"/>
    </xf>
    <xf numFmtId="0" fontId="32" fillId="0" borderId="81" xfId="9" applyFont="1" applyBorder="1" applyAlignment="1">
      <alignment vertical="top" wrapText="1"/>
    </xf>
    <xf numFmtId="0" fontId="32" fillId="0" borderId="82" xfId="9" applyFont="1" applyBorder="1" applyAlignment="1">
      <alignment vertical="top" wrapText="1"/>
    </xf>
    <xf numFmtId="0" fontId="32" fillId="0" borderId="83" xfId="9" applyFont="1" applyBorder="1" applyAlignment="1">
      <alignment vertical="top" wrapText="1"/>
    </xf>
    <xf numFmtId="0" fontId="32" fillId="0" borderId="80" xfId="9" applyFont="1" applyBorder="1" applyAlignment="1">
      <alignment vertical="top" wrapText="1"/>
    </xf>
    <xf numFmtId="0" fontId="32" fillId="0" borderId="84" xfId="9" applyFont="1" applyBorder="1" applyAlignment="1">
      <alignment vertical="top" wrapText="1"/>
    </xf>
    <xf numFmtId="0" fontId="32" fillId="0" borderId="85" xfId="9" applyFont="1" applyBorder="1" applyAlignment="1">
      <alignment vertical="top" wrapText="1"/>
    </xf>
    <xf numFmtId="0" fontId="34" fillId="0" borderId="0" xfId="9" applyFont="1"/>
    <xf numFmtId="0" fontId="33" fillId="0" borderId="0" xfId="0" applyFont="1"/>
    <xf numFmtId="0" fontId="32" fillId="0" borderId="0" xfId="0" applyFont="1"/>
    <xf numFmtId="0" fontId="7" fillId="0" borderId="86" xfId="0" applyFont="1" applyBorder="1"/>
    <xf numFmtId="0" fontId="7" fillId="0" borderId="0" xfId="0" applyFont="1" applyAlignment="1">
      <alignment horizontal="right"/>
    </xf>
    <xf numFmtId="1" fontId="7" fillId="0" borderId="0" xfId="0" applyNumberFormat="1" applyFont="1" applyAlignment="1">
      <alignment horizontal="right"/>
    </xf>
    <xf numFmtId="173" fontId="7" fillId="0" borderId="0" xfId="0" applyNumberFormat="1" applyFont="1" applyAlignment="1">
      <alignment horizontal="right"/>
    </xf>
    <xf numFmtId="171" fontId="7" fillId="0" borderId="0" xfId="0" applyNumberFormat="1" applyFont="1" applyAlignment="1">
      <alignment horizontal="right"/>
    </xf>
    <xf numFmtId="0" fontId="0" fillId="0" borderId="87" xfId="0" applyBorder="1" applyAlignment="1">
      <alignment horizontal="right"/>
    </xf>
    <xf numFmtId="0" fontId="7" fillId="0" borderId="88" xfId="0" applyFont="1" applyBorder="1" applyAlignment="1">
      <alignment horizontal="right"/>
    </xf>
    <xf numFmtId="0" fontId="7" fillId="0" borderId="87" xfId="0" applyFont="1" applyBorder="1" applyAlignment="1">
      <alignment horizontal="right"/>
    </xf>
    <xf numFmtId="0" fontId="0" fillId="0" borderId="88" xfId="0" applyBorder="1" applyAlignment="1">
      <alignment horizontal="right"/>
    </xf>
    <xf numFmtId="2" fontId="7" fillId="0" borderId="88" xfId="0" applyNumberFormat="1" applyFont="1" applyBorder="1" applyAlignment="1">
      <alignment horizontal="right"/>
    </xf>
    <xf numFmtId="1" fontId="7" fillId="0" borderId="88" xfId="0" applyNumberFormat="1" applyFont="1" applyBorder="1" applyAlignment="1">
      <alignment horizontal="right"/>
    </xf>
    <xf numFmtId="1" fontId="7" fillId="0" borderId="89" xfId="0" applyNumberFormat="1" applyFont="1" applyBorder="1" applyAlignment="1">
      <alignment horizontal="right"/>
    </xf>
    <xf numFmtId="173" fontId="7" fillId="0" borderId="88" xfId="0" applyNumberFormat="1" applyFont="1" applyBorder="1" applyAlignment="1">
      <alignment horizontal="right"/>
    </xf>
    <xf numFmtId="2" fontId="7" fillId="0" borderId="89" xfId="0" applyNumberFormat="1" applyFont="1" applyBorder="1" applyAlignment="1">
      <alignment horizontal="right"/>
    </xf>
    <xf numFmtId="171" fontId="7" fillId="0" borderId="88" xfId="0" applyNumberFormat="1" applyFont="1" applyBorder="1" applyAlignment="1">
      <alignment horizontal="right"/>
    </xf>
    <xf numFmtId="173" fontId="7" fillId="0" borderId="89" xfId="0" applyNumberFormat="1" applyFont="1" applyBorder="1" applyAlignment="1">
      <alignment horizontal="right"/>
    </xf>
    <xf numFmtId="171" fontId="7" fillId="0" borderId="89" xfId="0" applyNumberFormat="1" applyFont="1" applyBorder="1" applyAlignment="1">
      <alignment horizontal="right"/>
    </xf>
    <xf numFmtId="0" fontId="7" fillId="0" borderId="90" xfId="0" applyFont="1" applyBorder="1" applyAlignment="1">
      <alignment horizontal="right"/>
    </xf>
    <xf numFmtId="0" fontId="8" fillId="0" borderId="91" xfId="0" applyFont="1" applyBorder="1" applyAlignment="1" applyProtection="1">
      <alignment horizontal="right" vertical="top"/>
    </xf>
    <xf numFmtId="0" fontId="0" fillId="0" borderId="92" xfId="0" applyBorder="1" applyAlignment="1">
      <alignment horizontal="right"/>
    </xf>
    <xf numFmtId="0" fontId="0" fillId="0" borderId="93" xfId="0" applyBorder="1" applyAlignment="1">
      <alignment horizontal="right"/>
    </xf>
    <xf numFmtId="0" fontId="0" fillId="0" borderId="94" xfId="0" applyBorder="1" applyAlignment="1">
      <alignment horizontal="right"/>
    </xf>
    <xf numFmtId="0" fontId="7" fillId="0" borderId="95" xfId="0" applyFont="1" applyBorder="1" applyAlignment="1">
      <alignment horizontal="right"/>
    </xf>
    <xf numFmtId="1" fontId="7" fillId="0" borderId="96" xfId="0" applyNumberFormat="1" applyFont="1" applyBorder="1" applyAlignment="1">
      <alignment horizontal="right"/>
    </xf>
    <xf numFmtId="0" fontId="7" fillId="0" borderId="94" xfId="0" applyFont="1" applyBorder="1" applyAlignment="1">
      <alignment horizontal="right"/>
    </xf>
    <xf numFmtId="1" fontId="7" fillId="0" borderId="97" xfId="0" applyNumberFormat="1" applyFont="1" applyBorder="1" applyAlignment="1">
      <alignment horizontal="right"/>
    </xf>
    <xf numFmtId="0" fontId="7" fillId="0" borderId="98" xfId="0" applyFont="1" applyBorder="1" applyAlignment="1">
      <alignment horizontal="right"/>
    </xf>
    <xf numFmtId="1" fontId="7" fillId="0" borderId="92" xfId="0" applyNumberFormat="1" applyFont="1" applyBorder="1" applyAlignment="1">
      <alignment horizontal="right"/>
    </xf>
    <xf numFmtId="0" fontId="7" fillId="0" borderId="93" xfId="0" applyFont="1" applyBorder="1" applyAlignment="1">
      <alignment horizontal="right"/>
    </xf>
    <xf numFmtId="173" fontId="7" fillId="0" borderId="96" xfId="0" applyNumberFormat="1" applyFont="1" applyBorder="1" applyAlignment="1">
      <alignment horizontal="right"/>
    </xf>
    <xf numFmtId="173" fontId="7" fillId="0" borderId="97" xfId="0" applyNumberFormat="1" applyFont="1" applyBorder="1" applyAlignment="1">
      <alignment horizontal="right"/>
    </xf>
    <xf numFmtId="2" fontId="7" fillId="0" borderId="96" xfId="0" applyNumberFormat="1" applyFont="1" applyBorder="1" applyAlignment="1">
      <alignment horizontal="right"/>
    </xf>
    <xf numFmtId="2" fontId="7" fillId="0" borderId="97" xfId="0" applyNumberFormat="1" applyFont="1" applyBorder="1" applyAlignment="1">
      <alignment horizontal="right"/>
    </xf>
    <xf numFmtId="171" fontId="7" fillId="0" borderId="96" xfId="0" applyNumberFormat="1" applyFont="1" applyBorder="1" applyAlignment="1">
      <alignment horizontal="right"/>
    </xf>
    <xf numFmtId="171" fontId="7" fillId="0" borderId="97" xfId="0" applyNumberFormat="1" applyFont="1" applyBorder="1" applyAlignment="1">
      <alignment horizontal="right"/>
    </xf>
    <xf numFmtId="1" fontId="0" fillId="0" borderId="0" xfId="0" applyNumberFormat="1" applyAlignment="1">
      <alignment horizontal="right"/>
    </xf>
    <xf numFmtId="164" fontId="8" fillId="0" borderId="0" xfId="0" applyNumberFormat="1" applyFont="1" applyBorder="1" applyAlignment="1" applyProtection="1">
      <alignment horizontal="right" vertical="top"/>
    </xf>
    <xf numFmtId="164" fontId="8" fillId="0" borderId="88" xfId="0" applyNumberFormat="1" applyFont="1" applyBorder="1" applyAlignment="1" applyProtection="1">
      <alignment horizontal="right" vertical="top"/>
    </xf>
    <xf numFmtId="164" fontId="8" fillId="0" borderId="89" xfId="0" applyNumberFormat="1" applyFont="1" applyBorder="1" applyAlignment="1" applyProtection="1">
      <alignment horizontal="right" vertical="top"/>
    </xf>
    <xf numFmtId="1" fontId="7" fillId="0" borderId="88" xfId="0" applyNumberFormat="1" applyFont="1" applyBorder="1" applyAlignment="1" applyProtection="1">
      <alignment horizontal="right"/>
    </xf>
    <xf numFmtId="1" fontId="7" fillId="0" borderId="89" xfId="0" applyNumberFormat="1" applyFont="1" applyBorder="1" applyAlignment="1" applyProtection="1">
      <alignment horizontal="right"/>
    </xf>
    <xf numFmtId="173" fontId="7" fillId="0" borderId="88" xfId="0" applyNumberFormat="1" applyFont="1" applyBorder="1" applyAlignment="1" applyProtection="1">
      <alignment horizontal="right"/>
    </xf>
    <xf numFmtId="173" fontId="7" fillId="0" borderId="89" xfId="0" applyNumberFormat="1" applyFont="1" applyBorder="1" applyAlignment="1" applyProtection="1">
      <alignment horizontal="right"/>
    </xf>
    <xf numFmtId="0" fontId="13" fillId="0" borderId="0" xfId="0" applyFont="1" applyAlignment="1">
      <alignment horizontal="right"/>
    </xf>
    <xf numFmtId="0" fontId="13" fillId="0" borderId="0" xfId="0" applyFont="1" applyProtection="1"/>
    <xf numFmtId="0" fontId="13" fillId="0" borderId="0" xfId="0" applyFont="1" applyAlignment="1" applyProtection="1">
      <alignment horizontal="right"/>
    </xf>
    <xf numFmtId="0" fontId="37" fillId="0" borderId="0" xfId="0" applyFont="1" applyAlignment="1" applyProtection="1">
      <alignment vertical="top"/>
    </xf>
    <xf numFmtId="0" fontId="31" fillId="0" borderId="0" xfId="0" applyFont="1" applyAlignment="1" applyProtection="1">
      <alignment vertical="top"/>
    </xf>
    <xf numFmtId="0" fontId="31" fillId="0" borderId="0" xfId="0" applyFont="1" applyAlignment="1" applyProtection="1">
      <alignment horizontal="right" vertical="top"/>
    </xf>
    <xf numFmtId="0" fontId="38" fillId="0" borderId="8" xfId="0" applyFont="1" applyBorder="1" applyAlignment="1" applyProtection="1">
      <alignment vertical="top"/>
    </xf>
    <xf numFmtId="0" fontId="39" fillId="0" borderId="9" xfId="0" applyFont="1" applyBorder="1" applyAlignment="1" applyProtection="1">
      <alignment vertical="top"/>
    </xf>
    <xf numFmtId="0" fontId="39" fillId="0" borderId="22" xfId="0" applyFont="1" applyBorder="1" applyAlignment="1" applyProtection="1">
      <alignment vertical="top"/>
    </xf>
    <xf numFmtId="0" fontId="39" fillId="0" borderId="0" xfId="0" applyFont="1" applyBorder="1" applyAlignment="1" applyProtection="1">
      <alignment vertical="top"/>
    </xf>
    <xf numFmtId="0" fontId="13" fillId="0" borderId="87" xfId="0" applyFont="1" applyBorder="1" applyAlignment="1">
      <alignment horizontal="right"/>
    </xf>
    <xf numFmtId="0" fontId="39" fillId="0" borderId="26" xfId="0" applyFont="1" applyBorder="1" applyAlignment="1" applyProtection="1">
      <alignment vertical="top"/>
    </xf>
    <xf numFmtId="0" fontId="31" fillId="0" borderId="0" xfId="0" applyFont="1" applyFill="1" applyBorder="1" applyAlignment="1" applyProtection="1">
      <alignment horizontal="right" vertical="top"/>
    </xf>
    <xf numFmtId="0" fontId="31" fillId="0" borderId="0" xfId="0" applyFont="1" applyAlignment="1" applyProtection="1">
      <alignment horizontal="right"/>
    </xf>
    <xf numFmtId="0" fontId="31" fillId="0" borderId="0" xfId="0" applyFont="1" applyBorder="1" applyAlignment="1" applyProtection="1">
      <alignment horizontal="right"/>
    </xf>
    <xf numFmtId="0" fontId="31" fillId="0" borderId="7" xfId="0" applyFont="1" applyBorder="1" applyAlignment="1" applyProtection="1">
      <alignment horizontal="right"/>
    </xf>
    <xf numFmtId="0" fontId="39" fillId="0" borderId="10" xfId="0" applyFont="1" applyBorder="1" applyAlignment="1" applyProtection="1">
      <alignment horizontal="right" vertical="top"/>
    </xf>
    <xf numFmtId="0" fontId="31" fillId="0" borderId="88" xfId="0" applyFont="1" applyBorder="1" applyAlignment="1">
      <alignment horizontal="right"/>
    </xf>
    <xf numFmtId="0" fontId="39" fillId="0" borderId="27" xfId="0" applyFont="1" applyBorder="1" applyAlignment="1" applyProtection="1">
      <alignment vertical="top"/>
    </xf>
    <xf numFmtId="0" fontId="39" fillId="0" borderId="5" xfId="0" applyFont="1" applyBorder="1" applyAlignment="1" applyProtection="1">
      <alignment horizontal="right" vertical="top"/>
    </xf>
    <xf numFmtId="0" fontId="31" fillId="0" borderId="31" xfId="0" applyFont="1" applyBorder="1" applyAlignment="1">
      <alignment horizontal="right"/>
    </xf>
    <xf numFmtId="0" fontId="31" fillId="0" borderId="56" xfId="0" applyFont="1" applyBorder="1" applyAlignment="1">
      <alignment horizontal="right"/>
    </xf>
    <xf numFmtId="0" fontId="39" fillId="0" borderId="11" xfId="0" applyFont="1" applyBorder="1" applyAlignment="1" applyProtection="1">
      <alignment horizontal="right" vertical="top"/>
    </xf>
    <xf numFmtId="0" fontId="39" fillId="0" borderId="0" xfId="0" applyFont="1" applyBorder="1" applyAlignment="1" applyProtection="1">
      <alignment horizontal="right" vertical="top"/>
    </xf>
    <xf numFmtId="0" fontId="31" fillId="0" borderId="90" xfId="0" applyFont="1" applyBorder="1" applyAlignment="1">
      <alignment horizontal="right"/>
    </xf>
    <xf numFmtId="0" fontId="31" fillId="2" borderId="28" xfId="0" applyFont="1" applyFill="1" applyBorder="1"/>
    <xf numFmtId="164" fontId="31" fillId="0" borderId="0" xfId="0" applyNumberFormat="1" applyFont="1" applyAlignment="1" applyProtection="1">
      <alignment vertical="top"/>
    </xf>
    <xf numFmtId="164" fontId="31" fillId="0" borderId="7" xfId="0" applyNumberFormat="1" applyFont="1" applyBorder="1" applyAlignment="1" applyProtection="1">
      <alignment vertical="top"/>
    </xf>
    <xf numFmtId="169" fontId="39" fillId="0" borderId="10" xfId="0" applyNumberFormat="1" applyFont="1" applyBorder="1" applyAlignment="1" applyProtection="1">
      <alignment vertical="top"/>
    </xf>
    <xf numFmtId="164" fontId="39" fillId="0" borderId="0" xfId="0" applyNumberFormat="1" applyFont="1" applyBorder="1" applyAlignment="1" applyProtection="1">
      <alignment vertical="top"/>
    </xf>
    <xf numFmtId="0" fontId="31" fillId="2" borderId="26" xfId="0" applyFont="1" applyFill="1" applyBorder="1"/>
    <xf numFmtId="0" fontId="31" fillId="2" borderId="29" xfId="0" applyFont="1" applyFill="1" applyBorder="1"/>
    <xf numFmtId="164" fontId="31" fillId="0" borderId="25" xfId="0" applyNumberFormat="1" applyFont="1" applyBorder="1" applyAlignment="1" applyProtection="1">
      <alignment vertical="top"/>
    </xf>
    <xf numFmtId="164" fontId="31" fillId="0" borderId="12" xfId="0" applyNumberFormat="1" applyFont="1" applyBorder="1" applyAlignment="1" applyProtection="1">
      <alignment vertical="top"/>
    </xf>
    <xf numFmtId="164" fontId="31" fillId="0" borderId="23" xfId="0" applyNumberFormat="1" applyFont="1" applyBorder="1" applyAlignment="1" applyProtection="1">
      <alignment vertical="top"/>
    </xf>
    <xf numFmtId="169" fontId="39" fillId="0" borderId="13" xfId="0" applyNumberFormat="1" applyFont="1" applyBorder="1" applyAlignment="1" applyProtection="1">
      <alignment vertical="top"/>
    </xf>
    <xf numFmtId="0" fontId="31" fillId="0" borderId="9" xfId="0" applyFont="1" applyBorder="1" applyAlignment="1" applyProtection="1">
      <alignment vertical="top"/>
    </xf>
    <xf numFmtId="164" fontId="31" fillId="0" borderId="9" xfId="0" applyNumberFormat="1" applyFont="1" applyBorder="1" applyAlignment="1" applyProtection="1">
      <alignment vertical="top"/>
    </xf>
    <xf numFmtId="0" fontId="13" fillId="0" borderId="88" xfId="0" applyFont="1" applyBorder="1" applyAlignment="1">
      <alignment horizontal="right"/>
    </xf>
    <xf numFmtId="164" fontId="31" fillId="0" borderId="0" xfId="0" applyNumberFormat="1" applyFont="1" applyBorder="1" applyAlignment="1" applyProtection="1">
      <alignment vertical="top"/>
    </xf>
    <xf numFmtId="0" fontId="31" fillId="0" borderId="3" xfId="0" applyFont="1" applyBorder="1" applyAlignment="1" applyProtection="1">
      <alignment vertical="top"/>
    </xf>
    <xf numFmtId="0" fontId="39" fillId="0" borderId="4" xfId="0" applyFont="1" applyBorder="1" applyAlignment="1" applyProtection="1">
      <alignment horizontal="right" vertical="top"/>
    </xf>
    <xf numFmtId="164" fontId="31" fillId="0" borderId="3" xfId="0" applyNumberFormat="1" applyFont="1" applyBorder="1" applyAlignment="1" applyProtection="1">
      <alignment vertical="top"/>
    </xf>
    <xf numFmtId="0" fontId="31" fillId="2" borderId="0" xfId="0" applyFont="1" applyFill="1" applyBorder="1"/>
    <xf numFmtId="164" fontId="39" fillId="0" borderId="0" xfId="0" applyNumberFormat="1" applyFont="1" applyAlignment="1" applyProtection="1">
      <alignment vertical="top"/>
    </xf>
    <xf numFmtId="169" fontId="39" fillId="0" borderId="0" xfId="0" applyNumberFormat="1" applyFont="1" applyBorder="1" applyAlignment="1" applyProtection="1">
      <alignment vertical="top"/>
    </xf>
    <xf numFmtId="0" fontId="38" fillId="0" borderId="32" xfId="0" applyFont="1" applyBorder="1" applyAlignment="1" applyProtection="1">
      <alignment vertical="top"/>
    </xf>
    <xf numFmtId="0" fontId="39" fillId="0" borderId="7" xfId="0" applyFont="1" applyBorder="1" applyAlignment="1" applyProtection="1">
      <alignment vertical="top"/>
    </xf>
    <xf numFmtId="164" fontId="13" fillId="0" borderId="0" xfId="0" applyNumberFormat="1" applyFont="1" applyProtection="1"/>
    <xf numFmtId="0" fontId="29" fillId="0" borderId="0" xfId="0" applyFont="1"/>
    <xf numFmtId="164" fontId="13" fillId="0" borderId="0" xfId="0" applyNumberFormat="1" applyFont="1" applyAlignment="1" applyProtection="1">
      <alignment horizontal="right"/>
    </xf>
    <xf numFmtId="0" fontId="13" fillId="0" borderId="99" xfId="0" applyFont="1" applyBorder="1"/>
    <xf numFmtId="0" fontId="31" fillId="0" borderId="0" xfId="0" applyFont="1" applyBorder="1" applyAlignment="1" applyProtection="1">
      <alignment horizontal="right" vertical="top"/>
    </xf>
    <xf numFmtId="0" fontId="31" fillId="0" borderId="0" xfId="0" applyFont="1" applyBorder="1" applyAlignment="1" applyProtection="1">
      <alignment vertical="top"/>
    </xf>
    <xf numFmtId="164" fontId="31" fillId="0" borderId="26" xfId="0" applyNumberFormat="1" applyFont="1" applyBorder="1" applyAlignment="1" applyProtection="1">
      <alignment vertical="top"/>
    </xf>
    <xf numFmtId="2" fontId="31" fillId="0" borderId="0" xfId="0" applyNumberFormat="1" applyFont="1" applyBorder="1" applyAlignment="1" applyProtection="1">
      <alignment vertical="top"/>
    </xf>
    <xf numFmtId="2" fontId="31" fillId="0" borderId="88" xfId="0" applyNumberFormat="1" applyFont="1" applyBorder="1" applyAlignment="1">
      <alignment horizontal="right"/>
    </xf>
    <xf numFmtId="174" fontId="31" fillId="0" borderId="0" xfId="0" applyNumberFormat="1" applyFont="1" applyBorder="1" applyAlignment="1" applyProtection="1">
      <alignment vertical="top"/>
    </xf>
    <xf numFmtId="174" fontId="31" fillId="0" borderId="3" xfId="0" applyNumberFormat="1" applyFont="1" applyBorder="1" applyAlignment="1" applyProtection="1">
      <alignment vertical="top"/>
    </xf>
    <xf numFmtId="174" fontId="31" fillId="0" borderId="88" xfId="0" applyNumberFormat="1" applyFont="1" applyBorder="1" applyAlignment="1">
      <alignment horizontal="right"/>
    </xf>
    <xf numFmtId="164" fontId="40" fillId="0" borderId="26" xfId="0" applyNumberFormat="1" applyFont="1" applyBorder="1" applyAlignment="1" applyProtection="1">
      <alignment vertical="top"/>
    </xf>
    <xf numFmtId="0" fontId="13" fillId="0" borderId="0" xfId="0" applyFont="1" applyBorder="1"/>
    <xf numFmtId="164" fontId="31" fillId="0" borderId="29" xfId="0" applyNumberFormat="1" applyFont="1" applyBorder="1" applyAlignment="1" applyProtection="1">
      <alignment vertical="top"/>
    </xf>
    <xf numFmtId="174" fontId="31" fillId="0" borderId="12" xfId="0" applyNumberFormat="1" applyFont="1" applyBorder="1" applyAlignment="1" applyProtection="1">
      <alignment vertical="top"/>
    </xf>
    <xf numFmtId="164" fontId="39" fillId="0" borderId="12" xfId="0" applyNumberFormat="1" applyFont="1" applyBorder="1" applyAlignment="1" applyProtection="1">
      <alignment vertical="top"/>
    </xf>
    <xf numFmtId="174" fontId="31" fillId="0" borderId="25" xfId="0" applyNumberFormat="1" applyFont="1" applyBorder="1" applyAlignment="1" applyProtection="1">
      <alignment vertical="top"/>
    </xf>
    <xf numFmtId="174" fontId="31" fillId="0" borderId="89" xfId="0" applyNumberFormat="1" applyFont="1" applyBorder="1" applyAlignment="1">
      <alignment horizontal="right"/>
    </xf>
    <xf numFmtId="164" fontId="31" fillId="0" borderId="100" xfId="0" applyNumberFormat="1" applyFont="1" applyBorder="1" applyAlignment="1" applyProtection="1">
      <alignment vertical="top"/>
    </xf>
    <xf numFmtId="164" fontId="31" fillId="0" borderId="101" xfId="0" applyNumberFormat="1" applyFont="1" applyBorder="1" applyAlignment="1" applyProtection="1">
      <alignment vertical="top"/>
    </xf>
    <xf numFmtId="164" fontId="31" fillId="0" borderId="52" xfId="0" applyNumberFormat="1" applyFont="1" applyBorder="1" applyAlignment="1" applyProtection="1">
      <alignment vertical="top"/>
    </xf>
    <xf numFmtId="164" fontId="31" fillId="0" borderId="102" xfId="0" applyNumberFormat="1" applyFont="1" applyBorder="1" applyAlignment="1" applyProtection="1">
      <alignment vertical="top"/>
    </xf>
    <xf numFmtId="164" fontId="31" fillId="0" borderId="57" xfId="0" applyNumberFormat="1" applyFont="1" applyBorder="1" applyAlignment="1" applyProtection="1">
      <alignment vertical="top"/>
    </xf>
    <xf numFmtId="1" fontId="31" fillId="0" borderId="88" xfId="0" applyNumberFormat="1" applyFont="1" applyBorder="1" applyAlignment="1">
      <alignment horizontal="right"/>
    </xf>
    <xf numFmtId="1" fontId="31" fillId="0" borderId="89" xfId="0" applyNumberFormat="1" applyFont="1" applyBorder="1" applyAlignment="1">
      <alignment horizontal="right"/>
    </xf>
    <xf numFmtId="169" fontId="13" fillId="0" borderId="0" xfId="0" applyNumberFormat="1" applyFont="1" applyProtection="1"/>
    <xf numFmtId="0" fontId="37" fillId="0" borderId="0" xfId="0" applyFont="1" applyProtection="1"/>
    <xf numFmtId="173" fontId="31" fillId="0" borderId="0" xfId="0" applyNumberFormat="1" applyFont="1" applyAlignment="1" applyProtection="1">
      <alignment vertical="top"/>
    </xf>
    <xf numFmtId="173" fontId="31" fillId="0" borderId="7" xfId="0" applyNumberFormat="1" applyFont="1" applyBorder="1" applyAlignment="1" applyProtection="1">
      <alignment vertical="top"/>
    </xf>
    <xf numFmtId="173" fontId="31" fillId="0" borderId="88" xfId="0" applyNumberFormat="1" applyFont="1" applyBorder="1" applyAlignment="1">
      <alignment horizontal="right"/>
    </xf>
    <xf numFmtId="173" fontId="31" fillId="0" borderId="12" xfId="0" applyNumberFormat="1" applyFont="1" applyBorder="1" applyAlignment="1" applyProtection="1">
      <alignment vertical="top"/>
    </xf>
    <xf numFmtId="173" fontId="31" fillId="0" borderId="23" xfId="0" applyNumberFormat="1" applyFont="1" applyBorder="1" applyAlignment="1" applyProtection="1">
      <alignment vertical="top"/>
    </xf>
    <xf numFmtId="173" fontId="31" fillId="0" borderId="89" xfId="0" applyNumberFormat="1" applyFont="1" applyBorder="1" applyAlignment="1">
      <alignment horizontal="right"/>
    </xf>
    <xf numFmtId="0" fontId="31" fillId="0" borderId="0" xfId="0" applyFont="1"/>
    <xf numFmtId="2" fontId="31" fillId="0" borderId="0" xfId="0" applyNumberFormat="1" applyFont="1" applyAlignment="1" applyProtection="1">
      <alignment vertical="top"/>
    </xf>
    <xf numFmtId="2" fontId="31" fillId="0" borderId="7" xfId="0" applyNumberFormat="1" applyFont="1" applyBorder="1" applyAlignment="1" applyProtection="1">
      <alignment vertical="top"/>
    </xf>
    <xf numFmtId="2" fontId="31" fillId="0" borderId="12" xfId="0" applyNumberFormat="1" applyFont="1" applyBorder="1" applyAlignment="1" applyProtection="1">
      <alignment vertical="top"/>
    </xf>
    <xf numFmtId="2" fontId="31" fillId="0" borderId="23" xfId="0" applyNumberFormat="1" applyFont="1" applyBorder="1" applyAlignment="1" applyProtection="1">
      <alignment vertical="top"/>
    </xf>
    <xf numFmtId="2" fontId="31" fillId="0" borderId="89" xfId="0" applyNumberFormat="1" applyFont="1" applyBorder="1" applyAlignment="1">
      <alignment horizontal="right"/>
    </xf>
    <xf numFmtId="173" fontId="31" fillId="0" borderId="0" xfId="0" applyNumberFormat="1" applyFont="1" applyBorder="1" applyAlignment="1" applyProtection="1">
      <alignment vertical="top"/>
    </xf>
    <xf numFmtId="173" fontId="31" fillId="0" borderId="9" xfId="0" applyNumberFormat="1" applyFont="1" applyBorder="1" applyAlignment="1" applyProtection="1">
      <alignment vertical="top"/>
    </xf>
    <xf numFmtId="169" fontId="39" fillId="0" borderId="9" xfId="0" applyNumberFormat="1" applyFont="1" applyBorder="1" applyAlignment="1" applyProtection="1">
      <alignment vertical="top"/>
    </xf>
    <xf numFmtId="0" fontId="31" fillId="0" borderId="0" xfId="0" applyFont="1" applyAlignment="1">
      <alignment horizontal="right"/>
    </xf>
    <xf numFmtId="0" fontId="37" fillId="0" borderId="0" xfId="0" applyFont="1" applyBorder="1" applyProtection="1"/>
    <xf numFmtId="169" fontId="39" fillId="0" borderId="12" xfId="0" applyNumberFormat="1" applyFont="1" applyBorder="1" applyAlignment="1" applyProtection="1">
      <alignment vertical="top"/>
    </xf>
    <xf numFmtId="0" fontId="31" fillId="0" borderId="87" xfId="0" applyFont="1" applyBorder="1" applyAlignment="1">
      <alignment horizontal="right"/>
    </xf>
    <xf numFmtId="171" fontId="31" fillId="0" borderId="0" xfId="0" applyNumberFormat="1" applyFont="1" applyAlignment="1" applyProtection="1">
      <alignment vertical="top"/>
    </xf>
    <xf numFmtId="171" fontId="31" fillId="0" borderId="7" xfId="0" applyNumberFormat="1" applyFont="1" applyBorder="1" applyAlignment="1" applyProtection="1">
      <alignment vertical="top"/>
    </xf>
    <xf numFmtId="171" fontId="31" fillId="0" borderId="88" xfId="0" applyNumberFormat="1" applyFont="1" applyBorder="1" applyAlignment="1">
      <alignment horizontal="right"/>
    </xf>
    <xf numFmtId="171" fontId="31" fillId="0" borderId="12" xfId="0" applyNumberFormat="1" applyFont="1" applyBorder="1" applyAlignment="1" applyProtection="1">
      <alignment vertical="top"/>
    </xf>
    <xf numFmtId="171" fontId="31" fillId="0" borderId="23" xfId="0" applyNumberFormat="1" applyFont="1" applyBorder="1" applyAlignment="1" applyProtection="1">
      <alignment vertical="top"/>
    </xf>
    <xf numFmtId="171" fontId="31" fillId="0" borderId="89" xfId="0" applyNumberFormat="1" applyFont="1" applyBorder="1" applyAlignment="1">
      <alignment horizontal="right"/>
    </xf>
    <xf numFmtId="166" fontId="13" fillId="0" borderId="0" xfId="0" applyNumberFormat="1" applyFont="1" applyProtection="1"/>
    <xf numFmtId="168" fontId="13" fillId="0" borderId="0" xfId="0" applyNumberFormat="1" applyFont="1" applyProtection="1"/>
    <xf numFmtId="167" fontId="13" fillId="0" borderId="0" xfId="0" applyNumberFormat="1" applyFont="1" applyProtection="1"/>
    <xf numFmtId="0" fontId="39" fillId="0" borderId="3" xfId="0" applyFont="1" applyBorder="1" applyAlignment="1" applyProtection="1">
      <alignment horizontal="right" vertical="top"/>
    </xf>
    <xf numFmtId="164" fontId="31" fillId="0" borderId="4" xfId="0" applyNumberFormat="1" applyFont="1" applyBorder="1" applyAlignment="1" applyProtection="1">
      <alignment vertical="top"/>
    </xf>
    <xf numFmtId="164" fontId="31" fillId="0" borderId="5" xfId="0" applyNumberFormat="1" applyFont="1" applyBorder="1" applyAlignment="1" applyProtection="1">
      <alignment vertical="top"/>
    </xf>
    <xf numFmtId="164" fontId="39" fillId="0" borderId="6" xfId="0" applyNumberFormat="1" applyFont="1" applyBorder="1" applyAlignment="1" applyProtection="1">
      <alignment vertical="top"/>
    </xf>
    <xf numFmtId="169" fontId="39" fillId="0" borderId="11" xfId="0" applyNumberFormat="1" applyFont="1" applyBorder="1" applyAlignment="1" applyProtection="1">
      <alignment vertical="top"/>
    </xf>
    <xf numFmtId="0" fontId="38" fillId="0" borderId="103" xfId="0" applyFont="1" applyBorder="1" applyAlignment="1" applyProtection="1">
      <alignment vertical="top"/>
    </xf>
    <xf numFmtId="1" fontId="31" fillId="0" borderId="0" xfId="0" applyNumberFormat="1" applyFont="1" applyBorder="1" applyAlignment="1" applyProtection="1">
      <alignment vertical="top"/>
    </xf>
    <xf numFmtId="1" fontId="31" fillId="0" borderId="88" xfId="0" applyNumberFormat="1" applyFont="1" applyBorder="1" applyAlignment="1" applyProtection="1">
      <alignment horizontal="right" vertical="top"/>
    </xf>
    <xf numFmtId="1" fontId="31" fillId="0" borderId="3" xfId="0" applyNumberFormat="1" applyFont="1" applyBorder="1" applyAlignment="1" applyProtection="1">
      <alignment vertical="top"/>
    </xf>
    <xf numFmtId="165" fontId="13" fillId="0" borderId="0" xfId="0" applyNumberFormat="1" applyFont="1" applyProtection="1"/>
    <xf numFmtId="1" fontId="31" fillId="0" borderId="12" xfId="0" applyNumberFormat="1" applyFont="1" applyBorder="1" applyAlignment="1" applyProtection="1">
      <alignment vertical="top"/>
    </xf>
    <xf numFmtId="1" fontId="31" fillId="0" borderId="89" xfId="0" applyNumberFormat="1" applyFont="1" applyBorder="1" applyAlignment="1" applyProtection="1">
      <alignment horizontal="right" vertical="top"/>
    </xf>
    <xf numFmtId="1" fontId="31" fillId="0" borderId="9" xfId="0" applyNumberFormat="1" applyFont="1" applyBorder="1" applyAlignment="1" applyProtection="1">
      <alignment vertical="top"/>
    </xf>
    <xf numFmtId="0" fontId="13" fillId="0" borderId="9" xfId="0" applyFont="1" applyBorder="1"/>
    <xf numFmtId="164" fontId="39" fillId="0" borderId="9" xfId="0" applyNumberFormat="1" applyFont="1" applyBorder="1" applyAlignment="1" applyProtection="1">
      <alignment vertical="top"/>
    </xf>
    <xf numFmtId="0" fontId="13" fillId="0" borderId="12" xfId="0" applyFont="1" applyBorder="1"/>
    <xf numFmtId="171" fontId="31" fillId="0" borderId="0" xfId="0" applyNumberFormat="1" applyFont="1" applyBorder="1" applyAlignment="1" applyProtection="1">
      <alignment vertical="top"/>
    </xf>
    <xf numFmtId="173" fontId="31" fillId="0" borderId="3" xfId="0" applyNumberFormat="1" applyFont="1" applyBorder="1" applyAlignment="1" applyProtection="1">
      <alignment vertical="top"/>
    </xf>
    <xf numFmtId="171" fontId="31" fillId="0" borderId="88" xfId="0" applyNumberFormat="1" applyFont="1" applyBorder="1" applyAlignment="1" applyProtection="1">
      <alignment horizontal="right" vertical="top"/>
    </xf>
    <xf numFmtId="164" fontId="31" fillId="0" borderId="27" xfId="0" applyNumberFormat="1" applyFont="1" applyBorder="1" applyAlignment="1" applyProtection="1">
      <alignment vertical="top"/>
    </xf>
    <xf numFmtId="171" fontId="31" fillId="0" borderId="4" xfId="0" applyNumberFormat="1" applyFont="1" applyBorder="1" applyAlignment="1" applyProtection="1">
      <alignment vertical="top"/>
    </xf>
    <xf numFmtId="171" fontId="31" fillId="0" borderId="5" xfId="0" applyNumberFormat="1" applyFont="1" applyBorder="1" applyAlignment="1" applyProtection="1">
      <alignment vertical="top"/>
    </xf>
    <xf numFmtId="164" fontId="39" fillId="0" borderId="5" xfId="0" applyNumberFormat="1" applyFont="1" applyBorder="1" applyAlignment="1" applyProtection="1">
      <alignment vertical="top"/>
    </xf>
    <xf numFmtId="173" fontId="31" fillId="0" borderId="4" xfId="0" applyNumberFormat="1" applyFont="1" applyBorder="1" applyAlignment="1" applyProtection="1">
      <alignment vertical="top"/>
    </xf>
    <xf numFmtId="173" fontId="31" fillId="0" borderId="5" xfId="0" applyNumberFormat="1" applyFont="1" applyBorder="1" applyAlignment="1" applyProtection="1">
      <alignment vertical="top"/>
    </xf>
    <xf numFmtId="171" fontId="31" fillId="0" borderId="90" xfId="0" applyNumberFormat="1" applyFont="1" applyBorder="1" applyAlignment="1" applyProtection="1">
      <alignment horizontal="right" vertical="top"/>
    </xf>
    <xf numFmtId="0" fontId="13" fillId="0" borderId="1" xfId="0" applyFont="1" applyBorder="1"/>
    <xf numFmtId="0" fontId="13" fillId="0" borderId="104" xfId="0" applyFont="1" applyBorder="1"/>
    <xf numFmtId="173" fontId="39" fillId="0" borderId="0" xfId="0" applyNumberFormat="1" applyFont="1" applyBorder="1" applyAlignment="1" applyProtection="1">
      <alignment vertical="top"/>
    </xf>
    <xf numFmtId="173" fontId="31" fillId="0" borderId="88" xfId="0" applyNumberFormat="1" applyFont="1" applyBorder="1" applyAlignment="1" applyProtection="1">
      <alignment horizontal="right" vertical="top"/>
    </xf>
    <xf numFmtId="173" fontId="39" fillId="0" borderId="5" xfId="0" applyNumberFormat="1" applyFont="1" applyBorder="1" applyAlignment="1" applyProtection="1">
      <alignment vertical="top"/>
    </xf>
    <xf numFmtId="173" fontId="31" fillId="0" borderId="90" xfId="0" applyNumberFormat="1" applyFont="1" applyBorder="1" applyAlignment="1" applyProtection="1">
      <alignment horizontal="right" vertical="top"/>
    </xf>
    <xf numFmtId="164" fontId="40" fillId="0" borderId="32" xfId="0" applyNumberFormat="1" applyFont="1" applyBorder="1" applyAlignment="1" applyProtection="1">
      <alignment vertical="top"/>
    </xf>
    <xf numFmtId="0" fontId="13" fillId="0" borderId="14" xfId="0" applyFont="1" applyBorder="1"/>
    <xf numFmtId="2" fontId="39" fillId="0" borderId="0" xfId="0" applyNumberFormat="1" applyFont="1" applyBorder="1" applyAlignment="1" applyProtection="1">
      <alignment vertical="top"/>
    </xf>
    <xf numFmtId="2" fontId="31" fillId="0" borderId="3" xfId="0" applyNumberFormat="1" applyFont="1" applyBorder="1" applyAlignment="1" applyProtection="1">
      <alignment vertical="top"/>
    </xf>
    <xf numFmtId="2" fontId="31" fillId="0" borderId="88" xfId="0" applyNumberFormat="1" applyFont="1" applyBorder="1" applyAlignment="1" applyProtection="1">
      <alignment horizontal="right" vertical="top"/>
    </xf>
    <xf numFmtId="2" fontId="31" fillId="0" borderId="88" xfId="0" applyNumberFormat="1" applyFont="1" applyBorder="1" applyAlignment="1" applyProtection="1">
      <alignment horizontal="right"/>
    </xf>
    <xf numFmtId="2" fontId="31" fillId="0" borderId="25" xfId="0" applyNumberFormat="1" applyFont="1" applyBorder="1" applyAlignment="1" applyProtection="1">
      <alignment vertical="top"/>
    </xf>
    <xf numFmtId="2" fontId="39" fillId="0" borderId="12" xfId="0" applyNumberFormat="1" applyFont="1" applyBorder="1" applyAlignment="1" applyProtection="1">
      <alignment vertical="top"/>
    </xf>
    <xf numFmtId="2" fontId="31" fillId="0" borderId="89" xfId="0" applyNumberFormat="1" applyFont="1" applyBorder="1" applyAlignment="1" applyProtection="1">
      <alignment horizontal="right" vertical="top"/>
    </xf>
    <xf numFmtId="1" fontId="31" fillId="0" borderId="90" xfId="0" applyNumberFormat="1" applyFont="1" applyBorder="1" applyAlignment="1">
      <alignment horizontal="right"/>
    </xf>
    <xf numFmtId="176" fontId="3" fillId="0" borderId="0" xfId="0" applyNumberFormat="1" applyFont="1" applyProtection="1"/>
    <xf numFmtId="164" fontId="3" fillId="0" borderId="7" xfId="0" applyNumberFormat="1" applyFont="1" applyBorder="1" applyProtection="1"/>
    <xf numFmtId="164" fontId="3" fillId="0" borderId="0" xfId="0" applyNumberFormat="1" applyFont="1" applyBorder="1" applyAlignment="1" applyProtection="1">
      <alignment horizontal="right"/>
    </xf>
    <xf numFmtId="164" fontId="3" fillId="0" borderId="105" xfId="0" applyNumberFormat="1" applyFont="1" applyBorder="1" applyProtection="1"/>
    <xf numFmtId="0" fontId="0" fillId="2" borderId="106" xfId="0" applyFill="1" applyBorder="1"/>
    <xf numFmtId="0" fontId="0" fillId="2" borderId="107" xfId="0" applyFill="1" applyBorder="1"/>
    <xf numFmtId="0" fontId="3" fillId="0" borderId="108" xfId="0" applyFont="1" applyBorder="1" applyProtection="1"/>
    <xf numFmtId="0" fontId="0" fillId="2" borderId="109" xfId="0" applyFill="1" applyBorder="1"/>
    <xf numFmtId="0" fontId="0" fillId="0" borderId="108" xfId="0" applyBorder="1"/>
    <xf numFmtId="16" fontId="3" fillId="0" borderId="0" xfId="0" applyNumberFormat="1" applyFont="1" applyAlignment="1" applyProtection="1">
      <alignment horizontal="right"/>
    </xf>
    <xf numFmtId="164" fontId="3" fillId="0" borderId="7" xfId="0" applyNumberFormat="1" applyFont="1" applyBorder="1" applyAlignment="1" applyProtection="1">
      <alignment horizontal="right"/>
    </xf>
    <xf numFmtId="176" fontId="3" fillId="0" borderId="0" xfId="0" applyNumberFormat="1" applyFont="1" applyBorder="1" applyProtection="1"/>
    <xf numFmtId="1" fontId="11" fillId="0" borderId="0" xfId="0" applyNumberFormat="1" applyFont="1" applyBorder="1" applyAlignment="1" applyProtection="1">
      <alignment horizontal="right"/>
      <protection locked="0"/>
    </xf>
    <xf numFmtId="1" fontId="11" fillId="0" borderId="5" xfId="0" applyNumberFormat="1" applyFont="1" applyBorder="1" applyAlignment="1" applyProtection="1">
      <alignment horizontal="right"/>
      <protection locked="0"/>
    </xf>
    <xf numFmtId="1" fontId="3" fillId="0" borderId="0" xfId="0" applyNumberFormat="1" applyFont="1" applyFill="1" applyProtection="1"/>
    <xf numFmtId="165" fontId="7" fillId="0" borderId="0" xfId="0" applyNumberFormat="1" applyFont="1" applyAlignment="1" applyProtection="1">
      <alignment vertical="top"/>
    </xf>
    <xf numFmtId="168" fontId="7" fillId="0" borderId="0" xfId="0" applyNumberFormat="1" applyFont="1" applyAlignment="1" applyProtection="1">
      <alignment vertical="top"/>
    </xf>
    <xf numFmtId="165" fontId="7" fillId="0" borderId="70" xfId="0" applyNumberFormat="1" applyFont="1" applyBorder="1" applyAlignment="1" applyProtection="1">
      <alignment vertical="top"/>
    </xf>
    <xf numFmtId="167" fontId="7" fillId="0" borderId="0" xfId="0" applyNumberFormat="1" applyFont="1" applyAlignment="1" applyProtection="1">
      <alignment vertical="top"/>
    </xf>
    <xf numFmtId="165" fontId="7" fillId="0" borderId="0" xfId="0" applyNumberFormat="1" applyFont="1" applyBorder="1" applyAlignment="1" applyProtection="1">
      <alignment vertical="top"/>
    </xf>
    <xf numFmtId="168" fontId="7" fillId="0" borderId="0" xfId="0" applyNumberFormat="1" applyFont="1" applyBorder="1" applyAlignment="1" applyProtection="1">
      <alignment vertical="top"/>
    </xf>
    <xf numFmtId="165" fontId="7" fillId="0" borderId="12" xfId="0" applyNumberFormat="1" applyFont="1" applyBorder="1" applyAlignment="1" applyProtection="1">
      <alignment vertical="top"/>
    </xf>
    <xf numFmtId="167" fontId="7" fillId="0" borderId="0" xfId="0" applyNumberFormat="1" applyFont="1" applyBorder="1" applyAlignment="1" applyProtection="1">
      <alignment vertical="top"/>
    </xf>
    <xf numFmtId="168" fontId="7" fillId="0" borderId="12" xfId="0" applyNumberFormat="1" applyFont="1" applyBorder="1" applyAlignment="1" applyProtection="1">
      <alignment vertical="top"/>
    </xf>
    <xf numFmtId="167" fontId="7" fillId="0" borderId="12" xfId="0" applyNumberFormat="1" applyFont="1" applyBorder="1" applyAlignment="1" applyProtection="1">
      <alignment vertical="top"/>
    </xf>
    <xf numFmtId="0" fontId="10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4" borderId="0" xfId="0" applyFill="1" applyAlignment="1">
      <alignment horizontal="left"/>
    </xf>
    <xf numFmtId="0" fontId="29" fillId="4" borderId="0" xfId="0" applyFont="1" applyFill="1" applyAlignment="1">
      <alignment horizontal="left"/>
    </xf>
    <xf numFmtId="0" fontId="0" fillId="4" borderId="0" xfId="0" applyFill="1" applyAlignment="1">
      <alignment horizontal="left" indent="5"/>
    </xf>
    <xf numFmtId="0" fontId="1" fillId="0" borderId="38" xfId="9" applyFont="1" applyBorder="1" applyAlignment="1">
      <alignment vertical="top" wrapText="1"/>
    </xf>
    <xf numFmtId="0" fontId="1" fillId="0" borderId="110" xfId="9" applyFont="1" applyBorder="1" applyAlignment="1">
      <alignment vertical="top" wrapText="1"/>
    </xf>
    <xf numFmtId="0" fontId="0" fillId="0" borderId="0" xfId="8" applyFont="1"/>
    <xf numFmtId="0" fontId="30" fillId="0" borderId="0" xfId="0" applyFont="1"/>
    <xf numFmtId="0" fontId="31" fillId="0" borderId="0" xfId="8" applyFont="1" applyAlignment="1">
      <alignment vertical="top" wrapText="1"/>
    </xf>
    <xf numFmtId="0" fontId="41" fillId="4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43" fillId="0" borderId="75" xfId="0" applyFont="1" applyBorder="1" applyAlignment="1">
      <alignment horizontal="center" vertical="center" wrapText="1"/>
    </xf>
    <xf numFmtId="0" fontId="43" fillId="0" borderId="76" xfId="0" applyFont="1" applyBorder="1" applyAlignment="1">
      <alignment vertical="center" wrapText="1"/>
    </xf>
    <xf numFmtId="0" fontId="43" fillId="0" borderId="111" xfId="0" applyFont="1" applyBorder="1" applyAlignment="1">
      <alignment vertical="center" wrapText="1"/>
    </xf>
    <xf numFmtId="0" fontId="44" fillId="0" borderId="81" xfId="0" applyFont="1" applyBorder="1" applyAlignment="1">
      <alignment horizontal="center" vertical="center" wrapText="1"/>
    </xf>
    <xf numFmtId="0" fontId="44" fillId="0" borderId="82" xfId="0" applyFont="1" applyBorder="1" applyAlignment="1">
      <alignment vertical="center" wrapText="1"/>
    </xf>
    <xf numFmtId="0" fontId="44" fillId="0" borderId="84" xfId="0" applyFont="1" applyBorder="1" applyAlignment="1">
      <alignment horizontal="center" vertical="center" wrapText="1"/>
    </xf>
    <xf numFmtId="0" fontId="44" fillId="0" borderId="85" xfId="0" applyFont="1" applyBorder="1" applyAlignment="1">
      <alignment vertical="center" wrapText="1"/>
    </xf>
    <xf numFmtId="0" fontId="44" fillId="0" borderId="79" xfId="0" applyFont="1" applyBorder="1" applyAlignment="1">
      <alignment horizontal="center" vertical="center" wrapText="1"/>
    </xf>
    <xf numFmtId="0" fontId="44" fillId="0" borderId="65" xfId="0" applyFont="1" applyBorder="1" applyAlignment="1">
      <alignment vertical="center" wrapText="1"/>
    </xf>
    <xf numFmtId="0" fontId="44" fillId="0" borderId="112" xfId="0" applyFont="1" applyBorder="1" applyAlignment="1">
      <alignment vertical="center" wrapText="1"/>
    </xf>
    <xf numFmtId="0" fontId="44" fillId="0" borderId="113" xfId="0" applyFont="1" applyBorder="1" applyAlignment="1">
      <alignment vertical="center" wrapText="1"/>
    </xf>
    <xf numFmtId="0" fontId="44" fillId="0" borderId="114" xfId="0" applyFont="1" applyBorder="1" applyAlignment="1">
      <alignment vertical="center" wrapText="1"/>
    </xf>
    <xf numFmtId="2" fontId="8" fillId="0" borderId="30" xfId="0" applyNumberFormat="1" applyFont="1" applyBorder="1" applyAlignment="1" applyProtection="1">
      <alignment horizontal="right" vertical="top"/>
    </xf>
    <xf numFmtId="2" fontId="7" fillId="0" borderId="0" xfId="0" applyNumberFormat="1" applyFont="1" applyFill="1" applyBorder="1" applyAlignment="1" applyProtection="1">
      <alignment vertical="top"/>
    </xf>
    <xf numFmtId="2" fontId="7" fillId="0" borderId="12" xfId="0" applyNumberFormat="1" applyFont="1" applyFill="1" applyBorder="1" applyAlignment="1" applyProtection="1">
      <alignment vertical="top"/>
    </xf>
    <xf numFmtId="2" fontId="8" fillId="0" borderId="9" xfId="0" applyNumberFormat="1" applyFont="1" applyFill="1" applyBorder="1" applyAlignment="1" applyProtection="1">
      <alignment vertical="top"/>
    </xf>
    <xf numFmtId="2" fontId="8" fillId="0" borderId="30" xfId="0" applyNumberFormat="1" applyFont="1" applyFill="1" applyBorder="1" applyAlignment="1" applyProtection="1">
      <alignment horizontal="right" vertical="top"/>
    </xf>
    <xf numFmtId="2" fontId="7" fillId="0" borderId="9" xfId="0" applyNumberFormat="1" applyFont="1" applyBorder="1" applyAlignment="1" applyProtection="1">
      <alignment vertical="top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0" fontId="7" fillId="0" borderId="19" xfId="0" applyFont="1" applyBorder="1" applyAlignment="1" applyProtection="1">
      <alignment horizontal="left"/>
    </xf>
    <xf numFmtId="0" fontId="7" fillId="0" borderId="96" xfId="0" applyFont="1" applyBorder="1" applyAlignment="1">
      <alignment horizontal="left"/>
    </xf>
    <xf numFmtId="0" fontId="7" fillId="0" borderId="0" xfId="0" applyFont="1" applyBorder="1" applyAlignment="1" applyProtection="1">
      <alignment horizontal="left"/>
    </xf>
    <xf numFmtId="0" fontId="7" fillId="0" borderId="3" xfId="0" applyFont="1" applyBorder="1" applyAlignment="1" applyProtection="1">
      <alignment horizontal="left"/>
    </xf>
    <xf numFmtId="0" fontId="7" fillId="0" borderId="3" xfId="0" applyFont="1" applyFill="1" applyBorder="1" applyAlignment="1" applyProtection="1">
      <alignment horizontal="left"/>
    </xf>
    <xf numFmtId="0" fontId="0" fillId="0" borderId="0" xfId="0" applyBorder="1" applyAlignment="1"/>
    <xf numFmtId="0" fontId="0" fillId="0" borderId="20" xfId="0" applyBorder="1" applyAlignment="1"/>
    <xf numFmtId="0" fontId="0" fillId="0" borderId="0" xfId="0" applyAlignment="1"/>
    <xf numFmtId="0" fontId="7" fillId="0" borderId="3" xfId="0" applyFont="1" applyBorder="1" applyAlignment="1" applyProtection="1"/>
    <xf numFmtId="0" fontId="7" fillId="0" borderId="0" xfId="0" applyFont="1" applyAlignment="1" applyProtection="1"/>
    <xf numFmtId="0" fontId="8" fillId="0" borderId="10" xfId="0" applyFont="1" applyBorder="1" applyAlignment="1" applyProtection="1">
      <alignment horizontal="right"/>
    </xf>
    <xf numFmtId="1" fontId="0" fillId="0" borderId="36" xfId="0" applyNumberFormat="1" applyBorder="1"/>
    <xf numFmtId="1" fontId="0" fillId="0" borderId="2" xfId="0" applyNumberFormat="1" applyBorder="1"/>
    <xf numFmtId="1" fontId="0" fillId="0" borderId="7" xfId="0" applyNumberFormat="1" applyBorder="1"/>
    <xf numFmtId="1" fontId="0" fillId="0" borderId="5" xfId="0" applyNumberFormat="1" applyBorder="1" applyAlignment="1">
      <alignment horizontal="right"/>
    </xf>
    <xf numFmtId="1" fontId="0" fillId="0" borderId="14" xfId="0" applyNumberFormat="1" applyBorder="1"/>
    <xf numFmtId="1" fontId="0" fillId="0" borderId="6" xfId="0" applyNumberFormat="1" applyBorder="1"/>
    <xf numFmtId="1" fontId="0" fillId="0" borderId="6" xfId="0" applyNumberFormat="1" applyBorder="1" applyAlignment="1">
      <alignment horizontal="right"/>
    </xf>
    <xf numFmtId="1" fontId="11" fillId="0" borderId="16" xfId="0" applyNumberFormat="1" applyFont="1" applyBorder="1"/>
    <xf numFmtId="177" fontId="0" fillId="0" borderId="0" xfId="0" applyNumberFormat="1"/>
    <xf numFmtId="177" fontId="11" fillId="0" borderId="0" xfId="0" applyNumberFormat="1" applyFont="1" applyAlignment="1" applyProtection="1">
      <alignment horizontal="right"/>
      <protection locked="0"/>
    </xf>
    <xf numFmtId="177" fontId="11" fillId="0" borderId="5" xfId="0" applyNumberFormat="1" applyFont="1" applyBorder="1" applyAlignment="1" applyProtection="1">
      <alignment horizontal="right"/>
      <protection locked="0"/>
    </xf>
    <xf numFmtId="177" fontId="11" fillId="0" borderId="30" xfId="0" applyNumberFormat="1" applyFont="1" applyBorder="1" applyAlignment="1" applyProtection="1">
      <alignment horizontal="right"/>
      <protection locked="0"/>
    </xf>
    <xf numFmtId="177" fontId="11" fillId="0" borderId="59" xfId="0" applyNumberFormat="1" applyFont="1" applyBorder="1" applyAlignment="1" applyProtection="1">
      <alignment horizontal="right"/>
      <protection locked="0"/>
    </xf>
    <xf numFmtId="0" fontId="1" fillId="0" borderId="0" xfId="9" applyFont="1"/>
    <xf numFmtId="0" fontId="10" fillId="0" borderId="0" xfId="0" applyFont="1" applyAlignment="1">
      <alignment horizontal="center"/>
    </xf>
    <xf numFmtId="164" fontId="40" fillId="0" borderId="115" xfId="0" applyNumberFormat="1" applyFont="1" applyBorder="1" applyAlignment="1" applyProtection="1">
      <alignment vertical="top"/>
    </xf>
    <xf numFmtId="2" fontId="13" fillId="0" borderId="36" xfId="0" applyNumberFormat="1" applyFont="1" applyBorder="1"/>
    <xf numFmtId="2" fontId="13" fillId="0" borderId="67" xfId="0" applyNumberFormat="1" applyFont="1" applyBorder="1"/>
    <xf numFmtId="0" fontId="13" fillId="0" borderId="116" xfId="0" applyFont="1" applyBorder="1"/>
    <xf numFmtId="0" fontId="31" fillId="0" borderId="117" xfId="0" applyFont="1" applyBorder="1" applyAlignment="1">
      <alignment horizontal="right"/>
    </xf>
    <xf numFmtId="164" fontId="31" fillId="0" borderId="118" xfId="0" applyNumberFormat="1" applyFont="1" applyBorder="1" applyAlignment="1" applyProtection="1">
      <alignment vertical="top"/>
    </xf>
    <xf numFmtId="2" fontId="31" fillId="0" borderId="66" xfId="0" applyNumberFormat="1" applyFont="1" applyBorder="1" applyAlignment="1" applyProtection="1">
      <alignment vertical="top"/>
    </xf>
    <xf numFmtId="2" fontId="31" fillId="0" borderId="30" xfId="0" applyNumberFormat="1" applyFont="1" applyBorder="1" applyAlignment="1" applyProtection="1">
      <alignment vertical="top"/>
    </xf>
    <xf numFmtId="2" fontId="39" fillId="0" borderId="30" xfId="0" applyNumberFormat="1" applyFont="1" applyBorder="1" applyAlignment="1" applyProtection="1">
      <alignment vertical="top"/>
    </xf>
    <xf numFmtId="169" fontId="39" fillId="0" borderId="119" xfId="0" applyNumberFormat="1" applyFont="1" applyBorder="1" applyAlignment="1" applyProtection="1">
      <alignment vertical="top"/>
    </xf>
    <xf numFmtId="178" fontId="13" fillId="0" borderId="0" xfId="0" applyNumberFormat="1" applyFont="1"/>
    <xf numFmtId="169" fontId="39" fillId="0" borderId="10" xfId="0" quotePrefix="1" applyNumberFormat="1" applyFont="1" applyBorder="1" applyAlignment="1" applyProtection="1">
      <alignment horizontal="right" vertical="top"/>
    </xf>
    <xf numFmtId="169" fontId="8" fillId="0" borderId="10" xfId="0" quotePrefix="1" applyNumberFormat="1" applyFont="1" applyBorder="1" applyAlignment="1" applyProtection="1">
      <alignment horizontal="right" vertical="top"/>
    </xf>
    <xf numFmtId="0" fontId="1" fillId="0" borderId="0" xfId="7" applyFont="1"/>
    <xf numFmtId="0" fontId="44" fillId="0" borderId="120" xfId="0" applyFont="1" applyBorder="1" applyAlignment="1">
      <alignment vertical="center" wrapText="1"/>
    </xf>
    <xf numFmtId="0" fontId="44" fillId="0" borderId="121" xfId="0" applyFont="1" applyBorder="1" applyAlignment="1">
      <alignment vertical="center" wrapText="1"/>
    </xf>
    <xf numFmtId="0" fontId="43" fillId="0" borderId="122" xfId="0" applyFont="1" applyBorder="1" applyAlignment="1">
      <alignment vertical="center" wrapText="1"/>
    </xf>
    <xf numFmtId="0" fontId="43" fillId="0" borderId="123" xfId="0" applyFont="1" applyBorder="1" applyAlignment="1">
      <alignment vertical="center" wrapText="1"/>
    </xf>
    <xf numFmtId="0" fontId="44" fillId="0" borderId="124" xfId="0" applyFont="1" applyBorder="1" applyAlignment="1">
      <alignment horizontal="center" vertical="center" wrapText="1"/>
    </xf>
    <xf numFmtId="0" fontId="44" fillId="0" borderId="125" xfId="0" applyFont="1" applyBorder="1" applyAlignment="1">
      <alignment horizontal="center" vertical="center" wrapText="1"/>
    </xf>
    <xf numFmtId="0" fontId="43" fillId="0" borderId="126" xfId="0" applyFont="1" applyBorder="1" applyAlignment="1">
      <alignment vertical="center" wrapText="1"/>
    </xf>
    <xf numFmtId="0" fontId="44" fillId="0" borderId="127" xfId="0" applyFont="1" applyBorder="1" applyAlignment="1">
      <alignment horizontal="center" vertical="center" wrapText="1"/>
    </xf>
    <xf numFmtId="0" fontId="44" fillId="0" borderId="128" xfId="0" applyFont="1" applyBorder="1" applyAlignment="1">
      <alignment horizontal="center" vertical="center" wrapText="1"/>
    </xf>
    <xf numFmtId="0" fontId="43" fillId="0" borderId="111" xfId="0" applyFont="1" applyBorder="1" applyAlignment="1">
      <alignment horizontal="center" vertical="center" wrapText="1"/>
    </xf>
    <xf numFmtId="165" fontId="31" fillId="0" borderId="3" xfId="0" applyNumberFormat="1" applyFont="1" applyBorder="1" applyAlignment="1" applyProtection="1">
      <alignment vertical="top"/>
    </xf>
    <xf numFmtId="165" fontId="31" fillId="0" borderId="0" xfId="0" applyNumberFormat="1" applyFont="1" applyBorder="1" applyAlignment="1" applyProtection="1">
      <alignment vertical="top"/>
    </xf>
    <xf numFmtId="165" fontId="31" fillId="0" borderId="0" xfId="0" applyNumberFormat="1" applyFont="1" applyAlignment="1" applyProtection="1">
      <alignment vertical="top"/>
    </xf>
    <xf numFmtId="165" fontId="31" fillId="0" borderId="12" xfId="0" applyNumberFormat="1" applyFont="1" applyBorder="1" applyAlignment="1" applyProtection="1">
      <alignment vertical="top"/>
    </xf>
    <xf numFmtId="168" fontId="31" fillId="0" borderId="0" xfId="0" applyNumberFormat="1" applyFont="1" applyAlignment="1" applyProtection="1">
      <alignment vertical="top"/>
    </xf>
    <xf numFmtId="168" fontId="31" fillId="0" borderId="12" xfId="0" applyNumberFormat="1" applyFont="1" applyBorder="1" applyAlignment="1" applyProtection="1">
      <alignment vertical="top"/>
    </xf>
    <xf numFmtId="167" fontId="31" fillId="0" borderId="0" xfId="0" applyNumberFormat="1" applyFont="1" applyAlignment="1" applyProtection="1">
      <alignment vertical="top"/>
    </xf>
    <xf numFmtId="167" fontId="31" fillId="0" borderId="12" xfId="0" applyNumberFormat="1" applyFont="1" applyBorder="1" applyAlignment="1" applyProtection="1">
      <alignment vertical="top"/>
    </xf>
    <xf numFmtId="171" fontId="31" fillId="0" borderId="3" xfId="0" applyNumberFormat="1" applyFont="1" applyBorder="1" applyAlignment="1" applyProtection="1">
      <alignment vertical="top"/>
    </xf>
    <xf numFmtId="0" fontId="7" fillId="2" borderId="0" xfId="0" applyFont="1" applyFill="1" applyBorder="1"/>
    <xf numFmtId="1" fontId="11" fillId="0" borderId="0" xfId="0" applyNumberFormat="1" applyFont="1" applyAlignment="1" applyProtection="1">
      <alignment horizontal="right"/>
      <protection locked="0"/>
    </xf>
    <xf numFmtId="1" fontId="11" fillId="0" borderId="3" xfId="0" applyNumberFormat="1" applyFont="1" applyBorder="1" applyAlignment="1" applyProtection="1">
      <alignment horizontal="right"/>
      <protection locked="0"/>
    </xf>
    <xf numFmtId="2" fontId="11" fillId="0" borderId="3" xfId="0" applyNumberFormat="1" applyFont="1" applyBorder="1" applyAlignment="1" applyProtection="1">
      <alignment horizontal="right"/>
      <protection locked="0"/>
    </xf>
    <xf numFmtId="2" fontId="11" fillId="0" borderId="0" xfId="0" applyNumberFormat="1" applyFont="1" applyAlignment="1" applyProtection="1">
      <alignment horizontal="right"/>
      <protection locked="0"/>
    </xf>
    <xf numFmtId="171" fontId="11" fillId="0" borderId="0" xfId="0" applyNumberFormat="1" applyFont="1" applyAlignment="1" applyProtection="1">
      <alignment horizontal="right"/>
      <protection locked="0"/>
    </xf>
    <xf numFmtId="170" fontId="11" fillId="0" borderId="0" xfId="0" applyNumberFormat="1" applyFont="1" applyAlignment="1" applyProtection="1">
      <alignment horizontal="right"/>
      <protection locked="0"/>
    </xf>
    <xf numFmtId="1" fontId="11" fillId="0" borderId="4" xfId="0" applyNumberFormat="1" applyFont="1" applyBorder="1" applyAlignment="1" applyProtection="1">
      <alignment horizontal="right"/>
      <protection locked="0"/>
    </xf>
    <xf numFmtId="2" fontId="11" fillId="0" borderId="4" xfId="0" applyNumberFormat="1" applyFont="1" applyBorder="1" applyAlignment="1" applyProtection="1">
      <alignment horizontal="right"/>
      <protection locked="0"/>
    </xf>
    <xf numFmtId="2" fontId="11" fillId="0" borderId="5" xfId="0" applyNumberFormat="1" applyFont="1" applyBorder="1" applyAlignment="1" applyProtection="1">
      <alignment horizontal="right"/>
      <protection locked="0"/>
    </xf>
    <xf numFmtId="171" fontId="11" fillId="0" borderId="5" xfId="0" applyNumberFormat="1" applyFont="1" applyBorder="1" applyAlignment="1" applyProtection="1">
      <alignment horizontal="right"/>
      <protection locked="0"/>
    </xf>
    <xf numFmtId="170" fontId="11" fillId="0" borderId="6" xfId="0" applyNumberFormat="1" applyFont="1" applyBorder="1" applyAlignment="1" applyProtection="1">
      <alignment horizontal="right"/>
      <protection locked="0"/>
    </xf>
    <xf numFmtId="170" fontId="11" fillId="0" borderId="37" xfId="0" applyNumberFormat="1" applyFont="1" applyBorder="1" applyAlignment="1" applyProtection="1">
      <alignment horizontal="right"/>
      <protection locked="0"/>
    </xf>
    <xf numFmtId="171" fontId="11" fillId="0" borderId="16" xfId="0" applyNumberFormat="1" applyFont="1" applyBorder="1" applyAlignment="1" applyProtection="1">
      <alignment horizontal="right"/>
      <protection locked="0"/>
    </xf>
    <xf numFmtId="18" fontId="11" fillId="0" borderId="0" xfId="0" applyNumberFormat="1" applyFont="1" applyAlignment="1" applyProtection="1">
      <alignment horizontal="right"/>
      <protection locked="0"/>
    </xf>
    <xf numFmtId="18" fontId="11" fillId="0" borderId="2" xfId="0" applyNumberFormat="1" applyFont="1" applyBorder="1" applyAlignment="1" applyProtection="1">
      <alignment horizontal="right"/>
      <protection locked="0"/>
    </xf>
    <xf numFmtId="18" fontId="11" fillId="0" borderId="7" xfId="0" applyNumberFormat="1" applyFont="1" applyBorder="1" applyAlignment="1" applyProtection="1">
      <alignment horizontal="right"/>
      <protection locked="0"/>
    </xf>
    <xf numFmtId="18" fontId="11" fillId="0" borderId="5" xfId="0" applyNumberFormat="1" applyFont="1" applyBorder="1" applyAlignment="1" applyProtection="1">
      <alignment horizontal="right"/>
      <protection locked="0"/>
    </xf>
    <xf numFmtId="18" fontId="11" fillId="0" borderId="6" xfId="0" applyNumberFormat="1" applyFont="1" applyBorder="1" applyAlignment="1" applyProtection="1">
      <alignment horizontal="right"/>
      <protection locked="0"/>
    </xf>
    <xf numFmtId="0" fontId="11" fillId="0" borderId="16" xfId="0" applyFont="1" applyBorder="1" applyAlignment="1">
      <alignment horizontal="right"/>
    </xf>
    <xf numFmtId="171" fontId="11" fillId="0" borderId="15" xfId="0" applyNumberFormat="1" applyFont="1" applyBorder="1" applyAlignment="1">
      <alignment horizontal="right"/>
    </xf>
    <xf numFmtId="171" fontId="11" fillId="0" borderId="3" xfId="0" applyNumberFormat="1" applyFont="1" applyBorder="1" applyAlignment="1" applyProtection="1">
      <alignment horizontal="right"/>
      <protection locked="0"/>
    </xf>
    <xf numFmtId="2" fontId="11" fillId="0" borderId="17" xfId="0" applyNumberFormat="1" applyFont="1" applyBorder="1" applyAlignment="1" applyProtection="1">
      <alignment horizontal="right"/>
      <protection locked="0"/>
    </xf>
    <xf numFmtId="170" fontId="11" fillId="0" borderId="0" xfId="0" applyNumberFormat="1" applyFont="1" applyAlignment="1">
      <alignment horizontal="right"/>
    </xf>
    <xf numFmtId="0" fontId="11" fillId="0" borderId="2" xfId="0" applyFont="1" applyBorder="1" applyAlignment="1">
      <alignment horizontal="right"/>
    </xf>
    <xf numFmtId="171" fontId="11" fillId="0" borderId="7" xfId="0" applyNumberFormat="1" applyFont="1" applyBorder="1" applyAlignment="1">
      <alignment horizontal="right"/>
    </xf>
    <xf numFmtId="0" fontId="11" fillId="0" borderId="7" xfId="0" applyFont="1" applyBorder="1" applyAlignment="1">
      <alignment horizontal="right"/>
    </xf>
    <xf numFmtId="171" fontId="11" fillId="0" borderId="4" xfId="0" applyNumberFormat="1" applyFont="1" applyBorder="1" applyAlignment="1" applyProtection="1">
      <alignment horizontal="right"/>
      <protection locked="0"/>
    </xf>
    <xf numFmtId="2" fontId="11" fillId="0" borderId="18" xfId="0" applyNumberFormat="1" applyFont="1" applyBorder="1" applyAlignment="1" applyProtection="1">
      <alignment horizontal="right"/>
      <protection locked="0"/>
    </xf>
    <xf numFmtId="170" fontId="11" fillId="0" borderId="5" xfId="0" applyNumberFormat="1" applyFont="1" applyBorder="1" applyAlignment="1">
      <alignment horizontal="right"/>
    </xf>
    <xf numFmtId="0" fontId="11" fillId="0" borderId="6" xfId="0" applyFont="1" applyBorder="1" applyAlignment="1">
      <alignment horizontal="right"/>
    </xf>
    <xf numFmtId="171" fontId="11" fillId="0" borderId="18" xfId="0" applyNumberFormat="1" applyFont="1" applyBorder="1" applyAlignment="1">
      <alignment horizontal="right"/>
    </xf>
    <xf numFmtId="170" fontId="11" fillId="0" borderId="3" xfId="0" applyNumberFormat="1" applyFont="1" applyBorder="1" applyAlignment="1" applyProtection="1">
      <alignment horizontal="right"/>
      <protection locked="0"/>
    </xf>
    <xf numFmtId="0" fontId="11" fillId="0" borderId="7" xfId="0" applyFont="1" applyBorder="1" applyAlignment="1" applyProtection="1">
      <alignment horizontal="right"/>
      <protection locked="0"/>
    </xf>
    <xf numFmtId="170" fontId="11" fillId="0" borderId="4" xfId="0" applyNumberFormat="1" applyFont="1" applyBorder="1" applyAlignment="1" applyProtection="1">
      <alignment horizontal="right"/>
      <protection locked="0"/>
    </xf>
    <xf numFmtId="0" fontId="11" fillId="0" borderId="6" xfId="0" applyFont="1" applyBorder="1" applyAlignment="1" applyProtection="1">
      <alignment horizontal="right"/>
      <protection locked="0"/>
    </xf>
    <xf numFmtId="1" fontId="11" fillId="0" borderId="2" xfId="0" applyNumberFormat="1" applyFont="1" applyBorder="1" applyAlignment="1" applyProtection="1">
      <alignment horizontal="right"/>
      <protection locked="0"/>
    </xf>
    <xf numFmtId="171" fontId="11" fillId="0" borderId="0" xfId="0" applyNumberFormat="1" applyFont="1" applyBorder="1" applyAlignment="1" applyProtection="1">
      <alignment horizontal="right"/>
      <protection locked="0"/>
    </xf>
    <xf numFmtId="170" fontId="11" fillId="0" borderId="0" xfId="0" applyNumberFormat="1" applyFont="1" applyBorder="1" applyAlignment="1" applyProtection="1">
      <alignment horizontal="right"/>
      <protection locked="0"/>
    </xf>
    <xf numFmtId="2" fontId="11" fillId="0" borderId="2" xfId="0" applyNumberFormat="1" applyFont="1" applyBorder="1" applyAlignment="1" applyProtection="1">
      <alignment horizontal="right"/>
      <protection locked="0"/>
    </xf>
    <xf numFmtId="1" fontId="11" fillId="0" borderId="30" xfId="0" applyNumberFormat="1" applyFont="1" applyBorder="1" applyAlignment="1" applyProtection="1">
      <alignment horizontal="right"/>
      <protection locked="0"/>
    </xf>
    <xf numFmtId="1" fontId="11" fillId="0" borderId="58" xfId="0" applyNumberFormat="1" applyFont="1" applyBorder="1" applyAlignment="1" applyProtection="1">
      <alignment horizontal="right"/>
      <protection locked="0"/>
    </xf>
    <xf numFmtId="171" fontId="11" fillId="0" borderId="30" xfId="0" applyNumberFormat="1" applyFont="1" applyBorder="1" applyAlignment="1" applyProtection="1">
      <alignment horizontal="right"/>
      <protection locked="0"/>
    </xf>
    <xf numFmtId="170" fontId="11" fillId="0" borderId="30" xfId="0" applyNumberFormat="1" applyFont="1" applyBorder="1" applyAlignment="1" applyProtection="1">
      <alignment horizontal="right"/>
      <protection locked="0"/>
    </xf>
    <xf numFmtId="2" fontId="11" fillId="0" borderId="58" xfId="0" applyNumberFormat="1" applyFont="1" applyBorder="1" applyAlignment="1" applyProtection="1">
      <alignment horizontal="right"/>
      <protection locked="0"/>
    </xf>
    <xf numFmtId="0" fontId="11" fillId="0" borderId="3" xfId="0" applyFont="1" applyBorder="1" applyAlignment="1" applyProtection="1">
      <alignment horizontal="right"/>
      <protection locked="0"/>
    </xf>
    <xf numFmtId="0" fontId="0" fillId="0" borderId="0" xfId="5" applyFont="1" applyProtection="1"/>
    <xf numFmtId="0" fontId="13" fillId="0" borderId="0" xfId="5"/>
    <xf numFmtId="0" fontId="3" fillId="0" borderId="0" xfId="5" applyFont="1" applyProtection="1"/>
    <xf numFmtId="0" fontId="13" fillId="0" borderId="0" xfId="5" applyFont="1"/>
    <xf numFmtId="0" fontId="29" fillId="0" borderId="0" xfId="5" applyFont="1"/>
    <xf numFmtId="0" fontId="3" fillId="0" borderId="0" xfId="4"/>
    <xf numFmtId="0" fontId="10" fillId="0" borderId="0" xfId="0" applyFont="1" applyAlignment="1">
      <alignment horizontal="left"/>
    </xf>
    <xf numFmtId="0" fontId="1" fillId="0" borderId="0" xfId="5" applyFont="1"/>
    <xf numFmtId="0" fontId="33" fillId="0" borderId="0" xfId="5" applyFont="1"/>
    <xf numFmtId="0" fontId="13" fillId="0" borderId="0" xfId="5" applyFont="1" applyAlignment="1">
      <alignment horizontal="right"/>
    </xf>
    <xf numFmtId="175" fontId="1" fillId="4" borderId="82" xfId="5" applyNumberFormat="1" applyFont="1" applyFill="1" applyBorder="1" applyAlignment="1">
      <alignment horizontal="right"/>
    </xf>
    <xf numFmtId="0" fontId="1" fillId="4" borderId="82" xfId="5" applyFont="1" applyFill="1" applyBorder="1" applyAlignment="1">
      <alignment horizontal="right"/>
    </xf>
    <xf numFmtId="0" fontId="10" fillId="0" borderId="0" xfId="4" applyFont="1"/>
    <xf numFmtId="0" fontId="13" fillId="0" borderId="0" xfId="4" applyFont="1"/>
    <xf numFmtId="0" fontId="13" fillId="0" borderId="0" xfId="5" applyFont="1" applyProtection="1"/>
    <xf numFmtId="0" fontId="1" fillId="0" borderId="0" xfId="0" applyFont="1"/>
    <xf numFmtId="0" fontId="13" fillId="0" borderId="0" xfId="0" applyFont="1" applyAlignment="1">
      <alignment horizontal="center"/>
    </xf>
    <xf numFmtId="172" fontId="13" fillId="0" borderId="0" xfId="0" applyNumberFormat="1" applyFont="1" applyProtection="1"/>
    <xf numFmtId="0" fontId="45" fillId="0" borderId="0" xfId="0" applyFont="1"/>
    <xf numFmtId="0" fontId="46" fillId="0" borderId="0" xfId="0" applyFont="1"/>
    <xf numFmtId="177" fontId="36" fillId="0" borderId="0" xfId="0" applyNumberFormat="1" applyFont="1" applyAlignment="1" applyProtection="1">
      <alignment vertical="top"/>
    </xf>
    <xf numFmtId="177" fontId="0" fillId="0" borderId="0" xfId="0" applyNumberFormat="1" applyAlignment="1">
      <alignment horizontal="right"/>
    </xf>
    <xf numFmtId="177" fontId="0" fillId="0" borderId="129" xfId="0" applyNumberFormat="1" applyBorder="1" applyAlignment="1">
      <alignment horizontal="right"/>
    </xf>
    <xf numFmtId="177" fontId="0" fillId="0" borderId="0" xfId="0" applyNumberFormat="1" applyBorder="1" applyAlignment="1">
      <alignment horizontal="right"/>
    </xf>
    <xf numFmtId="177" fontId="8" fillId="0" borderId="30" xfId="0" applyNumberFormat="1" applyFont="1" applyBorder="1" applyAlignment="1" applyProtection="1">
      <alignment horizontal="right" vertical="top"/>
    </xf>
    <xf numFmtId="177" fontId="7" fillId="0" borderId="0" xfId="0" applyNumberFormat="1" applyFont="1" applyBorder="1" applyAlignment="1">
      <alignment horizontal="right"/>
    </xf>
    <xf numFmtId="177" fontId="7" fillId="0" borderId="70" xfId="0" applyNumberFormat="1" applyFont="1" applyBorder="1" applyAlignment="1">
      <alignment horizontal="right"/>
    </xf>
    <xf numFmtId="177" fontId="7" fillId="0" borderId="0" xfId="0" applyNumberFormat="1" applyFont="1" applyAlignment="1">
      <alignment horizontal="right"/>
    </xf>
    <xf numFmtId="177" fontId="7" fillId="0" borderId="129" xfId="0" applyNumberFormat="1" applyFont="1" applyBorder="1" applyAlignment="1">
      <alignment horizontal="right"/>
    </xf>
    <xf numFmtId="0" fontId="1" fillId="0" borderId="130" xfId="9" applyFont="1" applyBorder="1" applyAlignment="1">
      <alignment vertical="top" wrapText="1"/>
    </xf>
    <xf numFmtId="0" fontId="1" fillId="4" borderId="83" xfId="5" applyFont="1" applyFill="1" applyBorder="1" applyAlignment="1">
      <alignment horizontal="right"/>
    </xf>
    <xf numFmtId="0" fontId="1" fillId="4" borderId="131" xfId="5" applyFont="1" applyFill="1" applyBorder="1" applyAlignment="1">
      <alignment horizontal="right"/>
    </xf>
    <xf numFmtId="0" fontId="1" fillId="4" borderId="132" xfId="5" applyFont="1" applyFill="1" applyBorder="1" applyAlignment="1">
      <alignment horizontal="right"/>
    </xf>
    <xf numFmtId="0" fontId="0" fillId="0" borderId="1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4" borderId="83" xfId="5" applyFont="1" applyFill="1" applyBorder="1" applyAlignment="1">
      <alignment horizontal="right"/>
    </xf>
    <xf numFmtId="0" fontId="1" fillId="4" borderId="131" xfId="5" applyFont="1" applyFill="1" applyBorder="1" applyAlignment="1">
      <alignment horizontal="right"/>
    </xf>
    <xf numFmtId="0" fontId="1" fillId="4" borderId="132" xfId="5" applyFont="1" applyFill="1" applyBorder="1" applyAlignment="1">
      <alignment horizontal="right"/>
    </xf>
    <xf numFmtId="0" fontId="0" fillId="0" borderId="1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2" xfId="0" applyBorder="1" applyAlignment="1">
      <alignment horizontal="center"/>
    </xf>
    <xf numFmtId="0" fontId="44" fillId="0" borderId="136" xfId="0" applyFont="1" applyBorder="1" applyAlignment="1">
      <alignment horizontal="center" vertical="center" wrapText="1"/>
    </xf>
    <xf numFmtId="0" fontId="44" fillId="0" borderId="134" xfId="0" applyFont="1" applyBorder="1" applyAlignment="1">
      <alignment horizontal="center" vertical="center" wrapText="1"/>
    </xf>
    <xf numFmtId="0" fontId="44" fillId="0" borderId="135" xfId="0" applyFont="1" applyBorder="1" applyAlignment="1">
      <alignment horizontal="center" vertical="center" wrapText="1"/>
    </xf>
    <xf numFmtId="0" fontId="44" fillId="0" borderId="137" xfId="0" applyFont="1" applyBorder="1" applyAlignment="1">
      <alignment horizontal="center" vertical="center" wrapText="1"/>
    </xf>
    <xf numFmtId="0" fontId="44" fillId="0" borderId="138" xfId="0" applyFont="1" applyBorder="1" applyAlignment="1">
      <alignment horizontal="center" vertical="top" wrapText="1"/>
    </xf>
    <xf numFmtId="0" fontId="44" fillId="0" borderId="139" xfId="0" applyFont="1" applyBorder="1" applyAlignment="1">
      <alignment horizontal="center" vertical="top" wrapText="1"/>
    </xf>
    <xf numFmtId="0" fontId="44" fillId="0" borderId="124" xfId="0" applyFont="1" applyBorder="1" applyAlignment="1">
      <alignment horizontal="center" vertical="top" wrapText="1"/>
    </xf>
    <xf numFmtId="0" fontId="36" fillId="0" borderId="0" xfId="0" applyFont="1" applyAlignment="1" applyProtection="1">
      <alignment horizontal="center" vertical="top"/>
    </xf>
    <xf numFmtId="0" fontId="42" fillId="0" borderId="0" xfId="0" applyFont="1" applyAlignment="1">
      <alignment horizontal="center" vertical="center"/>
    </xf>
    <xf numFmtId="0" fontId="44" fillId="0" borderId="133" xfId="0" applyFont="1" applyBorder="1" applyAlignment="1">
      <alignment horizontal="center" vertical="center" wrapText="1"/>
    </xf>
    <xf numFmtId="0" fontId="42" fillId="0" borderId="0" xfId="0" applyFont="1" applyAlignment="1">
      <alignment horizontal="center"/>
    </xf>
    <xf numFmtId="0" fontId="39" fillId="0" borderId="24" xfId="0" applyFont="1" applyBorder="1" applyAlignment="1" applyProtection="1">
      <alignment horizontal="center" vertical="top"/>
    </xf>
    <xf numFmtId="0" fontId="39" fillId="0" borderId="9" xfId="0" applyFont="1" applyBorder="1" applyAlignment="1" applyProtection="1">
      <alignment horizontal="center" vertical="top"/>
    </xf>
    <xf numFmtId="0" fontId="39" fillId="0" borderId="140" xfId="0" applyFont="1" applyBorder="1" applyAlignment="1" applyProtection="1">
      <alignment horizontal="center" vertical="top"/>
    </xf>
    <xf numFmtId="0" fontId="8" fillId="0" borderId="24" xfId="0" applyFont="1" applyBorder="1" applyAlignment="1" applyProtection="1">
      <alignment horizontal="center" vertical="top"/>
    </xf>
    <xf numFmtId="0" fontId="8" fillId="0" borderId="9" xfId="0" applyFont="1" applyBorder="1" applyAlignment="1" applyProtection="1">
      <alignment horizontal="center" vertical="top"/>
    </xf>
    <xf numFmtId="0" fontId="8" fillId="0" borderId="140" xfId="0" applyFont="1" applyBorder="1" applyAlignment="1" applyProtection="1">
      <alignment horizontal="center" vertical="top"/>
    </xf>
    <xf numFmtId="0" fontId="18" fillId="0" borderId="1" xfId="0" applyFont="1" applyBorder="1" applyAlignment="1">
      <alignment horizontal="center"/>
    </xf>
    <xf numFmtId="0" fontId="18" fillId="0" borderId="14" xfId="0" applyFont="1" applyBorder="1" applyAlignment="1">
      <alignment horizontal="center"/>
    </xf>
    <xf numFmtId="0" fontId="18" fillId="0" borderId="2" xfId="0" applyFont="1" applyBorder="1" applyAlignment="1">
      <alignment horizontal="center"/>
    </xf>
    <xf numFmtId="0" fontId="0" fillId="2" borderId="35" xfId="0" applyFill="1" applyBorder="1" applyAlignment="1">
      <alignment horizontal="center"/>
    </xf>
    <xf numFmtId="0" fontId="0" fillId="2" borderId="36" xfId="0" applyFill="1" applyBorder="1" applyAlignment="1">
      <alignment horizontal="center"/>
    </xf>
    <xf numFmtId="0" fontId="0" fillId="2" borderId="62" xfId="0" applyFill="1" applyBorder="1" applyAlignment="1">
      <alignment horizontal="center"/>
    </xf>
  </cellXfs>
  <cellStyles count="13">
    <cellStyle name="Comma 2" xfId="1"/>
    <cellStyle name="Comma 2 2" xfId="2"/>
    <cellStyle name="Comma 2 3" xfId="3"/>
    <cellStyle name="Followed Hyperlink" xfId="12" builtinId="9" hidden="1"/>
    <cellStyle name="Hyperlink" xfId="11" builtinId="8" hidden="1"/>
    <cellStyle name="Normal" xfId="0" builtinId="0"/>
    <cellStyle name="Normal 2" xfId="4"/>
    <cellStyle name="Normal 3" xfId="5"/>
    <cellStyle name="Normal 4" xfId="6"/>
    <cellStyle name="Normal 5" xfId="7"/>
    <cellStyle name="Normal_Std140 HVAC-NewResultsComparison-Rev20070621-EnergyPlus200" xfId="8"/>
    <cellStyle name="Normal_Std140_Sec5-3A_NewResultsComparison_Rev20090120_EnergyPlus300" xfId="9"/>
    <cellStyle name="Percent" xfId="10" builtinId="5"/>
  </cellStyles>
  <dxfs count="1">
    <dxf>
      <fill>
        <patternFill>
          <bgColor rgb="FFCCFFFF"/>
        </patternFill>
      </fill>
    </dxf>
  </dxf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hartsheet" Target="chartsheets/sheet2.xml"/><Relationship Id="rId14" Type="http://schemas.openxmlformats.org/officeDocument/2006/relationships/chartsheet" Target="chartsheets/sheet3.xml"/><Relationship Id="rId15" Type="http://schemas.openxmlformats.org/officeDocument/2006/relationships/chartsheet" Target="chartsheets/sheet4.xml"/><Relationship Id="rId16" Type="http://schemas.openxmlformats.org/officeDocument/2006/relationships/chartsheet" Target="chartsheets/sheet5.xml"/><Relationship Id="rId17" Type="http://schemas.openxmlformats.org/officeDocument/2006/relationships/chartsheet" Target="chartsheets/sheet6.xml"/><Relationship Id="rId18" Type="http://schemas.openxmlformats.org/officeDocument/2006/relationships/chartsheet" Target="chartsheets/sheet7.xml"/><Relationship Id="rId19" Type="http://schemas.openxmlformats.org/officeDocument/2006/relationships/chartsheet" Target="chartsheets/sheet8.xml"/><Relationship Id="rId63" Type="http://schemas.openxmlformats.org/officeDocument/2006/relationships/chartsheet" Target="chartsheets/sheet52.xml"/><Relationship Id="rId64" Type="http://schemas.openxmlformats.org/officeDocument/2006/relationships/worksheet" Target="worksheets/sheet12.xml"/><Relationship Id="rId65" Type="http://schemas.openxmlformats.org/officeDocument/2006/relationships/worksheet" Target="worksheets/sheet13.xml"/><Relationship Id="rId66" Type="http://schemas.openxmlformats.org/officeDocument/2006/relationships/worksheet" Target="worksheets/sheet14.xml"/><Relationship Id="rId67" Type="http://schemas.openxmlformats.org/officeDocument/2006/relationships/worksheet" Target="worksheets/sheet15.xml"/><Relationship Id="rId68" Type="http://schemas.openxmlformats.org/officeDocument/2006/relationships/worksheet" Target="worksheets/sheet16.xml"/><Relationship Id="rId69" Type="http://schemas.openxmlformats.org/officeDocument/2006/relationships/worksheet" Target="worksheets/sheet17.xml"/><Relationship Id="rId50" Type="http://schemas.openxmlformats.org/officeDocument/2006/relationships/chartsheet" Target="chartsheets/sheet39.xml"/><Relationship Id="rId51" Type="http://schemas.openxmlformats.org/officeDocument/2006/relationships/chartsheet" Target="chartsheets/sheet40.xml"/><Relationship Id="rId52" Type="http://schemas.openxmlformats.org/officeDocument/2006/relationships/chartsheet" Target="chartsheets/sheet41.xml"/><Relationship Id="rId53" Type="http://schemas.openxmlformats.org/officeDocument/2006/relationships/chartsheet" Target="chartsheets/sheet42.xml"/><Relationship Id="rId54" Type="http://schemas.openxmlformats.org/officeDocument/2006/relationships/chartsheet" Target="chartsheets/sheet43.xml"/><Relationship Id="rId55" Type="http://schemas.openxmlformats.org/officeDocument/2006/relationships/chartsheet" Target="chartsheets/sheet44.xml"/><Relationship Id="rId56" Type="http://schemas.openxmlformats.org/officeDocument/2006/relationships/chartsheet" Target="chartsheets/sheet45.xml"/><Relationship Id="rId57" Type="http://schemas.openxmlformats.org/officeDocument/2006/relationships/chartsheet" Target="chartsheets/sheet46.xml"/><Relationship Id="rId58" Type="http://schemas.openxmlformats.org/officeDocument/2006/relationships/chartsheet" Target="chartsheets/sheet47.xml"/><Relationship Id="rId59" Type="http://schemas.openxmlformats.org/officeDocument/2006/relationships/chartsheet" Target="chartsheets/sheet48.xml"/><Relationship Id="rId40" Type="http://schemas.openxmlformats.org/officeDocument/2006/relationships/chartsheet" Target="chartsheets/sheet29.xml"/><Relationship Id="rId41" Type="http://schemas.openxmlformats.org/officeDocument/2006/relationships/chartsheet" Target="chartsheets/sheet30.xml"/><Relationship Id="rId42" Type="http://schemas.openxmlformats.org/officeDocument/2006/relationships/chartsheet" Target="chartsheets/sheet31.xml"/><Relationship Id="rId43" Type="http://schemas.openxmlformats.org/officeDocument/2006/relationships/chartsheet" Target="chartsheets/sheet32.xml"/><Relationship Id="rId44" Type="http://schemas.openxmlformats.org/officeDocument/2006/relationships/chartsheet" Target="chartsheets/sheet33.xml"/><Relationship Id="rId45" Type="http://schemas.openxmlformats.org/officeDocument/2006/relationships/chartsheet" Target="chartsheets/sheet34.xml"/><Relationship Id="rId46" Type="http://schemas.openxmlformats.org/officeDocument/2006/relationships/chartsheet" Target="chartsheets/sheet35.xml"/><Relationship Id="rId47" Type="http://schemas.openxmlformats.org/officeDocument/2006/relationships/chartsheet" Target="chartsheets/sheet36.xml"/><Relationship Id="rId48" Type="http://schemas.openxmlformats.org/officeDocument/2006/relationships/chartsheet" Target="chartsheets/sheet37.xml"/><Relationship Id="rId49" Type="http://schemas.openxmlformats.org/officeDocument/2006/relationships/chartsheet" Target="chartsheets/sheet38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30" Type="http://schemas.openxmlformats.org/officeDocument/2006/relationships/chartsheet" Target="chartsheets/sheet19.xml"/><Relationship Id="rId31" Type="http://schemas.openxmlformats.org/officeDocument/2006/relationships/chartsheet" Target="chartsheets/sheet20.xml"/><Relationship Id="rId32" Type="http://schemas.openxmlformats.org/officeDocument/2006/relationships/chartsheet" Target="chartsheets/sheet21.xml"/><Relationship Id="rId33" Type="http://schemas.openxmlformats.org/officeDocument/2006/relationships/chartsheet" Target="chartsheets/sheet22.xml"/><Relationship Id="rId34" Type="http://schemas.openxmlformats.org/officeDocument/2006/relationships/chartsheet" Target="chartsheets/sheet23.xml"/><Relationship Id="rId35" Type="http://schemas.openxmlformats.org/officeDocument/2006/relationships/chartsheet" Target="chartsheets/sheet24.xml"/><Relationship Id="rId36" Type="http://schemas.openxmlformats.org/officeDocument/2006/relationships/chartsheet" Target="chartsheets/sheet25.xml"/><Relationship Id="rId37" Type="http://schemas.openxmlformats.org/officeDocument/2006/relationships/chartsheet" Target="chartsheets/sheet26.xml"/><Relationship Id="rId38" Type="http://schemas.openxmlformats.org/officeDocument/2006/relationships/chartsheet" Target="chartsheets/sheet27.xml"/><Relationship Id="rId39" Type="http://schemas.openxmlformats.org/officeDocument/2006/relationships/chartsheet" Target="chartsheets/sheet28.xml"/><Relationship Id="rId70" Type="http://schemas.openxmlformats.org/officeDocument/2006/relationships/worksheet" Target="worksheets/sheet18.xml"/><Relationship Id="rId71" Type="http://schemas.openxmlformats.org/officeDocument/2006/relationships/worksheet" Target="worksheets/sheet19.xml"/><Relationship Id="rId72" Type="http://schemas.openxmlformats.org/officeDocument/2006/relationships/worksheet" Target="worksheets/sheet20.xml"/><Relationship Id="rId20" Type="http://schemas.openxmlformats.org/officeDocument/2006/relationships/chartsheet" Target="chartsheets/sheet9.xml"/><Relationship Id="rId21" Type="http://schemas.openxmlformats.org/officeDocument/2006/relationships/chartsheet" Target="chartsheets/sheet10.xml"/><Relationship Id="rId22" Type="http://schemas.openxmlformats.org/officeDocument/2006/relationships/chartsheet" Target="chartsheets/sheet11.xml"/><Relationship Id="rId23" Type="http://schemas.openxmlformats.org/officeDocument/2006/relationships/chartsheet" Target="chartsheets/sheet12.xml"/><Relationship Id="rId24" Type="http://schemas.openxmlformats.org/officeDocument/2006/relationships/chartsheet" Target="chartsheets/sheet13.xml"/><Relationship Id="rId25" Type="http://schemas.openxmlformats.org/officeDocument/2006/relationships/chartsheet" Target="chartsheets/sheet14.xml"/><Relationship Id="rId26" Type="http://schemas.openxmlformats.org/officeDocument/2006/relationships/chartsheet" Target="chartsheets/sheet15.xml"/><Relationship Id="rId27" Type="http://schemas.openxmlformats.org/officeDocument/2006/relationships/chartsheet" Target="chartsheets/sheet16.xml"/><Relationship Id="rId28" Type="http://schemas.openxmlformats.org/officeDocument/2006/relationships/chartsheet" Target="chartsheets/sheet17.xml"/><Relationship Id="rId29" Type="http://schemas.openxmlformats.org/officeDocument/2006/relationships/chartsheet" Target="chartsheets/sheet18.xml"/><Relationship Id="rId73" Type="http://schemas.openxmlformats.org/officeDocument/2006/relationships/worksheet" Target="worksheets/sheet21.xml"/><Relationship Id="rId74" Type="http://schemas.openxmlformats.org/officeDocument/2006/relationships/worksheet" Target="worksheets/sheet22.xml"/><Relationship Id="rId75" Type="http://schemas.openxmlformats.org/officeDocument/2006/relationships/theme" Target="theme/theme1.xml"/><Relationship Id="rId76" Type="http://schemas.openxmlformats.org/officeDocument/2006/relationships/styles" Target="styles.xml"/><Relationship Id="rId77" Type="http://schemas.openxmlformats.org/officeDocument/2006/relationships/sharedStrings" Target="sharedStrings.xml"/><Relationship Id="rId78" Type="http://schemas.openxmlformats.org/officeDocument/2006/relationships/calcChain" Target="calcChain.xml"/><Relationship Id="rId60" Type="http://schemas.openxmlformats.org/officeDocument/2006/relationships/chartsheet" Target="chartsheets/sheet49.xml"/><Relationship Id="rId61" Type="http://schemas.openxmlformats.org/officeDocument/2006/relationships/chartsheet" Target="chartsheets/sheet50.xml"/><Relationship Id="rId62" Type="http://schemas.openxmlformats.org/officeDocument/2006/relationships/chartsheet" Target="chartsheets/sheet51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chartsheet" Target="chartsheets/sheet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6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8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0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2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4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6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8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0.xml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2.xml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4.xml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6.xml"/></Relationships>
</file>

<file path=xl/charts/_rels/chart2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8.xml"/></Relationships>
</file>

<file path=xl/charts/_rels/chart2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0.xml"/></Relationships>
</file>

<file path=xl/charts/_rels/chart2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2.xml"/></Relationships>
</file>

<file path=xl/charts/_rels/chart2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4.xml"/></Relationships>
</file>

<file path=xl/charts/_rels/chart2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6.xml"/></Relationships>
</file>

<file path=xl/charts/_rels/chart2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8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3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0.xml"/></Relationships>
</file>

<file path=xl/charts/_rels/chart3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2.xml"/></Relationships>
</file>

<file path=xl/charts/_rels/chart3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4.xml"/></Relationships>
</file>

<file path=xl/charts/_rels/chart3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6.xml"/></Relationships>
</file>

<file path=xl/charts/_rels/chart3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8.xml"/></Relationships>
</file>

<file path=xl/charts/_rels/chart3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0.xml"/></Relationships>
</file>

<file path=xl/charts/_rels/chart3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2.xml"/></Relationships>
</file>

<file path=xl/charts/_rels/chart3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4.xml"/></Relationships>
</file>

<file path=xl/charts/_rels/chart3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6.xml"/></Relationships>
</file>

<file path=xl/charts/_rels/chart3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8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4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0.xml"/></Relationships>
</file>

<file path=xl/charts/_rels/chart4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2.xml"/></Relationships>
</file>

<file path=xl/charts/_rels/chart4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4.xml"/></Relationships>
</file>

<file path=xl/charts/_rels/chart4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6.xml"/></Relationships>
</file>

<file path=xl/charts/_rels/chart4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8.xml"/></Relationships>
</file>

<file path=xl/charts/_rels/chart4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0.xml"/></Relationships>
</file>

<file path=xl/charts/_rels/chart4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2.xml"/></Relationships>
</file>

<file path=xl/charts/_rels/chart4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4.xml"/></Relationships>
</file>

<file path=xl/charts/_rels/chart4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6.xml"/></Relationships>
</file>

<file path=xl/charts/_rels/chart4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8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5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0.xml"/></Relationships>
</file>

<file path=xl/charts/_rels/chart5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2.xml"/></Relationships>
</file>

<file path=xl/charts/_rels/chart5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4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B16.5.2-1.  HVAC BESTEST: CE300 - CE545
Annual Total Electricity Consumption</a:t>
            </a:r>
          </a:p>
        </c:rich>
      </c:tx>
      <c:layout>
        <c:manualLayout>
          <c:xMode val="edge"/>
          <c:yMode val="edge"/>
          <c:x val="0.220758387443523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403268459367108"/>
          <c:y val="0.169222403480152"/>
          <c:w val="0.898037933937503"/>
          <c:h val="0.7372485046220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Qdata!$C$9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Qdata!$B$10:$B$30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Qdata!$C$10:$C$30</c:f>
              <c:numCache>
                <c:formatCode>General</c:formatCode>
                <c:ptCount val="21"/>
                <c:pt idx="0">
                  <c:v>35633.77725273476</c:v>
                </c:pt>
                <c:pt idx="1">
                  <c:v>39973.37984611908</c:v>
                </c:pt>
                <c:pt idx="2">
                  <c:v>40059.65703255733</c:v>
                </c:pt>
                <c:pt idx="3">
                  <c:v>40963.30037797427</c:v>
                </c:pt>
                <c:pt idx="4">
                  <c:v>40619.29512213902</c:v>
                </c:pt>
                <c:pt idx="5">
                  <c:v>32236.97946844643</c:v>
                </c:pt>
                <c:pt idx="6">
                  <c:v>55298.79172092942</c:v>
                </c:pt>
                <c:pt idx="7">
                  <c:v>32045.15356817093</c:v>
                </c:pt>
                <c:pt idx="8">
                  <c:v>32078.43186362644</c:v>
                </c:pt>
                <c:pt idx="9">
                  <c:v>33387.00760742425</c:v>
                </c:pt>
                <c:pt idx="10">
                  <c:v>32538.03131873174</c:v>
                </c:pt>
                <c:pt idx="11">
                  <c:v>33691.32101724521</c:v>
                </c:pt>
                <c:pt idx="12">
                  <c:v>22337.88701631672</c:v>
                </c:pt>
                <c:pt idx="13">
                  <c:v>17390.85107639005</c:v>
                </c:pt>
                <c:pt idx="14">
                  <c:v>34608.77536286996</c:v>
                </c:pt>
                <c:pt idx="15">
                  <c:v>24986.58198931527</c:v>
                </c:pt>
                <c:pt idx="16">
                  <c:v>23544.16069212475</c:v>
                </c:pt>
                <c:pt idx="17">
                  <c:v>20320.87396303024</c:v>
                </c:pt>
                <c:pt idx="18">
                  <c:v>17281.27104560368</c:v>
                </c:pt>
                <c:pt idx="19">
                  <c:v>19430.37848085709</c:v>
                </c:pt>
                <c:pt idx="20">
                  <c:v>15687.07957894525</c:v>
                </c:pt>
              </c:numCache>
            </c:numRef>
          </c:val>
        </c:ser>
        <c:ser>
          <c:idx val="1"/>
          <c:order val="1"/>
          <c:tx>
            <c:strRef>
              <c:f>Qdata!$D$9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Qdata!$B$10:$B$30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Qdata!$D$10:$D$30</c:f>
              <c:numCache>
                <c:formatCode>General</c:formatCode>
                <c:ptCount val="21"/>
                <c:pt idx="0">
                  <c:v>34750.0</c:v>
                </c:pt>
                <c:pt idx="1">
                  <c:v>39379.0</c:v>
                </c:pt>
                <c:pt idx="2">
                  <c:v>38745.0</c:v>
                </c:pt>
                <c:pt idx="3">
                  <c:v>39708.0</c:v>
                </c:pt>
                <c:pt idx="4">
                  <c:v>39358.0</c:v>
                </c:pt>
                <c:pt idx="5">
                  <c:v>30547.0</c:v>
                </c:pt>
                <c:pt idx="6">
                  <c:v>54064.0</c:v>
                </c:pt>
                <c:pt idx="7">
                  <c:v>30846.0</c:v>
                </c:pt>
                <c:pt idx="8">
                  <c:v>31668.0</c:v>
                </c:pt>
                <c:pt idx="9">
                  <c:v>32530.0</c:v>
                </c:pt>
                <c:pt idx="10">
                  <c:v>31932.0</c:v>
                </c:pt>
                <c:pt idx="11">
                  <c:v>33032.0</c:v>
                </c:pt>
                <c:pt idx="12">
                  <c:v>22817.0</c:v>
                </c:pt>
                <c:pt idx="13">
                  <c:v>17872.0</c:v>
                </c:pt>
                <c:pt idx="14">
                  <c:v>35971.0</c:v>
                </c:pt>
                <c:pt idx="15">
                  <c:v>25389.0</c:v>
                </c:pt>
                <c:pt idx="16">
                  <c:v>24293.0</c:v>
                </c:pt>
                <c:pt idx="17">
                  <c:v>20408.0</c:v>
                </c:pt>
                <c:pt idx="18">
                  <c:v>17540.0</c:v>
                </c:pt>
                <c:pt idx="19">
                  <c:v>19878.0</c:v>
                </c:pt>
                <c:pt idx="20">
                  <c:v>15802.0</c:v>
                </c:pt>
              </c:numCache>
            </c:numRef>
          </c:val>
        </c:ser>
        <c:ser>
          <c:idx val="2"/>
          <c:order val="2"/>
          <c:tx>
            <c:strRef>
              <c:f>Qdata!$E$9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Qdata!$B$10:$B$30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Qdata!$E$10:$E$30</c:f>
              <c:numCache>
                <c:formatCode>General</c:formatCode>
                <c:ptCount val="21"/>
                <c:pt idx="0">
                  <c:v>34755.0</c:v>
                </c:pt>
                <c:pt idx="1">
                  <c:v>39384.0</c:v>
                </c:pt>
                <c:pt idx="2">
                  <c:v>38792.0</c:v>
                </c:pt>
                <c:pt idx="3">
                  <c:v>39438.0</c:v>
                </c:pt>
                <c:pt idx="4">
                  <c:v>39265.0</c:v>
                </c:pt>
                <c:pt idx="5">
                  <c:v>30548.0</c:v>
                </c:pt>
                <c:pt idx="6">
                  <c:v>54016.0</c:v>
                </c:pt>
                <c:pt idx="7">
                  <c:v>30876.0</c:v>
                </c:pt>
                <c:pt idx="8">
                  <c:v>31699.0</c:v>
                </c:pt>
                <c:pt idx="9">
                  <c:v>32910.0</c:v>
                </c:pt>
                <c:pt idx="10">
                  <c:v>31811.0</c:v>
                </c:pt>
                <c:pt idx="11">
                  <c:v>32973.0</c:v>
                </c:pt>
                <c:pt idx="12">
                  <c:v>22822.0</c:v>
                </c:pt>
                <c:pt idx="13">
                  <c:v>17870.0</c:v>
                </c:pt>
                <c:pt idx="14">
                  <c:v>35970.0</c:v>
                </c:pt>
                <c:pt idx="15">
                  <c:v>25390.0</c:v>
                </c:pt>
                <c:pt idx="16">
                  <c:v>24307.0</c:v>
                </c:pt>
                <c:pt idx="17">
                  <c:v>20421.0</c:v>
                </c:pt>
                <c:pt idx="18">
                  <c:v>17537.0</c:v>
                </c:pt>
                <c:pt idx="19">
                  <c:v>19874.0</c:v>
                </c:pt>
                <c:pt idx="20">
                  <c:v>15791.0</c:v>
                </c:pt>
              </c:numCache>
            </c:numRef>
          </c:val>
        </c:ser>
        <c:ser>
          <c:idx val="3"/>
          <c:order val="3"/>
          <c:tx>
            <c:strRef>
              <c:f>Qdata!$F$9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Qdata!$B$10:$B$30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Qdata!$F$10:$F$30</c:f>
              <c:numCache>
                <c:formatCode>General</c:formatCode>
                <c:ptCount val="21"/>
                <c:pt idx="0">
                  <c:v>34745.63754248564</c:v>
                </c:pt>
                <c:pt idx="1">
                  <c:v>39290.36408912097</c:v>
                </c:pt>
                <c:pt idx="2">
                  <c:v>39079.10019748696</c:v>
                </c:pt>
                <c:pt idx="3">
                  <c:v>40143.37358954951</c:v>
                </c:pt>
                <c:pt idx="4">
                  <c:v>39783.0185463824</c:v>
                </c:pt>
                <c:pt idx="5">
                  <c:v>31145.11364675133</c:v>
                </c:pt>
                <c:pt idx="6">
                  <c:v>54704.71096220979</c:v>
                </c:pt>
                <c:pt idx="7">
                  <c:v>31012.68097538665</c:v>
                </c:pt>
                <c:pt idx="8">
                  <c:v>0.0</c:v>
                </c:pt>
                <c:pt idx="9">
                  <c:v>32735.50462655642</c:v>
                </c:pt>
                <c:pt idx="10">
                  <c:v>31772.39698072281</c:v>
                </c:pt>
                <c:pt idx="11">
                  <c:v>33031.64527349522</c:v>
                </c:pt>
                <c:pt idx="12">
                  <c:v>23034.60810979028</c:v>
                </c:pt>
                <c:pt idx="13">
                  <c:v>17996.11115614378</c:v>
                </c:pt>
                <c:pt idx="14">
                  <c:v>35732.48380559298</c:v>
                </c:pt>
                <c:pt idx="15">
                  <c:v>25017.17761858384</c:v>
                </c:pt>
                <c:pt idx="16">
                  <c:v>24077.7247180935</c:v>
                </c:pt>
                <c:pt idx="17">
                  <c:v>20701.56030443071</c:v>
                </c:pt>
                <c:pt idx="18">
                  <c:v>17741.94318833821</c:v>
                </c:pt>
                <c:pt idx="19">
                  <c:v>19061.11250365915</c:v>
                </c:pt>
                <c:pt idx="20">
                  <c:v>16635.72586723816</c:v>
                </c:pt>
              </c:numCache>
            </c:numRef>
          </c:val>
        </c:ser>
        <c:ser>
          <c:idx val="4"/>
          <c:order val="4"/>
          <c:tx>
            <c:strRef>
              <c:f>Qdata!$G$9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Qdata!$B$10:$B$30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Qdata!$G$10:$G$30</c:f>
              <c:numCache>
                <c:formatCode>General</c:formatCode>
                <c:ptCount val="21"/>
                <c:pt idx="0">
                  <c:v>34976.41100000125</c:v>
                </c:pt>
                <c:pt idx="1">
                  <c:v>39519.56900000127</c:v>
                </c:pt>
                <c:pt idx="2">
                  <c:v>39400.81500000138</c:v>
                </c:pt>
                <c:pt idx="3">
                  <c:v>40535.13700000122</c:v>
                </c:pt>
                <c:pt idx="4">
                  <c:v>40065.26100000124</c:v>
                </c:pt>
                <c:pt idx="5">
                  <c:v>31586.59200000122</c:v>
                </c:pt>
                <c:pt idx="6">
                  <c:v>54843.25800000125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22322.95300000002</c:v>
                </c:pt>
                <c:pt idx="13">
                  <c:v>17434.53700000003</c:v>
                </c:pt>
                <c:pt idx="14">
                  <c:v>34848.63700000001</c:v>
                </c:pt>
                <c:pt idx="15">
                  <c:v>25131.07000000026</c:v>
                </c:pt>
                <c:pt idx="16">
                  <c:v>23619.74399999996</c:v>
                </c:pt>
                <c:pt idx="17">
                  <c:v>20241.713</c:v>
                </c:pt>
                <c:pt idx="18">
                  <c:v>17442.46800000007</c:v>
                </c:pt>
                <c:pt idx="19">
                  <c:v>19536.57200000011</c:v>
                </c:pt>
                <c:pt idx="20">
                  <c:v>15791.08099999998</c:v>
                </c:pt>
              </c:numCache>
            </c:numRef>
          </c:val>
        </c:ser>
        <c:ser>
          <c:idx val="6"/>
          <c:order val="5"/>
          <c:tx>
            <c:strRef>
              <c:f>Qdata!$H$9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Qdata!$B$10:$B$30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Qdata!$H$10:$H$30</c:f>
              <c:numCache>
                <c:formatCode>General</c:formatCode>
                <c:ptCount val="21"/>
                <c:pt idx="0">
                  <c:v>35070.0</c:v>
                </c:pt>
                <c:pt idx="1">
                  <c:v>39608.0</c:v>
                </c:pt>
                <c:pt idx="2">
                  <c:v>39457.0</c:v>
                </c:pt>
                <c:pt idx="3">
                  <c:v>40330.0</c:v>
                </c:pt>
                <c:pt idx="4">
                  <c:v>39947.0</c:v>
                </c:pt>
                <c:pt idx="5">
                  <c:v>31742.0</c:v>
                </c:pt>
                <c:pt idx="6">
                  <c:v>55068.0</c:v>
                </c:pt>
                <c:pt idx="7">
                  <c:v>31413.0</c:v>
                </c:pt>
                <c:pt idx="8">
                  <c:v>31503.0</c:v>
                </c:pt>
                <c:pt idx="9">
                  <c:v>33208.0</c:v>
                </c:pt>
                <c:pt idx="10">
                  <c:v>31818.0</c:v>
                </c:pt>
                <c:pt idx="11">
                  <c:v>33248.0</c:v>
                </c:pt>
                <c:pt idx="12">
                  <c:v>23138.0</c:v>
                </c:pt>
                <c:pt idx="13">
                  <c:v>18051.0</c:v>
                </c:pt>
                <c:pt idx="14">
                  <c:v>35845.0</c:v>
                </c:pt>
                <c:pt idx="15">
                  <c:v>25781.0</c:v>
                </c:pt>
                <c:pt idx="16">
                  <c:v>24360.0</c:v>
                </c:pt>
                <c:pt idx="17">
                  <c:v>21323.0</c:v>
                </c:pt>
                <c:pt idx="18">
                  <c:v>17875.0</c:v>
                </c:pt>
                <c:pt idx="19">
                  <c:v>20164.0</c:v>
                </c:pt>
                <c:pt idx="20">
                  <c:v>16339.0</c:v>
                </c:pt>
              </c:numCache>
            </c:numRef>
          </c:val>
        </c:ser>
        <c:ser>
          <c:idx val="5"/>
          <c:order val="6"/>
          <c:tx>
            <c:strRef>
              <c:f>Qdata!$I$9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Qdata!$B$10:$B$30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Qdata!$I$10:$I$30</c:f>
              <c:numCache>
                <c:formatCode>General</c:formatCode>
                <c:ptCount val="21"/>
                <c:pt idx="0">
                  <c:v>34997.7828504315</c:v>
                </c:pt>
                <c:pt idx="1">
                  <c:v>39393.13887177261</c:v>
                </c:pt>
                <c:pt idx="2">
                  <c:v>39325.15353882217</c:v>
                </c:pt>
                <c:pt idx="3">
                  <c:v>38614.29855013648</c:v>
                </c:pt>
                <c:pt idx="4">
                  <c:v>38773.44927413717</c:v>
                </c:pt>
                <c:pt idx="5">
                  <c:v>31355.34087991492</c:v>
                </c:pt>
                <c:pt idx="6">
                  <c:v>54912.28831602565</c:v>
                </c:pt>
                <c:pt idx="7">
                  <c:v>30732.14479391676</c:v>
                </c:pt>
                <c:pt idx="8">
                  <c:v>34997.7828504315</c:v>
                </c:pt>
                <c:pt idx="9">
                  <c:v>34997.7828504315</c:v>
                </c:pt>
                <c:pt idx="10">
                  <c:v>32069.00560928496</c:v>
                </c:pt>
                <c:pt idx="11">
                  <c:v>33232.17916284176</c:v>
                </c:pt>
                <c:pt idx="12">
                  <c:v>23053.41421033254</c:v>
                </c:pt>
                <c:pt idx="13">
                  <c:v>18030.77783557915</c:v>
                </c:pt>
                <c:pt idx="14">
                  <c:v>35791.07255108309</c:v>
                </c:pt>
                <c:pt idx="15">
                  <c:v>25788.21519403116</c:v>
                </c:pt>
                <c:pt idx="16">
                  <c:v>24362.73055135583</c:v>
                </c:pt>
                <c:pt idx="17">
                  <c:v>20760.96094955294</c:v>
                </c:pt>
                <c:pt idx="18">
                  <c:v>18434.56012223174</c:v>
                </c:pt>
                <c:pt idx="19">
                  <c:v>20230.76878489183</c:v>
                </c:pt>
                <c:pt idx="20">
                  <c:v>17012.08780708546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8093752"/>
        <c:axId val="2127211128"/>
      </c:barChart>
      <c:catAx>
        <c:axId val="2078093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272111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27211128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0.0118386977432482"/>
              <c:y val="0.209662903066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7809375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5401755413204"/>
          <c:y val="0.932572050027189"/>
          <c:w val="0.728567907923829"/>
          <c:h val="0.0630777596519848"/>
        </c:manualLayout>
      </c:layout>
      <c:overlay val="0"/>
      <c:spPr>
        <a:pattFill prst="ltDnDiag">
          <a:fgClr>
            <a:srgbClr val="FF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B16.5.2-10.  HVAC BESTEST: CE300 - CE545
Annual Outdoor (Condenser) Fan Electricity Consumption Sensitivities</a:t>
            </a:r>
          </a:p>
        </c:rich>
      </c:tx>
      <c:layout>
        <c:manualLayout>
          <c:xMode val="edge"/>
          <c:yMode val="edge"/>
          <c:x val="0.174557869500497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0587670159432069"/>
          <c:y val="0.209244154431756"/>
          <c:w val="0.932488078279893"/>
          <c:h val="0.69722675367047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Tdata!$C$75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Tdata!$B$76:$B$93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Tdata!$C$76:$C$93</c:f>
              <c:numCache>
                <c:formatCode>General</c:formatCode>
                <c:ptCount val="18"/>
                <c:pt idx="0">
                  <c:v>353.5115326702926</c:v>
                </c:pt>
                <c:pt idx="1">
                  <c:v>346.2767003946828</c:v>
                </c:pt>
                <c:pt idx="2">
                  <c:v>383.325360084858</c:v>
                </c:pt>
                <c:pt idx="3">
                  <c:v>37.0486596901751</c:v>
                </c:pt>
                <c:pt idx="4">
                  <c:v>376.1148412975912</c:v>
                </c:pt>
                <c:pt idx="5">
                  <c:v>7.210518787266664</c:v>
                </c:pt>
                <c:pt idx="6">
                  <c:v>-360.1038396137896</c:v>
                </c:pt>
                <c:pt idx="7">
                  <c:v>478.1772243740655</c:v>
                </c:pt>
                <c:pt idx="8">
                  <c:v>-414.0381129989496</c:v>
                </c:pt>
                <c:pt idx="9">
                  <c:v>-406.305445417703</c:v>
                </c:pt>
                <c:pt idx="10">
                  <c:v>-251.8207297555114</c:v>
                </c:pt>
                <c:pt idx="11">
                  <c:v>-340.832687759184</c:v>
                </c:pt>
                <c:pt idx="12">
                  <c:v>-218.0551818769245</c:v>
                </c:pt>
                <c:pt idx="13">
                  <c:v>-240.2765600443579</c:v>
                </c:pt>
                <c:pt idx="14">
                  <c:v>365.2554843700284</c:v>
                </c:pt>
                <c:pt idx="15">
                  <c:v>-728.8880108667117</c:v>
                </c:pt>
                <c:pt idx="16">
                  <c:v>-367.9389727271252</c:v>
                </c:pt>
                <c:pt idx="17">
                  <c:v>-575.6512249141917</c:v>
                </c:pt>
              </c:numCache>
            </c:numRef>
          </c:val>
        </c:ser>
        <c:ser>
          <c:idx val="1"/>
          <c:order val="1"/>
          <c:tx>
            <c:strRef>
              <c:f>Tdata!$D$75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Tdata!$B$76:$B$93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Tdata!$D$76:$D$93</c:f>
              <c:numCache>
                <c:formatCode>General</c:formatCode>
                <c:ptCount val="18"/>
                <c:pt idx="0">
                  <c:v>385.0</c:v>
                </c:pt>
                <c:pt idx="1">
                  <c:v>314.0</c:v>
                </c:pt>
                <c:pt idx="2">
                  <c:v>355.0</c:v>
                </c:pt>
                <c:pt idx="3">
                  <c:v>41.0</c:v>
                </c:pt>
                <c:pt idx="4">
                  <c:v>348.0</c:v>
                </c:pt>
                <c:pt idx="5">
                  <c:v>7.0</c:v>
                </c:pt>
                <c:pt idx="6">
                  <c:v>-436.0</c:v>
                </c:pt>
                <c:pt idx="7">
                  <c:v>471.0</c:v>
                </c:pt>
                <c:pt idx="8">
                  <c:v>-441.0</c:v>
                </c:pt>
                <c:pt idx="9">
                  <c:v>-336.0</c:v>
                </c:pt>
                <c:pt idx="10">
                  <c:v>-247.0</c:v>
                </c:pt>
                <c:pt idx="11">
                  <c:v>-308.0</c:v>
                </c:pt>
                <c:pt idx="12">
                  <c:v>-191.0</c:v>
                </c:pt>
                <c:pt idx="13">
                  <c:v>-163.0</c:v>
                </c:pt>
                <c:pt idx="14">
                  <c:v>383.5</c:v>
                </c:pt>
                <c:pt idx="15">
                  <c:v>-752.0</c:v>
                </c:pt>
                <c:pt idx="16">
                  <c:v>-395.0</c:v>
                </c:pt>
                <c:pt idx="17">
                  <c:v>-606.0</c:v>
                </c:pt>
              </c:numCache>
            </c:numRef>
          </c:val>
        </c:ser>
        <c:ser>
          <c:idx val="2"/>
          <c:order val="2"/>
          <c:tx>
            <c:strRef>
              <c:f>Tdata!$E$75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Tdata!$B$76:$B$93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Tdata!$E$76:$E$93</c:f>
              <c:numCache>
                <c:formatCode>General</c:formatCode>
                <c:ptCount val="18"/>
                <c:pt idx="0">
                  <c:v>385.0</c:v>
                </c:pt>
                <c:pt idx="1">
                  <c:v>316.0</c:v>
                </c:pt>
                <c:pt idx="2">
                  <c:v>331.0</c:v>
                </c:pt>
                <c:pt idx="3">
                  <c:v>15.0</c:v>
                </c:pt>
                <c:pt idx="4">
                  <c:v>338.0</c:v>
                </c:pt>
                <c:pt idx="5">
                  <c:v>-7.0</c:v>
                </c:pt>
                <c:pt idx="6">
                  <c:v>-435.0</c:v>
                </c:pt>
                <c:pt idx="7">
                  <c:v>469.75</c:v>
                </c:pt>
                <c:pt idx="8">
                  <c:v>-437.0</c:v>
                </c:pt>
                <c:pt idx="9">
                  <c:v>-333.0</c:v>
                </c:pt>
                <c:pt idx="10">
                  <c:v>-206.0</c:v>
                </c:pt>
                <c:pt idx="11">
                  <c:v>-322.0</c:v>
                </c:pt>
                <c:pt idx="12">
                  <c:v>-198.0</c:v>
                </c:pt>
                <c:pt idx="13">
                  <c:v>-163.5</c:v>
                </c:pt>
                <c:pt idx="14">
                  <c:v>383.5</c:v>
                </c:pt>
                <c:pt idx="15">
                  <c:v>-750.0</c:v>
                </c:pt>
                <c:pt idx="16">
                  <c:v>-395.0</c:v>
                </c:pt>
                <c:pt idx="17">
                  <c:v>-606.0</c:v>
                </c:pt>
              </c:numCache>
            </c:numRef>
          </c:val>
        </c:ser>
        <c:ser>
          <c:idx val="3"/>
          <c:order val="3"/>
          <c:tx>
            <c:strRef>
              <c:f>Tdata!$F$75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Tdata!$B$76:$B$93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Tdata!$F$76:$F$93</c:f>
              <c:numCache>
                <c:formatCode>General</c:formatCode>
                <c:ptCount val="1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</c:numCache>
            </c:numRef>
          </c:val>
        </c:ser>
        <c:ser>
          <c:idx val="4"/>
          <c:order val="4"/>
          <c:tx>
            <c:strRef>
              <c:f>Tdata!$G$75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Tdata!$B$76:$B$93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Tdata!$G$76:$G$93</c:f>
              <c:numCache>
                <c:formatCode>General</c:formatCode>
                <c:ptCount val="18"/>
                <c:pt idx="0">
                  <c:v>376.3380000000157</c:v>
                </c:pt>
                <c:pt idx="1">
                  <c:v>348.3790000000195</c:v>
                </c:pt>
                <c:pt idx="2">
                  <c:v>400.9940000000042</c:v>
                </c:pt>
                <c:pt idx="3">
                  <c:v>52.61499999998477</c:v>
                </c:pt>
                <c:pt idx="4">
                  <c:v>386.0610000000065</c:v>
                </c:pt>
                <c:pt idx="5">
                  <c:v>14.93299999999772</c:v>
                </c:pt>
                <c:pt idx="6">
                  <c:v>-357.8729999999873</c:v>
                </c:pt>
                <c:pt idx="7">
                  <c:v>484.9214999999396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-207.3104999999938</c:v>
                </c:pt>
                <c:pt idx="14">
                  <c:v>374.7179999999993</c:v>
                </c:pt>
                <c:pt idx="15">
                  <c:v>-745.624000000034</c:v>
                </c:pt>
                <c:pt idx="16">
                  <c:v>-376.1850000000018</c:v>
                </c:pt>
                <c:pt idx="17">
                  <c:v>-570.5450000000051</c:v>
                </c:pt>
              </c:numCache>
            </c:numRef>
          </c:val>
        </c:ser>
        <c:ser>
          <c:idx val="5"/>
          <c:order val="5"/>
          <c:tx>
            <c:strRef>
              <c:f>Tdata!$H$75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Tdata!$B$76:$B$93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Tdata!$H$76:$H$93</c:f>
              <c:numCache>
                <c:formatCode>General</c:formatCode>
                <c:ptCount val="18"/>
                <c:pt idx="0">
                  <c:v>368.0</c:v>
                </c:pt>
                <c:pt idx="1">
                  <c:v>358.0</c:v>
                </c:pt>
                <c:pt idx="2">
                  <c:v>370.0</c:v>
                </c:pt>
                <c:pt idx="3">
                  <c:v>12.0</c:v>
                </c:pt>
                <c:pt idx="4">
                  <c:v>361.0</c:v>
                </c:pt>
                <c:pt idx="5">
                  <c:v>9.0</c:v>
                </c:pt>
                <c:pt idx="6">
                  <c:v>-353.0</c:v>
                </c:pt>
                <c:pt idx="7">
                  <c:v>487.25</c:v>
                </c:pt>
                <c:pt idx="8">
                  <c:v>-421.0</c:v>
                </c:pt>
                <c:pt idx="9">
                  <c:v>-387.0</c:v>
                </c:pt>
                <c:pt idx="10">
                  <c:v>-208.0</c:v>
                </c:pt>
                <c:pt idx="11">
                  <c:v>-353.0</c:v>
                </c:pt>
                <c:pt idx="12">
                  <c:v>-203.0</c:v>
                </c:pt>
                <c:pt idx="13">
                  <c:v>-173.5</c:v>
                </c:pt>
                <c:pt idx="14">
                  <c:v>381.5</c:v>
                </c:pt>
                <c:pt idx="15">
                  <c:v>-733.0</c:v>
                </c:pt>
                <c:pt idx="16">
                  <c:v>-391.0</c:v>
                </c:pt>
                <c:pt idx="17">
                  <c:v>-589.0</c:v>
                </c:pt>
              </c:numCache>
            </c:numRef>
          </c:val>
        </c:ser>
        <c:ser>
          <c:idx val="6"/>
          <c:order val="6"/>
          <c:tx>
            <c:strRef>
              <c:f>Tdata!$I$75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Tdata!$B$76:$B$93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Tdata!$I$76:$I$93</c:f>
              <c:numCache>
                <c:formatCode>General</c:formatCode>
                <c:ptCount val="1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6280152"/>
        <c:axId val="2106274088"/>
      </c:barChart>
      <c:catAx>
        <c:axId val="2106280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62740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6274088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0.0118386977432482"/>
              <c:y val="0.22097339790111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628015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52606989609096"/>
          <c:y val="0.932572050027189"/>
          <c:w val="0.741362673727937"/>
          <c:h val="0.063077759651984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B16.5.2-11.  HVAC BESTEST: CE300 - CE545
Annual Total Coil Load</a:t>
            </a:r>
          </a:p>
        </c:rich>
      </c:tx>
      <c:layout>
        <c:manualLayout>
          <c:xMode val="edge"/>
          <c:yMode val="edge"/>
          <c:x val="0.214827968923418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475499663540947"/>
          <c:y val="0.169222403480152"/>
          <c:w val="0.890972352096388"/>
          <c:h val="0.7372485046220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Qdata!$C$128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Qdata!$B$129:$B$149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Qdata!$C$129:$C$149</c:f>
              <c:numCache>
                <c:formatCode>General</c:formatCode>
                <c:ptCount val="21"/>
                <c:pt idx="0">
                  <c:v>80426.86748174211</c:v>
                </c:pt>
                <c:pt idx="1">
                  <c:v>99342.1315648492</c:v>
                </c:pt>
                <c:pt idx="2">
                  <c:v>99791.6779672649</c:v>
                </c:pt>
                <c:pt idx="3">
                  <c:v>105012.8714895698</c:v>
                </c:pt>
                <c:pt idx="4">
                  <c:v>102727.9789143217</c:v>
                </c:pt>
                <c:pt idx="5">
                  <c:v>69387.99760512079</c:v>
                </c:pt>
                <c:pt idx="6">
                  <c:v>162974.0625733518</c:v>
                </c:pt>
                <c:pt idx="7">
                  <c:v>68792.82212646992</c:v>
                </c:pt>
                <c:pt idx="8">
                  <c:v>68672.85383253993</c:v>
                </c:pt>
                <c:pt idx="9">
                  <c:v>72609.30740675005</c:v>
                </c:pt>
                <c:pt idx="10">
                  <c:v>69756.31198989314</c:v>
                </c:pt>
                <c:pt idx="11">
                  <c:v>73711.36348082721</c:v>
                </c:pt>
                <c:pt idx="12">
                  <c:v>63357.1062500001</c:v>
                </c:pt>
                <c:pt idx="13">
                  <c:v>48443.43080000006</c:v>
                </c:pt>
                <c:pt idx="14">
                  <c:v>108974.30994</c:v>
                </c:pt>
                <c:pt idx="15">
                  <c:v>63421.54442899998</c:v>
                </c:pt>
                <c:pt idx="16">
                  <c:v>63389.22280399999</c:v>
                </c:pt>
                <c:pt idx="17">
                  <c:v>63292.945402</c:v>
                </c:pt>
                <c:pt idx="18">
                  <c:v>45045.8479500001</c:v>
                </c:pt>
                <c:pt idx="19">
                  <c:v>45112.82702919502</c:v>
                </c:pt>
                <c:pt idx="20">
                  <c:v>44981.35173600002</c:v>
                </c:pt>
              </c:numCache>
            </c:numRef>
          </c:val>
        </c:ser>
        <c:ser>
          <c:idx val="1"/>
          <c:order val="1"/>
          <c:tx>
            <c:strRef>
              <c:f>Qdata!$D$128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Qdata!$B$129:$B$149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Qdata!$D$129:$D$149</c:f>
              <c:numCache>
                <c:formatCode>General</c:formatCode>
                <c:ptCount val="21"/>
                <c:pt idx="0">
                  <c:v>77283.43560000001</c:v>
                </c:pt>
                <c:pt idx="1">
                  <c:v>97394.78520000001</c:v>
                </c:pt>
                <c:pt idx="2">
                  <c:v>96356.3319</c:v>
                </c:pt>
                <c:pt idx="3">
                  <c:v>100729.9701</c:v>
                </c:pt>
                <c:pt idx="4">
                  <c:v>99027.6453</c:v>
                </c:pt>
                <c:pt idx="5">
                  <c:v>63736.35360000001</c:v>
                </c:pt>
                <c:pt idx="6">
                  <c:v>159807.2061</c:v>
                </c:pt>
                <c:pt idx="7">
                  <c:v>64917.54660000001</c:v>
                </c:pt>
                <c:pt idx="8">
                  <c:v>66779.6109</c:v>
                </c:pt>
                <c:pt idx="9">
                  <c:v>69610.9569</c:v>
                </c:pt>
                <c:pt idx="10">
                  <c:v>67640.7387</c:v>
                </c:pt>
                <c:pt idx="11">
                  <c:v>71380.1085</c:v>
                </c:pt>
                <c:pt idx="12">
                  <c:v>65995.8615</c:v>
                </c:pt>
                <c:pt idx="13">
                  <c:v>50692.81740000001</c:v>
                </c:pt>
                <c:pt idx="14">
                  <c:v>114017.9517</c:v>
                </c:pt>
                <c:pt idx="15">
                  <c:v>66571.21680000001</c:v>
                </c:pt>
                <c:pt idx="16">
                  <c:v>66373.0812</c:v>
                </c:pt>
                <c:pt idx="17">
                  <c:v>65399.1099</c:v>
                </c:pt>
                <c:pt idx="18">
                  <c:v>46634.2617</c:v>
                </c:pt>
                <c:pt idx="19">
                  <c:v>47129.89380000001</c:v>
                </c:pt>
                <c:pt idx="20">
                  <c:v>46239.7491</c:v>
                </c:pt>
              </c:numCache>
            </c:numRef>
          </c:val>
        </c:ser>
        <c:ser>
          <c:idx val="2"/>
          <c:order val="2"/>
          <c:tx>
            <c:strRef>
              <c:f>Qdata!$E$128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Qdata!$B$129:$B$149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Qdata!$E$129:$E$149</c:f>
              <c:numCache>
                <c:formatCode>General</c:formatCode>
                <c:ptCount val="21"/>
                <c:pt idx="0">
                  <c:v>77291.93550000001</c:v>
                </c:pt>
                <c:pt idx="1">
                  <c:v>97412.0781</c:v>
                </c:pt>
                <c:pt idx="2">
                  <c:v>96493.2096</c:v>
                </c:pt>
                <c:pt idx="3">
                  <c:v>100993.467</c:v>
                </c:pt>
                <c:pt idx="4">
                  <c:v>99223.14300000001</c:v>
                </c:pt>
                <c:pt idx="5">
                  <c:v>63634.6479</c:v>
                </c:pt>
                <c:pt idx="6">
                  <c:v>159853.809</c:v>
                </c:pt>
                <c:pt idx="7">
                  <c:v>65025.11430000001</c:v>
                </c:pt>
                <c:pt idx="8">
                  <c:v>66843.50670000001</c:v>
                </c:pt>
                <c:pt idx="9">
                  <c:v>70882.1316</c:v>
                </c:pt>
                <c:pt idx="10">
                  <c:v>67219.26090000001</c:v>
                </c:pt>
                <c:pt idx="11">
                  <c:v>71181.09360000001</c:v>
                </c:pt>
                <c:pt idx="12">
                  <c:v>65992.34430000001</c:v>
                </c:pt>
                <c:pt idx="13">
                  <c:v>50690.47260000001</c:v>
                </c:pt>
                <c:pt idx="14">
                  <c:v>114015.3138</c:v>
                </c:pt>
                <c:pt idx="15">
                  <c:v>66565.3548</c:v>
                </c:pt>
                <c:pt idx="16">
                  <c:v>66371.9088</c:v>
                </c:pt>
                <c:pt idx="17">
                  <c:v>65395.0065</c:v>
                </c:pt>
                <c:pt idx="18">
                  <c:v>46630.7445</c:v>
                </c:pt>
                <c:pt idx="19">
                  <c:v>47126.08350000001</c:v>
                </c:pt>
                <c:pt idx="20">
                  <c:v>46235.9388</c:v>
                </c:pt>
              </c:numCache>
            </c:numRef>
          </c:val>
        </c:ser>
        <c:ser>
          <c:idx val="3"/>
          <c:order val="3"/>
          <c:tx>
            <c:strRef>
              <c:f>Qdata!$F$128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Qdata!$B$129:$B$149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Qdata!$F$129:$F$149</c:f>
              <c:numCache>
                <c:formatCode>General</c:formatCode>
                <c:ptCount val="21"/>
                <c:pt idx="0">
                  <c:v>77317.94971152172</c:v>
                </c:pt>
                <c:pt idx="1">
                  <c:v>96447.5904276855</c:v>
                </c:pt>
                <c:pt idx="2">
                  <c:v>96083.55965320067</c:v>
                </c:pt>
                <c:pt idx="3">
                  <c:v>102211.3603827889</c:v>
                </c:pt>
                <c:pt idx="4">
                  <c:v>99708.5156214712</c:v>
                </c:pt>
                <c:pt idx="5">
                  <c:v>65790.36807340541</c:v>
                </c:pt>
                <c:pt idx="6">
                  <c:v>161248.4449562574</c:v>
                </c:pt>
                <c:pt idx="7">
                  <c:v>65413.84138209153</c:v>
                </c:pt>
                <c:pt idx="8">
                  <c:v>0.0</c:v>
                </c:pt>
                <c:pt idx="9">
                  <c:v>70349.46675334554</c:v>
                </c:pt>
                <c:pt idx="10">
                  <c:v>67141.3523839604</c:v>
                </c:pt>
                <c:pt idx="11">
                  <c:v>71417.30703720485</c:v>
                </c:pt>
                <c:pt idx="12">
                  <c:v>65571.18321994395</c:v>
                </c:pt>
                <c:pt idx="13">
                  <c:v>50354.29005541217</c:v>
                </c:pt>
                <c:pt idx="14">
                  <c:v>112792.6462871451</c:v>
                </c:pt>
                <c:pt idx="15">
                  <c:v>66087.78649344652</c:v>
                </c:pt>
                <c:pt idx="16">
                  <c:v>65850.6754506747</c:v>
                </c:pt>
                <c:pt idx="17">
                  <c:v>64973.31140113525</c:v>
                </c:pt>
                <c:pt idx="18">
                  <c:v>46944.35712325978</c:v>
                </c:pt>
                <c:pt idx="19">
                  <c:v>47296.60530656422</c:v>
                </c:pt>
                <c:pt idx="20">
                  <c:v>46611.89123259368</c:v>
                </c:pt>
              </c:numCache>
            </c:numRef>
          </c:val>
        </c:ser>
        <c:ser>
          <c:idx val="4"/>
          <c:order val="4"/>
          <c:tx>
            <c:strRef>
              <c:f>Qdata!$G$128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Qdata!$B$129:$B$149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Qdata!$G$129:$G$149</c:f>
              <c:numCache>
                <c:formatCode>General</c:formatCode>
                <c:ptCount val="21"/>
                <c:pt idx="0">
                  <c:v>77744.58900000012</c:v>
                </c:pt>
                <c:pt idx="1">
                  <c:v>97295.86599999971</c:v>
                </c:pt>
                <c:pt idx="2">
                  <c:v>97141.307</c:v>
                </c:pt>
                <c:pt idx="3">
                  <c:v>103712.915</c:v>
                </c:pt>
                <c:pt idx="4">
                  <c:v>100676.21</c:v>
                </c:pt>
                <c:pt idx="5">
                  <c:v>66860.16300000006</c:v>
                </c:pt>
                <c:pt idx="6">
                  <c:v>161200.1790000002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63105.36600000015</c:v>
                </c:pt>
                <c:pt idx="13">
                  <c:v>48439.57</c:v>
                </c:pt>
                <c:pt idx="14">
                  <c:v>108979.0129999996</c:v>
                </c:pt>
                <c:pt idx="15">
                  <c:v>63212.10199999974</c:v>
                </c:pt>
                <c:pt idx="16">
                  <c:v>63157.02999999976</c:v>
                </c:pt>
                <c:pt idx="17">
                  <c:v>63001.55800000002</c:v>
                </c:pt>
                <c:pt idx="18">
                  <c:v>44875.41399999964</c:v>
                </c:pt>
                <c:pt idx="19">
                  <c:v>44979.8419999997</c:v>
                </c:pt>
                <c:pt idx="20">
                  <c:v>44775.1099999999</c:v>
                </c:pt>
              </c:numCache>
            </c:numRef>
          </c:val>
        </c:ser>
        <c:ser>
          <c:idx val="5"/>
          <c:order val="5"/>
          <c:tx>
            <c:strRef>
              <c:f>Qdata!$H$128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Qdata!$B$129:$B$149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Qdata!$H$129:$H$149</c:f>
              <c:numCache>
                <c:formatCode>General</c:formatCode>
                <c:ptCount val="21"/>
                <c:pt idx="0">
                  <c:v>78257.0</c:v>
                </c:pt>
                <c:pt idx="1">
                  <c:v>97261.0</c:v>
                </c:pt>
                <c:pt idx="2">
                  <c:v>96957.0</c:v>
                </c:pt>
                <c:pt idx="3">
                  <c:v>102008.0</c:v>
                </c:pt>
                <c:pt idx="4">
                  <c:v>99753.0</c:v>
                </c:pt>
                <c:pt idx="5">
                  <c:v>67389.0</c:v>
                </c:pt>
                <c:pt idx="6">
                  <c:v>162168.0</c:v>
                </c:pt>
                <c:pt idx="7">
                  <c:v>66898.0</c:v>
                </c:pt>
                <c:pt idx="8">
                  <c:v>66175.0</c:v>
                </c:pt>
                <c:pt idx="9">
                  <c:v>71803.0</c:v>
                </c:pt>
                <c:pt idx="10">
                  <c:v>67200.0</c:v>
                </c:pt>
                <c:pt idx="11">
                  <c:v>72029.0</c:v>
                </c:pt>
                <c:pt idx="12">
                  <c:v>65614.0</c:v>
                </c:pt>
                <c:pt idx="13">
                  <c:v>50357.0</c:v>
                </c:pt>
                <c:pt idx="14">
                  <c:v>112781.0</c:v>
                </c:pt>
                <c:pt idx="15">
                  <c:v>66146.0</c:v>
                </c:pt>
                <c:pt idx="16">
                  <c:v>65900.0</c:v>
                </c:pt>
                <c:pt idx="17">
                  <c:v>65155.0</c:v>
                </c:pt>
                <c:pt idx="18">
                  <c:v>47002.0</c:v>
                </c:pt>
                <c:pt idx="19">
                  <c:v>47462.0</c:v>
                </c:pt>
                <c:pt idx="20">
                  <c:v>46668.0</c:v>
                </c:pt>
              </c:numCache>
            </c:numRef>
          </c:val>
        </c:ser>
        <c:ser>
          <c:idx val="6"/>
          <c:order val="6"/>
          <c:tx>
            <c:strRef>
              <c:f>Qdata!$I$128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Qdata!$B$129:$B$149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Qdata!$I$129:$I$149</c:f>
              <c:numCache>
                <c:formatCode>General</c:formatCode>
                <c:ptCount val="21"/>
                <c:pt idx="0">
                  <c:v>78253.75277345321</c:v>
                </c:pt>
                <c:pt idx="1">
                  <c:v>97212.3302957055</c:v>
                </c:pt>
                <c:pt idx="2">
                  <c:v>97265.84004212471</c:v>
                </c:pt>
                <c:pt idx="3">
                  <c:v>99785.5687004851</c:v>
                </c:pt>
                <c:pt idx="4">
                  <c:v>100804.516876295</c:v>
                </c:pt>
                <c:pt idx="5">
                  <c:v>66534.720928327</c:v>
                </c:pt>
                <c:pt idx="6">
                  <c:v>162125.7050020839</c:v>
                </c:pt>
                <c:pt idx="7">
                  <c:v>63958.26569725733</c:v>
                </c:pt>
                <c:pt idx="8">
                  <c:v>78253.75277345321</c:v>
                </c:pt>
                <c:pt idx="9">
                  <c:v>78253.75277345321</c:v>
                </c:pt>
                <c:pt idx="10">
                  <c:v>68233.22863214887</c:v>
                </c:pt>
                <c:pt idx="11">
                  <c:v>72183.91206416056</c:v>
                </c:pt>
                <c:pt idx="12">
                  <c:v>65587.86620766509</c:v>
                </c:pt>
                <c:pt idx="13">
                  <c:v>50355.8594111448</c:v>
                </c:pt>
                <c:pt idx="14">
                  <c:v>112795.0776935307</c:v>
                </c:pt>
                <c:pt idx="15">
                  <c:v>66212.42124666768</c:v>
                </c:pt>
                <c:pt idx="16">
                  <c:v>65895.5840496327</c:v>
                </c:pt>
                <c:pt idx="17">
                  <c:v>65025.29473649042</c:v>
                </c:pt>
                <c:pt idx="18">
                  <c:v>47069.62367371374</c:v>
                </c:pt>
                <c:pt idx="19">
                  <c:v>47473.49039409654</c:v>
                </c:pt>
                <c:pt idx="20">
                  <c:v>46710.39046719077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6440312"/>
        <c:axId val="2106435560"/>
      </c:barChart>
      <c:catAx>
        <c:axId val="2106440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64355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643556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(kWh thermal)</a:t>
                </a:r>
              </a:p>
            </c:rich>
          </c:tx>
          <c:layout>
            <c:manualLayout>
              <c:xMode val="edge"/>
              <c:yMode val="edge"/>
              <c:x val="0.0118386977432482"/>
              <c:y val="0.28917342102220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644031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7279313448749"/>
          <c:y val="0.932572050027189"/>
          <c:w val="0.721334067425812"/>
          <c:h val="0.063077759651984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B16.5.2-12.  HVAC BESTEST: CE300 - CE545
Peak Hour Total Coil Load</a:t>
            </a:r>
          </a:p>
        </c:rich>
      </c:tx>
      <c:layout>
        <c:manualLayout>
          <c:xMode val="edge"/>
          <c:yMode val="edge"/>
          <c:x val="0.214173228346457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41297595847134"/>
          <c:y val="0.169222403480152"/>
          <c:w val="0.897067184027079"/>
          <c:h val="0.7372485046220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Rdata!$C$79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Rdata!$B$80:$B$99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Rdata!$C$80:$C$99</c:f>
              <c:numCache>
                <c:formatCode>General</c:formatCode>
                <c:ptCount val="20"/>
                <c:pt idx="0">
                  <c:v>32174.05</c:v>
                </c:pt>
                <c:pt idx="1">
                  <c:v>37328.0</c:v>
                </c:pt>
                <c:pt idx="2">
                  <c:v>40317.6</c:v>
                </c:pt>
                <c:pt idx="3">
                  <c:v>43492.0</c:v>
                </c:pt>
                <c:pt idx="4">
                  <c:v>41651.7</c:v>
                </c:pt>
                <c:pt idx="5">
                  <c:v>32091.73</c:v>
                </c:pt>
                <c:pt idx="6">
                  <c:v>38857.16</c:v>
                </c:pt>
                <c:pt idx="7">
                  <c:v>41178.6</c:v>
                </c:pt>
                <c:pt idx="8">
                  <c:v>32091.73</c:v>
                </c:pt>
                <c:pt idx="9">
                  <c:v>32174.05</c:v>
                </c:pt>
                <c:pt idx="10">
                  <c:v>32174.05</c:v>
                </c:pt>
                <c:pt idx="11">
                  <c:v>32174.05</c:v>
                </c:pt>
                <c:pt idx="12">
                  <c:v>27485.51</c:v>
                </c:pt>
                <c:pt idx="13">
                  <c:v>30593.05</c:v>
                </c:pt>
                <c:pt idx="14">
                  <c:v>27329.6</c:v>
                </c:pt>
                <c:pt idx="15">
                  <c:v>27383.59</c:v>
                </c:pt>
                <c:pt idx="16">
                  <c:v>27739.77</c:v>
                </c:pt>
                <c:pt idx="17">
                  <c:v>19834.1</c:v>
                </c:pt>
                <c:pt idx="18">
                  <c:v>19575.0</c:v>
                </c:pt>
                <c:pt idx="19">
                  <c:v>20075.2</c:v>
                </c:pt>
              </c:numCache>
            </c:numRef>
          </c:val>
        </c:ser>
        <c:ser>
          <c:idx val="1"/>
          <c:order val="1"/>
          <c:tx>
            <c:strRef>
              <c:f>Rdata!$D$79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Rdata!$B$80:$B$99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Rdata!$D$80:$D$99</c:f>
              <c:numCache>
                <c:formatCode>General</c:formatCode>
                <c:ptCount val="20"/>
                <c:pt idx="0">
                  <c:v>31401.0</c:v>
                </c:pt>
                <c:pt idx="1">
                  <c:v>36750.0</c:v>
                </c:pt>
                <c:pt idx="2">
                  <c:v>53813.0</c:v>
                </c:pt>
                <c:pt idx="3">
                  <c:v>43628.0</c:v>
                </c:pt>
                <c:pt idx="4">
                  <c:v>50819.0</c:v>
                </c:pt>
                <c:pt idx="5">
                  <c:v>31401.0</c:v>
                </c:pt>
                <c:pt idx="6">
                  <c:v>40613.0</c:v>
                </c:pt>
                <c:pt idx="7">
                  <c:v>40543.0</c:v>
                </c:pt>
                <c:pt idx="8">
                  <c:v>31401.0</c:v>
                </c:pt>
                <c:pt idx="9">
                  <c:v>31401.0</c:v>
                </c:pt>
                <c:pt idx="10">
                  <c:v>31401.0</c:v>
                </c:pt>
                <c:pt idx="11">
                  <c:v>31401.0</c:v>
                </c:pt>
                <c:pt idx="12">
                  <c:v>27707.0</c:v>
                </c:pt>
                <c:pt idx="13">
                  <c:v>31188.0</c:v>
                </c:pt>
                <c:pt idx="14">
                  <c:v>27878.0</c:v>
                </c:pt>
                <c:pt idx="15">
                  <c:v>27868.0</c:v>
                </c:pt>
                <c:pt idx="16">
                  <c:v>27466.0</c:v>
                </c:pt>
                <c:pt idx="17">
                  <c:v>19576.0</c:v>
                </c:pt>
                <c:pt idx="18">
                  <c:v>19766.0</c:v>
                </c:pt>
                <c:pt idx="19">
                  <c:v>19475.0</c:v>
                </c:pt>
              </c:numCache>
            </c:numRef>
          </c:val>
        </c:ser>
        <c:ser>
          <c:idx val="2"/>
          <c:order val="2"/>
          <c:tx>
            <c:strRef>
              <c:f>Rdata!$E$79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Rdata!$B$80:$B$99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Rdata!$E$80:$E$99</c:f>
              <c:numCache>
                <c:formatCode>General</c:formatCode>
                <c:ptCount val="20"/>
                <c:pt idx="0">
                  <c:v>31455.0</c:v>
                </c:pt>
                <c:pt idx="1">
                  <c:v>37033.0</c:v>
                </c:pt>
                <c:pt idx="2">
                  <c:v>53823.0</c:v>
                </c:pt>
                <c:pt idx="3">
                  <c:v>64572.0</c:v>
                </c:pt>
                <c:pt idx="4">
                  <c:v>59549.0</c:v>
                </c:pt>
                <c:pt idx="5">
                  <c:v>31454.0</c:v>
                </c:pt>
                <c:pt idx="6">
                  <c:v>41019.0</c:v>
                </c:pt>
                <c:pt idx="7">
                  <c:v>49838.0</c:v>
                </c:pt>
                <c:pt idx="8">
                  <c:v>31455.0</c:v>
                </c:pt>
                <c:pt idx="9">
                  <c:v>31455.0</c:v>
                </c:pt>
                <c:pt idx="10">
                  <c:v>31455.0</c:v>
                </c:pt>
                <c:pt idx="11">
                  <c:v>31455.0</c:v>
                </c:pt>
                <c:pt idx="12">
                  <c:v>27706.0</c:v>
                </c:pt>
                <c:pt idx="13">
                  <c:v>31188.0</c:v>
                </c:pt>
                <c:pt idx="14">
                  <c:v>27878.0</c:v>
                </c:pt>
                <c:pt idx="15">
                  <c:v>27866.0</c:v>
                </c:pt>
                <c:pt idx="16">
                  <c:v>27466.0</c:v>
                </c:pt>
                <c:pt idx="17">
                  <c:v>19575.0</c:v>
                </c:pt>
                <c:pt idx="18">
                  <c:v>19766.0</c:v>
                </c:pt>
                <c:pt idx="19">
                  <c:v>19474.0</c:v>
                </c:pt>
              </c:numCache>
            </c:numRef>
          </c:val>
        </c:ser>
        <c:ser>
          <c:idx val="3"/>
          <c:order val="3"/>
          <c:tx>
            <c:strRef>
              <c:f>Rdata!$F$79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Rdata!$B$80:$B$99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Rdata!$F$80:$F$99</c:f>
              <c:numCache>
                <c:formatCode>General</c:formatCode>
                <c:ptCount val="20"/>
                <c:pt idx="0">
                  <c:v>32733.25559688</c:v>
                </c:pt>
                <c:pt idx="1">
                  <c:v>37126.47946857139</c:v>
                </c:pt>
                <c:pt idx="2">
                  <c:v>39765.18284962</c:v>
                </c:pt>
                <c:pt idx="3">
                  <c:v>43445.08081004083</c:v>
                </c:pt>
                <c:pt idx="4">
                  <c:v>41328.27360518833</c:v>
                </c:pt>
                <c:pt idx="5">
                  <c:v>32733.26497119</c:v>
                </c:pt>
                <c:pt idx="6">
                  <c:v>38459.7281861125</c:v>
                </c:pt>
                <c:pt idx="7">
                  <c:v>40728.14220355666</c:v>
                </c:pt>
                <c:pt idx="8">
                  <c:v>0.0</c:v>
                </c:pt>
                <c:pt idx="9">
                  <c:v>32733.25559688</c:v>
                </c:pt>
                <c:pt idx="10">
                  <c:v>32733.25559687944</c:v>
                </c:pt>
                <c:pt idx="11">
                  <c:v>32733.25559687972</c:v>
                </c:pt>
                <c:pt idx="12">
                  <c:v>27646.42561660753</c:v>
                </c:pt>
                <c:pt idx="13">
                  <c:v>31177.75099697222</c:v>
                </c:pt>
                <c:pt idx="14">
                  <c:v>27652.69542885714</c:v>
                </c:pt>
                <c:pt idx="15">
                  <c:v>27658.7917827682</c:v>
                </c:pt>
                <c:pt idx="16">
                  <c:v>27576.513708109</c:v>
                </c:pt>
                <c:pt idx="17">
                  <c:v>19638.76567069981</c:v>
                </c:pt>
                <c:pt idx="18">
                  <c:v>19726.32002443556</c:v>
                </c:pt>
                <c:pt idx="19">
                  <c:v>19539.70810832458</c:v>
                </c:pt>
              </c:numCache>
            </c:numRef>
          </c:val>
        </c:ser>
        <c:ser>
          <c:idx val="4"/>
          <c:order val="4"/>
          <c:tx>
            <c:strRef>
              <c:f>Rdata!$G$79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Rdata!$B$80:$B$99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Rdata!$G$80:$G$99</c:f>
              <c:numCache>
                <c:formatCode>General</c:formatCode>
                <c:ptCount val="20"/>
                <c:pt idx="0">
                  <c:v>32502.0</c:v>
                </c:pt>
                <c:pt idx="1">
                  <c:v>37261.0</c:v>
                </c:pt>
                <c:pt idx="2">
                  <c:v>39904.0</c:v>
                </c:pt>
                <c:pt idx="3">
                  <c:v>43978.0</c:v>
                </c:pt>
                <c:pt idx="4">
                  <c:v>41366.0</c:v>
                </c:pt>
                <c:pt idx="5">
                  <c:v>32502.0</c:v>
                </c:pt>
                <c:pt idx="6">
                  <c:v>38322.0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26567.0</c:v>
                </c:pt>
                <c:pt idx="13">
                  <c:v>29948.0</c:v>
                </c:pt>
                <c:pt idx="14">
                  <c:v>26675.0</c:v>
                </c:pt>
                <c:pt idx="15">
                  <c:v>26514.0</c:v>
                </c:pt>
                <c:pt idx="16">
                  <c:v>26683.0</c:v>
                </c:pt>
                <c:pt idx="17">
                  <c:v>18776.0</c:v>
                </c:pt>
                <c:pt idx="18">
                  <c:v>18794.0</c:v>
                </c:pt>
                <c:pt idx="19">
                  <c:v>18764.0</c:v>
                </c:pt>
              </c:numCache>
            </c:numRef>
          </c:val>
        </c:ser>
        <c:ser>
          <c:idx val="5"/>
          <c:order val="5"/>
          <c:tx>
            <c:strRef>
              <c:f>Rdata!$H$79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Rdata!$B$80:$B$99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Rdata!$H$80:$H$99</c:f>
              <c:numCache>
                <c:formatCode>General</c:formatCode>
                <c:ptCount val="20"/>
                <c:pt idx="0">
                  <c:v>32072.0</c:v>
                </c:pt>
                <c:pt idx="1">
                  <c:v>36991.0</c:v>
                </c:pt>
                <c:pt idx="2">
                  <c:v>39920.0</c:v>
                </c:pt>
                <c:pt idx="3">
                  <c:v>42415.0</c:v>
                </c:pt>
                <c:pt idx="4">
                  <c:v>41132.0</c:v>
                </c:pt>
                <c:pt idx="5">
                  <c:v>32077.0</c:v>
                </c:pt>
                <c:pt idx="6">
                  <c:v>38451.0</c:v>
                </c:pt>
                <c:pt idx="7">
                  <c:v>40774.0</c:v>
                </c:pt>
                <c:pt idx="8">
                  <c:v>32073.0</c:v>
                </c:pt>
                <c:pt idx="9">
                  <c:v>32072.0</c:v>
                </c:pt>
                <c:pt idx="10">
                  <c:v>32072.0</c:v>
                </c:pt>
                <c:pt idx="11">
                  <c:v>31777.0</c:v>
                </c:pt>
                <c:pt idx="12">
                  <c:v>27555.0</c:v>
                </c:pt>
                <c:pt idx="13">
                  <c:v>31097.0</c:v>
                </c:pt>
                <c:pt idx="14">
                  <c:v>28343.0</c:v>
                </c:pt>
                <c:pt idx="15">
                  <c:v>27636.0</c:v>
                </c:pt>
                <c:pt idx="16">
                  <c:v>27462.0</c:v>
                </c:pt>
                <c:pt idx="17">
                  <c:v>19626.0</c:v>
                </c:pt>
                <c:pt idx="18">
                  <c:v>19799.0</c:v>
                </c:pt>
                <c:pt idx="19">
                  <c:v>19497.0</c:v>
                </c:pt>
              </c:numCache>
            </c:numRef>
          </c:val>
        </c:ser>
        <c:ser>
          <c:idx val="6"/>
          <c:order val="6"/>
          <c:tx>
            <c:strRef>
              <c:f>Rdata!$I$79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Rdata!$B$80:$B$99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Rdata!$I$80:$I$99</c:f>
              <c:numCache>
                <c:formatCode>0</c:formatCode>
                <c:ptCount val="20"/>
                <c:pt idx="0">
                  <c:v>33059.13159618439</c:v>
                </c:pt>
                <c:pt idx="1">
                  <c:v>37373.12973937522</c:v>
                </c:pt>
                <c:pt idx="2">
                  <c:v>40096.66450346692</c:v>
                </c:pt>
                <c:pt idx="3">
                  <c:v>43597.94490431526</c:v>
                </c:pt>
                <c:pt idx="4">
                  <c:v>43597.94490431526</c:v>
                </c:pt>
                <c:pt idx="5">
                  <c:v>33059.09819555203</c:v>
                </c:pt>
                <c:pt idx="6">
                  <c:v>38692.08018657812</c:v>
                </c:pt>
                <c:pt idx="7">
                  <c:v>39122.29538524407</c:v>
                </c:pt>
                <c:pt idx="8">
                  <c:v>33059.13159618439</c:v>
                </c:pt>
                <c:pt idx="9">
                  <c:v>33059.13159618439</c:v>
                </c:pt>
                <c:pt idx="10">
                  <c:v>33059.13159618417</c:v>
                </c:pt>
                <c:pt idx="11">
                  <c:v>33059.13159618445</c:v>
                </c:pt>
                <c:pt idx="12">
                  <c:v>27656.3849759671</c:v>
                </c:pt>
                <c:pt idx="13">
                  <c:v>31194.48970923463</c:v>
                </c:pt>
                <c:pt idx="14">
                  <c:v>27731.13806410482</c:v>
                </c:pt>
                <c:pt idx="15">
                  <c:v>27698.35064659975</c:v>
                </c:pt>
                <c:pt idx="16">
                  <c:v>27564.79756733809</c:v>
                </c:pt>
                <c:pt idx="17">
                  <c:v>19688.516857994</c:v>
                </c:pt>
                <c:pt idx="18">
                  <c:v>19820.56369712435</c:v>
                </c:pt>
                <c:pt idx="19">
                  <c:v>19570.14779249464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0602424"/>
        <c:axId val="1780621048"/>
      </c:barChart>
      <c:catAx>
        <c:axId val="1780602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06210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80621048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(Wh/h thermal)</a:t>
                </a:r>
              </a:p>
            </c:rich>
          </c:tx>
          <c:layout>
            <c:manualLayout>
              <c:xMode val="edge"/>
              <c:yMode val="edge"/>
              <c:x val="0.0118386977432482"/>
              <c:y val="0.28411092985318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060242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5327647029693"/>
          <c:y val="0.932572050027189"/>
          <c:w val="0.728642016307341"/>
          <c:h val="0.063077759651984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B16.5.2-13.  HVAC BESTEST: CE300 - CE545
Hourly Maximum Total Coil Load Sensitivities</a:t>
            </a:r>
          </a:p>
        </c:rich>
      </c:tx>
      <c:layout>
        <c:manualLayout>
          <c:xMode val="edge"/>
          <c:yMode val="edge"/>
          <c:x val="0.214173228346457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217028032428244"/>
          <c:y val="0.169222403480152"/>
          <c:w val="0.91666197663139"/>
          <c:h val="0.7372485046220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Tdata!$C$269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Tdata!$B$270:$B$287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Tdata!$C$270:$C$287</c:f>
              <c:numCache>
                <c:formatCode>General</c:formatCode>
                <c:ptCount val="18"/>
                <c:pt idx="0">
                  <c:v>5153.950000000001</c:v>
                </c:pt>
                <c:pt idx="1">
                  <c:v>8143.55</c:v>
                </c:pt>
                <c:pt idx="2">
                  <c:v>11317.95</c:v>
                </c:pt>
                <c:pt idx="3">
                  <c:v>3174.400000000001</c:v>
                </c:pt>
                <c:pt idx="4">
                  <c:v>9477.649999999998</c:v>
                </c:pt>
                <c:pt idx="5">
                  <c:v>1840.300000000003</c:v>
                </c:pt>
                <c:pt idx="6">
                  <c:v>-82.3199999999997</c:v>
                </c:pt>
                <c:pt idx="7">
                  <c:v>6683.110000000004</c:v>
                </c:pt>
                <c:pt idx="8">
                  <c:v>9004.549999999999</c:v>
                </c:pt>
                <c:pt idx="9">
                  <c:v>-82.3199999999997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-4688.540000000001</c:v>
                </c:pt>
                <c:pt idx="14">
                  <c:v>3107.540000000001</c:v>
                </c:pt>
                <c:pt idx="15">
                  <c:v>410.1700000000019</c:v>
                </c:pt>
                <c:pt idx="16">
                  <c:v>-7651.41</c:v>
                </c:pt>
                <c:pt idx="17">
                  <c:v>500.2000000000007</c:v>
                </c:pt>
              </c:numCache>
            </c:numRef>
          </c:val>
        </c:ser>
        <c:ser>
          <c:idx val="1"/>
          <c:order val="1"/>
          <c:tx>
            <c:strRef>
              <c:f>Tdata!$D$269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Tdata!$B$270:$B$287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Tdata!$D$270:$D$287</c:f>
              <c:numCache>
                <c:formatCode>General</c:formatCode>
                <c:ptCount val="18"/>
                <c:pt idx="0">
                  <c:v>5349.0</c:v>
                </c:pt>
                <c:pt idx="1">
                  <c:v>22412.0</c:v>
                </c:pt>
                <c:pt idx="2">
                  <c:v>12227.0</c:v>
                </c:pt>
                <c:pt idx="3">
                  <c:v>-10185.0</c:v>
                </c:pt>
                <c:pt idx="4">
                  <c:v>19418.0</c:v>
                </c:pt>
                <c:pt idx="5">
                  <c:v>-7191.0</c:v>
                </c:pt>
                <c:pt idx="6">
                  <c:v>0.0</c:v>
                </c:pt>
                <c:pt idx="7">
                  <c:v>9212.0</c:v>
                </c:pt>
                <c:pt idx="8">
                  <c:v>9142.0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-3694.0</c:v>
                </c:pt>
                <c:pt idx="14">
                  <c:v>3481.0</c:v>
                </c:pt>
                <c:pt idx="15">
                  <c:v>-412.0</c:v>
                </c:pt>
                <c:pt idx="16">
                  <c:v>-8131.0</c:v>
                </c:pt>
                <c:pt idx="17">
                  <c:v>-291.0</c:v>
                </c:pt>
              </c:numCache>
            </c:numRef>
          </c:val>
        </c:ser>
        <c:ser>
          <c:idx val="2"/>
          <c:order val="2"/>
          <c:tx>
            <c:strRef>
              <c:f>Tdata!$E$269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Tdata!$B$270:$B$287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Tdata!$E$270:$E$287</c:f>
              <c:numCache>
                <c:formatCode>General</c:formatCode>
                <c:ptCount val="18"/>
                <c:pt idx="0">
                  <c:v>5578.0</c:v>
                </c:pt>
                <c:pt idx="1">
                  <c:v>22368.0</c:v>
                </c:pt>
                <c:pt idx="2">
                  <c:v>33117.0</c:v>
                </c:pt>
                <c:pt idx="3">
                  <c:v>10749.0</c:v>
                </c:pt>
                <c:pt idx="4">
                  <c:v>28094.0</c:v>
                </c:pt>
                <c:pt idx="5">
                  <c:v>5023.0</c:v>
                </c:pt>
                <c:pt idx="6">
                  <c:v>-1.0</c:v>
                </c:pt>
                <c:pt idx="7">
                  <c:v>9564.0</c:v>
                </c:pt>
                <c:pt idx="8">
                  <c:v>18383.0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-3749.0</c:v>
                </c:pt>
                <c:pt idx="14">
                  <c:v>3482.0</c:v>
                </c:pt>
                <c:pt idx="15">
                  <c:v>-412.0</c:v>
                </c:pt>
                <c:pt idx="16">
                  <c:v>-8131.0</c:v>
                </c:pt>
                <c:pt idx="17">
                  <c:v>-292.0</c:v>
                </c:pt>
              </c:numCache>
            </c:numRef>
          </c:val>
        </c:ser>
        <c:ser>
          <c:idx val="3"/>
          <c:order val="3"/>
          <c:tx>
            <c:strRef>
              <c:f>Tdata!$F$269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Tdata!$B$270:$B$287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Tdata!$F$270:$F$287</c:f>
              <c:numCache>
                <c:formatCode>General</c:formatCode>
                <c:ptCount val="18"/>
                <c:pt idx="0">
                  <c:v>4393.223871691396</c:v>
                </c:pt>
                <c:pt idx="1">
                  <c:v>7031.927252740006</c:v>
                </c:pt>
                <c:pt idx="2">
                  <c:v>10711.82521316084</c:v>
                </c:pt>
                <c:pt idx="3">
                  <c:v>3679.897960420829</c:v>
                </c:pt>
                <c:pt idx="4">
                  <c:v>8595.018008308335</c:v>
                </c:pt>
                <c:pt idx="5">
                  <c:v>2116.8072048525</c:v>
                </c:pt>
                <c:pt idx="6">
                  <c:v>0.00937431000420474</c:v>
                </c:pt>
                <c:pt idx="7">
                  <c:v>5726.472589232504</c:v>
                </c:pt>
                <c:pt idx="8">
                  <c:v>7994.886606676667</c:v>
                </c:pt>
                <c:pt idx="9">
                  <c:v>0.0</c:v>
                </c:pt>
                <c:pt idx="10">
                  <c:v>0.0</c:v>
                </c:pt>
                <c:pt idx="11">
                  <c:v>-5.5297277867794E-10</c:v>
                </c:pt>
                <c:pt idx="12">
                  <c:v>-2.7648638933897E-10</c:v>
                </c:pt>
                <c:pt idx="13">
                  <c:v>-5086.829980272468</c:v>
                </c:pt>
                <c:pt idx="14">
                  <c:v>3531.325380364695</c:v>
                </c:pt>
                <c:pt idx="15">
                  <c:v>-76.18172074813628</c:v>
                </c:pt>
                <c:pt idx="16">
                  <c:v>-8007.659945907722</c:v>
                </c:pt>
                <c:pt idx="17">
                  <c:v>-186.6119161109746</c:v>
                </c:pt>
              </c:numCache>
            </c:numRef>
          </c:val>
        </c:ser>
        <c:ser>
          <c:idx val="4"/>
          <c:order val="4"/>
          <c:tx>
            <c:strRef>
              <c:f>Tdata!$G$269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Tdata!$B$270:$B$287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Tdata!$G$270:$G$287</c:f>
              <c:numCache>
                <c:formatCode>General</c:formatCode>
                <c:ptCount val="18"/>
                <c:pt idx="0">
                  <c:v>4759.0</c:v>
                </c:pt>
                <c:pt idx="1">
                  <c:v>7402.0</c:v>
                </c:pt>
                <c:pt idx="2">
                  <c:v>11476.0</c:v>
                </c:pt>
                <c:pt idx="3">
                  <c:v>4074.0</c:v>
                </c:pt>
                <c:pt idx="4">
                  <c:v>8864.0</c:v>
                </c:pt>
                <c:pt idx="5">
                  <c:v>2612.0</c:v>
                </c:pt>
                <c:pt idx="6">
                  <c:v>0.0</c:v>
                </c:pt>
                <c:pt idx="7">
                  <c:v>5820.0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-5935.0</c:v>
                </c:pt>
                <c:pt idx="14">
                  <c:v>3381.0</c:v>
                </c:pt>
                <c:pt idx="15">
                  <c:v>8.0</c:v>
                </c:pt>
                <c:pt idx="16">
                  <c:v>-7791.0</c:v>
                </c:pt>
                <c:pt idx="17">
                  <c:v>-30.0</c:v>
                </c:pt>
              </c:numCache>
            </c:numRef>
          </c:val>
        </c:ser>
        <c:ser>
          <c:idx val="5"/>
          <c:order val="5"/>
          <c:tx>
            <c:strRef>
              <c:f>Tdata!$H$269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Tdata!$B$270:$B$287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Tdata!$H$270:$H$287</c:f>
              <c:numCache>
                <c:formatCode>General</c:formatCode>
                <c:ptCount val="18"/>
                <c:pt idx="0">
                  <c:v>4919.0</c:v>
                </c:pt>
                <c:pt idx="1">
                  <c:v>7848.0</c:v>
                </c:pt>
                <c:pt idx="2">
                  <c:v>10343.0</c:v>
                </c:pt>
                <c:pt idx="3">
                  <c:v>2495.0</c:v>
                </c:pt>
                <c:pt idx="4">
                  <c:v>9060.0</c:v>
                </c:pt>
                <c:pt idx="5">
                  <c:v>1283.0</c:v>
                </c:pt>
                <c:pt idx="6">
                  <c:v>5.0</c:v>
                </c:pt>
                <c:pt idx="7">
                  <c:v>6379.0</c:v>
                </c:pt>
                <c:pt idx="8">
                  <c:v>8702.0</c:v>
                </c:pt>
                <c:pt idx="9">
                  <c:v>1.0</c:v>
                </c:pt>
                <c:pt idx="10">
                  <c:v>0.0</c:v>
                </c:pt>
                <c:pt idx="11">
                  <c:v>0.0</c:v>
                </c:pt>
                <c:pt idx="12">
                  <c:v>-295.0</c:v>
                </c:pt>
                <c:pt idx="13">
                  <c:v>-4517.0</c:v>
                </c:pt>
                <c:pt idx="14">
                  <c:v>3542.0</c:v>
                </c:pt>
                <c:pt idx="15">
                  <c:v>-881.0</c:v>
                </c:pt>
                <c:pt idx="16">
                  <c:v>-7929.0</c:v>
                </c:pt>
                <c:pt idx="17">
                  <c:v>-302.0</c:v>
                </c:pt>
              </c:numCache>
            </c:numRef>
          </c:val>
        </c:ser>
        <c:ser>
          <c:idx val="6"/>
          <c:order val="6"/>
          <c:tx>
            <c:strRef>
              <c:f>Tdata!$I$269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Tdata!$B$270:$B$287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Tdata!$I$270:$I$287</c:f>
              <c:numCache>
                <c:formatCode>General</c:formatCode>
                <c:ptCount val="18"/>
                <c:pt idx="0">
                  <c:v>4313.998143190831</c:v>
                </c:pt>
                <c:pt idx="1">
                  <c:v>7037.532907282533</c:v>
                </c:pt>
                <c:pt idx="2">
                  <c:v>10538.81330813087</c:v>
                </c:pt>
                <c:pt idx="3">
                  <c:v>3501.280400848336</c:v>
                </c:pt>
                <c:pt idx="4">
                  <c:v>10538.81330813087</c:v>
                </c:pt>
                <c:pt idx="5">
                  <c:v>0.0</c:v>
                </c:pt>
                <c:pt idx="6">
                  <c:v>-0.0334006323610083</c:v>
                </c:pt>
                <c:pt idx="7">
                  <c:v>5632.948590393731</c:v>
                </c:pt>
                <c:pt idx="8">
                  <c:v>6063.163789059683</c:v>
                </c:pt>
                <c:pt idx="9">
                  <c:v>0.0</c:v>
                </c:pt>
                <c:pt idx="10">
                  <c:v>0.0</c:v>
                </c:pt>
                <c:pt idx="11">
                  <c:v>-2.11002770811319E-10</c:v>
                </c:pt>
                <c:pt idx="12">
                  <c:v>6.54836185276508E-11</c:v>
                </c:pt>
                <c:pt idx="13">
                  <c:v>-5402.746620217283</c:v>
                </c:pt>
                <c:pt idx="14">
                  <c:v>3538.104733267526</c:v>
                </c:pt>
                <c:pt idx="15">
                  <c:v>-166.3404967667338</c:v>
                </c:pt>
                <c:pt idx="16">
                  <c:v>-7967.868117973103</c:v>
                </c:pt>
                <c:pt idx="17">
                  <c:v>-250.4159046297027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1297976"/>
        <c:axId val="1781295400"/>
      </c:barChart>
      <c:catAx>
        <c:axId val="1781297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12954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8129540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(Wh/h thermal)</a:t>
                </a:r>
              </a:p>
            </c:rich>
          </c:tx>
          <c:layout>
            <c:manualLayout>
              <c:xMode val="edge"/>
              <c:yMode val="edge"/>
              <c:x val="0.0118386977432482"/>
              <c:y val="0.2754105492115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129797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8872731086195"/>
          <c:y val="0.932572050027189"/>
          <c:w val="0.725096932250839"/>
          <c:h val="0.063077759651984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B16.5.2-14.  HVAC BESTEST: CE300 - CE545
Annual Sensible Coil Load</a:t>
            </a:r>
          </a:p>
        </c:rich>
      </c:tx>
      <c:layout>
        <c:manualLayout>
          <c:xMode val="edge"/>
          <c:yMode val="edge"/>
          <c:x val="0.214173228346457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475499663540947"/>
          <c:y val="0.169222403480152"/>
          <c:w val="0.890972352096388"/>
          <c:h val="0.7372485046220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Qdata!$C$152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Qdata!$B$153:$B$173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Qdata!$C$153:$C$173</c:f>
              <c:numCache>
                <c:formatCode>General</c:formatCode>
                <c:ptCount val="21"/>
                <c:pt idx="0">
                  <c:v>56661.74843900013</c:v>
                </c:pt>
                <c:pt idx="1">
                  <c:v>56256.3774670001</c:v>
                </c:pt>
                <c:pt idx="2">
                  <c:v>62859.20532199988</c:v>
                </c:pt>
                <c:pt idx="3">
                  <c:v>63083.37649899991</c:v>
                </c:pt>
                <c:pt idx="4">
                  <c:v>63032.60606199993</c:v>
                </c:pt>
                <c:pt idx="5">
                  <c:v>50370.8303759998</c:v>
                </c:pt>
                <c:pt idx="6">
                  <c:v>134976.8351469997</c:v>
                </c:pt>
                <c:pt idx="7">
                  <c:v>41952.35951499995</c:v>
                </c:pt>
                <c:pt idx="8">
                  <c:v>45676.64557699998</c:v>
                </c:pt>
                <c:pt idx="9">
                  <c:v>50389.82465900003</c:v>
                </c:pt>
                <c:pt idx="10">
                  <c:v>47863.34624500004</c:v>
                </c:pt>
                <c:pt idx="11">
                  <c:v>50876.07248300011</c:v>
                </c:pt>
                <c:pt idx="12">
                  <c:v>45043.8000000001</c:v>
                </c:pt>
                <c:pt idx="13">
                  <c:v>34443.23438000007</c:v>
                </c:pt>
                <c:pt idx="14">
                  <c:v>77489.43209999999</c:v>
                </c:pt>
                <c:pt idx="15">
                  <c:v>45109.61408999998</c:v>
                </c:pt>
                <c:pt idx="16">
                  <c:v>45076.03124799997</c:v>
                </c:pt>
                <c:pt idx="17">
                  <c:v>44979.01034200005</c:v>
                </c:pt>
                <c:pt idx="18">
                  <c:v>45045.8479500001</c:v>
                </c:pt>
                <c:pt idx="19">
                  <c:v>45111.84727100002</c:v>
                </c:pt>
                <c:pt idx="20">
                  <c:v>44981.35173600002</c:v>
                </c:pt>
              </c:numCache>
            </c:numRef>
          </c:val>
        </c:ser>
        <c:ser>
          <c:idx val="1"/>
          <c:order val="1"/>
          <c:tx>
            <c:strRef>
              <c:f>Qdata!$D$152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Qdata!$B$153:$B$173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Qdata!$D$153:$D$173</c:f>
              <c:numCache>
                <c:formatCode>General</c:formatCode>
                <c:ptCount val="21"/>
                <c:pt idx="0">
                  <c:v>55796.86080000001</c:v>
                </c:pt>
                <c:pt idx="1">
                  <c:v>56300.99280000001</c:v>
                </c:pt>
                <c:pt idx="2">
                  <c:v>62697.021</c:v>
                </c:pt>
                <c:pt idx="3">
                  <c:v>63311.0655</c:v>
                </c:pt>
                <c:pt idx="4">
                  <c:v>63053.4306</c:v>
                </c:pt>
                <c:pt idx="5">
                  <c:v>47684.43900000001</c:v>
                </c:pt>
                <c:pt idx="6">
                  <c:v>134919.792</c:v>
                </c:pt>
                <c:pt idx="7">
                  <c:v>41419.13340000001</c:v>
                </c:pt>
                <c:pt idx="8">
                  <c:v>47658.6462</c:v>
                </c:pt>
                <c:pt idx="9">
                  <c:v>49666.08810000001</c:v>
                </c:pt>
                <c:pt idx="10">
                  <c:v>47731.335</c:v>
                </c:pt>
                <c:pt idx="11">
                  <c:v>50592.5772</c:v>
                </c:pt>
                <c:pt idx="12">
                  <c:v>47649.8532</c:v>
                </c:pt>
                <c:pt idx="13">
                  <c:v>36595.58670000001</c:v>
                </c:pt>
                <c:pt idx="14">
                  <c:v>82305.7041</c:v>
                </c:pt>
                <c:pt idx="15">
                  <c:v>48101.5203</c:v>
                </c:pt>
                <c:pt idx="16">
                  <c:v>47962.2978</c:v>
                </c:pt>
                <c:pt idx="17">
                  <c:v>47217.5307</c:v>
                </c:pt>
                <c:pt idx="18">
                  <c:v>46573.59</c:v>
                </c:pt>
                <c:pt idx="19">
                  <c:v>47022.9123</c:v>
                </c:pt>
                <c:pt idx="20">
                  <c:v>46214.2494</c:v>
                </c:pt>
              </c:numCache>
            </c:numRef>
          </c:val>
        </c:ser>
        <c:ser>
          <c:idx val="2"/>
          <c:order val="2"/>
          <c:tx>
            <c:strRef>
              <c:f>Qdata!$E$152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Qdata!$B$153:$B$173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Qdata!$E$153:$E$173</c:f>
              <c:numCache>
                <c:formatCode>General</c:formatCode>
                <c:ptCount val="21"/>
                <c:pt idx="0">
                  <c:v>55804.7745</c:v>
                </c:pt>
                <c:pt idx="1">
                  <c:v>56312.71680000001</c:v>
                </c:pt>
                <c:pt idx="2">
                  <c:v>62746.848</c:v>
                </c:pt>
                <c:pt idx="3">
                  <c:v>63327.7722</c:v>
                </c:pt>
                <c:pt idx="4">
                  <c:v>63110.58510000001</c:v>
                </c:pt>
                <c:pt idx="5">
                  <c:v>47676.5253</c:v>
                </c:pt>
                <c:pt idx="6">
                  <c:v>134939.7228</c:v>
                </c:pt>
                <c:pt idx="7">
                  <c:v>41437.0125</c:v>
                </c:pt>
                <c:pt idx="8">
                  <c:v>47659.81860000001</c:v>
                </c:pt>
                <c:pt idx="9">
                  <c:v>50612.21490000001</c:v>
                </c:pt>
                <c:pt idx="10">
                  <c:v>47454.06240000001</c:v>
                </c:pt>
                <c:pt idx="11">
                  <c:v>50492.0439</c:v>
                </c:pt>
                <c:pt idx="12">
                  <c:v>47646.04290000001</c:v>
                </c:pt>
                <c:pt idx="13">
                  <c:v>36593.24190000001</c:v>
                </c:pt>
                <c:pt idx="14">
                  <c:v>82303.0662</c:v>
                </c:pt>
                <c:pt idx="15">
                  <c:v>48095.6583</c:v>
                </c:pt>
                <c:pt idx="16">
                  <c:v>47961.4185</c:v>
                </c:pt>
                <c:pt idx="17">
                  <c:v>47213.4273</c:v>
                </c:pt>
                <c:pt idx="18">
                  <c:v>46570.0728</c:v>
                </c:pt>
                <c:pt idx="19">
                  <c:v>47019.10200000001</c:v>
                </c:pt>
                <c:pt idx="20">
                  <c:v>46210.4391</c:v>
                </c:pt>
              </c:numCache>
            </c:numRef>
          </c:val>
        </c:ser>
        <c:ser>
          <c:idx val="3"/>
          <c:order val="3"/>
          <c:tx>
            <c:strRef>
              <c:f>Qdata!$F$152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Qdata!$B$153:$B$173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Qdata!$F$153:$F$173</c:f>
              <c:numCache>
                <c:formatCode>General</c:formatCode>
                <c:ptCount val="21"/>
                <c:pt idx="0">
                  <c:v>55251.95742021956</c:v>
                </c:pt>
                <c:pt idx="1">
                  <c:v>55225.15795316546</c:v>
                </c:pt>
                <c:pt idx="2">
                  <c:v>62043.45307329508</c:v>
                </c:pt>
                <c:pt idx="3">
                  <c:v>63778.65557241312</c:v>
                </c:pt>
                <c:pt idx="4">
                  <c:v>62885.83555349286</c:v>
                </c:pt>
                <c:pt idx="5">
                  <c:v>48545.01229577285</c:v>
                </c:pt>
                <c:pt idx="6">
                  <c:v>135287.1959337007</c:v>
                </c:pt>
                <c:pt idx="7">
                  <c:v>40687.7467572759</c:v>
                </c:pt>
                <c:pt idx="8">
                  <c:v>0.0</c:v>
                </c:pt>
                <c:pt idx="9">
                  <c:v>49523.92791302942</c:v>
                </c:pt>
                <c:pt idx="10">
                  <c:v>46738.5816060462</c:v>
                </c:pt>
                <c:pt idx="11">
                  <c:v>50060.17520239358</c:v>
                </c:pt>
                <c:pt idx="12">
                  <c:v>47491.24021176299</c:v>
                </c:pt>
                <c:pt idx="13">
                  <c:v>36475.58770985163</c:v>
                </c:pt>
                <c:pt idx="14">
                  <c:v>81566.34010242532</c:v>
                </c:pt>
                <c:pt idx="15">
                  <c:v>47986.35900445208</c:v>
                </c:pt>
                <c:pt idx="16">
                  <c:v>47757.69969283971</c:v>
                </c:pt>
                <c:pt idx="17">
                  <c:v>46929.73770952506</c:v>
                </c:pt>
                <c:pt idx="18">
                  <c:v>46944.35597704516</c:v>
                </c:pt>
                <c:pt idx="19">
                  <c:v>47288.04715409951</c:v>
                </c:pt>
                <c:pt idx="20">
                  <c:v>46611.89123259368</c:v>
                </c:pt>
              </c:numCache>
            </c:numRef>
          </c:val>
        </c:ser>
        <c:ser>
          <c:idx val="4"/>
          <c:order val="4"/>
          <c:tx>
            <c:strRef>
              <c:f>Qdata!$G$152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Qdata!$B$153:$B$173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Qdata!$G$153:$G$173</c:f>
              <c:numCache>
                <c:formatCode>General</c:formatCode>
                <c:ptCount val="21"/>
                <c:pt idx="0">
                  <c:v>55209.46500000005</c:v>
                </c:pt>
                <c:pt idx="1">
                  <c:v>55185.07200000003</c:v>
                </c:pt>
                <c:pt idx="2">
                  <c:v>62008.8040000002</c:v>
                </c:pt>
                <c:pt idx="3">
                  <c:v>62649.4590000002</c:v>
                </c:pt>
                <c:pt idx="4">
                  <c:v>62380.56000000029</c:v>
                </c:pt>
                <c:pt idx="5">
                  <c:v>48588.80199999983</c:v>
                </c:pt>
                <c:pt idx="6">
                  <c:v>134205.7070000008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44874.22499999965</c:v>
                </c:pt>
                <c:pt idx="13">
                  <c:v>34448.15099999952</c:v>
                </c:pt>
                <c:pt idx="14">
                  <c:v>77498.9850000003</c:v>
                </c:pt>
                <c:pt idx="15">
                  <c:v>44976.7239999997</c:v>
                </c:pt>
                <c:pt idx="16">
                  <c:v>44924.11300000032</c:v>
                </c:pt>
                <c:pt idx="17">
                  <c:v>44775.1049999999</c:v>
                </c:pt>
                <c:pt idx="18">
                  <c:v>44874.22499999965</c:v>
                </c:pt>
                <c:pt idx="19">
                  <c:v>44976.7469999997</c:v>
                </c:pt>
                <c:pt idx="20">
                  <c:v>44775.1049999999</c:v>
                </c:pt>
              </c:numCache>
            </c:numRef>
          </c:val>
        </c:ser>
        <c:ser>
          <c:idx val="5"/>
          <c:order val="5"/>
          <c:tx>
            <c:strRef>
              <c:f>Qdata!$H$152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Qdata!$B$153:$B$173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Qdata!$H$153:$H$173</c:f>
              <c:numCache>
                <c:formatCode>General</c:formatCode>
                <c:ptCount val="21"/>
                <c:pt idx="0">
                  <c:v>55191.0</c:v>
                </c:pt>
                <c:pt idx="1">
                  <c:v>55083.0</c:v>
                </c:pt>
                <c:pt idx="2">
                  <c:v>62734.0</c:v>
                </c:pt>
                <c:pt idx="3">
                  <c:v>61822.0</c:v>
                </c:pt>
                <c:pt idx="4">
                  <c:v>61406.0</c:v>
                </c:pt>
                <c:pt idx="5">
                  <c:v>48768.0</c:v>
                </c:pt>
                <c:pt idx="6">
                  <c:v>134697.0</c:v>
                </c:pt>
                <c:pt idx="7">
                  <c:v>41181.0</c:v>
                </c:pt>
                <c:pt idx="8">
                  <c:v>45585.0</c:v>
                </c:pt>
                <c:pt idx="9">
                  <c:v>49984.0</c:v>
                </c:pt>
                <c:pt idx="10">
                  <c:v>46143.0</c:v>
                </c:pt>
                <c:pt idx="11">
                  <c:v>49785.0</c:v>
                </c:pt>
                <c:pt idx="12">
                  <c:v>47530.0</c:v>
                </c:pt>
                <c:pt idx="13">
                  <c:v>36480.0</c:v>
                </c:pt>
                <c:pt idx="14">
                  <c:v>81563.0</c:v>
                </c:pt>
                <c:pt idx="15">
                  <c:v>48059.0</c:v>
                </c:pt>
                <c:pt idx="16">
                  <c:v>47795.0</c:v>
                </c:pt>
                <c:pt idx="17">
                  <c:v>47110.0</c:v>
                </c:pt>
                <c:pt idx="18">
                  <c:v>47002.0</c:v>
                </c:pt>
                <c:pt idx="19">
                  <c:v>47460.0</c:v>
                </c:pt>
                <c:pt idx="20">
                  <c:v>46668.0</c:v>
                </c:pt>
              </c:numCache>
            </c:numRef>
          </c:val>
        </c:ser>
        <c:ser>
          <c:idx val="6"/>
          <c:order val="6"/>
          <c:tx>
            <c:strRef>
              <c:f>Qdata!$I$152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Qdata!$B$153:$B$173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Qdata!$I$153:$I$173</c:f>
              <c:numCache>
                <c:formatCode>General</c:formatCode>
                <c:ptCount val="21"/>
                <c:pt idx="0">
                  <c:v>55131.30612495067</c:v>
                </c:pt>
                <c:pt idx="1">
                  <c:v>55031.00088075807</c:v>
                </c:pt>
                <c:pt idx="2">
                  <c:v>61652.67190204716</c:v>
                </c:pt>
                <c:pt idx="3">
                  <c:v>52152.28855988808</c:v>
                </c:pt>
                <c:pt idx="4">
                  <c:v>52916.04984461197</c:v>
                </c:pt>
                <c:pt idx="5">
                  <c:v>48304.76503215442</c:v>
                </c:pt>
                <c:pt idx="6">
                  <c:v>134680.2468864008</c:v>
                </c:pt>
                <c:pt idx="7">
                  <c:v>41821.5299690996</c:v>
                </c:pt>
                <c:pt idx="8">
                  <c:v>55131.30612495067</c:v>
                </c:pt>
                <c:pt idx="9">
                  <c:v>55131.30612495067</c:v>
                </c:pt>
                <c:pt idx="10">
                  <c:v>46862.8567739456</c:v>
                </c:pt>
                <c:pt idx="11">
                  <c:v>49858.8341130592</c:v>
                </c:pt>
                <c:pt idx="12">
                  <c:v>47355.50127284247</c:v>
                </c:pt>
                <c:pt idx="13">
                  <c:v>36365.26991434349</c:v>
                </c:pt>
                <c:pt idx="14">
                  <c:v>81315.6422313972</c:v>
                </c:pt>
                <c:pt idx="15">
                  <c:v>47982.78133943553</c:v>
                </c:pt>
                <c:pt idx="16">
                  <c:v>47663.32054806159</c:v>
                </c:pt>
                <c:pt idx="17">
                  <c:v>46792.8939135959</c:v>
                </c:pt>
                <c:pt idx="18">
                  <c:v>47069.62367371374</c:v>
                </c:pt>
                <c:pt idx="19">
                  <c:v>47473.49039409654</c:v>
                </c:pt>
                <c:pt idx="20">
                  <c:v>46710.39046719077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7380088"/>
        <c:axId val="2111393944"/>
      </c:barChart>
      <c:catAx>
        <c:axId val="2127380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13939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11393944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(kWh thermal)</a:t>
                </a:r>
              </a:p>
            </c:rich>
          </c:tx>
          <c:layout>
            <c:manualLayout>
              <c:xMode val="edge"/>
              <c:yMode val="edge"/>
              <c:x val="0.0118386977432482"/>
              <c:y val="0.28917342102220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2738008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7279313448749"/>
          <c:y val="0.932572050027189"/>
          <c:w val="0.721334067425812"/>
          <c:h val="0.063077759651984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B16.5.2-15.  HVAC BESTEST: CE300 - CE545
Annual Sensible Cooling Load Sensitivities</a:t>
            </a:r>
          </a:p>
        </c:rich>
      </c:tx>
      <c:layout>
        <c:manualLayout>
          <c:xMode val="edge"/>
          <c:yMode val="edge"/>
          <c:x val="0.214173228346457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217028032428244"/>
          <c:y val="0.169222403480152"/>
          <c:w val="0.91666197663139"/>
          <c:h val="0.7372485046220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Tdata!$C$102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Tdata!$B$103:$B$120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Tdata!$C$103:$C$120</c:f>
              <c:numCache>
                <c:formatCode>General</c:formatCode>
                <c:ptCount val="18"/>
                <c:pt idx="0">
                  <c:v>-405.3709720000334</c:v>
                </c:pt>
                <c:pt idx="1">
                  <c:v>6197.456882999744</c:v>
                </c:pt>
                <c:pt idx="2">
                  <c:v>6421.628059999784</c:v>
                </c:pt>
                <c:pt idx="3">
                  <c:v>224.1711770000402</c:v>
                </c:pt>
                <c:pt idx="4">
                  <c:v>6370.8576229998</c:v>
                </c:pt>
                <c:pt idx="5">
                  <c:v>50.77043699998467</c:v>
                </c:pt>
                <c:pt idx="6">
                  <c:v>-1572.729515750083</c:v>
                </c:pt>
                <c:pt idx="7">
                  <c:v>19578.7716769999</c:v>
                </c:pt>
                <c:pt idx="8">
                  <c:v>-14709.38892400018</c:v>
                </c:pt>
                <c:pt idx="9">
                  <c:v>-10985.10286200015</c:v>
                </c:pt>
                <c:pt idx="10">
                  <c:v>-6271.923780000099</c:v>
                </c:pt>
                <c:pt idx="11">
                  <c:v>-8798.402194000089</c:v>
                </c:pt>
                <c:pt idx="12">
                  <c:v>-5785.675956000028</c:v>
                </c:pt>
                <c:pt idx="13">
                  <c:v>-11617.94843900004</c:v>
                </c:pt>
                <c:pt idx="14">
                  <c:v>10761.54942999998</c:v>
                </c:pt>
                <c:pt idx="15">
                  <c:v>-130.6037479999359</c:v>
                </c:pt>
                <c:pt idx="16">
                  <c:v>2.047950000000128</c:v>
                </c:pt>
                <c:pt idx="17">
                  <c:v>-130.4955349999946</c:v>
                </c:pt>
              </c:numCache>
            </c:numRef>
          </c:val>
        </c:ser>
        <c:ser>
          <c:idx val="1"/>
          <c:order val="1"/>
          <c:tx>
            <c:strRef>
              <c:f>Tdata!$D$102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Tdata!$B$103:$B$120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Tdata!$D$103:$D$120</c:f>
              <c:numCache>
                <c:formatCode>General</c:formatCode>
                <c:ptCount val="18"/>
                <c:pt idx="0">
                  <c:v>504.1319999999978</c:v>
                </c:pt>
                <c:pt idx="1">
                  <c:v>6900.16019999999</c:v>
                </c:pt>
                <c:pt idx="2">
                  <c:v>7514.204699999995</c:v>
                </c:pt>
                <c:pt idx="3">
                  <c:v>614.0445000000036</c:v>
                </c:pt>
                <c:pt idx="4">
                  <c:v>7256.56979999999</c:v>
                </c:pt>
                <c:pt idx="5">
                  <c:v>257.6349000000046</c:v>
                </c:pt>
                <c:pt idx="6">
                  <c:v>-2028.105450000001</c:v>
                </c:pt>
                <c:pt idx="7">
                  <c:v>19780.7328</c:v>
                </c:pt>
                <c:pt idx="8">
                  <c:v>-14377.7274</c:v>
                </c:pt>
                <c:pt idx="9">
                  <c:v>-8138.214600000006</c:v>
                </c:pt>
                <c:pt idx="10">
                  <c:v>-6130.772700000001</c:v>
                </c:pt>
                <c:pt idx="11">
                  <c:v>-8065.52580000001</c:v>
                </c:pt>
                <c:pt idx="12">
                  <c:v>-5204.28360000001</c:v>
                </c:pt>
                <c:pt idx="13">
                  <c:v>-8147.007600000012</c:v>
                </c:pt>
                <c:pt idx="14">
                  <c:v>11427.52935</c:v>
                </c:pt>
                <c:pt idx="15">
                  <c:v>-883.9896000000008</c:v>
                </c:pt>
                <c:pt idx="16">
                  <c:v>-1076.263199999994</c:v>
                </c:pt>
                <c:pt idx="17">
                  <c:v>-808.662900000003</c:v>
                </c:pt>
              </c:numCache>
            </c:numRef>
          </c:val>
        </c:ser>
        <c:ser>
          <c:idx val="2"/>
          <c:order val="2"/>
          <c:tx>
            <c:strRef>
              <c:f>Tdata!$E$102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Tdata!$B$103:$B$120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Tdata!$E$103:$E$120</c:f>
              <c:numCache>
                <c:formatCode>General</c:formatCode>
                <c:ptCount val="18"/>
                <c:pt idx="0">
                  <c:v>507.9423000000097</c:v>
                </c:pt>
                <c:pt idx="1">
                  <c:v>6942.073499999999</c:v>
                </c:pt>
                <c:pt idx="2">
                  <c:v>7522.9977</c:v>
                </c:pt>
                <c:pt idx="3">
                  <c:v>580.9242000000013</c:v>
                </c:pt>
                <c:pt idx="4">
                  <c:v>7305.810600000011</c:v>
                </c:pt>
                <c:pt idx="5">
                  <c:v>217.1870999999883</c:v>
                </c:pt>
                <c:pt idx="6">
                  <c:v>-2032.0623</c:v>
                </c:pt>
                <c:pt idx="7">
                  <c:v>19783.737075</c:v>
                </c:pt>
                <c:pt idx="8">
                  <c:v>-14367.762</c:v>
                </c:pt>
                <c:pt idx="9">
                  <c:v>-8144.955899999986</c:v>
                </c:pt>
                <c:pt idx="10">
                  <c:v>-5192.559599999993</c:v>
                </c:pt>
                <c:pt idx="11">
                  <c:v>-8350.71209999999</c:v>
                </c:pt>
                <c:pt idx="12">
                  <c:v>-5312.730599999995</c:v>
                </c:pt>
                <c:pt idx="13">
                  <c:v>-8158.731599999985</c:v>
                </c:pt>
                <c:pt idx="14">
                  <c:v>11427.456075</c:v>
                </c:pt>
                <c:pt idx="15">
                  <c:v>-882.2309999999924</c:v>
                </c:pt>
                <c:pt idx="16">
                  <c:v>-1075.970100000013</c:v>
                </c:pt>
                <c:pt idx="17">
                  <c:v>-808.662900000003</c:v>
                </c:pt>
              </c:numCache>
            </c:numRef>
          </c:val>
        </c:ser>
        <c:ser>
          <c:idx val="3"/>
          <c:order val="3"/>
          <c:tx>
            <c:strRef>
              <c:f>Tdata!$F$102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Tdata!$B$103:$B$120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Tdata!$F$103:$F$120</c:f>
              <c:numCache>
                <c:formatCode>General</c:formatCode>
                <c:ptCount val="18"/>
                <c:pt idx="0">
                  <c:v>-26.79946705409384</c:v>
                </c:pt>
                <c:pt idx="1">
                  <c:v>6791.495653075522</c:v>
                </c:pt>
                <c:pt idx="2">
                  <c:v>8526.69815219356</c:v>
                </c:pt>
                <c:pt idx="3">
                  <c:v>1735.202499118037</c:v>
                </c:pt>
                <c:pt idx="4">
                  <c:v>7633.878133273305</c:v>
                </c:pt>
                <c:pt idx="5">
                  <c:v>892.8200189202544</c:v>
                </c:pt>
                <c:pt idx="6">
                  <c:v>-1676.736281111675</c:v>
                </c:pt>
                <c:pt idx="7">
                  <c:v>20008.80962837028</c:v>
                </c:pt>
                <c:pt idx="8">
                  <c:v>-14564.21066294365</c:v>
                </c:pt>
                <c:pt idx="9">
                  <c:v>0.0</c:v>
                </c:pt>
                <c:pt idx="10">
                  <c:v>-5728.029507190142</c:v>
                </c:pt>
                <c:pt idx="11">
                  <c:v>-8513.375814173363</c:v>
                </c:pt>
                <c:pt idx="12">
                  <c:v>-5191.782217825974</c:v>
                </c:pt>
                <c:pt idx="13">
                  <c:v>-7760.717208456568</c:v>
                </c:pt>
                <c:pt idx="14">
                  <c:v>11272.68809814342</c:v>
                </c:pt>
                <c:pt idx="15">
                  <c:v>-1056.621294927027</c:v>
                </c:pt>
                <c:pt idx="16">
                  <c:v>-546.8842347178215</c:v>
                </c:pt>
                <c:pt idx="17">
                  <c:v>-676.1559215058369</c:v>
                </c:pt>
              </c:numCache>
            </c:numRef>
          </c:val>
        </c:ser>
        <c:ser>
          <c:idx val="4"/>
          <c:order val="4"/>
          <c:tx>
            <c:strRef>
              <c:f>Tdata!$G$102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Tdata!$B$103:$B$120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Tdata!$G$103:$G$120</c:f>
              <c:numCache>
                <c:formatCode>General</c:formatCode>
                <c:ptCount val="18"/>
                <c:pt idx="0">
                  <c:v>-24.39300000001822</c:v>
                </c:pt>
                <c:pt idx="1">
                  <c:v>6799.339000000145</c:v>
                </c:pt>
                <c:pt idx="2">
                  <c:v>7439.994000000144</c:v>
                </c:pt>
                <c:pt idx="3">
                  <c:v>640.6549999999988</c:v>
                </c:pt>
                <c:pt idx="4">
                  <c:v>7171.095000000241</c:v>
                </c:pt>
                <c:pt idx="5">
                  <c:v>268.898999999903</c:v>
                </c:pt>
                <c:pt idx="6">
                  <c:v>-1655.165750000053</c:v>
                </c:pt>
                <c:pt idx="7">
                  <c:v>19749.0605000002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-10335.2400000004</c:v>
                </c:pt>
                <c:pt idx="14">
                  <c:v>10762.7085000002</c:v>
                </c:pt>
                <c:pt idx="15">
                  <c:v>-201.6189999997951</c:v>
                </c:pt>
                <c:pt idx="16">
                  <c:v>0.0</c:v>
                </c:pt>
                <c:pt idx="17">
                  <c:v>-201.6419999998034</c:v>
                </c:pt>
              </c:numCache>
            </c:numRef>
          </c:val>
        </c:ser>
        <c:ser>
          <c:idx val="5"/>
          <c:order val="5"/>
          <c:tx>
            <c:strRef>
              <c:f>Tdata!$H$102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Tdata!$B$103:$B$120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Tdata!$H$103:$H$120</c:f>
              <c:numCache>
                <c:formatCode>General</c:formatCode>
                <c:ptCount val="18"/>
                <c:pt idx="0">
                  <c:v>-108.0</c:v>
                </c:pt>
                <c:pt idx="1">
                  <c:v>7543.0</c:v>
                </c:pt>
                <c:pt idx="2">
                  <c:v>6631.0</c:v>
                </c:pt>
                <c:pt idx="3">
                  <c:v>-912.0</c:v>
                </c:pt>
                <c:pt idx="4">
                  <c:v>6215.0</c:v>
                </c:pt>
                <c:pt idx="5">
                  <c:v>416.0</c:v>
                </c:pt>
                <c:pt idx="6">
                  <c:v>-1605.75</c:v>
                </c:pt>
                <c:pt idx="7">
                  <c:v>19876.5</c:v>
                </c:pt>
                <c:pt idx="8">
                  <c:v>-14010.0</c:v>
                </c:pt>
                <c:pt idx="9">
                  <c:v>-9606.0</c:v>
                </c:pt>
                <c:pt idx="10">
                  <c:v>-5207.0</c:v>
                </c:pt>
                <c:pt idx="11">
                  <c:v>-9048.0</c:v>
                </c:pt>
                <c:pt idx="12">
                  <c:v>-5406.0</c:v>
                </c:pt>
                <c:pt idx="13">
                  <c:v>-7661.0</c:v>
                </c:pt>
                <c:pt idx="14">
                  <c:v>11270.75</c:v>
                </c:pt>
                <c:pt idx="15">
                  <c:v>-949.0</c:v>
                </c:pt>
                <c:pt idx="16">
                  <c:v>-528.0</c:v>
                </c:pt>
                <c:pt idx="17">
                  <c:v>-792.0</c:v>
                </c:pt>
              </c:numCache>
            </c:numRef>
          </c:val>
        </c:ser>
        <c:ser>
          <c:idx val="6"/>
          <c:order val="6"/>
          <c:tx>
            <c:strRef>
              <c:f>Tdata!$I$102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Tdata!$B$103:$B$120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Tdata!$I$103:$I$120</c:f>
              <c:numCache>
                <c:formatCode>General</c:formatCode>
                <c:ptCount val="18"/>
                <c:pt idx="0">
                  <c:v>-100.3052441926047</c:v>
                </c:pt>
                <c:pt idx="1">
                  <c:v>6521.365777096486</c:v>
                </c:pt>
                <c:pt idx="2">
                  <c:v>-2979.017565062582</c:v>
                </c:pt>
                <c:pt idx="3">
                  <c:v>-9500.383342159067</c:v>
                </c:pt>
                <c:pt idx="4">
                  <c:v>-2215.256280338697</c:v>
                </c:pt>
                <c:pt idx="5">
                  <c:v>-763.7612847238852</c:v>
                </c:pt>
                <c:pt idx="6">
                  <c:v>-1706.635273199063</c:v>
                </c:pt>
                <c:pt idx="7">
                  <c:v>19887.23519036254</c:v>
                </c:pt>
                <c:pt idx="8">
                  <c:v>-13309.77615585107</c:v>
                </c:pt>
                <c:pt idx="9">
                  <c:v>0.0</c:v>
                </c:pt>
                <c:pt idx="10">
                  <c:v>0.0</c:v>
                </c:pt>
                <c:pt idx="11">
                  <c:v>-8268.449351005067</c:v>
                </c:pt>
                <c:pt idx="12">
                  <c:v>-5272.47201189147</c:v>
                </c:pt>
                <c:pt idx="13">
                  <c:v>-7775.804852108202</c:v>
                </c:pt>
                <c:pt idx="14">
                  <c:v>11237.59307926343</c:v>
                </c:pt>
                <c:pt idx="15">
                  <c:v>-1189.887425839632</c:v>
                </c:pt>
                <c:pt idx="16">
                  <c:v>-285.8775991287257</c:v>
                </c:pt>
                <c:pt idx="17">
                  <c:v>-763.099926905772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1026168"/>
        <c:axId val="1781021416"/>
      </c:barChart>
      <c:catAx>
        <c:axId val="1781026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10214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8102141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(kWh thermal)</a:t>
                </a:r>
              </a:p>
            </c:rich>
          </c:tx>
          <c:layout>
            <c:manualLayout>
              <c:xMode val="edge"/>
              <c:yMode val="edge"/>
              <c:x val="0.0118386977432482"/>
              <c:y val="0.28047304038055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102616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8872731086195"/>
          <c:y val="0.932572050027189"/>
          <c:w val="0.725096932250839"/>
          <c:h val="0.063077759651984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B16.5.2-16.  HVAC BESTEST: CE300 - CE545
Peak Hour Sensible Coil Load</a:t>
            </a:r>
          </a:p>
        </c:rich>
      </c:tx>
      <c:layout>
        <c:manualLayout>
          <c:xMode val="edge"/>
          <c:yMode val="edge"/>
          <c:x val="0.214173228346457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41297595847134"/>
          <c:y val="0.169222403480152"/>
          <c:w val="0.897067184027079"/>
          <c:h val="0.7372485046220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Rdata!$C$33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Rdata!$B$34:$B$53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Rdata!$C$34:$C$53</c:f>
              <c:numCache>
                <c:formatCode>General</c:formatCode>
                <c:ptCount val="20"/>
                <c:pt idx="0">
                  <c:v>23277.4</c:v>
                </c:pt>
                <c:pt idx="1">
                  <c:v>23094.3</c:v>
                </c:pt>
                <c:pt idx="2">
                  <c:v>31315.6</c:v>
                </c:pt>
                <c:pt idx="3">
                  <c:v>33226.1</c:v>
                </c:pt>
                <c:pt idx="4">
                  <c:v>32828.9</c:v>
                </c:pt>
                <c:pt idx="5">
                  <c:v>23277.5</c:v>
                </c:pt>
                <c:pt idx="6">
                  <c:v>32060.7</c:v>
                </c:pt>
                <c:pt idx="7">
                  <c:v>23277.5</c:v>
                </c:pt>
                <c:pt idx="8">
                  <c:v>23265.7</c:v>
                </c:pt>
                <c:pt idx="9">
                  <c:v>23277.4</c:v>
                </c:pt>
                <c:pt idx="10">
                  <c:v>23277.4</c:v>
                </c:pt>
                <c:pt idx="11">
                  <c:v>23277.4</c:v>
                </c:pt>
                <c:pt idx="12">
                  <c:v>19549.2</c:v>
                </c:pt>
                <c:pt idx="13">
                  <c:v>21729.2</c:v>
                </c:pt>
                <c:pt idx="14">
                  <c:v>19415.9</c:v>
                </c:pt>
                <c:pt idx="15">
                  <c:v>19488.8</c:v>
                </c:pt>
                <c:pt idx="16">
                  <c:v>19702.7</c:v>
                </c:pt>
                <c:pt idx="17">
                  <c:v>19834.1</c:v>
                </c:pt>
                <c:pt idx="18">
                  <c:v>19575.0</c:v>
                </c:pt>
                <c:pt idx="19">
                  <c:v>20075.2</c:v>
                </c:pt>
              </c:numCache>
            </c:numRef>
          </c:val>
        </c:ser>
        <c:ser>
          <c:idx val="1"/>
          <c:order val="1"/>
          <c:tx>
            <c:strRef>
              <c:f>Rdata!$D$33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Rdata!$B$34:$B$53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Rdata!$D$34:$D$53</c:f>
              <c:numCache>
                <c:formatCode>General</c:formatCode>
                <c:ptCount val="20"/>
                <c:pt idx="0">
                  <c:v>23203.0</c:v>
                </c:pt>
                <c:pt idx="1">
                  <c:v>23080.0</c:v>
                </c:pt>
                <c:pt idx="2">
                  <c:v>31119.0</c:v>
                </c:pt>
                <c:pt idx="3">
                  <c:v>33410.0</c:v>
                </c:pt>
                <c:pt idx="4">
                  <c:v>32086.0</c:v>
                </c:pt>
                <c:pt idx="5">
                  <c:v>23203.0</c:v>
                </c:pt>
                <c:pt idx="6">
                  <c:v>32111.0</c:v>
                </c:pt>
                <c:pt idx="7">
                  <c:v>23203.0</c:v>
                </c:pt>
                <c:pt idx="8">
                  <c:v>23203.0</c:v>
                </c:pt>
                <c:pt idx="9">
                  <c:v>23203.0</c:v>
                </c:pt>
                <c:pt idx="10">
                  <c:v>23203.0</c:v>
                </c:pt>
                <c:pt idx="11">
                  <c:v>23203.0</c:v>
                </c:pt>
                <c:pt idx="12">
                  <c:v>20009.0</c:v>
                </c:pt>
                <c:pt idx="13">
                  <c:v>22513.0</c:v>
                </c:pt>
                <c:pt idx="14">
                  <c:v>20159.0</c:v>
                </c:pt>
                <c:pt idx="15">
                  <c:v>20137.0</c:v>
                </c:pt>
                <c:pt idx="16">
                  <c:v>19850.0</c:v>
                </c:pt>
                <c:pt idx="17">
                  <c:v>19576.0</c:v>
                </c:pt>
                <c:pt idx="18">
                  <c:v>19766.0</c:v>
                </c:pt>
                <c:pt idx="19">
                  <c:v>19475.0</c:v>
                </c:pt>
              </c:numCache>
            </c:numRef>
          </c:val>
        </c:ser>
        <c:ser>
          <c:idx val="2"/>
          <c:order val="2"/>
          <c:tx>
            <c:strRef>
              <c:f>Rdata!$E$33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Rdata!$B$34:$B$53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Rdata!$E$34:$E$53</c:f>
              <c:numCache>
                <c:formatCode>General</c:formatCode>
                <c:ptCount val="20"/>
                <c:pt idx="0">
                  <c:v>23205.0</c:v>
                </c:pt>
                <c:pt idx="1">
                  <c:v>23119.0</c:v>
                </c:pt>
                <c:pt idx="2">
                  <c:v>31072.0</c:v>
                </c:pt>
                <c:pt idx="3">
                  <c:v>34490.0</c:v>
                </c:pt>
                <c:pt idx="4">
                  <c:v>32086.0</c:v>
                </c:pt>
                <c:pt idx="5">
                  <c:v>23205.0</c:v>
                </c:pt>
                <c:pt idx="6">
                  <c:v>32065.0</c:v>
                </c:pt>
                <c:pt idx="7">
                  <c:v>23205.0</c:v>
                </c:pt>
                <c:pt idx="8">
                  <c:v>23205.0</c:v>
                </c:pt>
                <c:pt idx="9">
                  <c:v>23205.0</c:v>
                </c:pt>
                <c:pt idx="10">
                  <c:v>23205.0</c:v>
                </c:pt>
                <c:pt idx="11">
                  <c:v>23205.0</c:v>
                </c:pt>
                <c:pt idx="12">
                  <c:v>20008.0</c:v>
                </c:pt>
                <c:pt idx="13">
                  <c:v>22513.0</c:v>
                </c:pt>
                <c:pt idx="14">
                  <c:v>20154.0</c:v>
                </c:pt>
                <c:pt idx="15">
                  <c:v>20135.0</c:v>
                </c:pt>
                <c:pt idx="16">
                  <c:v>19850.0</c:v>
                </c:pt>
                <c:pt idx="17">
                  <c:v>19575.0</c:v>
                </c:pt>
                <c:pt idx="18">
                  <c:v>19766.0</c:v>
                </c:pt>
                <c:pt idx="19">
                  <c:v>19474.0</c:v>
                </c:pt>
              </c:numCache>
            </c:numRef>
          </c:val>
        </c:ser>
        <c:ser>
          <c:idx val="3"/>
          <c:order val="3"/>
          <c:tx>
            <c:strRef>
              <c:f>Rdata!$F$33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Rdata!$B$34:$B$53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Rdata!$F$34:$F$53</c:f>
              <c:numCache>
                <c:formatCode>General</c:formatCode>
                <c:ptCount val="20"/>
                <c:pt idx="0">
                  <c:v>23530.80746431392</c:v>
                </c:pt>
                <c:pt idx="1">
                  <c:v>23276.4590699335</c:v>
                </c:pt>
                <c:pt idx="2">
                  <c:v>31972.0849269</c:v>
                </c:pt>
                <c:pt idx="3">
                  <c:v>34764.77940612556</c:v>
                </c:pt>
                <c:pt idx="4">
                  <c:v>32887.78425523139</c:v>
                </c:pt>
                <c:pt idx="5">
                  <c:v>23530.80708457439</c:v>
                </c:pt>
                <c:pt idx="6">
                  <c:v>32620.91310326278</c:v>
                </c:pt>
                <c:pt idx="7">
                  <c:v>23530.80745694558</c:v>
                </c:pt>
                <c:pt idx="8">
                  <c:v>0.0</c:v>
                </c:pt>
                <c:pt idx="9">
                  <c:v>23530.80746431389</c:v>
                </c:pt>
                <c:pt idx="10">
                  <c:v>23530.8074643135</c:v>
                </c:pt>
                <c:pt idx="11">
                  <c:v>23530.80746431375</c:v>
                </c:pt>
                <c:pt idx="12">
                  <c:v>19849.29009131633</c:v>
                </c:pt>
                <c:pt idx="13">
                  <c:v>22290.31167751489</c:v>
                </c:pt>
                <c:pt idx="14">
                  <c:v>19999.29364949639</c:v>
                </c:pt>
                <c:pt idx="15">
                  <c:v>19933.50620142164</c:v>
                </c:pt>
                <c:pt idx="16">
                  <c:v>19663.67219173705</c:v>
                </c:pt>
                <c:pt idx="17">
                  <c:v>19638.76567069981</c:v>
                </c:pt>
                <c:pt idx="18">
                  <c:v>19726.32002443556</c:v>
                </c:pt>
                <c:pt idx="19">
                  <c:v>19539.70810832458</c:v>
                </c:pt>
              </c:numCache>
            </c:numRef>
          </c:val>
        </c:ser>
        <c:ser>
          <c:idx val="4"/>
          <c:order val="4"/>
          <c:tx>
            <c:strRef>
              <c:f>Rdata!$G$33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Rdata!$B$34:$B$53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Rdata!$G$34:$G$53</c:f>
              <c:numCache>
                <c:formatCode>General</c:formatCode>
                <c:ptCount val="20"/>
                <c:pt idx="0">
                  <c:v>23457.0</c:v>
                </c:pt>
                <c:pt idx="1">
                  <c:v>23078.0</c:v>
                </c:pt>
                <c:pt idx="2">
                  <c:v>31134.0</c:v>
                </c:pt>
                <c:pt idx="3">
                  <c:v>33997.0</c:v>
                </c:pt>
                <c:pt idx="4">
                  <c:v>32940.0</c:v>
                </c:pt>
                <c:pt idx="5">
                  <c:v>23457.0</c:v>
                </c:pt>
                <c:pt idx="6">
                  <c:v>31981.0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18776.0</c:v>
                </c:pt>
                <c:pt idx="13">
                  <c:v>21121.0</c:v>
                </c:pt>
                <c:pt idx="14">
                  <c:v>18969.0</c:v>
                </c:pt>
                <c:pt idx="15">
                  <c:v>18785.0</c:v>
                </c:pt>
                <c:pt idx="16">
                  <c:v>18759.0</c:v>
                </c:pt>
                <c:pt idx="17">
                  <c:v>18776.0</c:v>
                </c:pt>
                <c:pt idx="18">
                  <c:v>18794.0</c:v>
                </c:pt>
                <c:pt idx="19">
                  <c:v>18759.0</c:v>
                </c:pt>
              </c:numCache>
            </c:numRef>
          </c:val>
        </c:ser>
        <c:ser>
          <c:idx val="5"/>
          <c:order val="5"/>
          <c:tx>
            <c:strRef>
              <c:f>Rdata!$H$33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Rdata!$B$34:$B$53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Rdata!$H$34:$H$53</c:f>
              <c:numCache>
                <c:formatCode>General</c:formatCode>
                <c:ptCount val="20"/>
                <c:pt idx="0">
                  <c:v>22908.0</c:v>
                </c:pt>
                <c:pt idx="1">
                  <c:v>22649.0</c:v>
                </c:pt>
                <c:pt idx="2">
                  <c:v>30967.0</c:v>
                </c:pt>
                <c:pt idx="3">
                  <c:v>33421.0</c:v>
                </c:pt>
                <c:pt idx="4">
                  <c:v>32180.0</c:v>
                </c:pt>
                <c:pt idx="5">
                  <c:v>22876.0</c:v>
                </c:pt>
                <c:pt idx="6">
                  <c:v>32179.0</c:v>
                </c:pt>
                <c:pt idx="7">
                  <c:v>22877.0</c:v>
                </c:pt>
                <c:pt idx="8">
                  <c:v>22893.0</c:v>
                </c:pt>
                <c:pt idx="9">
                  <c:v>22893.0</c:v>
                </c:pt>
                <c:pt idx="10">
                  <c:v>22893.0</c:v>
                </c:pt>
                <c:pt idx="11">
                  <c:v>22875.0</c:v>
                </c:pt>
                <c:pt idx="12">
                  <c:v>19818.0</c:v>
                </c:pt>
                <c:pt idx="13">
                  <c:v>22269.0</c:v>
                </c:pt>
                <c:pt idx="14">
                  <c:v>20378.0</c:v>
                </c:pt>
                <c:pt idx="15">
                  <c:v>19920.0</c:v>
                </c:pt>
                <c:pt idx="16">
                  <c:v>19661.0</c:v>
                </c:pt>
                <c:pt idx="17">
                  <c:v>19626.0</c:v>
                </c:pt>
                <c:pt idx="18">
                  <c:v>19799.0</c:v>
                </c:pt>
                <c:pt idx="19">
                  <c:v>19497.0</c:v>
                </c:pt>
              </c:numCache>
            </c:numRef>
          </c:val>
        </c:ser>
        <c:ser>
          <c:idx val="6"/>
          <c:order val="6"/>
          <c:tx>
            <c:strRef>
              <c:f>Rdata!$I$33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Rdata!$B$34:$B$53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Rdata!$I$34:$I$53</c:f>
              <c:numCache>
                <c:formatCode>0</c:formatCode>
                <c:ptCount val="20"/>
                <c:pt idx="0">
                  <c:v>23463.69408669614</c:v>
                </c:pt>
                <c:pt idx="1">
                  <c:v>23145.34508751796</c:v>
                </c:pt>
                <c:pt idx="2">
                  <c:v>31528.63454002377</c:v>
                </c:pt>
                <c:pt idx="3">
                  <c:v>34692.60154282556</c:v>
                </c:pt>
                <c:pt idx="4">
                  <c:v>34808.52834333202</c:v>
                </c:pt>
                <c:pt idx="5">
                  <c:v>23463.64573534825</c:v>
                </c:pt>
                <c:pt idx="6">
                  <c:v>32409.63769977677</c:v>
                </c:pt>
                <c:pt idx="7">
                  <c:v>23463.69408618572</c:v>
                </c:pt>
                <c:pt idx="8">
                  <c:v>23463.69408669614</c:v>
                </c:pt>
                <c:pt idx="9">
                  <c:v>23463.69408669614</c:v>
                </c:pt>
                <c:pt idx="10">
                  <c:v>23463.69408669601</c:v>
                </c:pt>
                <c:pt idx="11">
                  <c:v>23463.69408669653</c:v>
                </c:pt>
                <c:pt idx="12">
                  <c:v>19795.77887115617</c:v>
                </c:pt>
                <c:pt idx="13">
                  <c:v>22227.94896259771</c:v>
                </c:pt>
                <c:pt idx="14">
                  <c:v>20012.46101380371</c:v>
                </c:pt>
                <c:pt idx="15">
                  <c:v>19901.78821468385</c:v>
                </c:pt>
                <c:pt idx="16">
                  <c:v>19599.0613228048</c:v>
                </c:pt>
                <c:pt idx="17">
                  <c:v>19688.516857994</c:v>
                </c:pt>
                <c:pt idx="18">
                  <c:v>19820.56369712435</c:v>
                </c:pt>
                <c:pt idx="19">
                  <c:v>19570.14779249464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57690392"/>
        <c:axId val="2107566152"/>
      </c:barChart>
      <c:catAx>
        <c:axId val="-2057690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75661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7566152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(Wh/h thermal)</a:t>
                </a:r>
              </a:p>
            </c:rich>
          </c:tx>
          <c:layout>
            <c:manualLayout>
              <c:xMode val="edge"/>
              <c:yMode val="edge"/>
              <c:x val="0.0118386977432482"/>
              <c:y val="0.28411092985318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769039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5327647029693"/>
          <c:y val="0.932572050027189"/>
          <c:w val="0.728642016307341"/>
          <c:h val="0.063077759651984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B16.5.2-17.  HVAC BESTEST: CE300 - CE545
Annual Latent Coil Load</a:t>
            </a:r>
          </a:p>
        </c:rich>
      </c:tx>
      <c:layout>
        <c:manualLayout>
          <c:xMode val="edge"/>
          <c:yMode val="edge"/>
          <c:x val="0.214173228346457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403268459367108"/>
          <c:y val="0.169222403480152"/>
          <c:w val="0.898037933937503"/>
          <c:h val="0.7372485046220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Qdata!$C$176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Qdata!$B$177:$B$197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Qdata!$C$177:$C$197</c:f>
              <c:numCache>
                <c:formatCode>General</c:formatCode>
                <c:ptCount val="21"/>
                <c:pt idx="0">
                  <c:v>23765.11904274198</c:v>
                </c:pt>
                <c:pt idx="1">
                  <c:v>43085.75409784911</c:v>
                </c:pt>
                <c:pt idx="2">
                  <c:v>36932.47264526503</c:v>
                </c:pt>
                <c:pt idx="3">
                  <c:v>41929.49499056984</c:v>
                </c:pt>
                <c:pt idx="4">
                  <c:v>39695.3728523218</c:v>
                </c:pt>
                <c:pt idx="5">
                  <c:v>19017.16722912099</c:v>
                </c:pt>
                <c:pt idx="6">
                  <c:v>27997.22742635203</c:v>
                </c:pt>
                <c:pt idx="7">
                  <c:v>26840.46261146998</c:v>
                </c:pt>
                <c:pt idx="8">
                  <c:v>22996.20825553995</c:v>
                </c:pt>
                <c:pt idx="9">
                  <c:v>22219.48274775002</c:v>
                </c:pt>
                <c:pt idx="10">
                  <c:v>21892.9657448931</c:v>
                </c:pt>
                <c:pt idx="11">
                  <c:v>22835.29099782711</c:v>
                </c:pt>
                <c:pt idx="12">
                  <c:v>18313.30624999999</c:v>
                </c:pt>
                <c:pt idx="13">
                  <c:v>14000.19641999999</c:v>
                </c:pt>
                <c:pt idx="14">
                  <c:v>31484.87784000004</c:v>
                </c:pt>
                <c:pt idx="15">
                  <c:v>18311.930339</c:v>
                </c:pt>
                <c:pt idx="16">
                  <c:v>18313.19155600001</c:v>
                </c:pt>
                <c:pt idx="17">
                  <c:v>18313.93505999995</c:v>
                </c:pt>
                <c:pt idx="18">
                  <c:v>0.0</c:v>
                </c:pt>
                <c:pt idx="19">
                  <c:v>0.97975819500045</c:v>
                </c:pt>
                <c:pt idx="20">
                  <c:v>0.0</c:v>
                </c:pt>
              </c:numCache>
            </c:numRef>
          </c:val>
        </c:ser>
        <c:ser>
          <c:idx val="1"/>
          <c:order val="1"/>
          <c:tx>
            <c:strRef>
              <c:f>Qdata!$D$176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Qdata!$B$177:$B$197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Qdata!$D$177:$D$197</c:f>
              <c:numCache>
                <c:formatCode>General</c:formatCode>
                <c:ptCount val="21"/>
                <c:pt idx="0">
                  <c:v>21486.5748</c:v>
                </c:pt>
                <c:pt idx="1">
                  <c:v>41093.79240000001</c:v>
                </c:pt>
                <c:pt idx="2">
                  <c:v>33659.3109</c:v>
                </c:pt>
                <c:pt idx="3">
                  <c:v>37418.9046</c:v>
                </c:pt>
                <c:pt idx="4">
                  <c:v>35974.2147</c:v>
                </c:pt>
                <c:pt idx="5">
                  <c:v>16051.9146</c:v>
                </c:pt>
                <c:pt idx="6">
                  <c:v>24887.4141</c:v>
                </c:pt>
                <c:pt idx="7">
                  <c:v>23498.4132</c:v>
                </c:pt>
                <c:pt idx="8">
                  <c:v>19120.9647</c:v>
                </c:pt>
                <c:pt idx="9">
                  <c:v>19944.8688</c:v>
                </c:pt>
                <c:pt idx="10">
                  <c:v>19909.4037</c:v>
                </c:pt>
                <c:pt idx="11">
                  <c:v>20787.5313</c:v>
                </c:pt>
                <c:pt idx="12">
                  <c:v>18346.0083</c:v>
                </c:pt>
                <c:pt idx="13">
                  <c:v>14097.2307</c:v>
                </c:pt>
                <c:pt idx="14">
                  <c:v>31712.2476</c:v>
                </c:pt>
                <c:pt idx="15">
                  <c:v>18469.6965</c:v>
                </c:pt>
                <c:pt idx="16">
                  <c:v>18410.7834</c:v>
                </c:pt>
                <c:pt idx="17">
                  <c:v>18181.5792</c:v>
                </c:pt>
                <c:pt idx="18">
                  <c:v>60.67170000000001</c:v>
                </c:pt>
                <c:pt idx="19">
                  <c:v>106.9815</c:v>
                </c:pt>
                <c:pt idx="20">
                  <c:v>25.4997</c:v>
                </c:pt>
              </c:numCache>
            </c:numRef>
          </c:val>
        </c:ser>
        <c:ser>
          <c:idx val="2"/>
          <c:order val="2"/>
          <c:tx>
            <c:strRef>
              <c:f>Qdata!$E$176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Qdata!$B$177:$B$197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Qdata!$E$177:$E$197</c:f>
              <c:numCache>
                <c:formatCode>General</c:formatCode>
                <c:ptCount val="21"/>
                <c:pt idx="0">
                  <c:v>21487.161</c:v>
                </c:pt>
                <c:pt idx="1">
                  <c:v>41099.3613</c:v>
                </c:pt>
                <c:pt idx="2">
                  <c:v>33746.3616</c:v>
                </c:pt>
                <c:pt idx="3">
                  <c:v>37665.6948</c:v>
                </c:pt>
                <c:pt idx="4">
                  <c:v>36112.5579</c:v>
                </c:pt>
                <c:pt idx="5">
                  <c:v>15958.1226</c:v>
                </c:pt>
                <c:pt idx="6">
                  <c:v>24914.0862</c:v>
                </c:pt>
                <c:pt idx="7">
                  <c:v>23588.1018</c:v>
                </c:pt>
                <c:pt idx="8">
                  <c:v>19183.6881</c:v>
                </c:pt>
                <c:pt idx="9">
                  <c:v>20269.9167</c:v>
                </c:pt>
                <c:pt idx="10">
                  <c:v>19765.1985</c:v>
                </c:pt>
                <c:pt idx="11">
                  <c:v>20689.0497</c:v>
                </c:pt>
                <c:pt idx="12">
                  <c:v>18346.3014</c:v>
                </c:pt>
                <c:pt idx="13">
                  <c:v>14097.2307</c:v>
                </c:pt>
                <c:pt idx="14">
                  <c:v>31712.2476</c:v>
                </c:pt>
                <c:pt idx="15">
                  <c:v>18469.6965</c:v>
                </c:pt>
                <c:pt idx="16">
                  <c:v>18410.4903</c:v>
                </c:pt>
                <c:pt idx="17">
                  <c:v>18181.5792</c:v>
                </c:pt>
                <c:pt idx="18">
                  <c:v>60.67170000000001</c:v>
                </c:pt>
                <c:pt idx="19">
                  <c:v>106.9815</c:v>
                </c:pt>
                <c:pt idx="20">
                  <c:v>25.4997</c:v>
                </c:pt>
              </c:numCache>
            </c:numRef>
          </c:val>
        </c:ser>
        <c:ser>
          <c:idx val="3"/>
          <c:order val="3"/>
          <c:tx>
            <c:strRef>
              <c:f>Qdata!$F$176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Qdata!$B$177:$B$197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Qdata!$F$177:$F$197</c:f>
              <c:numCache>
                <c:formatCode>General</c:formatCode>
                <c:ptCount val="21"/>
                <c:pt idx="0">
                  <c:v>22065.9922913018</c:v>
                </c:pt>
                <c:pt idx="1">
                  <c:v>41222.43247451971</c:v>
                </c:pt>
                <c:pt idx="2">
                  <c:v>34040.10657990558</c:v>
                </c:pt>
                <c:pt idx="3">
                  <c:v>38432.70481037565</c:v>
                </c:pt>
                <c:pt idx="4">
                  <c:v>36822.68006797769</c:v>
                </c:pt>
                <c:pt idx="5">
                  <c:v>17245.35577763254</c:v>
                </c:pt>
                <c:pt idx="6">
                  <c:v>25961.24902255602</c:v>
                </c:pt>
                <c:pt idx="7">
                  <c:v>24726.09462481555</c:v>
                </c:pt>
                <c:pt idx="8">
                  <c:v>0.0</c:v>
                </c:pt>
                <c:pt idx="9">
                  <c:v>20825.53884031582</c:v>
                </c:pt>
                <c:pt idx="10">
                  <c:v>20402.77077791387</c:v>
                </c:pt>
                <c:pt idx="11">
                  <c:v>21357.13183481101</c:v>
                </c:pt>
                <c:pt idx="12">
                  <c:v>18079.94300818073</c:v>
                </c:pt>
                <c:pt idx="13">
                  <c:v>13878.70234556049</c:v>
                </c:pt>
                <c:pt idx="14">
                  <c:v>31226.30618471974</c:v>
                </c:pt>
                <c:pt idx="15">
                  <c:v>18101.42748899444</c:v>
                </c:pt>
                <c:pt idx="16">
                  <c:v>18092.97575783489</c:v>
                </c:pt>
                <c:pt idx="17">
                  <c:v>18043.5736916102</c:v>
                </c:pt>
                <c:pt idx="18">
                  <c:v>0.00114621461067935</c:v>
                </c:pt>
                <c:pt idx="19">
                  <c:v>8.558152464700564</c:v>
                </c:pt>
                <c:pt idx="20">
                  <c:v>3.45486518603543E-12</c:v>
                </c:pt>
              </c:numCache>
            </c:numRef>
          </c:val>
        </c:ser>
        <c:ser>
          <c:idx val="4"/>
          <c:order val="4"/>
          <c:tx>
            <c:strRef>
              <c:f>Qdata!$G$176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Qdata!$B$177:$B$197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Qdata!$G$177:$G$197</c:f>
              <c:numCache>
                <c:formatCode>General</c:formatCode>
                <c:ptCount val="21"/>
                <c:pt idx="0">
                  <c:v>22535.14300000004</c:v>
                </c:pt>
                <c:pt idx="1">
                  <c:v>42110.83600000003</c:v>
                </c:pt>
                <c:pt idx="2">
                  <c:v>35132.59200000003</c:v>
                </c:pt>
                <c:pt idx="3">
                  <c:v>41063.37299999988</c:v>
                </c:pt>
                <c:pt idx="4">
                  <c:v>38295.62399999995</c:v>
                </c:pt>
                <c:pt idx="5">
                  <c:v>18271.39399999997</c:v>
                </c:pt>
                <c:pt idx="6">
                  <c:v>26994.48199999998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18231.14099999994</c:v>
                </c:pt>
                <c:pt idx="13">
                  <c:v>13991.41799999998</c:v>
                </c:pt>
                <c:pt idx="14">
                  <c:v>31479.85599999992</c:v>
                </c:pt>
                <c:pt idx="15">
                  <c:v>18235.13300000021</c:v>
                </c:pt>
                <c:pt idx="16">
                  <c:v>18233.15099999999</c:v>
                </c:pt>
                <c:pt idx="17">
                  <c:v>18226.50899999994</c:v>
                </c:pt>
                <c:pt idx="18">
                  <c:v>1.185999999999998</c:v>
                </c:pt>
                <c:pt idx="19">
                  <c:v>3.09</c:v>
                </c:pt>
                <c:pt idx="20">
                  <c:v>0.004</c:v>
                </c:pt>
              </c:numCache>
            </c:numRef>
          </c:val>
        </c:ser>
        <c:ser>
          <c:idx val="5"/>
          <c:order val="5"/>
          <c:tx>
            <c:strRef>
              <c:f>Qdata!$H$176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Qdata!$B$177:$B$197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Qdata!$H$177:$H$197</c:f>
              <c:numCache>
                <c:formatCode>General</c:formatCode>
                <c:ptCount val="21"/>
                <c:pt idx="0">
                  <c:v>23067.0</c:v>
                </c:pt>
                <c:pt idx="1">
                  <c:v>42178.0</c:v>
                </c:pt>
                <c:pt idx="2">
                  <c:v>34224.0</c:v>
                </c:pt>
                <c:pt idx="3">
                  <c:v>40186.0</c:v>
                </c:pt>
                <c:pt idx="4">
                  <c:v>38346.0</c:v>
                </c:pt>
                <c:pt idx="5">
                  <c:v>18621.0</c:v>
                </c:pt>
                <c:pt idx="6">
                  <c:v>27470.0</c:v>
                </c:pt>
                <c:pt idx="7">
                  <c:v>25717.0</c:v>
                </c:pt>
                <c:pt idx="8">
                  <c:v>20590.0</c:v>
                </c:pt>
                <c:pt idx="9">
                  <c:v>21855.0</c:v>
                </c:pt>
                <c:pt idx="10">
                  <c:v>21057.0</c:v>
                </c:pt>
                <c:pt idx="11">
                  <c:v>22244.0</c:v>
                </c:pt>
                <c:pt idx="12">
                  <c:v>18084.0</c:v>
                </c:pt>
                <c:pt idx="13">
                  <c:v>13877.0</c:v>
                </c:pt>
                <c:pt idx="14">
                  <c:v>31217.0</c:v>
                </c:pt>
                <c:pt idx="15">
                  <c:v>18087.0</c:v>
                </c:pt>
                <c:pt idx="16">
                  <c:v>18104.0</c:v>
                </c:pt>
                <c:pt idx="17">
                  <c:v>18045.0</c:v>
                </c:pt>
                <c:pt idx="18">
                  <c:v>0.0</c:v>
                </c:pt>
                <c:pt idx="19">
                  <c:v>2.0</c:v>
                </c:pt>
                <c:pt idx="20">
                  <c:v>0.0</c:v>
                </c:pt>
              </c:numCache>
            </c:numRef>
          </c:val>
        </c:ser>
        <c:ser>
          <c:idx val="6"/>
          <c:order val="6"/>
          <c:tx>
            <c:strRef>
              <c:f>Qdata!$I$176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Qdata!$B$177:$B$197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Qdata!$I$177:$I$197</c:f>
              <c:numCache>
                <c:formatCode>General</c:formatCode>
                <c:ptCount val="21"/>
                <c:pt idx="0">
                  <c:v>23122.4466485027</c:v>
                </c:pt>
                <c:pt idx="1">
                  <c:v>42181.3294149475</c:v>
                </c:pt>
                <c:pt idx="2">
                  <c:v>35613.1681400775</c:v>
                </c:pt>
                <c:pt idx="3">
                  <c:v>47633.28014059737</c:v>
                </c:pt>
                <c:pt idx="4">
                  <c:v>47888.46703168315</c:v>
                </c:pt>
                <c:pt idx="5">
                  <c:v>18229.95589617262</c:v>
                </c:pt>
                <c:pt idx="6">
                  <c:v>27445.45811568273</c:v>
                </c:pt>
                <c:pt idx="7">
                  <c:v>22136.73572815779</c:v>
                </c:pt>
                <c:pt idx="8">
                  <c:v>23122.4466485027</c:v>
                </c:pt>
                <c:pt idx="9">
                  <c:v>23122.4466485027</c:v>
                </c:pt>
                <c:pt idx="10">
                  <c:v>21370.37185820317</c:v>
                </c:pt>
                <c:pt idx="11">
                  <c:v>22325.07795110127</c:v>
                </c:pt>
                <c:pt idx="12">
                  <c:v>18232.36493482251</c:v>
                </c:pt>
                <c:pt idx="13">
                  <c:v>13990.58949680132</c:v>
                </c:pt>
                <c:pt idx="14">
                  <c:v>31479.43546213345</c:v>
                </c:pt>
                <c:pt idx="15">
                  <c:v>18229.63990723228</c:v>
                </c:pt>
                <c:pt idx="16">
                  <c:v>18232.26350157115</c:v>
                </c:pt>
                <c:pt idx="17">
                  <c:v>18232.4008228944</c:v>
                </c:pt>
                <c:pt idx="18">
                  <c:v>2.59795910140817E-12</c:v>
                </c:pt>
                <c:pt idx="19">
                  <c:v>1.13444980816742E-12</c:v>
                </c:pt>
                <c:pt idx="20">
                  <c:v>4.39809499295864E-12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8965176"/>
        <c:axId val="1789194856"/>
      </c:barChart>
      <c:catAx>
        <c:axId val="1788965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91948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8919485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(kWh thermal)</a:t>
                </a:r>
              </a:p>
            </c:rich>
          </c:tx>
          <c:layout>
            <c:manualLayout>
              <c:xMode val="edge"/>
              <c:yMode val="edge"/>
              <c:x val="0.0118386977432482"/>
              <c:y val="0.28917342102220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896517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5401755413204"/>
          <c:y val="0.932572050027189"/>
          <c:w val="0.728567907923829"/>
          <c:h val="0.0630777596519848"/>
        </c:manualLayout>
      </c:layout>
      <c:overlay val="0"/>
      <c:spPr>
        <a:pattFill prst="ltUpDiag">
          <a:fgClr>
            <a:srgbClr val="FF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B16.5.2-18.  HVAC BESTEST: CE300 - CE545
Annual Latent Cooling Load Sensitivities</a:t>
            </a:r>
          </a:p>
        </c:rich>
      </c:tx>
      <c:layout>
        <c:manualLayout>
          <c:xMode val="edge"/>
          <c:yMode val="edge"/>
          <c:x val="0.214173228346457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217028032428244"/>
          <c:y val="0.169222403480152"/>
          <c:w val="0.91666197663139"/>
          <c:h val="0.7372485046220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Tdata!$C$123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Tdata!$B$124:$B$141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Tdata!$C$124:$C$141</c:f>
              <c:numCache>
                <c:formatCode>General</c:formatCode>
                <c:ptCount val="18"/>
                <c:pt idx="0">
                  <c:v>19320.63505510713</c:v>
                </c:pt>
                <c:pt idx="1">
                  <c:v>13167.35360252305</c:v>
                </c:pt>
                <c:pt idx="2">
                  <c:v>18164.37594782786</c:v>
                </c:pt>
                <c:pt idx="3">
                  <c:v>4997.022345304816</c:v>
                </c:pt>
                <c:pt idx="4">
                  <c:v>15930.25380957983</c:v>
                </c:pt>
                <c:pt idx="5">
                  <c:v>2234.122138248036</c:v>
                </c:pt>
                <c:pt idx="6">
                  <c:v>-4747.951813620995</c:v>
                </c:pt>
                <c:pt idx="7">
                  <c:v>4232.108383610052</c:v>
                </c:pt>
                <c:pt idx="8">
                  <c:v>3075.343568727996</c:v>
                </c:pt>
                <c:pt idx="9">
                  <c:v>-768.9107872020286</c:v>
                </c:pt>
                <c:pt idx="10">
                  <c:v>-1545.63629499196</c:v>
                </c:pt>
                <c:pt idx="11">
                  <c:v>-1872.153297848887</c:v>
                </c:pt>
                <c:pt idx="12">
                  <c:v>-929.8280449148697</c:v>
                </c:pt>
                <c:pt idx="13">
                  <c:v>-5451.812792741988</c:v>
                </c:pt>
                <c:pt idx="14">
                  <c:v>17484.68142000006</c:v>
                </c:pt>
                <c:pt idx="15">
                  <c:v>2.004720999953861</c:v>
                </c:pt>
                <c:pt idx="16">
                  <c:v>-18313.30624999999</c:v>
                </c:pt>
                <c:pt idx="17">
                  <c:v>-0.97975819500045</c:v>
                </c:pt>
              </c:numCache>
            </c:numRef>
          </c:val>
        </c:ser>
        <c:ser>
          <c:idx val="1"/>
          <c:order val="1"/>
          <c:tx>
            <c:strRef>
              <c:f>Tdata!$D$123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Tdata!$B$124:$B$141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Tdata!$D$124:$D$141</c:f>
              <c:numCache>
                <c:formatCode>General</c:formatCode>
                <c:ptCount val="18"/>
                <c:pt idx="0">
                  <c:v>19607.2176</c:v>
                </c:pt>
                <c:pt idx="1">
                  <c:v>12172.7361</c:v>
                </c:pt>
                <c:pt idx="2">
                  <c:v>15932.3298</c:v>
                </c:pt>
                <c:pt idx="3">
                  <c:v>3759.593699999998</c:v>
                </c:pt>
                <c:pt idx="4">
                  <c:v>14487.6399</c:v>
                </c:pt>
                <c:pt idx="5">
                  <c:v>1444.689899999998</c:v>
                </c:pt>
                <c:pt idx="6">
                  <c:v>-5434.6602</c:v>
                </c:pt>
                <c:pt idx="7">
                  <c:v>3400.8393</c:v>
                </c:pt>
                <c:pt idx="8">
                  <c:v>2011.838400000001</c:v>
                </c:pt>
                <c:pt idx="9">
                  <c:v>-2365.610100000002</c:v>
                </c:pt>
                <c:pt idx="10">
                  <c:v>-1541.706000000002</c:v>
                </c:pt>
                <c:pt idx="11">
                  <c:v>-1577.1711</c:v>
                </c:pt>
                <c:pt idx="12">
                  <c:v>-699.0434999999998</c:v>
                </c:pt>
                <c:pt idx="13">
                  <c:v>-3140.566500000001</c:v>
                </c:pt>
                <c:pt idx="14">
                  <c:v>17615.0169</c:v>
                </c:pt>
                <c:pt idx="15">
                  <c:v>-288.1173000000017</c:v>
                </c:pt>
                <c:pt idx="16">
                  <c:v>-18285.3366</c:v>
                </c:pt>
                <c:pt idx="17">
                  <c:v>-81.4818</c:v>
                </c:pt>
              </c:numCache>
            </c:numRef>
          </c:val>
        </c:ser>
        <c:ser>
          <c:idx val="2"/>
          <c:order val="2"/>
          <c:tx>
            <c:strRef>
              <c:f>Tdata!$E$123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Tdata!$B$124:$B$141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Tdata!$E$124:$E$141</c:f>
              <c:numCache>
                <c:formatCode>General</c:formatCode>
                <c:ptCount val="18"/>
                <c:pt idx="0">
                  <c:v>19612.2003</c:v>
                </c:pt>
                <c:pt idx="1">
                  <c:v>12259.2006</c:v>
                </c:pt>
                <c:pt idx="2">
                  <c:v>16178.5338</c:v>
                </c:pt>
                <c:pt idx="3">
                  <c:v>3919.333200000001</c:v>
                </c:pt>
                <c:pt idx="4">
                  <c:v>14625.3969</c:v>
                </c:pt>
                <c:pt idx="5">
                  <c:v>1553.136900000005</c:v>
                </c:pt>
                <c:pt idx="6">
                  <c:v>-5529.038400000003</c:v>
                </c:pt>
                <c:pt idx="7">
                  <c:v>3426.925199999998</c:v>
                </c:pt>
                <c:pt idx="8">
                  <c:v>2100.9408</c:v>
                </c:pt>
                <c:pt idx="9">
                  <c:v>-2303.472900000001</c:v>
                </c:pt>
                <c:pt idx="10">
                  <c:v>-1217.244300000002</c:v>
                </c:pt>
                <c:pt idx="11">
                  <c:v>-1721.962500000001</c:v>
                </c:pt>
                <c:pt idx="12">
                  <c:v>-798.1113000000004</c:v>
                </c:pt>
                <c:pt idx="13">
                  <c:v>-3140.859600000003</c:v>
                </c:pt>
                <c:pt idx="14">
                  <c:v>17615.0169</c:v>
                </c:pt>
                <c:pt idx="15">
                  <c:v>-288.1173000000017</c:v>
                </c:pt>
                <c:pt idx="16">
                  <c:v>-18285.6297</c:v>
                </c:pt>
                <c:pt idx="17">
                  <c:v>-81.4818</c:v>
                </c:pt>
              </c:numCache>
            </c:numRef>
          </c:val>
        </c:ser>
        <c:ser>
          <c:idx val="3"/>
          <c:order val="3"/>
          <c:tx>
            <c:strRef>
              <c:f>Tdata!$F$123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Tdata!$B$124:$B$141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Tdata!$F$124:$F$141</c:f>
              <c:numCache>
                <c:formatCode>General</c:formatCode>
                <c:ptCount val="18"/>
                <c:pt idx="0">
                  <c:v>19156.44018321791</c:v>
                </c:pt>
                <c:pt idx="1">
                  <c:v>11974.1142886038</c:v>
                </c:pt>
                <c:pt idx="2">
                  <c:v>16366.71251907386</c:v>
                </c:pt>
                <c:pt idx="3">
                  <c:v>4392.59823047006</c:v>
                </c:pt>
                <c:pt idx="4">
                  <c:v>14756.6877766759</c:v>
                </c:pt>
                <c:pt idx="5">
                  <c:v>1610.024742397953</c:v>
                </c:pt>
                <c:pt idx="6">
                  <c:v>-4820.636513669254</c:v>
                </c:pt>
                <c:pt idx="7">
                  <c:v>3895.256731254231</c:v>
                </c:pt>
                <c:pt idx="8">
                  <c:v>2660.102333513758</c:v>
                </c:pt>
                <c:pt idx="9">
                  <c:v>0.0</c:v>
                </c:pt>
                <c:pt idx="10">
                  <c:v>-1240.453450985973</c:v>
                </c:pt>
                <c:pt idx="11">
                  <c:v>-1663.221513387918</c:v>
                </c:pt>
                <c:pt idx="12">
                  <c:v>-708.8604564907837</c:v>
                </c:pt>
                <c:pt idx="13">
                  <c:v>-3986.049283121061</c:v>
                </c:pt>
                <c:pt idx="14">
                  <c:v>17347.60383915926</c:v>
                </c:pt>
                <c:pt idx="15">
                  <c:v>-57.85379738424308</c:v>
                </c:pt>
                <c:pt idx="16">
                  <c:v>-18079.94186196612</c:v>
                </c:pt>
                <c:pt idx="17">
                  <c:v>-8.558152464697109</c:v>
                </c:pt>
              </c:numCache>
            </c:numRef>
          </c:val>
        </c:ser>
        <c:ser>
          <c:idx val="4"/>
          <c:order val="4"/>
          <c:tx>
            <c:strRef>
              <c:f>Tdata!$G$123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Tdata!$B$124:$B$141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Tdata!$G$124:$G$141</c:f>
              <c:numCache>
                <c:formatCode>General</c:formatCode>
                <c:ptCount val="18"/>
                <c:pt idx="0">
                  <c:v>19575.693</c:v>
                </c:pt>
                <c:pt idx="1">
                  <c:v>12597.44899999999</c:v>
                </c:pt>
                <c:pt idx="2">
                  <c:v>18528.22999999985</c:v>
                </c:pt>
                <c:pt idx="3">
                  <c:v>5930.780999999857</c:v>
                </c:pt>
                <c:pt idx="4">
                  <c:v>15760.48099999992</c:v>
                </c:pt>
                <c:pt idx="5">
                  <c:v>2767.748999999931</c:v>
                </c:pt>
                <c:pt idx="6">
                  <c:v>-4263.749000000062</c:v>
                </c:pt>
                <c:pt idx="7">
                  <c:v>4459.338999999942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-4304.002000000098</c:v>
                </c:pt>
                <c:pt idx="14">
                  <c:v>17488.43799999995</c:v>
                </c:pt>
                <c:pt idx="15">
                  <c:v>-8.624000000269007</c:v>
                </c:pt>
                <c:pt idx="16">
                  <c:v>-18229.95499999994</c:v>
                </c:pt>
                <c:pt idx="17">
                  <c:v>-3.086</c:v>
                </c:pt>
              </c:numCache>
            </c:numRef>
          </c:val>
        </c:ser>
        <c:ser>
          <c:idx val="5"/>
          <c:order val="5"/>
          <c:tx>
            <c:strRef>
              <c:f>Tdata!$H$123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Tdata!$B$124:$B$141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Tdata!$H$124:$H$141</c:f>
              <c:numCache>
                <c:formatCode>General</c:formatCode>
                <c:ptCount val="18"/>
                <c:pt idx="0">
                  <c:v>19111.0</c:v>
                </c:pt>
                <c:pt idx="1">
                  <c:v>11157.0</c:v>
                </c:pt>
                <c:pt idx="2">
                  <c:v>17119.0</c:v>
                </c:pt>
                <c:pt idx="3">
                  <c:v>5962.0</c:v>
                </c:pt>
                <c:pt idx="4">
                  <c:v>15279.0</c:v>
                </c:pt>
                <c:pt idx="5">
                  <c:v>1840.0</c:v>
                </c:pt>
                <c:pt idx="6">
                  <c:v>-4446.0</c:v>
                </c:pt>
                <c:pt idx="7">
                  <c:v>4403.0</c:v>
                </c:pt>
                <c:pt idx="8">
                  <c:v>2650.0</c:v>
                </c:pt>
                <c:pt idx="9">
                  <c:v>-2477.0</c:v>
                </c:pt>
                <c:pt idx="10">
                  <c:v>-1212.0</c:v>
                </c:pt>
                <c:pt idx="11">
                  <c:v>-2010.0</c:v>
                </c:pt>
                <c:pt idx="12">
                  <c:v>-823.0</c:v>
                </c:pt>
                <c:pt idx="13">
                  <c:v>-4983.0</c:v>
                </c:pt>
                <c:pt idx="14">
                  <c:v>17340.0</c:v>
                </c:pt>
                <c:pt idx="15">
                  <c:v>-42.0</c:v>
                </c:pt>
                <c:pt idx="16">
                  <c:v>-18084.0</c:v>
                </c:pt>
                <c:pt idx="17">
                  <c:v>-2.0</c:v>
                </c:pt>
              </c:numCache>
            </c:numRef>
          </c:val>
        </c:ser>
        <c:ser>
          <c:idx val="6"/>
          <c:order val="6"/>
          <c:tx>
            <c:strRef>
              <c:f>Tdata!$I$123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Tdata!$B$124:$B$141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Tdata!$I$124:$I$141</c:f>
              <c:numCache>
                <c:formatCode>General</c:formatCode>
                <c:ptCount val="18"/>
                <c:pt idx="0">
                  <c:v>19058.88276644481</c:v>
                </c:pt>
                <c:pt idx="1">
                  <c:v>12490.7214915748</c:v>
                </c:pt>
                <c:pt idx="2">
                  <c:v>24510.83349209467</c:v>
                </c:pt>
                <c:pt idx="3">
                  <c:v>12020.11200051987</c:v>
                </c:pt>
                <c:pt idx="4">
                  <c:v>24766.02038318046</c:v>
                </c:pt>
                <c:pt idx="5">
                  <c:v>-255.1868910857884</c:v>
                </c:pt>
                <c:pt idx="6">
                  <c:v>-4892.490752330072</c:v>
                </c:pt>
                <c:pt idx="7">
                  <c:v>4323.011467180033</c:v>
                </c:pt>
                <c:pt idx="8">
                  <c:v>-985.7109203449072</c:v>
                </c:pt>
                <c:pt idx="9">
                  <c:v>0.0</c:v>
                </c:pt>
                <c:pt idx="10">
                  <c:v>0.0</c:v>
                </c:pt>
                <c:pt idx="11">
                  <c:v>-1752.074790299524</c:v>
                </c:pt>
                <c:pt idx="12">
                  <c:v>-797.3686974014236</c:v>
                </c:pt>
                <c:pt idx="13">
                  <c:v>-4890.081713680185</c:v>
                </c:pt>
                <c:pt idx="14">
                  <c:v>17488.84596533213</c:v>
                </c:pt>
                <c:pt idx="15">
                  <c:v>2.76091566211835</c:v>
                </c:pt>
                <c:pt idx="16">
                  <c:v>-18232.3649348225</c:v>
                </c:pt>
                <c:pt idx="17">
                  <c:v>3.26364518479122E-12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7294232"/>
        <c:axId val="1783868104"/>
      </c:barChart>
      <c:catAx>
        <c:axId val="2127294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38681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83868104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(kWh thermal)</a:t>
                </a:r>
              </a:p>
            </c:rich>
          </c:tx>
          <c:layout>
            <c:manualLayout>
              <c:xMode val="edge"/>
              <c:yMode val="edge"/>
              <c:x val="0.0118386977432482"/>
              <c:y val="0.28047304038055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2729423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8872731086195"/>
          <c:y val="0.932572050027189"/>
          <c:w val="0.725096932250839"/>
          <c:h val="0.063077759651984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B16.5.2-19.  HVAC BESTEST: CE300 - CE545
Peak Hour Latent Coil Load</a:t>
            </a:r>
          </a:p>
        </c:rich>
      </c:tx>
      <c:layout>
        <c:manualLayout>
          <c:xMode val="edge"/>
          <c:yMode val="edge"/>
          <c:x val="0.214173228346457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41297595847134"/>
          <c:y val="0.169222403480152"/>
          <c:w val="0.897067184027079"/>
          <c:h val="0.7372485046220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Rdata!$C$56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Rdata!$B$57:$B$76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Rdata!$C$57:$C$76</c:f>
              <c:numCache>
                <c:formatCode>General</c:formatCode>
                <c:ptCount val="20"/>
                <c:pt idx="0">
                  <c:v>9635.7</c:v>
                </c:pt>
                <c:pt idx="1">
                  <c:v>15907.0</c:v>
                </c:pt>
                <c:pt idx="2">
                  <c:v>23147.3</c:v>
                </c:pt>
                <c:pt idx="3">
                  <c:v>27825.2</c:v>
                </c:pt>
                <c:pt idx="4">
                  <c:v>24848.3</c:v>
                </c:pt>
                <c:pt idx="5">
                  <c:v>9751.26</c:v>
                </c:pt>
                <c:pt idx="6">
                  <c:v>9275.16</c:v>
                </c:pt>
                <c:pt idx="7">
                  <c:v>27075.3</c:v>
                </c:pt>
                <c:pt idx="8">
                  <c:v>11138.9</c:v>
                </c:pt>
                <c:pt idx="9">
                  <c:v>9751.04</c:v>
                </c:pt>
                <c:pt idx="10">
                  <c:v>9635.7</c:v>
                </c:pt>
                <c:pt idx="11">
                  <c:v>9635.7</c:v>
                </c:pt>
                <c:pt idx="12">
                  <c:v>7965.46</c:v>
                </c:pt>
                <c:pt idx="13">
                  <c:v>8892.559999999999</c:v>
                </c:pt>
                <c:pt idx="14">
                  <c:v>7913.7</c:v>
                </c:pt>
                <c:pt idx="15">
                  <c:v>7906.7</c:v>
                </c:pt>
                <c:pt idx="16">
                  <c:v>8037.07</c:v>
                </c:pt>
                <c:pt idx="17">
                  <c:v>1.64313E-11</c:v>
                </c:pt>
                <c:pt idx="18">
                  <c:v>627.186</c:v>
                </c:pt>
                <c:pt idx="19">
                  <c:v>1.81188E-11</c:v>
                </c:pt>
              </c:numCache>
            </c:numRef>
          </c:val>
        </c:ser>
        <c:ser>
          <c:idx val="1"/>
          <c:order val="1"/>
          <c:tx>
            <c:strRef>
              <c:f>Rdata!$D$56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Rdata!$B$57:$B$76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Rdata!$D$57:$D$76</c:f>
              <c:numCache>
                <c:formatCode>General</c:formatCode>
                <c:ptCount val="20"/>
                <c:pt idx="0">
                  <c:v>9304.0</c:v>
                </c:pt>
                <c:pt idx="1">
                  <c:v>15139.0</c:v>
                </c:pt>
                <c:pt idx="2">
                  <c:v>31497.0</c:v>
                </c:pt>
                <c:pt idx="3">
                  <c:v>26941.0</c:v>
                </c:pt>
                <c:pt idx="4">
                  <c:v>30451.0</c:v>
                </c:pt>
                <c:pt idx="5">
                  <c:v>9303.0</c:v>
                </c:pt>
                <c:pt idx="6">
                  <c:v>10026.0</c:v>
                </c:pt>
                <c:pt idx="7">
                  <c:v>25578.0</c:v>
                </c:pt>
                <c:pt idx="8">
                  <c:v>9304.0</c:v>
                </c:pt>
                <c:pt idx="9">
                  <c:v>9304.0</c:v>
                </c:pt>
                <c:pt idx="10">
                  <c:v>11105.0</c:v>
                </c:pt>
                <c:pt idx="11">
                  <c:v>9304.0</c:v>
                </c:pt>
                <c:pt idx="12">
                  <c:v>7733.0</c:v>
                </c:pt>
                <c:pt idx="13">
                  <c:v>8723.0</c:v>
                </c:pt>
                <c:pt idx="14">
                  <c:v>7785.0</c:v>
                </c:pt>
                <c:pt idx="15">
                  <c:v>7760.0</c:v>
                </c:pt>
                <c:pt idx="16">
                  <c:v>7663.0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val>
        </c:ser>
        <c:ser>
          <c:idx val="2"/>
          <c:order val="2"/>
          <c:tx>
            <c:strRef>
              <c:f>Rdata!$E$56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Rdata!$B$57:$B$76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Rdata!$E$57:$E$76</c:f>
              <c:numCache>
                <c:formatCode>General</c:formatCode>
                <c:ptCount val="20"/>
                <c:pt idx="0">
                  <c:v>9394.0</c:v>
                </c:pt>
                <c:pt idx="1">
                  <c:v>15270.0</c:v>
                </c:pt>
                <c:pt idx="2">
                  <c:v>31503.0</c:v>
                </c:pt>
                <c:pt idx="3">
                  <c:v>40809.0</c:v>
                </c:pt>
                <c:pt idx="4">
                  <c:v>36011.0</c:v>
                </c:pt>
                <c:pt idx="5">
                  <c:v>9393.0</c:v>
                </c:pt>
                <c:pt idx="6">
                  <c:v>10336.0</c:v>
                </c:pt>
                <c:pt idx="7">
                  <c:v>32396.0</c:v>
                </c:pt>
                <c:pt idx="8">
                  <c:v>9391.0</c:v>
                </c:pt>
                <c:pt idx="9">
                  <c:v>9394.0</c:v>
                </c:pt>
                <c:pt idx="10">
                  <c:v>11101.0</c:v>
                </c:pt>
                <c:pt idx="11">
                  <c:v>9391.0</c:v>
                </c:pt>
                <c:pt idx="12">
                  <c:v>7733.0</c:v>
                </c:pt>
                <c:pt idx="13">
                  <c:v>8723.0</c:v>
                </c:pt>
                <c:pt idx="14">
                  <c:v>7785.0</c:v>
                </c:pt>
                <c:pt idx="15">
                  <c:v>7760.0</c:v>
                </c:pt>
                <c:pt idx="16">
                  <c:v>7663.0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Rdata!$F$56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Rdata!$B$57:$B$76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Rdata!$F$57:$F$76</c:f>
              <c:numCache>
                <c:formatCode>General</c:formatCode>
                <c:ptCount val="20"/>
                <c:pt idx="0">
                  <c:v>10234.82171783453</c:v>
                </c:pt>
                <c:pt idx="1">
                  <c:v>16274.83792331119</c:v>
                </c:pt>
                <c:pt idx="2">
                  <c:v>22195.47116675536</c:v>
                </c:pt>
                <c:pt idx="3">
                  <c:v>27134.31486847675</c:v>
                </c:pt>
                <c:pt idx="4">
                  <c:v>23911.24149551114</c:v>
                </c:pt>
                <c:pt idx="5">
                  <c:v>10235.35316054958</c:v>
                </c:pt>
                <c:pt idx="6">
                  <c:v>8520.317635819167</c:v>
                </c:pt>
                <c:pt idx="7">
                  <c:v>26317.28180201317</c:v>
                </c:pt>
                <c:pt idx="8">
                  <c:v>0.0</c:v>
                </c:pt>
                <c:pt idx="9">
                  <c:v>10234.82171783447</c:v>
                </c:pt>
                <c:pt idx="10">
                  <c:v>11073.77391164736</c:v>
                </c:pt>
                <c:pt idx="11">
                  <c:v>10234.8217178345</c:v>
                </c:pt>
                <c:pt idx="12">
                  <c:v>7838.720337217</c:v>
                </c:pt>
                <c:pt idx="13">
                  <c:v>8954.791800866973</c:v>
                </c:pt>
                <c:pt idx="14">
                  <c:v>7698.534155604889</c:v>
                </c:pt>
                <c:pt idx="15">
                  <c:v>7769.770236030278</c:v>
                </c:pt>
                <c:pt idx="16">
                  <c:v>7947.39192678147</c:v>
                </c:pt>
                <c:pt idx="17">
                  <c:v>1.058729622971214</c:v>
                </c:pt>
                <c:pt idx="18">
                  <c:v>1654.951418653042</c:v>
                </c:pt>
                <c:pt idx="19">
                  <c:v>8.27842288547092E-12</c:v>
                </c:pt>
              </c:numCache>
            </c:numRef>
          </c:val>
        </c:ser>
        <c:ser>
          <c:idx val="4"/>
          <c:order val="4"/>
          <c:tx>
            <c:strRef>
              <c:f>Rdata!$G$56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Rdata!$B$57:$B$76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Rdata!$G$57:$G$76</c:f>
              <c:numCache>
                <c:formatCode>General</c:formatCode>
                <c:ptCount val="20"/>
                <c:pt idx="0">
                  <c:v>10375.0</c:v>
                </c:pt>
                <c:pt idx="1">
                  <c:v>16112.0</c:v>
                </c:pt>
                <c:pt idx="2">
                  <c:v>21697.0</c:v>
                </c:pt>
                <c:pt idx="3">
                  <c:v>28184.0</c:v>
                </c:pt>
                <c:pt idx="4">
                  <c:v>24225.0</c:v>
                </c:pt>
                <c:pt idx="5">
                  <c:v>10755.0</c:v>
                </c:pt>
                <c:pt idx="6">
                  <c:v>8859.0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7805.0</c:v>
                </c:pt>
                <c:pt idx="13">
                  <c:v>8850.0</c:v>
                </c:pt>
                <c:pt idx="14">
                  <c:v>7726.0</c:v>
                </c:pt>
                <c:pt idx="15">
                  <c:v>7743.0</c:v>
                </c:pt>
                <c:pt idx="16">
                  <c:v>7938.0</c:v>
                </c:pt>
                <c:pt idx="17">
                  <c:v>179.0</c:v>
                </c:pt>
                <c:pt idx="18">
                  <c:v>845.0</c:v>
                </c:pt>
                <c:pt idx="19">
                  <c:v>4.0</c:v>
                </c:pt>
              </c:numCache>
            </c:numRef>
          </c:val>
        </c:ser>
        <c:ser>
          <c:idx val="5"/>
          <c:order val="5"/>
          <c:tx>
            <c:strRef>
              <c:f>Rdata!$H$56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Rdata!$B$57:$B$76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Rdata!$H$57:$H$76</c:f>
              <c:numCache>
                <c:formatCode>General</c:formatCode>
                <c:ptCount val="20"/>
                <c:pt idx="0">
                  <c:v>10392.0</c:v>
                </c:pt>
                <c:pt idx="1">
                  <c:v>16077.0</c:v>
                </c:pt>
                <c:pt idx="2">
                  <c:v>21929.0</c:v>
                </c:pt>
                <c:pt idx="3">
                  <c:v>27488.0</c:v>
                </c:pt>
                <c:pt idx="4">
                  <c:v>23794.0</c:v>
                </c:pt>
                <c:pt idx="5">
                  <c:v>11603.0</c:v>
                </c:pt>
                <c:pt idx="6">
                  <c:v>8934.0</c:v>
                </c:pt>
                <c:pt idx="7">
                  <c:v>26645.0</c:v>
                </c:pt>
                <c:pt idx="8">
                  <c:v>10377.0</c:v>
                </c:pt>
                <c:pt idx="9">
                  <c:v>10394.0</c:v>
                </c:pt>
                <c:pt idx="10">
                  <c:v>10394.0</c:v>
                </c:pt>
                <c:pt idx="11">
                  <c:v>10139.0</c:v>
                </c:pt>
                <c:pt idx="12">
                  <c:v>7762.0</c:v>
                </c:pt>
                <c:pt idx="13">
                  <c:v>8874.0</c:v>
                </c:pt>
                <c:pt idx="14">
                  <c:v>7964.0</c:v>
                </c:pt>
                <c:pt idx="15">
                  <c:v>7745.0</c:v>
                </c:pt>
                <c:pt idx="16">
                  <c:v>7820.0</c:v>
                </c:pt>
                <c:pt idx="17">
                  <c:v>35.9</c:v>
                </c:pt>
                <c:pt idx="18">
                  <c:v>1181.0</c:v>
                </c:pt>
                <c:pt idx="1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Rdata!$I$56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Rdata!$B$57:$B$76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Rdata!$I$57:$I$76</c:f>
              <c:numCache>
                <c:formatCode>0</c:formatCode>
                <c:ptCount val="20"/>
                <c:pt idx="0">
                  <c:v>10596.29529817346</c:v>
                </c:pt>
                <c:pt idx="1">
                  <c:v>16645.11384839078</c:v>
                </c:pt>
                <c:pt idx="2">
                  <c:v>22755.86725017477</c:v>
                </c:pt>
                <c:pt idx="3">
                  <c:v>27596.70048440273</c:v>
                </c:pt>
                <c:pt idx="4">
                  <c:v>27596.70048440273</c:v>
                </c:pt>
                <c:pt idx="5">
                  <c:v>10596.86771524745</c:v>
                </c:pt>
                <c:pt idx="6">
                  <c:v>8908.310945704601</c:v>
                </c:pt>
                <c:pt idx="7">
                  <c:v>22715.83717911654</c:v>
                </c:pt>
                <c:pt idx="8">
                  <c:v>10596.29529817346</c:v>
                </c:pt>
                <c:pt idx="9">
                  <c:v>10596.29529817346</c:v>
                </c:pt>
                <c:pt idx="10">
                  <c:v>11373.71790076788</c:v>
                </c:pt>
                <c:pt idx="11">
                  <c:v>10596.29529817362</c:v>
                </c:pt>
                <c:pt idx="12">
                  <c:v>7908.9775784558</c:v>
                </c:pt>
                <c:pt idx="13">
                  <c:v>9048.211895428791</c:v>
                </c:pt>
                <c:pt idx="14">
                  <c:v>7785.237435416895</c:v>
                </c:pt>
                <c:pt idx="15">
                  <c:v>7850.181341861824</c:v>
                </c:pt>
                <c:pt idx="16">
                  <c:v>8006.535783071218</c:v>
                </c:pt>
                <c:pt idx="17">
                  <c:v>5.45696821063757E-12</c:v>
                </c:pt>
                <c:pt idx="18">
                  <c:v>3.63797880709171E-12</c:v>
                </c:pt>
                <c:pt idx="19">
                  <c:v>1.2732925824821E-11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0942520"/>
        <c:axId val="1780931832"/>
      </c:barChart>
      <c:catAx>
        <c:axId val="1780942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09318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80931832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(Wh/h thermal)</a:t>
                </a:r>
              </a:p>
            </c:rich>
          </c:tx>
          <c:layout>
            <c:manualLayout>
              <c:xMode val="edge"/>
              <c:yMode val="edge"/>
              <c:x val="0.0118386977432482"/>
              <c:y val="0.28411092985318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094252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5327647029693"/>
          <c:y val="0.932572050027189"/>
          <c:w val="0.728642016307341"/>
          <c:h val="0.063077759651984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B16.5.2-2.  HVAC BESTEST: CE300 - CE545
Annual Total Space Cooling Electricity Consumption Sensitivities</a:t>
            </a:r>
          </a:p>
        </c:rich>
      </c:tx>
      <c:layout>
        <c:manualLayout>
          <c:xMode val="edge"/>
          <c:yMode val="edge"/>
          <c:x val="0.133296279141578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145091630471829"/>
          <c:y val="0.169222403480152"/>
          <c:w val="0.923855616827031"/>
          <c:h val="0.7372485046220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Tdata!$C$9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Tdata!$B$10:$B$27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Tdata!$C$10:$C$27</c:f>
              <c:numCache>
                <c:formatCode>General</c:formatCode>
                <c:ptCount val="18"/>
                <c:pt idx="0">
                  <c:v>4339.602593384326</c:v>
                </c:pt>
                <c:pt idx="1">
                  <c:v>4425.879779822579</c:v>
                </c:pt>
                <c:pt idx="2">
                  <c:v>5329.523125239516</c:v>
                </c:pt>
                <c:pt idx="3">
                  <c:v>903.6433454169382</c:v>
                </c:pt>
                <c:pt idx="4">
                  <c:v>4985.51786940427</c:v>
                </c:pt>
                <c:pt idx="5">
                  <c:v>344.0052558352472</c:v>
                </c:pt>
                <c:pt idx="6">
                  <c:v>-3396.797784288327</c:v>
                </c:pt>
                <c:pt idx="7">
                  <c:v>4916.253617048666</c:v>
                </c:pt>
                <c:pt idx="8">
                  <c:v>-3588.623684563827</c:v>
                </c:pt>
                <c:pt idx="9">
                  <c:v>-3555.34538910832</c:v>
                </c:pt>
                <c:pt idx="10">
                  <c:v>-2246.769645310502</c:v>
                </c:pt>
                <c:pt idx="11">
                  <c:v>-3095.745934003011</c:v>
                </c:pt>
                <c:pt idx="12">
                  <c:v>-1942.456235489546</c:v>
                </c:pt>
                <c:pt idx="13">
                  <c:v>-6647.945118209018</c:v>
                </c:pt>
                <c:pt idx="14">
                  <c:v>4304.481071619977</c:v>
                </c:pt>
                <c:pt idx="15">
                  <c:v>-4665.708026285028</c:v>
                </c:pt>
                <c:pt idx="16">
                  <c:v>-5056.615970713042</c:v>
                </c:pt>
                <c:pt idx="17">
                  <c:v>-3743.298901911836</c:v>
                </c:pt>
              </c:numCache>
            </c:numRef>
          </c:val>
        </c:ser>
        <c:ser>
          <c:idx val="1"/>
          <c:order val="1"/>
          <c:tx>
            <c:strRef>
              <c:f>Tdata!$D$9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Tdata!$B$10:$B$27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Tdata!$D$10:$D$27</c:f>
              <c:numCache>
                <c:formatCode>General</c:formatCode>
                <c:ptCount val="18"/>
                <c:pt idx="0">
                  <c:v>4629.0</c:v>
                </c:pt>
                <c:pt idx="1">
                  <c:v>3995.0</c:v>
                </c:pt>
                <c:pt idx="2">
                  <c:v>4958.0</c:v>
                </c:pt>
                <c:pt idx="3">
                  <c:v>963.0</c:v>
                </c:pt>
                <c:pt idx="4">
                  <c:v>4608.0</c:v>
                </c:pt>
                <c:pt idx="5">
                  <c:v>350.0</c:v>
                </c:pt>
                <c:pt idx="6">
                  <c:v>-4203.0</c:v>
                </c:pt>
                <c:pt idx="7">
                  <c:v>4828.5</c:v>
                </c:pt>
                <c:pt idx="8">
                  <c:v>-3904.0</c:v>
                </c:pt>
                <c:pt idx="9">
                  <c:v>-3082.0</c:v>
                </c:pt>
                <c:pt idx="10">
                  <c:v>-2220.0</c:v>
                </c:pt>
                <c:pt idx="11">
                  <c:v>-2818.0</c:v>
                </c:pt>
                <c:pt idx="12">
                  <c:v>-1718.0</c:v>
                </c:pt>
                <c:pt idx="13">
                  <c:v>-5966.5</c:v>
                </c:pt>
                <c:pt idx="14">
                  <c:v>4524.75</c:v>
                </c:pt>
                <c:pt idx="15">
                  <c:v>-4981.0</c:v>
                </c:pt>
                <c:pt idx="16">
                  <c:v>-5277.0</c:v>
                </c:pt>
                <c:pt idx="17">
                  <c:v>-4076.0</c:v>
                </c:pt>
              </c:numCache>
            </c:numRef>
          </c:val>
        </c:ser>
        <c:ser>
          <c:idx val="2"/>
          <c:order val="2"/>
          <c:tx>
            <c:strRef>
              <c:f>Tdata!$E$9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Tdata!$B$10:$B$27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Tdata!$E$10:$E$27</c:f>
              <c:numCache>
                <c:formatCode>General</c:formatCode>
                <c:ptCount val="18"/>
                <c:pt idx="0">
                  <c:v>4629.0</c:v>
                </c:pt>
                <c:pt idx="1">
                  <c:v>4037.0</c:v>
                </c:pt>
                <c:pt idx="2">
                  <c:v>4683.0</c:v>
                </c:pt>
                <c:pt idx="3">
                  <c:v>646.0</c:v>
                </c:pt>
                <c:pt idx="4">
                  <c:v>4510.0</c:v>
                </c:pt>
                <c:pt idx="5">
                  <c:v>173.0</c:v>
                </c:pt>
                <c:pt idx="6">
                  <c:v>-4207.0</c:v>
                </c:pt>
                <c:pt idx="7">
                  <c:v>4815.25</c:v>
                </c:pt>
                <c:pt idx="8">
                  <c:v>-3879.0</c:v>
                </c:pt>
                <c:pt idx="9">
                  <c:v>-3056.0</c:v>
                </c:pt>
                <c:pt idx="10">
                  <c:v>-1845.0</c:v>
                </c:pt>
                <c:pt idx="11">
                  <c:v>-2944.0</c:v>
                </c:pt>
                <c:pt idx="12">
                  <c:v>-1782.0</c:v>
                </c:pt>
                <c:pt idx="13">
                  <c:v>-5966.5</c:v>
                </c:pt>
                <c:pt idx="14">
                  <c:v>4525.0</c:v>
                </c:pt>
                <c:pt idx="15">
                  <c:v>-4969.0</c:v>
                </c:pt>
                <c:pt idx="16">
                  <c:v>-5285.0</c:v>
                </c:pt>
                <c:pt idx="17">
                  <c:v>-4083.0</c:v>
                </c:pt>
              </c:numCache>
            </c:numRef>
          </c:val>
        </c:ser>
        <c:ser>
          <c:idx val="3"/>
          <c:order val="3"/>
          <c:tx>
            <c:strRef>
              <c:f>Tdata!$F$9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Tdata!$B$10:$B$27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Tdata!$F$10:$F$27</c:f>
              <c:numCache>
                <c:formatCode>General</c:formatCode>
                <c:ptCount val="18"/>
                <c:pt idx="0">
                  <c:v>4544.726546635341</c:v>
                </c:pt>
                <c:pt idx="1">
                  <c:v>4333.462655001327</c:v>
                </c:pt>
                <c:pt idx="2">
                  <c:v>5397.736047063874</c:v>
                </c:pt>
                <c:pt idx="3">
                  <c:v>1064.273392062547</c:v>
                </c:pt>
                <c:pt idx="4">
                  <c:v>5037.381003896764</c:v>
                </c:pt>
                <c:pt idx="5">
                  <c:v>360.3550431671101</c:v>
                </c:pt>
                <c:pt idx="6">
                  <c:v>-3600.523895734306</c:v>
                </c:pt>
                <c:pt idx="7">
                  <c:v>4989.768354931039</c:v>
                </c:pt>
                <c:pt idx="8">
                  <c:v>-3732.95656709899</c:v>
                </c:pt>
                <c:pt idx="9">
                  <c:v>0.0</c:v>
                </c:pt>
                <c:pt idx="10">
                  <c:v>-2010.132915929222</c:v>
                </c:pt>
                <c:pt idx="11">
                  <c:v>-2973.240561762828</c:v>
                </c:pt>
                <c:pt idx="12">
                  <c:v>-1713.99226899042</c:v>
                </c:pt>
                <c:pt idx="13">
                  <c:v>-5855.514716347681</c:v>
                </c:pt>
                <c:pt idx="14">
                  <c:v>4434.093162362302</c:v>
                </c:pt>
                <c:pt idx="15">
                  <c:v>-4315.617314153121</c:v>
                </c:pt>
                <c:pt idx="16">
                  <c:v>-5292.664921452065</c:v>
                </c:pt>
                <c:pt idx="17">
                  <c:v>-2425.386636420997</c:v>
                </c:pt>
              </c:numCache>
            </c:numRef>
          </c:val>
        </c:ser>
        <c:ser>
          <c:idx val="4"/>
          <c:order val="4"/>
          <c:tx>
            <c:strRef>
              <c:f>Tdata!$G$9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660066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Tdata!$B$10:$B$27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Tdata!$G$10:$G$27</c:f>
              <c:numCache>
                <c:formatCode>General</c:formatCode>
                <c:ptCount val="18"/>
                <c:pt idx="0">
                  <c:v>4543.158000000017</c:v>
                </c:pt>
                <c:pt idx="1">
                  <c:v>4424.404000000133</c:v>
                </c:pt>
                <c:pt idx="2">
                  <c:v>5558.725999999973</c:v>
                </c:pt>
                <c:pt idx="3">
                  <c:v>1134.32199999984</c:v>
                </c:pt>
                <c:pt idx="4">
                  <c:v>5088.849999999984</c:v>
                </c:pt>
                <c:pt idx="5">
                  <c:v>469.8759999999893</c:v>
                </c:pt>
                <c:pt idx="6">
                  <c:v>-3389.819000000036</c:v>
                </c:pt>
                <c:pt idx="7">
                  <c:v>4966.71175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-6326.729000000614</c:v>
                </c:pt>
                <c:pt idx="14">
                  <c:v>4353.524999999995</c:v>
                </c:pt>
                <c:pt idx="15">
                  <c:v>-4889.357000000266</c:v>
                </c:pt>
                <c:pt idx="16">
                  <c:v>-4880.484999999953</c:v>
                </c:pt>
                <c:pt idx="17">
                  <c:v>-3745.491000000123</c:v>
                </c:pt>
              </c:numCache>
            </c:numRef>
          </c:val>
        </c:ser>
        <c:ser>
          <c:idx val="5"/>
          <c:order val="5"/>
          <c:tx>
            <c:strRef>
              <c:f>Tdata!$H$9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Tdata!$B$10:$B$27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Tdata!$H$10:$H$27</c:f>
              <c:numCache>
                <c:formatCode>General</c:formatCode>
                <c:ptCount val="18"/>
                <c:pt idx="0">
                  <c:v>4538.0</c:v>
                </c:pt>
                <c:pt idx="1">
                  <c:v>4387.0</c:v>
                </c:pt>
                <c:pt idx="2">
                  <c:v>5260.0</c:v>
                </c:pt>
                <c:pt idx="3">
                  <c:v>873.0</c:v>
                </c:pt>
                <c:pt idx="4">
                  <c:v>4877.0</c:v>
                </c:pt>
                <c:pt idx="5">
                  <c:v>383.0</c:v>
                </c:pt>
                <c:pt idx="6">
                  <c:v>-3328.0</c:v>
                </c:pt>
                <c:pt idx="7">
                  <c:v>4999.5</c:v>
                </c:pt>
                <c:pt idx="8">
                  <c:v>-3657.0</c:v>
                </c:pt>
                <c:pt idx="9">
                  <c:v>-3567.0</c:v>
                </c:pt>
                <c:pt idx="10">
                  <c:v>-1862.0</c:v>
                </c:pt>
                <c:pt idx="11">
                  <c:v>-3252.0</c:v>
                </c:pt>
                <c:pt idx="12">
                  <c:v>-1822.0</c:v>
                </c:pt>
                <c:pt idx="13">
                  <c:v>-5966.0</c:v>
                </c:pt>
                <c:pt idx="14">
                  <c:v>4448.5</c:v>
                </c:pt>
                <c:pt idx="15">
                  <c:v>-4458.0</c:v>
                </c:pt>
                <c:pt idx="16">
                  <c:v>-5263.0</c:v>
                </c:pt>
                <c:pt idx="17">
                  <c:v>-3825.0</c:v>
                </c:pt>
              </c:numCache>
            </c:numRef>
          </c:val>
        </c:ser>
        <c:ser>
          <c:idx val="6"/>
          <c:order val="6"/>
          <c:tx>
            <c:strRef>
              <c:f>Tdata!$I$9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Tdata!$B$10:$B$27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Tdata!$I$10:$I$27</c:f>
              <c:numCache>
                <c:formatCode>General</c:formatCode>
                <c:ptCount val="18"/>
                <c:pt idx="0">
                  <c:v>4395.356021341118</c:v>
                </c:pt>
                <c:pt idx="1">
                  <c:v>4327.370688390678</c:v>
                </c:pt>
                <c:pt idx="2">
                  <c:v>3616.515699704985</c:v>
                </c:pt>
                <c:pt idx="3">
                  <c:v>-710.8549886856927</c:v>
                </c:pt>
                <c:pt idx="4">
                  <c:v>3775.666423705683</c:v>
                </c:pt>
                <c:pt idx="5">
                  <c:v>-159.1507240006977</c:v>
                </c:pt>
                <c:pt idx="6">
                  <c:v>-3642.441970516578</c:v>
                </c:pt>
                <c:pt idx="7">
                  <c:v>4978.62636639854</c:v>
                </c:pt>
                <c:pt idx="8">
                  <c:v>-4265.638056514737</c:v>
                </c:pt>
                <c:pt idx="9">
                  <c:v>0.0</c:v>
                </c:pt>
                <c:pt idx="10">
                  <c:v>0.0</c:v>
                </c:pt>
                <c:pt idx="11">
                  <c:v>-2928.777241146534</c:v>
                </c:pt>
                <c:pt idx="12">
                  <c:v>-1765.603687589733</c:v>
                </c:pt>
                <c:pt idx="13">
                  <c:v>-5972.184320049476</c:v>
                </c:pt>
                <c:pt idx="14">
                  <c:v>4440.073678875984</c:v>
                </c:pt>
                <c:pt idx="15">
                  <c:v>-5027.254244478226</c:v>
                </c:pt>
                <c:pt idx="16">
                  <c:v>-4618.854088100801</c:v>
                </c:pt>
                <c:pt idx="17">
                  <c:v>-3218.680977806373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4495672"/>
        <c:axId val="2111678744"/>
      </c:barChart>
      <c:catAx>
        <c:axId val="-2124495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16787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11678744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0.0118386977432482"/>
              <c:y val="0.20096252242531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2449567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1479254604828"/>
          <c:y val="0.932572050027189"/>
          <c:w val="0.732490408732204"/>
          <c:h val="0.063077759651984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B16.5.2-20.  HVAC BESTEST: CE300 - CE545
Hourly Maximum Latent Coil Load Sensitivities</a:t>
            </a:r>
          </a:p>
        </c:rich>
      </c:tx>
      <c:layout>
        <c:manualLayout>
          <c:xMode val="edge"/>
          <c:yMode val="edge"/>
          <c:x val="0.214173228346457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217028032428244"/>
          <c:y val="0.169222403480152"/>
          <c:w val="0.91666197663139"/>
          <c:h val="0.7372485046220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Tdata!$C$311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Tdata!$B$312:$B$329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Tdata!$C$312:$C$329</c:f>
              <c:numCache>
                <c:formatCode>General</c:formatCode>
                <c:ptCount val="18"/>
                <c:pt idx="0">
                  <c:v>6271.3</c:v>
                </c:pt>
                <c:pt idx="1">
                  <c:v>13511.6</c:v>
                </c:pt>
                <c:pt idx="2">
                  <c:v>18189.5</c:v>
                </c:pt>
                <c:pt idx="3">
                  <c:v>4677.900000000001</c:v>
                </c:pt>
                <c:pt idx="4">
                  <c:v>15212.6</c:v>
                </c:pt>
                <c:pt idx="5">
                  <c:v>2976.900000000001</c:v>
                </c:pt>
                <c:pt idx="6">
                  <c:v>115.5599999999995</c:v>
                </c:pt>
                <c:pt idx="7">
                  <c:v>-360.5400000000009</c:v>
                </c:pt>
                <c:pt idx="8">
                  <c:v>17439.6</c:v>
                </c:pt>
                <c:pt idx="9">
                  <c:v>1503.199999999999</c:v>
                </c:pt>
                <c:pt idx="10">
                  <c:v>115.3400000000001</c:v>
                </c:pt>
                <c:pt idx="11">
                  <c:v>0.0</c:v>
                </c:pt>
                <c:pt idx="12">
                  <c:v>0.0</c:v>
                </c:pt>
                <c:pt idx="13">
                  <c:v>-1670.240000000001</c:v>
                </c:pt>
                <c:pt idx="14">
                  <c:v>927.0999999999994</c:v>
                </c:pt>
                <c:pt idx="15">
                  <c:v>123.3699999999999</c:v>
                </c:pt>
                <c:pt idx="16">
                  <c:v>-7965.459999999984</c:v>
                </c:pt>
                <c:pt idx="17">
                  <c:v>-627.185999999982</c:v>
                </c:pt>
              </c:numCache>
            </c:numRef>
          </c:val>
        </c:ser>
        <c:ser>
          <c:idx val="1"/>
          <c:order val="1"/>
          <c:tx>
            <c:strRef>
              <c:f>Tdata!$D$311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Tdata!$B$312:$B$329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Tdata!$D$312:$D$329</c:f>
              <c:numCache>
                <c:formatCode>General</c:formatCode>
                <c:ptCount val="18"/>
                <c:pt idx="0">
                  <c:v>5835.0</c:v>
                </c:pt>
                <c:pt idx="1">
                  <c:v>22193.0</c:v>
                </c:pt>
                <c:pt idx="2">
                  <c:v>17637.0</c:v>
                </c:pt>
                <c:pt idx="3">
                  <c:v>-4556.0</c:v>
                </c:pt>
                <c:pt idx="4">
                  <c:v>21147.0</c:v>
                </c:pt>
                <c:pt idx="5">
                  <c:v>-3510.0</c:v>
                </c:pt>
                <c:pt idx="6">
                  <c:v>-1.0</c:v>
                </c:pt>
                <c:pt idx="7">
                  <c:v>722.0</c:v>
                </c:pt>
                <c:pt idx="8">
                  <c:v>16274.0</c:v>
                </c:pt>
                <c:pt idx="9">
                  <c:v>0.0</c:v>
                </c:pt>
                <c:pt idx="10">
                  <c:v>0.0</c:v>
                </c:pt>
                <c:pt idx="11">
                  <c:v>1801.0</c:v>
                </c:pt>
                <c:pt idx="12">
                  <c:v>0.0</c:v>
                </c:pt>
                <c:pt idx="13">
                  <c:v>-1571.0</c:v>
                </c:pt>
                <c:pt idx="14">
                  <c:v>990.0</c:v>
                </c:pt>
                <c:pt idx="15">
                  <c:v>-122.0</c:v>
                </c:pt>
                <c:pt idx="16">
                  <c:v>-7733.0</c:v>
                </c:pt>
                <c:pt idx="17">
                  <c:v>0.0</c:v>
                </c:pt>
              </c:numCache>
            </c:numRef>
          </c:val>
        </c:ser>
        <c:ser>
          <c:idx val="2"/>
          <c:order val="2"/>
          <c:tx>
            <c:strRef>
              <c:f>Tdata!$E$311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Tdata!$B$312:$B$329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Tdata!$E$312:$E$329</c:f>
              <c:numCache>
                <c:formatCode>General</c:formatCode>
                <c:ptCount val="18"/>
                <c:pt idx="0">
                  <c:v>5876.0</c:v>
                </c:pt>
                <c:pt idx="1">
                  <c:v>22109.0</c:v>
                </c:pt>
                <c:pt idx="2">
                  <c:v>31415.0</c:v>
                </c:pt>
                <c:pt idx="3">
                  <c:v>9306.0</c:v>
                </c:pt>
                <c:pt idx="4">
                  <c:v>26617.0</c:v>
                </c:pt>
                <c:pt idx="5">
                  <c:v>4798.0</c:v>
                </c:pt>
                <c:pt idx="6">
                  <c:v>-1.0</c:v>
                </c:pt>
                <c:pt idx="7">
                  <c:v>942.0</c:v>
                </c:pt>
                <c:pt idx="8">
                  <c:v>23002.0</c:v>
                </c:pt>
                <c:pt idx="9">
                  <c:v>-3.0</c:v>
                </c:pt>
                <c:pt idx="10">
                  <c:v>0.0</c:v>
                </c:pt>
                <c:pt idx="11">
                  <c:v>1707.0</c:v>
                </c:pt>
                <c:pt idx="12">
                  <c:v>-3.0</c:v>
                </c:pt>
                <c:pt idx="13">
                  <c:v>-1661.0</c:v>
                </c:pt>
                <c:pt idx="14">
                  <c:v>990.0</c:v>
                </c:pt>
                <c:pt idx="15">
                  <c:v>-122.0</c:v>
                </c:pt>
                <c:pt idx="16">
                  <c:v>-7733.0</c:v>
                </c:pt>
                <c:pt idx="17">
                  <c:v>0.0</c:v>
                </c:pt>
              </c:numCache>
            </c:numRef>
          </c:val>
        </c:ser>
        <c:ser>
          <c:idx val="3"/>
          <c:order val="3"/>
          <c:tx>
            <c:strRef>
              <c:f>Tdata!$F$311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Tdata!$B$312:$B$329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Tdata!$F$312:$F$329</c:f>
              <c:numCache>
                <c:formatCode>General</c:formatCode>
                <c:ptCount val="18"/>
                <c:pt idx="0">
                  <c:v>6040.016205476664</c:v>
                </c:pt>
                <c:pt idx="1">
                  <c:v>11960.64944892083</c:v>
                </c:pt>
                <c:pt idx="2">
                  <c:v>16899.49315064222</c:v>
                </c:pt>
                <c:pt idx="3">
                  <c:v>4938.843701721387</c:v>
                </c:pt>
                <c:pt idx="4">
                  <c:v>13676.41977767661</c:v>
                </c:pt>
                <c:pt idx="5">
                  <c:v>3223.073372965613</c:v>
                </c:pt>
                <c:pt idx="6">
                  <c:v>0.531442715055164</c:v>
                </c:pt>
                <c:pt idx="7">
                  <c:v>-1714.504082015363</c:v>
                </c:pt>
                <c:pt idx="8">
                  <c:v>16082.46008417864</c:v>
                </c:pt>
                <c:pt idx="9">
                  <c:v>0.0</c:v>
                </c:pt>
                <c:pt idx="10">
                  <c:v>-5.63886715099215E-11</c:v>
                </c:pt>
                <c:pt idx="11">
                  <c:v>838.9521938128328</c:v>
                </c:pt>
                <c:pt idx="12">
                  <c:v>-2.91038304567337E-11</c:v>
                </c:pt>
                <c:pt idx="13">
                  <c:v>-2396.10138061753</c:v>
                </c:pt>
                <c:pt idx="14">
                  <c:v>1116.071463649973</c:v>
                </c:pt>
                <c:pt idx="15">
                  <c:v>248.857771176583</c:v>
                </c:pt>
                <c:pt idx="16">
                  <c:v>-7837.661607594028</c:v>
                </c:pt>
                <c:pt idx="17">
                  <c:v>-1654.951418653033</c:v>
                </c:pt>
              </c:numCache>
            </c:numRef>
          </c:val>
        </c:ser>
        <c:ser>
          <c:idx val="4"/>
          <c:order val="4"/>
          <c:tx>
            <c:strRef>
              <c:f>Tdata!$G$311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Tdata!$B$312:$B$329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Tdata!$G$312:$G$329</c:f>
              <c:numCache>
                <c:formatCode>General</c:formatCode>
                <c:ptCount val="18"/>
                <c:pt idx="0">
                  <c:v>5737.0</c:v>
                </c:pt>
                <c:pt idx="1">
                  <c:v>11322.0</c:v>
                </c:pt>
                <c:pt idx="2">
                  <c:v>17809.0</c:v>
                </c:pt>
                <c:pt idx="3">
                  <c:v>6487.0</c:v>
                </c:pt>
                <c:pt idx="4">
                  <c:v>13850.0</c:v>
                </c:pt>
                <c:pt idx="5">
                  <c:v>3959.0</c:v>
                </c:pt>
                <c:pt idx="6">
                  <c:v>380.0</c:v>
                </c:pt>
                <c:pt idx="7">
                  <c:v>-1516.0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-2570.0</c:v>
                </c:pt>
                <c:pt idx="14">
                  <c:v>1045.0</c:v>
                </c:pt>
                <c:pt idx="15">
                  <c:v>212.0</c:v>
                </c:pt>
                <c:pt idx="16">
                  <c:v>-7626.0</c:v>
                </c:pt>
                <c:pt idx="17">
                  <c:v>-841.0</c:v>
                </c:pt>
              </c:numCache>
            </c:numRef>
          </c:val>
        </c:ser>
        <c:ser>
          <c:idx val="5"/>
          <c:order val="5"/>
          <c:tx>
            <c:strRef>
              <c:f>Tdata!$H$311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Tdata!$B$312:$B$329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Tdata!$H$312:$H$329</c:f>
              <c:numCache>
                <c:formatCode>General</c:formatCode>
                <c:ptCount val="18"/>
                <c:pt idx="0">
                  <c:v>5685.0</c:v>
                </c:pt>
                <c:pt idx="1">
                  <c:v>11537.0</c:v>
                </c:pt>
                <c:pt idx="2">
                  <c:v>17096.0</c:v>
                </c:pt>
                <c:pt idx="3">
                  <c:v>5559.0</c:v>
                </c:pt>
                <c:pt idx="4">
                  <c:v>13402.0</c:v>
                </c:pt>
                <c:pt idx="5">
                  <c:v>3694.0</c:v>
                </c:pt>
                <c:pt idx="6">
                  <c:v>1211.0</c:v>
                </c:pt>
                <c:pt idx="7">
                  <c:v>-1458.0</c:v>
                </c:pt>
                <c:pt idx="8">
                  <c:v>16253.0</c:v>
                </c:pt>
                <c:pt idx="9">
                  <c:v>-15.0</c:v>
                </c:pt>
                <c:pt idx="10">
                  <c:v>2.0</c:v>
                </c:pt>
                <c:pt idx="11">
                  <c:v>2.0</c:v>
                </c:pt>
                <c:pt idx="12">
                  <c:v>-253.0</c:v>
                </c:pt>
                <c:pt idx="13">
                  <c:v>-2630.0</c:v>
                </c:pt>
                <c:pt idx="14">
                  <c:v>1112.0</c:v>
                </c:pt>
                <c:pt idx="15">
                  <c:v>-144.0</c:v>
                </c:pt>
                <c:pt idx="16">
                  <c:v>-7726.1</c:v>
                </c:pt>
                <c:pt idx="17">
                  <c:v>-1181.0</c:v>
                </c:pt>
              </c:numCache>
            </c:numRef>
          </c:val>
        </c:ser>
        <c:ser>
          <c:idx val="6"/>
          <c:order val="6"/>
          <c:tx>
            <c:strRef>
              <c:f>Tdata!$I$311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Tdata!$B$312:$B$329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Tdata!$I$312:$I$329</c:f>
              <c:numCache>
                <c:formatCode>General</c:formatCode>
                <c:ptCount val="18"/>
                <c:pt idx="0">
                  <c:v>6048.818550217322</c:v>
                </c:pt>
                <c:pt idx="1">
                  <c:v>12159.57195200131</c:v>
                </c:pt>
                <c:pt idx="2">
                  <c:v>17000.40518622927</c:v>
                </c:pt>
                <c:pt idx="3">
                  <c:v>4840.83323422796</c:v>
                </c:pt>
                <c:pt idx="4">
                  <c:v>17000.40518622927</c:v>
                </c:pt>
                <c:pt idx="5">
                  <c:v>0.0</c:v>
                </c:pt>
                <c:pt idx="6">
                  <c:v>0.572417073994075</c:v>
                </c:pt>
                <c:pt idx="7">
                  <c:v>-1687.984352468859</c:v>
                </c:pt>
                <c:pt idx="8">
                  <c:v>12119.54188094308</c:v>
                </c:pt>
                <c:pt idx="9">
                  <c:v>0.0</c:v>
                </c:pt>
                <c:pt idx="10">
                  <c:v>0.0</c:v>
                </c:pt>
                <c:pt idx="11">
                  <c:v>777.4226025944226</c:v>
                </c:pt>
                <c:pt idx="12">
                  <c:v>1.56433088704944E-10</c:v>
                </c:pt>
                <c:pt idx="13">
                  <c:v>-2687.31771971766</c:v>
                </c:pt>
                <c:pt idx="14">
                  <c:v>1139.234316972991</c:v>
                </c:pt>
                <c:pt idx="15">
                  <c:v>221.2983476543231</c:v>
                </c:pt>
                <c:pt idx="16">
                  <c:v>-7908.977578455794</c:v>
                </c:pt>
                <c:pt idx="17">
                  <c:v>9.09494701772928E-12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6850056"/>
        <c:axId val="-2125323960"/>
      </c:barChart>
      <c:catAx>
        <c:axId val="-2126850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253239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2532396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(Wh/h thermal)</a:t>
                </a:r>
              </a:p>
            </c:rich>
          </c:tx>
          <c:layout>
            <c:manualLayout>
              <c:xMode val="edge"/>
              <c:yMode val="edge"/>
              <c:x val="0.0118386977432482"/>
              <c:y val="0.2754105492115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2685005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8872731086195"/>
          <c:y val="0.932572050027189"/>
          <c:w val="0.725096932250839"/>
          <c:h val="0.063077759651984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B16.5.2-21.  HVAC BESTEST: CE300 - CE545
Annual Mean COP2</a:t>
            </a:r>
          </a:p>
        </c:rich>
      </c:tx>
      <c:layout>
        <c:manualLayout>
          <c:xMode val="edge"/>
          <c:yMode val="edge"/>
          <c:x val="0.214173228346457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201024816404054"/>
          <c:y val="0.169222403480152"/>
          <c:w val="0.918262298233808"/>
          <c:h val="0.7372485046220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Qdata!$C$208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Qdata!$B$209:$B$229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Qdata!$C$209:$C$229</c:f>
              <c:numCache>
                <c:formatCode>General</c:formatCode>
                <c:ptCount val="21"/>
                <c:pt idx="0">
                  <c:v>3.249064041235704</c:v>
                </c:pt>
                <c:pt idx="1">
                  <c:v>3.414586374061005</c:v>
                </c:pt>
                <c:pt idx="2">
                  <c:v>3.419896411537986</c:v>
                </c:pt>
                <c:pt idx="3">
                  <c:v>3.490727111453724</c:v>
                </c:pt>
                <c:pt idx="4">
                  <c:v>3.454274963492675</c:v>
                </c:pt>
                <c:pt idx="5">
                  <c:v>3.248949028195418</c:v>
                </c:pt>
                <c:pt idx="6">
                  <c:v>3.669027515990712</c:v>
                </c:pt>
                <c:pt idx="7">
                  <c:v>3.250274649929833</c:v>
                </c:pt>
                <c:pt idx="8">
                  <c:v>3.239512956113328</c:v>
                </c:pt>
                <c:pt idx="9">
                  <c:v>3.226064103593703</c:v>
                </c:pt>
                <c:pt idx="10">
                  <c:v>3.22079386163105</c:v>
                </c:pt>
                <c:pt idx="11">
                  <c:v>3.231338725100755</c:v>
                </c:pt>
                <c:pt idx="12">
                  <c:v>3.204050610156969</c:v>
                </c:pt>
                <c:pt idx="13">
                  <c:v>3.141841308945432</c:v>
                </c:pt>
                <c:pt idx="14">
                  <c:v>3.551322691728979</c:v>
                </c:pt>
                <c:pt idx="15">
                  <c:v>2.901075093129115</c:v>
                </c:pt>
                <c:pt idx="16">
                  <c:v>3.058057766620351</c:v>
                </c:pt>
                <c:pt idx="17">
                  <c:v>3.483548022301523</c:v>
                </c:pt>
                <c:pt idx="18">
                  <c:v>2.961822827530562</c:v>
                </c:pt>
                <c:pt idx="19">
                  <c:v>2.668001414397516</c:v>
                </c:pt>
                <c:pt idx="20">
                  <c:v>3.22809790901305</c:v>
                </c:pt>
              </c:numCache>
            </c:numRef>
          </c:val>
        </c:ser>
        <c:ser>
          <c:idx val="1"/>
          <c:order val="1"/>
          <c:tx>
            <c:strRef>
              <c:f>Qdata!$D$208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Qdata!$B$209:$B$229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Qdata!$D$209:$D$229</c:f>
              <c:numCache>
                <c:formatCode>General</c:formatCode>
                <c:ptCount val="21"/>
                <c:pt idx="0">
                  <c:v>3.237680586510264</c:v>
                </c:pt>
                <c:pt idx="1">
                  <c:v>3.417480795817397</c:v>
                </c:pt>
                <c:pt idx="2">
                  <c:v>3.457969922842275</c:v>
                </c:pt>
                <c:pt idx="3">
                  <c:v>3.494171295268489</c:v>
                </c:pt>
                <c:pt idx="4">
                  <c:v>3.477338482337243</c:v>
                </c:pt>
                <c:pt idx="5">
                  <c:v>3.240776610565923</c:v>
                </c:pt>
                <c:pt idx="6">
                  <c:v>3.70061147878844</c:v>
                </c:pt>
                <c:pt idx="7">
                  <c:v>3.251404718020635</c:v>
                </c:pt>
                <c:pt idx="8">
                  <c:v>3.212411530690783</c:v>
                </c:pt>
                <c:pt idx="9">
                  <c:v>3.215286692840647</c:v>
                </c:pt>
                <c:pt idx="10">
                  <c:v>3.213031479194376</c:v>
                </c:pt>
                <c:pt idx="11">
                  <c:v>3.222287310400867</c:v>
                </c:pt>
                <c:pt idx="12">
                  <c:v>3.227497139084507</c:v>
                </c:pt>
                <c:pt idx="13">
                  <c:v>3.161385556594949</c:v>
                </c:pt>
                <c:pt idx="14">
                  <c:v>3.577370472515061</c:v>
                </c:pt>
                <c:pt idx="15">
                  <c:v>2.956749580279814</c:v>
                </c:pt>
                <c:pt idx="16">
                  <c:v>3.074393496688128</c:v>
                </c:pt>
                <c:pt idx="17">
                  <c:v>3.530888127632005</c:v>
                </c:pt>
                <c:pt idx="18">
                  <c:v>2.969011377093016</c:v>
                </c:pt>
                <c:pt idx="19">
                  <c:v>2.674795334846765</c:v>
                </c:pt>
                <c:pt idx="20">
                  <c:v>3.233322781623663</c:v>
                </c:pt>
              </c:numCache>
            </c:numRef>
          </c:val>
        </c:ser>
        <c:ser>
          <c:idx val="2"/>
          <c:order val="2"/>
          <c:tx>
            <c:strRef>
              <c:f>Qdata!$E$208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Qdata!$B$209:$B$229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Qdata!$E$209:$E$229</c:f>
              <c:numCache>
                <c:formatCode>General</c:formatCode>
                <c:ptCount val="21"/>
                <c:pt idx="0">
                  <c:v>3.237358554973822</c:v>
                </c:pt>
                <c:pt idx="1">
                  <c:v>3.417488005192254</c:v>
                </c:pt>
                <c:pt idx="2">
                  <c:v>3.457051074806535</c:v>
                </c:pt>
                <c:pt idx="3">
                  <c:v>3.536433468730303</c:v>
                </c:pt>
                <c:pt idx="4">
                  <c:v>3.49561891844284</c:v>
                </c:pt>
                <c:pt idx="5">
                  <c:v>3.235440710799268</c:v>
                </c:pt>
                <c:pt idx="6">
                  <c:v>3.705809741283383</c:v>
                </c:pt>
                <c:pt idx="7">
                  <c:v>3.251906096219244</c:v>
                </c:pt>
                <c:pt idx="8">
                  <c:v>3.210697281329555</c:v>
                </c:pt>
                <c:pt idx="9">
                  <c:v>3.217527535179301</c:v>
                </c:pt>
                <c:pt idx="10">
                  <c:v>3.211469155797621</c:v>
                </c:pt>
                <c:pt idx="11">
                  <c:v>3.221884470194179</c:v>
                </c:pt>
                <c:pt idx="12">
                  <c:v>3.2265361707329</c:v>
                </c:pt>
                <c:pt idx="13">
                  <c:v>3.161633668059628</c:v>
                </c:pt>
                <c:pt idx="14">
                  <c:v>3.577399949797622</c:v>
                </c:pt>
                <c:pt idx="15">
                  <c:v>2.955964065899907</c:v>
                </c:pt>
                <c:pt idx="16">
                  <c:v>3.072773555555556</c:v>
                </c:pt>
                <c:pt idx="17">
                  <c:v>3.527999919076392</c:v>
                </c:pt>
                <c:pt idx="18">
                  <c:v>2.969354591186959</c:v>
                </c:pt>
                <c:pt idx="19">
                  <c:v>2.675186393051772</c:v>
                </c:pt>
                <c:pt idx="20">
                  <c:v>3.235545052484255</c:v>
                </c:pt>
              </c:numCache>
            </c:numRef>
          </c:val>
        </c:ser>
        <c:ser>
          <c:idx val="3"/>
          <c:order val="3"/>
          <c:tx>
            <c:strRef>
              <c:f>Qdata!$F$208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Qdata!$B$209:$B$229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Qdata!$F$209:$F$229</c:f>
              <c:numCache>
                <c:formatCode>General</c:formatCode>
                <c:ptCount val="21"/>
                <c:pt idx="0">
                  <c:v>3.237289427736227</c:v>
                </c:pt>
                <c:pt idx="1">
                  <c:v>3.39266452369366</c:v>
                </c:pt>
                <c:pt idx="2">
                  <c:v>3.405164670145854</c:v>
                </c:pt>
                <c:pt idx="3">
                  <c:v>3.490672354016484</c:v>
                </c:pt>
                <c:pt idx="4">
                  <c:v>3.447625207188421</c:v>
                </c:pt>
                <c:pt idx="5">
                  <c:v>3.243617691130207</c:v>
                </c:pt>
                <c:pt idx="6">
                  <c:v>3.677892619370413</c:v>
                </c:pt>
                <c:pt idx="7">
                  <c:v>3.246249587611548</c:v>
                </c:pt>
                <c:pt idx="8">
                  <c:v>0.0</c:v>
                </c:pt>
                <c:pt idx="9">
                  <c:v>3.216208998839798</c:v>
                </c:pt>
                <c:pt idx="10">
                  <c:v>3.210921706677871</c:v>
                </c:pt>
                <c:pt idx="11">
                  <c:v>3.221413888106587</c:v>
                </c:pt>
                <c:pt idx="12">
                  <c:v>3.21328424983347</c:v>
                </c:pt>
                <c:pt idx="13">
                  <c:v>3.153618339986612</c:v>
                </c:pt>
                <c:pt idx="14">
                  <c:v>3.561590210697587</c:v>
                </c:pt>
                <c:pt idx="15">
                  <c:v>3.004193983898217</c:v>
                </c:pt>
                <c:pt idx="16">
                  <c:v>3.101019706509698</c:v>
                </c:pt>
                <c:pt idx="17">
                  <c:v>3.507962892588687</c:v>
                </c:pt>
                <c:pt idx="18">
                  <c:v>2.999308685495122</c:v>
                </c:pt>
                <c:pt idx="19">
                  <c:v>2.82336326117385</c:v>
                </c:pt>
                <c:pt idx="20">
                  <c:v>3.15695552634079</c:v>
                </c:pt>
              </c:numCache>
            </c:numRef>
          </c:val>
        </c:ser>
        <c:ser>
          <c:idx val="4"/>
          <c:order val="4"/>
          <c:tx>
            <c:strRef>
              <c:f>Qdata!$G$208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Qdata!$B$209:$B$229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Qdata!$G$209:$G$229</c:f>
              <c:numCache>
                <c:formatCode>General</c:formatCode>
                <c:ptCount val="21"/>
                <c:pt idx="0">
                  <c:v>3.226386323220268</c:v>
                </c:pt>
                <c:pt idx="1">
                  <c:v>3.397243660353513</c:v>
                </c:pt>
                <c:pt idx="2">
                  <c:v>3.405969798633588</c:v>
                </c:pt>
                <c:pt idx="3">
                  <c:v>3.497290712794323</c:v>
                </c:pt>
                <c:pt idx="4">
                  <c:v>3.449547154511589</c:v>
                </c:pt>
                <c:pt idx="5">
                  <c:v>3.228918823845779</c:v>
                </c:pt>
                <c:pt idx="6">
                  <c:v>3.66669562261174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3.192021071010564</c:v>
                </c:pt>
                <c:pt idx="13">
                  <c:v>3.132400718052974</c:v>
                </c:pt>
                <c:pt idx="14">
                  <c:v>3.529529503755886</c:v>
                </c:pt>
                <c:pt idx="15">
                  <c:v>2.873303615182988</c:v>
                </c:pt>
                <c:pt idx="16">
                  <c:v>3.036303416165428</c:v>
                </c:pt>
                <c:pt idx="17">
                  <c:v>3.479594642771833</c:v>
                </c:pt>
                <c:pt idx="18">
                  <c:v>2.91557596436289</c:v>
                </c:pt>
                <c:pt idx="19">
                  <c:v>2.640257696630601</c:v>
                </c:pt>
                <c:pt idx="20">
                  <c:v>3.186293116613272</c:v>
                </c:pt>
              </c:numCache>
            </c:numRef>
          </c:val>
        </c:ser>
        <c:ser>
          <c:idx val="5"/>
          <c:order val="5"/>
          <c:tx>
            <c:strRef>
              <c:f>Qdata!$H$208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Qdata!$B$209:$B$229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Qdata!$H$209:$H$229</c:f>
              <c:numCache>
                <c:formatCode>General</c:formatCode>
                <c:ptCount val="21"/>
                <c:pt idx="0">
                  <c:v>3.23</c:v>
                </c:pt>
                <c:pt idx="1">
                  <c:v>3.38</c:v>
                </c:pt>
                <c:pt idx="2">
                  <c:v>3.39</c:v>
                </c:pt>
                <c:pt idx="3">
                  <c:v>3.46</c:v>
                </c:pt>
                <c:pt idx="4">
                  <c:v>3.42</c:v>
                </c:pt>
                <c:pt idx="5">
                  <c:v>3.23</c:v>
                </c:pt>
                <c:pt idx="6">
                  <c:v>3.66</c:v>
                </c:pt>
                <c:pt idx="7">
                  <c:v>3.26</c:v>
                </c:pt>
                <c:pt idx="8">
                  <c:v>3.21</c:v>
                </c:pt>
                <c:pt idx="9">
                  <c:v>3.21</c:v>
                </c:pt>
                <c:pt idx="10">
                  <c:v>3.21</c:v>
                </c:pt>
                <c:pt idx="11">
                  <c:v>3.22</c:v>
                </c:pt>
                <c:pt idx="12">
                  <c:v>3.2</c:v>
                </c:pt>
                <c:pt idx="13">
                  <c:v>3.14</c:v>
                </c:pt>
                <c:pt idx="14">
                  <c:v>3.55</c:v>
                </c:pt>
                <c:pt idx="15">
                  <c:v>2.92</c:v>
                </c:pt>
                <c:pt idx="16">
                  <c:v>3.07</c:v>
                </c:pt>
                <c:pt idx="17">
                  <c:v>3.41</c:v>
                </c:pt>
                <c:pt idx="18">
                  <c:v>2.98</c:v>
                </c:pt>
                <c:pt idx="19">
                  <c:v>2.69</c:v>
                </c:pt>
                <c:pt idx="20">
                  <c:v>3.2</c:v>
                </c:pt>
              </c:numCache>
            </c:numRef>
          </c:val>
        </c:ser>
        <c:ser>
          <c:idx val="6"/>
          <c:order val="6"/>
          <c:tx>
            <c:strRef>
              <c:f>Qdata!$I$208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Qdata!$B$209:$B$229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Qdata!$I$209:$I$229</c:f>
              <c:numCache>
                <c:formatCode>General</c:formatCode>
                <c:ptCount val="21"/>
                <c:pt idx="0">
                  <c:v>3.242242081573881</c:v>
                </c:pt>
                <c:pt idx="1">
                  <c:v>3.407247217060251</c:v>
                </c:pt>
                <c:pt idx="2">
                  <c:v>3.417265555453506</c:v>
                </c:pt>
                <c:pt idx="3">
                  <c:v>3.595590435837578</c:v>
                </c:pt>
                <c:pt idx="4">
                  <c:v>3.611594937131222</c:v>
                </c:pt>
                <c:pt idx="5">
                  <c:v>3.246665332937774</c:v>
                </c:pt>
                <c:pt idx="6">
                  <c:v>3.680476326995478</c:v>
                </c:pt>
                <c:pt idx="7">
                  <c:v>3.218827153200782</c:v>
                </c:pt>
                <c:pt idx="8">
                  <c:v>3.242242081573881</c:v>
                </c:pt>
                <c:pt idx="9">
                  <c:v>3.242242081573881</c:v>
                </c:pt>
                <c:pt idx="10">
                  <c:v>3.217499239196409</c:v>
                </c:pt>
                <c:pt idx="11">
                  <c:v>3.226805121923345</c:v>
                </c:pt>
                <c:pt idx="12">
                  <c:v>3.211348452867853</c:v>
                </c:pt>
                <c:pt idx="13">
                  <c:v>3.147240376631587</c:v>
                </c:pt>
                <c:pt idx="14">
                  <c:v>3.555376646901175</c:v>
                </c:pt>
                <c:pt idx="15">
                  <c:v>2.923466760531337</c:v>
                </c:pt>
                <c:pt idx="16">
                  <c:v>3.067085041987645</c:v>
                </c:pt>
                <c:pt idx="17">
                  <c:v>3.50173231289255</c:v>
                </c:pt>
                <c:pt idx="18">
                  <c:v>2.900226331328481</c:v>
                </c:pt>
                <c:pt idx="19">
                  <c:v>2.679575120170809</c:v>
                </c:pt>
                <c:pt idx="20">
                  <c:v>3.099799191202024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6558536"/>
        <c:axId val="2106556248"/>
      </c:barChart>
      <c:catAx>
        <c:axId val="2106558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65562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6556248"/>
        <c:scaling>
          <c:orientation val="minMax"/>
          <c:min val="2.0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COP2</a:t>
                </a:r>
              </a:p>
            </c:rich>
          </c:tx>
          <c:layout>
            <c:manualLayout>
              <c:xMode val="edge"/>
              <c:yMode val="edge"/>
              <c:x val="0.0118386977432482"/>
              <c:y val="0.389804284252397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655853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4695803146693"/>
          <c:y val="0.932572050027189"/>
          <c:w val="0.74927386019034"/>
          <c:h val="0.063077759651984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B16.5.2-22.  HVAC BESTEST: CE300 - CE545
Annual Mean COP2 Sensitivities</a:t>
            </a:r>
          </a:p>
        </c:rich>
      </c:tx>
      <c:layout>
        <c:manualLayout>
          <c:xMode val="edge"/>
          <c:yMode val="edge"/>
          <c:x val="0.214173228346457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0156058739050515"/>
          <c:y val="0.169222403480152"/>
          <c:w val="0.936804192483709"/>
          <c:h val="0.7372485046220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Tdata!$C$148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Tdata!$B$149:$B$166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Tdata!$C$149:$C$166</c:f>
              <c:numCache>
                <c:formatCode>General</c:formatCode>
                <c:ptCount val="18"/>
                <c:pt idx="0">
                  <c:v>0.165522332825301</c:v>
                </c:pt>
                <c:pt idx="1">
                  <c:v>0.170832370302282</c:v>
                </c:pt>
                <c:pt idx="2">
                  <c:v>0.24166307021802</c:v>
                </c:pt>
                <c:pt idx="3">
                  <c:v>0.0708306999157378</c:v>
                </c:pt>
                <c:pt idx="4">
                  <c:v>0.205210922256971</c:v>
                </c:pt>
                <c:pt idx="5">
                  <c:v>0.0364521479610484</c:v>
                </c:pt>
                <c:pt idx="6">
                  <c:v>-0.000115013040285383</c:v>
                </c:pt>
                <c:pt idx="7">
                  <c:v>0.419963474755008</c:v>
                </c:pt>
                <c:pt idx="8">
                  <c:v>0.00121060869412926</c:v>
                </c:pt>
                <c:pt idx="9">
                  <c:v>-0.00955108512237634</c:v>
                </c:pt>
                <c:pt idx="10">
                  <c:v>-0.0229999376420014</c:v>
                </c:pt>
                <c:pt idx="11">
                  <c:v>-0.0282701796046547</c:v>
                </c:pt>
                <c:pt idx="12">
                  <c:v>-0.0177253161349484</c:v>
                </c:pt>
                <c:pt idx="13">
                  <c:v>-0.0450134310787353</c:v>
                </c:pt>
                <c:pt idx="14">
                  <c:v>0.409481382783547</c:v>
                </c:pt>
                <c:pt idx="15">
                  <c:v>0.582472929172408</c:v>
                </c:pt>
                <c:pt idx="16">
                  <c:v>-0.242227782626407</c:v>
                </c:pt>
                <c:pt idx="17">
                  <c:v>0.560096494615534</c:v>
                </c:pt>
              </c:numCache>
            </c:numRef>
          </c:val>
        </c:ser>
        <c:ser>
          <c:idx val="1"/>
          <c:order val="1"/>
          <c:tx>
            <c:strRef>
              <c:f>Tdata!$D$148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Tdata!$B$149:$B$166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Tdata!$D$149:$D$166</c:f>
              <c:numCache>
                <c:formatCode>General</c:formatCode>
                <c:ptCount val="18"/>
                <c:pt idx="0">
                  <c:v>0.179800209307133</c:v>
                </c:pt>
                <c:pt idx="1">
                  <c:v>0.220289336332011</c:v>
                </c:pt>
                <c:pt idx="2">
                  <c:v>0.256490708758225</c:v>
                </c:pt>
                <c:pt idx="3">
                  <c:v>0.036201372426214</c:v>
                </c:pt>
                <c:pt idx="4">
                  <c:v>0.239657895826979</c:v>
                </c:pt>
                <c:pt idx="5">
                  <c:v>0.0168328129312463</c:v>
                </c:pt>
                <c:pt idx="6">
                  <c:v>0.00309602405565856</c:v>
                </c:pt>
                <c:pt idx="7">
                  <c:v>0.462930892278176</c:v>
                </c:pt>
                <c:pt idx="8">
                  <c:v>0.0137241315103709</c:v>
                </c:pt>
                <c:pt idx="9">
                  <c:v>-0.0252690558194812</c:v>
                </c:pt>
                <c:pt idx="10">
                  <c:v>-0.0223938936696175</c:v>
                </c:pt>
                <c:pt idx="11">
                  <c:v>-0.0246491073158888</c:v>
                </c:pt>
                <c:pt idx="12">
                  <c:v>-0.0153932761093976</c:v>
                </c:pt>
                <c:pt idx="13">
                  <c:v>-0.0101834474257574</c:v>
                </c:pt>
                <c:pt idx="14">
                  <c:v>0.415984915920112</c:v>
                </c:pt>
                <c:pt idx="15">
                  <c:v>0.574138547352192</c:v>
                </c:pt>
                <c:pt idx="16">
                  <c:v>-0.258485761991491</c:v>
                </c:pt>
                <c:pt idx="17">
                  <c:v>0.558527446776897</c:v>
                </c:pt>
              </c:numCache>
            </c:numRef>
          </c:val>
        </c:ser>
        <c:ser>
          <c:idx val="2"/>
          <c:order val="2"/>
          <c:tx>
            <c:strRef>
              <c:f>Tdata!$E$148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Tdata!$B$149:$B$166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Tdata!$E$149:$E$166</c:f>
              <c:numCache>
                <c:formatCode>General</c:formatCode>
                <c:ptCount val="18"/>
                <c:pt idx="0">
                  <c:v>0.180129450218432</c:v>
                </c:pt>
                <c:pt idx="1">
                  <c:v>0.219692519832713</c:v>
                </c:pt>
                <c:pt idx="2">
                  <c:v>0.299074913756481</c:v>
                </c:pt>
                <c:pt idx="3">
                  <c:v>0.0793823939237681</c:v>
                </c:pt>
                <c:pt idx="4">
                  <c:v>0.258260363469017</c:v>
                </c:pt>
                <c:pt idx="5">
                  <c:v>0.0408145502874633</c:v>
                </c:pt>
                <c:pt idx="6">
                  <c:v>-0.00191784417455443</c:v>
                </c:pt>
                <c:pt idx="7">
                  <c:v>0.468451186309561</c:v>
                </c:pt>
                <c:pt idx="8">
                  <c:v>0.0145475412454217</c:v>
                </c:pt>
                <c:pt idx="9">
                  <c:v>-0.0266612736442671</c:v>
                </c:pt>
                <c:pt idx="10">
                  <c:v>-0.0198310197945211</c:v>
                </c:pt>
                <c:pt idx="11">
                  <c:v>-0.0258893991762013</c:v>
                </c:pt>
                <c:pt idx="12">
                  <c:v>-0.0154740847796431</c:v>
                </c:pt>
                <c:pt idx="13">
                  <c:v>-0.0108223842409219</c:v>
                </c:pt>
                <c:pt idx="14">
                  <c:v>0.415766281737994</c:v>
                </c:pt>
                <c:pt idx="15">
                  <c:v>0.572035853176486</c:v>
                </c:pt>
                <c:pt idx="16">
                  <c:v>-0.257181579545942</c:v>
                </c:pt>
                <c:pt idx="17">
                  <c:v>0.560358659432483</c:v>
                </c:pt>
              </c:numCache>
            </c:numRef>
          </c:val>
        </c:ser>
        <c:ser>
          <c:idx val="3"/>
          <c:order val="3"/>
          <c:tx>
            <c:strRef>
              <c:f>Tdata!$F$148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Tdata!$B$149:$B$166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Tdata!$F$149:$F$166</c:f>
              <c:numCache>
                <c:formatCode>General</c:formatCode>
                <c:ptCount val="18"/>
                <c:pt idx="0">
                  <c:v>0.155375095957433</c:v>
                </c:pt>
                <c:pt idx="1">
                  <c:v>0.167875242409627</c:v>
                </c:pt>
                <c:pt idx="2">
                  <c:v>0.253382926280257</c:v>
                </c:pt>
                <c:pt idx="3">
                  <c:v>0.0855076838706292</c:v>
                </c:pt>
                <c:pt idx="4">
                  <c:v>0.210335779452194</c:v>
                </c:pt>
                <c:pt idx="5">
                  <c:v>0.0430471468280626</c:v>
                </c:pt>
                <c:pt idx="6">
                  <c:v>0.00632826339398029</c:v>
                </c:pt>
                <c:pt idx="7">
                  <c:v>0.440603191634187</c:v>
                </c:pt>
                <c:pt idx="8">
                  <c:v>0.0089601598753215</c:v>
                </c:pt>
                <c:pt idx="9">
                  <c:v>0.0</c:v>
                </c:pt>
                <c:pt idx="10">
                  <c:v>-0.021080428896429</c:v>
                </c:pt>
                <c:pt idx="11">
                  <c:v>-0.0263677210583557</c:v>
                </c:pt>
                <c:pt idx="12">
                  <c:v>-0.0158755396296395</c:v>
                </c:pt>
                <c:pt idx="13">
                  <c:v>-0.0240051779027564</c:v>
                </c:pt>
                <c:pt idx="14">
                  <c:v>0.407971870710975</c:v>
                </c:pt>
                <c:pt idx="15">
                  <c:v>0.50376890869047</c:v>
                </c:pt>
                <c:pt idx="16">
                  <c:v>-0.213975564338348</c:v>
                </c:pt>
                <c:pt idx="17">
                  <c:v>0.333592265166941</c:v>
                </c:pt>
              </c:numCache>
            </c:numRef>
          </c:val>
        </c:ser>
        <c:ser>
          <c:idx val="4"/>
          <c:order val="4"/>
          <c:tx>
            <c:strRef>
              <c:f>Tdata!$G$148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Tdata!$B$149:$B$166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Tdata!$G$149:$G$166</c:f>
              <c:numCache>
                <c:formatCode>General</c:formatCode>
                <c:ptCount val="18"/>
                <c:pt idx="0">
                  <c:v>0.170857337133245</c:v>
                </c:pt>
                <c:pt idx="1">
                  <c:v>0.17958347541332</c:v>
                </c:pt>
                <c:pt idx="2">
                  <c:v>0.270904389574055</c:v>
                </c:pt>
                <c:pt idx="3">
                  <c:v>0.0913209141607347</c:v>
                </c:pt>
                <c:pt idx="4">
                  <c:v>0.223160831291321</c:v>
                </c:pt>
                <c:pt idx="5">
                  <c:v>0.0477435582827343</c:v>
                </c:pt>
                <c:pt idx="6">
                  <c:v>0.00253250062551125</c:v>
                </c:pt>
                <c:pt idx="7">
                  <c:v>0.440309299391472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-0.034365252209704</c:v>
                </c:pt>
                <c:pt idx="14">
                  <c:v>0.397128785702912</c:v>
                </c:pt>
                <c:pt idx="15">
                  <c:v>0.606291027588846</c:v>
                </c:pt>
                <c:pt idx="16">
                  <c:v>-0.276445106647674</c:v>
                </c:pt>
                <c:pt idx="17">
                  <c:v>0.546035419982671</c:v>
                </c:pt>
              </c:numCache>
            </c:numRef>
          </c:val>
        </c:ser>
        <c:ser>
          <c:idx val="5"/>
          <c:order val="5"/>
          <c:tx>
            <c:strRef>
              <c:f>Tdata!$H$148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Tdata!$B$149:$B$166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Tdata!$H$149:$H$166</c:f>
              <c:numCache>
                <c:formatCode>General</c:formatCode>
                <c:ptCount val="18"/>
                <c:pt idx="0">
                  <c:v>0.15</c:v>
                </c:pt>
                <c:pt idx="1">
                  <c:v>0.16</c:v>
                </c:pt>
                <c:pt idx="2">
                  <c:v>0.23</c:v>
                </c:pt>
                <c:pt idx="3">
                  <c:v>0.0699999999999998</c:v>
                </c:pt>
                <c:pt idx="4">
                  <c:v>0.19</c:v>
                </c:pt>
                <c:pt idx="5">
                  <c:v>0.04</c:v>
                </c:pt>
                <c:pt idx="6">
                  <c:v>0.0</c:v>
                </c:pt>
                <c:pt idx="7">
                  <c:v>0.43</c:v>
                </c:pt>
                <c:pt idx="8">
                  <c:v>0.0299999999999998</c:v>
                </c:pt>
                <c:pt idx="9">
                  <c:v>-0.02</c:v>
                </c:pt>
                <c:pt idx="10">
                  <c:v>-0.02</c:v>
                </c:pt>
                <c:pt idx="11">
                  <c:v>-0.02</c:v>
                </c:pt>
                <c:pt idx="12">
                  <c:v>-0.00999999999999978</c:v>
                </c:pt>
                <c:pt idx="13">
                  <c:v>-0.0299999999999998</c:v>
                </c:pt>
                <c:pt idx="14">
                  <c:v>0.41</c:v>
                </c:pt>
                <c:pt idx="15">
                  <c:v>0.49</c:v>
                </c:pt>
                <c:pt idx="16">
                  <c:v>-0.22</c:v>
                </c:pt>
                <c:pt idx="17">
                  <c:v>0.51</c:v>
                </c:pt>
              </c:numCache>
            </c:numRef>
          </c:val>
        </c:ser>
        <c:ser>
          <c:idx val="6"/>
          <c:order val="6"/>
          <c:tx>
            <c:strRef>
              <c:f>Tdata!$I$148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Tdata!$B$149:$B$166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Tdata!$I$149:$I$166</c:f>
              <c:numCache>
                <c:formatCode>General</c:formatCode>
                <c:ptCount val="18"/>
                <c:pt idx="0">
                  <c:v>0.16500513548637</c:v>
                </c:pt>
                <c:pt idx="1">
                  <c:v>0.175023473879625</c:v>
                </c:pt>
                <c:pt idx="2">
                  <c:v>0.353348354263697</c:v>
                </c:pt>
                <c:pt idx="3">
                  <c:v>0.178324880384072</c:v>
                </c:pt>
                <c:pt idx="4">
                  <c:v>0.369352855557341</c:v>
                </c:pt>
                <c:pt idx="5">
                  <c:v>-0.0160045012936445</c:v>
                </c:pt>
                <c:pt idx="6">
                  <c:v>0.00442325136389332</c:v>
                </c:pt>
                <c:pt idx="7">
                  <c:v>0.438234245421598</c:v>
                </c:pt>
                <c:pt idx="8">
                  <c:v>-0.0234149283730982</c:v>
                </c:pt>
                <c:pt idx="9">
                  <c:v>0.0</c:v>
                </c:pt>
                <c:pt idx="10">
                  <c:v>0.0</c:v>
                </c:pt>
                <c:pt idx="11">
                  <c:v>-0.024742842377472</c:v>
                </c:pt>
                <c:pt idx="12">
                  <c:v>-0.0154369596505357</c:v>
                </c:pt>
                <c:pt idx="13">
                  <c:v>-0.0308936287060275</c:v>
                </c:pt>
                <c:pt idx="14">
                  <c:v>0.408136270269587</c:v>
                </c:pt>
                <c:pt idx="15">
                  <c:v>0.578265552361213</c:v>
                </c:pt>
                <c:pt idx="16">
                  <c:v>-0.311122121539372</c:v>
                </c:pt>
                <c:pt idx="17">
                  <c:v>0.420224071031216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6754616"/>
        <c:axId val="1786655640"/>
      </c:barChart>
      <c:catAx>
        <c:axId val="1786754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66556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8665564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COP2</a:t>
                </a:r>
              </a:p>
            </c:rich>
          </c:tx>
          <c:layout>
            <c:manualLayout>
              <c:xMode val="edge"/>
              <c:yMode val="edge"/>
              <c:x val="0.0118386977432482"/>
              <c:y val="0.38110390361074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675461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8170973633845"/>
          <c:y val="0.932572050027189"/>
          <c:w val="0.745798689703188"/>
          <c:h val="0.063077759651984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B16.5.2-23.  HVAC BESTEST: CE300 - CE545
Hourly Maximum COP2</a:t>
            </a:r>
          </a:p>
        </c:rich>
      </c:tx>
      <c:layout>
        <c:manualLayout>
          <c:xMode val="edge"/>
          <c:yMode val="edge"/>
          <c:x val="0.214173228346457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0955508752304964"/>
          <c:y val="0.169222403480152"/>
          <c:w val="0.928809692351165"/>
          <c:h val="0.7372485046220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Rdata!$C$114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Rdata!$B$115:$B$134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Rdata!$C$115:$C$134</c:f>
              <c:numCache>
                <c:formatCode>General</c:formatCode>
                <c:ptCount val="20"/>
                <c:pt idx="0">
                  <c:v>4.168337537440109</c:v>
                </c:pt>
                <c:pt idx="1">
                  <c:v>4.143300432397907</c:v>
                </c:pt>
                <c:pt idx="2">
                  <c:v>4.168337537440109</c:v>
                </c:pt>
                <c:pt idx="3">
                  <c:v>4.168337537440109</c:v>
                </c:pt>
                <c:pt idx="4">
                  <c:v>4.168337537440109</c:v>
                </c:pt>
                <c:pt idx="5">
                  <c:v>4.168337537440109</c:v>
                </c:pt>
                <c:pt idx="6">
                  <c:v>4.400964955669798</c:v>
                </c:pt>
                <c:pt idx="7">
                  <c:v>4.076939592996142</c:v>
                </c:pt>
                <c:pt idx="8">
                  <c:v>3.887909616489229</c:v>
                </c:pt>
                <c:pt idx="9">
                  <c:v>3.781288439091487</c:v>
                </c:pt>
                <c:pt idx="10">
                  <c:v>3.781288439091487</c:v>
                </c:pt>
                <c:pt idx="11">
                  <c:v>3.883474871399448</c:v>
                </c:pt>
                <c:pt idx="12">
                  <c:v>4.275140171309128</c:v>
                </c:pt>
                <c:pt idx="13">
                  <c:v>4.692541799547733</c:v>
                </c:pt>
                <c:pt idx="14">
                  <c:v>3.813736262752111</c:v>
                </c:pt>
                <c:pt idx="15">
                  <c:v>3.985508575760874</c:v>
                </c:pt>
                <c:pt idx="16">
                  <c:v>4.717756225439665</c:v>
                </c:pt>
                <c:pt idx="17">
                  <c:v>4.0060722426657</c:v>
                </c:pt>
                <c:pt idx="18">
                  <c:v>3.455978568433944</c:v>
                </c:pt>
                <c:pt idx="19">
                  <c:v>4.250453984471526</c:v>
                </c:pt>
              </c:numCache>
            </c:numRef>
          </c:val>
        </c:ser>
        <c:ser>
          <c:idx val="1"/>
          <c:order val="1"/>
          <c:tx>
            <c:strRef>
              <c:f>Rdata!$D$114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Rdata!$B$115:$B$134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Rdata!$D$115:$D$134</c:f>
              <c:numCache>
                <c:formatCode>General</c:formatCode>
                <c:ptCount val="20"/>
                <c:pt idx="0">
                  <c:v>3.869</c:v>
                </c:pt>
                <c:pt idx="1">
                  <c:v>4.141</c:v>
                </c:pt>
                <c:pt idx="2">
                  <c:v>5.143</c:v>
                </c:pt>
                <c:pt idx="3">
                  <c:v>4.109</c:v>
                </c:pt>
                <c:pt idx="4">
                  <c:v>4.621</c:v>
                </c:pt>
                <c:pt idx="5">
                  <c:v>3.889</c:v>
                </c:pt>
                <c:pt idx="6">
                  <c:v>4.428</c:v>
                </c:pt>
                <c:pt idx="7">
                  <c:v>4.088</c:v>
                </c:pt>
                <c:pt idx="8">
                  <c:v>3.903</c:v>
                </c:pt>
                <c:pt idx="9">
                  <c:v>3.807</c:v>
                </c:pt>
                <c:pt idx="10">
                  <c:v>3.805</c:v>
                </c:pt>
                <c:pt idx="11">
                  <c:v>3.774</c:v>
                </c:pt>
                <c:pt idx="12">
                  <c:v>7.367</c:v>
                </c:pt>
                <c:pt idx="13">
                  <c:v>7.367</c:v>
                </c:pt>
                <c:pt idx="14">
                  <c:v>4.896</c:v>
                </c:pt>
                <c:pt idx="15">
                  <c:v>6.233</c:v>
                </c:pt>
                <c:pt idx="16">
                  <c:v>6.325</c:v>
                </c:pt>
                <c:pt idx="17">
                  <c:v>3.981</c:v>
                </c:pt>
                <c:pt idx="18">
                  <c:v>3.456</c:v>
                </c:pt>
                <c:pt idx="19">
                  <c:v>4.275</c:v>
                </c:pt>
              </c:numCache>
            </c:numRef>
          </c:val>
        </c:ser>
        <c:ser>
          <c:idx val="2"/>
          <c:order val="2"/>
          <c:tx>
            <c:strRef>
              <c:f>Rdata!$E$114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Rdata!$B$115:$B$134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Rdata!$E$115:$E$134</c:f>
              <c:numCache>
                <c:formatCode>General</c:formatCode>
                <c:ptCount val="20"/>
                <c:pt idx="0">
                  <c:v>3.857</c:v>
                </c:pt>
                <c:pt idx="1">
                  <c:v>4.128</c:v>
                </c:pt>
                <c:pt idx="2">
                  <c:v>4.967</c:v>
                </c:pt>
                <c:pt idx="3">
                  <c:v>5.595</c:v>
                </c:pt>
                <c:pt idx="4">
                  <c:v>5.339</c:v>
                </c:pt>
                <c:pt idx="5">
                  <c:v>3.863</c:v>
                </c:pt>
                <c:pt idx="6">
                  <c:v>4.427</c:v>
                </c:pt>
                <c:pt idx="7">
                  <c:v>4.776</c:v>
                </c:pt>
                <c:pt idx="8">
                  <c:v>3.855</c:v>
                </c:pt>
                <c:pt idx="9">
                  <c:v>3.759</c:v>
                </c:pt>
                <c:pt idx="10">
                  <c:v>3.759</c:v>
                </c:pt>
                <c:pt idx="11">
                  <c:v>3.759</c:v>
                </c:pt>
                <c:pt idx="12">
                  <c:v>5.301</c:v>
                </c:pt>
                <c:pt idx="13">
                  <c:v>5.301</c:v>
                </c:pt>
                <c:pt idx="14">
                  <c:v>4.652</c:v>
                </c:pt>
                <c:pt idx="15">
                  <c:v>5.678</c:v>
                </c:pt>
                <c:pt idx="16">
                  <c:v>6.031</c:v>
                </c:pt>
                <c:pt idx="17">
                  <c:v>3.85</c:v>
                </c:pt>
                <c:pt idx="18">
                  <c:v>3.455</c:v>
                </c:pt>
                <c:pt idx="19">
                  <c:v>4.428</c:v>
                </c:pt>
              </c:numCache>
            </c:numRef>
          </c:val>
        </c:ser>
        <c:ser>
          <c:idx val="3"/>
          <c:order val="3"/>
          <c:tx>
            <c:strRef>
              <c:f>Rdata!$F$114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Rdata!$B$115:$B$134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Rdata!$F$115:$F$134</c:f>
              <c:numCache>
                <c:formatCode>General</c:formatCode>
                <c:ptCount val="20"/>
                <c:pt idx="0">
                  <c:v>3.925207167876799</c:v>
                </c:pt>
                <c:pt idx="1">
                  <c:v>4.172908076892377</c:v>
                </c:pt>
                <c:pt idx="2">
                  <c:v>3.939505086541806</c:v>
                </c:pt>
                <c:pt idx="3">
                  <c:v>4.07146848747668</c:v>
                </c:pt>
                <c:pt idx="4">
                  <c:v>3.986583649891472</c:v>
                </c:pt>
                <c:pt idx="5">
                  <c:v>4.555230809047135</c:v>
                </c:pt>
                <c:pt idx="6">
                  <c:v>4.455351124565454</c:v>
                </c:pt>
                <c:pt idx="7">
                  <c:v>4.071454562950199</c:v>
                </c:pt>
                <c:pt idx="8">
                  <c:v>0.0</c:v>
                </c:pt>
                <c:pt idx="9">
                  <c:v>3.821362221760544</c:v>
                </c:pt>
                <c:pt idx="10">
                  <c:v>3.792680204502815</c:v>
                </c:pt>
                <c:pt idx="11">
                  <c:v>3.801828909457933</c:v>
                </c:pt>
                <c:pt idx="12">
                  <c:v>4.197963177699092</c:v>
                </c:pt>
                <c:pt idx="13">
                  <c:v>4.68465193104432</c:v>
                </c:pt>
                <c:pt idx="14">
                  <c:v>3.937659569805629</c:v>
                </c:pt>
                <c:pt idx="15">
                  <c:v>4.042381726976312</c:v>
                </c:pt>
                <c:pt idx="16">
                  <c:v>4.704019611688454</c:v>
                </c:pt>
                <c:pt idx="17">
                  <c:v>3.925006332725221</c:v>
                </c:pt>
                <c:pt idx="18">
                  <c:v>3.695884218409809</c:v>
                </c:pt>
                <c:pt idx="19">
                  <c:v>4.166096608414601</c:v>
                </c:pt>
              </c:numCache>
            </c:numRef>
          </c:val>
        </c:ser>
        <c:ser>
          <c:idx val="4"/>
          <c:order val="4"/>
          <c:tx>
            <c:strRef>
              <c:f>Rdata!$G$114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Rdata!$B$115:$B$134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Rdata!$G$115:$G$134</c:f>
              <c:numCache>
                <c:formatCode>General</c:formatCode>
                <c:ptCount val="20"/>
                <c:pt idx="0">
                  <c:v>3.8706106870229</c:v>
                </c:pt>
                <c:pt idx="1">
                  <c:v>4.127640036730945</c:v>
                </c:pt>
                <c:pt idx="2">
                  <c:v>3.943304699343102</c:v>
                </c:pt>
                <c:pt idx="3">
                  <c:v>4.121946104645067</c:v>
                </c:pt>
                <c:pt idx="4">
                  <c:v>4.017160844841593</c:v>
                </c:pt>
                <c:pt idx="5">
                  <c:v>3.932098765432099</c:v>
                </c:pt>
                <c:pt idx="6">
                  <c:v>4.432010003125977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4.184621884241655</c:v>
                </c:pt>
                <c:pt idx="13">
                  <c:v>4.689584321163268</c:v>
                </c:pt>
                <c:pt idx="14">
                  <c:v>3.801729106628243</c:v>
                </c:pt>
                <c:pt idx="15">
                  <c:v>3.98579845898172</c:v>
                </c:pt>
                <c:pt idx="16">
                  <c:v>4.638054363376252</c:v>
                </c:pt>
                <c:pt idx="17">
                  <c:v>3.840044742729306</c:v>
                </c:pt>
                <c:pt idx="18">
                  <c:v>3.666666666666666</c:v>
                </c:pt>
                <c:pt idx="19">
                  <c:v>4.15648854961832</c:v>
                </c:pt>
              </c:numCache>
            </c:numRef>
          </c:val>
        </c:ser>
        <c:ser>
          <c:idx val="5"/>
          <c:order val="5"/>
          <c:tx>
            <c:strRef>
              <c:f>Rdata!$H$114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Rdata!$B$115:$B$134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Rdata!$H$115:$H$134</c:f>
              <c:numCache>
                <c:formatCode>General</c:formatCode>
                <c:ptCount val="20"/>
                <c:pt idx="0">
                  <c:v>3.88</c:v>
                </c:pt>
                <c:pt idx="1">
                  <c:v>4.12</c:v>
                </c:pt>
                <c:pt idx="2">
                  <c:v>4.38</c:v>
                </c:pt>
                <c:pt idx="3">
                  <c:v>4.05</c:v>
                </c:pt>
                <c:pt idx="4">
                  <c:v>3.95</c:v>
                </c:pt>
                <c:pt idx="5">
                  <c:v>3.88</c:v>
                </c:pt>
                <c:pt idx="6">
                  <c:v>4.44</c:v>
                </c:pt>
                <c:pt idx="7">
                  <c:v>4.05</c:v>
                </c:pt>
                <c:pt idx="8">
                  <c:v>3.84</c:v>
                </c:pt>
                <c:pt idx="9">
                  <c:v>3.94</c:v>
                </c:pt>
                <c:pt idx="10">
                  <c:v>3.93</c:v>
                </c:pt>
                <c:pt idx="11">
                  <c:v>3.81</c:v>
                </c:pt>
                <c:pt idx="12">
                  <c:v>4.14</c:v>
                </c:pt>
                <c:pt idx="13">
                  <c:v>4.53</c:v>
                </c:pt>
                <c:pt idx="14">
                  <c:v>3.84</c:v>
                </c:pt>
                <c:pt idx="15">
                  <c:v>4.0</c:v>
                </c:pt>
                <c:pt idx="16">
                  <c:v>4.4</c:v>
                </c:pt>
                <c:pt idx="17">
                  <c:v>3.88</c:v>
                </c:pt>
                <c:pt idx="18">
                  <c:v>3.69</c:v>
                </c:pt>
                <c:pt idx="19">
                  <c:v>4.17</c:v>
                </c:pt>
              </c:numCache>
            </c:numRef>
          </c:val>
        </c:ser>
        <c:ser>
          <c:idx val="6"/>
          <c:order val="6"/>
          <c:tx>
            <c:strRef>
              <c:f>Rdata!$I$114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Rdata!$B$115:$B$134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Rdata!$I$115:$I$134</c:f>
              <c:numCache>
                <c:formatCode>0</c:formatCode>
                <c:ptCount val="20"/>
                <c:pt idx="0">
                  <c:v>4.017421507286937</c:v>
                </c:pt>
                <c:pt idx="1">
                  <c:v>4.380336064800555</c:v>
                </c:pt>
                <c:pt idx="2">
                  <c:v>4.100006681465016</c:v>
                </c:pt>
                <c:pt idx="3">
                  <c:v>4.096144071404018</c:v>
                </c:pt>
                <c:pt idx="4">
                  <c:v>4.080263780860323</c:v>
                </c:pt>
                <c:pt idx="5">
                  <c:v>4.758689596761483</c:v>
                </c:pt>
                <c:pt idx="6">
                  <c:v>4.626536894443392</c:v>
                </c:pt>
                <c:pt idx="7">
                  <c:v>4.088162487980041</c:v>
                </c:pt>
                <c:pt idx="8">
                  <c:v>4.017421507286937</c:v>
                </c:pt>
                <c:pt idx="9">
                  <c:v>4.017421507286937</c:v>
                </c:pt>
                <c:pt idx="10">
                  <c:v>3.804416561480822</c:v>
                </c:pt>
                <c:pt idx="11">
                  <c:v>3.804416561480816</c:v>
                </c:pt>
                <c:pt idx="12">
                  <c:v>4.619238069343318</c:v>
                </c:pt>
                <c:pt idx="13">
                  <c:v>4.992959526764422</c:v>
                </c:pt>
                <c:pt idx="14">
                  <c:v>4.150813539280153</c:v>
                </c:pt>
                <c:pt idx="15">
                  <c:v>4.387107996706129</c:v>
                </c:pt>
                <c:pt idx="16">
                  <c:v>5.060477143801104</c:v>
                </c:pt>
                <c:pt idx="17">
                  <c:v>4.198635243653556</c:v>
                </c:pt>
                <c:pt idx="18">
                  <c:v>3.826698033400812</c:v>
                </c:pt>
                <c:pt idx="19">
                  <c:v>4.527266587657972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6676184"/>
        <c:axId val="1786679448"/>
      </c:barChart>
      <c:catAx>
        <c:axId val="1786676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66794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86679448"/>
        <c:scaling>
          <c:orientation val="minMax"/>
          <c:min val="2.0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COP2</a:t>
                </a:r>
              </a:p>
            </c:rich>
          </c:tx>
          <c:layout>
            <c:manualLayout>
              <c:xMode val="edge"/>
              <c:yMode val="edge"/>
              <c:x val="0.0118386977432482"/>
              <c:y val="0.3898042842523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667618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32791619693487"/>
          <c:y val="0.932572050027189"/>
          <c:w val="0.761178043643546"/>
          <c:h val="0.063077759651984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B16.5.2-24.  HVAC BESTEST: CE300 - CE545
Hourly Maximum COP2 Sensitivities</a:t>
            </a:r>
          </a:p>
        </c:rich>
      </c:tx>
      <c:layout>
        <c:manualLayout>
          <c:xMode val="edge"/>
          <c:yMode val="edge"/>
          <c:x val="0.214173228346457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"/>
          <c:y val="0.169222403480152"/>
          <c:w val="0.94112042321014"/>
          <c:h val="0.7372485046220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Tdata!$C$344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Tdata!$B$345:$B$362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Tdata!$C$345:$C$362</c:f>
              <c:numCache>
                <c:formatCode>General</c:formatCode>
                <c:ptCount val="18"/>
                <c:pt idx="0">
                  <c:v>-0.0250371050422027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0.232627418229688</c:v>
                </c:pt>
                <c:pt idx="8">
                  <c:v>-0.0913979444439672</c:v>
                </c:pt>
                <c:pt idx="9">
                  <c:v>-0.28042792095088</c:v>
                </c:pt>
                <c:pt idx="10">
                  <c:v>-0.387049098348623</c:v>
                </c:pt>
                <c:pt idx="11">
                  <c:v>-0.387049098348623</c:v>
                </c:pt>
                <c:pt idx="12">
                  <c:v>-0.284862666040661</c:v>
                </c:pt>
                <c:pt idx="13">
                  <c:v>0.106802633869019</c:v>
                </c:pt>
                <c:pt idx="14">
                  <c:v>0.417401628238605</c:v>
                </c:pt>
                <c:pt idx="15">
                  <c:v>0.904019962687554</c:v>
                </c:pt>
                <c:pt idx="16">
                  <c:v>-0.269067928643428</c:v>
                </c:pt>
                <c:pt idx="17">
                  <c:v>0.794475416037582</c:v>
                </c:pt>
              </c:numCache>
            </c:numRef>
          </c:val>
        </c:ser>
        <c:ser>
          <c:idx val="1"/>
          <c:order val="1"/>
          <c:tx>
            <c:strRef>
              <c:f>Tdata!$D$344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Tdata!$B$345:$B$362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Tdata!$D$345:$D$362</c:f>
              <c:numCache>
                <c:formatCode>General</c:formatCode>
                <c:ptCount val="18"/>
                <c:pt idx="0">
                  <c:v>0.272</c:v>
                </c:pt>
                <c:pt idx="1">
                  <c:v>1.274</c:v>
                </c:pt>
                <c:pt idx="2">
                  <c:v>0.24</c:v>
                </c:pt>
                <c:pt idx="3">
                  <c:v>-1.034</c:v>
                </c:pt>
                <c:pt idx="4">
                  <c:v>0.752</c:v>
                </c:pt>
                <c:pt idx="5">
                  <c:v>-0.512</c:v>
                </c:pt>
                <c:pt idx="6">
                  <c:v>0.0199999999999996</c:v>
                </c:pt>
                <c:pt idx="7">
                  <c:v>0.559</c:v>
                </c:pt>
                <c:pt idx="8">
                  <c:v>0.219</c:v>
                </c:pt>
                <c:pt idx="9">
                  <c:v>0.0339999999999998</c:v>
                </c:pt>
                <c:pt idx="10">
                  <c:v>-0.0620000000000003</c:v>
                </c:pt>
                <c:pt idx="11">
                  <c:v>-0.064</c:v>
                </c:pt>
                <c:pt idx="12">
                  <c:v>-0.0950000000000002</c:v>
                </c:pt>
                <c:pt idx="13">
                  <c:v>3.498</c:v>
                </c:pt>
                <c:pt idx="14">
                  <c:v>0.0</c:v>
                </c:pt>
                <c:pt idx="15">
                  <c:v>1.429</c:v>
                </c:pt>
                <c:pt idx="16">
                  <c:v>-3.386</c:v>
                </c:pt>
                <c:pt idx="17">
                  <c:v>0.819</c:v>
                </c:pt>
              </c:numCache>
            </c:numRef>
          </c:val>
        </c:ser>
        <c:ser>
          <c:idx val="2"/>
          <c:order val="2"/>
          <c:tx>
            <c:strRef>
              <c:f>Tdata!$E$344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Tdata!$B$345:$B$362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Tdata!$E$345:$E$362</c:f>
              <c:numCache>
                <c:formatCode>General</c:formatCode>
                <c:ptCount val="18"/>
                <c:pt idx="0">
                  <c:v>0.271</c:v>
                </c:pt>
                <c:pt idx="1">
                  <c:v>1.109999999999999</c:v>
                </c:pt>
                <c:pt idx="2">
                  <c:v>1.737999999999999</c:v>
                </c:pt>
                <c:pt idx="3">
                  <c:v>0.628</c:v>
                </c:pt>
                <c:pt idx="4">
                  <c:v>1.482</c:v>
                </c:pt>
                <c:pt idx="5">
                  <c:v>0.255999999999999</c:v>
                </c:pt>
                <c:pt idx="6">
                  <c:v>0.00599999999999978</c:v>
                </c:pt>
                <c:pt idx="7">
                  <c:v>0.569999999999999</c:v>
                </c:pt>
                <c:pt idx="8">
                  <c:v>0.919</c:v>
                </c:pt>
                <c:pt idx="9">
                  <c:v>-0.00200000000000022</c:v>
                </c:pt>
                <c:pt idx="10">
                  <c:v>-0.0980000000000003</c:v>
                </c:pt>
                <c:pt idx="11">
                  <c:v>-0.0980000000000003</c:v>
                </c:pt>
                <c:pt idx="12">
                  <c:v>-0.0980000000000003</c:v>
                </c:pt>
                <c:pt idx="13">
                  <c:v>1.444</c:v>
                </c:pt>
                <c:pt idx="14">
                  <c:v>0.0</c:v>
                </c:pt>
                <c:pt idx="15">
                  <c:v>1.379</c:v>
                </c:pt>
                <c:pt idx="16">
                  <c:v>-1.451</c:v>
                </c:pt>
                <c:pt idx="17">
                  <c:v>0.973</c:v>
                </c:pt>
              </c:numCache>
            </c:numRef>
          </c:val>
        </c:ser>
        <c:ser>
          <c:idx val="3"/>
          <c:order val="3"/>
          <c:tx>
            <c:strRef>
              <c:f>Tdata!$F$344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Tdata!$B$345:$B$362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Tdata!$F$345:$F$362</c:f>
              <c:numCache>
                <c:formatCode>General</c:formatCode>
                <c:ptCount val="18"/>
                <c:pt idx="0">
                  <c:v>0.247700909015578</c:v>
                </c:pt>
                <c:pt idx="1">
                  <c:v>0.0142979186650072</c:v>
                </c:pt>
                <c:pt idx="2">
                  <c:v>0.146261319599882</c:v>
                </c:pt>
                <c:pt idx="3">
                  <c:v>0.131963400934874</c:v>
                </c:pt>
                <c:pt idx="4">
                  <c:v>0.0613764820146727</c:v>
                </c:pt>
                <c:pt idx="5">
                  <c:v>0.0848848375852089</c:v>
                </c:pt>
                <c:pt idx="6">
                  <c:v>0.630023641170336</c:v>
                </c:pt>
                <c:pt idx="7">
                  <c:v>0.530143956688655</c:v>
                </c:pt>
                <c:pt idx="8">
                  <c:v>0.1462473950734</c:v>
                </c:pt>
                <c:pt idx="9">
                  <c:v>0.0</c:v>
                </c:pt>
                <c:pt idx="10">
                  <c:v>-0.103844946116255</c:v>
                </c:pt>
                <c:pt idx="11">
                  <c:v>-0.132526963373984</c:v>
                </c:pt>
                <c:pt idx="12">
                  <c:v>-0.123378258418866</c:v>
                </c:pt>
                <c:pt idx="13">
                  <c:v>0.272756009822293</c:v>
                </c:pt>
                <c:pt idx="14">
                  <c:v>0.486688753345228</c:v>
                </c:pt>
                <c:pt idx="15">
                  <c:v>0.766360041882825</c:v>
                </c:pt>
                <c:pt idx="16">
                  <c:v>-0.272956844973871</c:v>
                </c:pt>
                <c:pt idx="17">
                  <c:v>0.470212390004792</c:v>
                </c:pt>
              </c:numCache>
            </c:numRef>
          </c:val>
        </c:ser>
        <c:ser>
          <c:idx val="4"/>
          <c:order val="4"/>
          <c:tx>
            <c:strRef>
              <c:f>Tdata!$G$344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Tdata!$B$345:$B$362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Tdata!$G$345:$G$362</c:f>
              <c:numCache>
                <c:formatCode>General</c:formatCode>
                <c:ptCount val="18"/>
                <c:pt idx="0">
                  <c:v>0.257029349708044</c:v>
                </c:pt>
                <c:pt idx="1">
                  <c:v>0.072694012320202</c:v>
                </c:pt>
                <c:pt idx="2">
                  <c:v>0.251335417622167</c:v>
                </c:pt>
                <c:pt idx="3">
                  <c:v>0.178641405301965</c:v>
                </c:pt>
                <c:pt idx="4">
                  <c:v>0.146550157818692</c:v>
                </c:pt>
                <c:pt idx="5">
                  <c:v>0.104785259803474</c:v>
                </c:pt>
                <c:pt idx="6">
                  <c:v>0.0614880784091989</c:v>
                </c:pt>
                <c:pt idx="7">
                  <c:v>0.561399316103076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0.314011197218755</c:v>
                </c:pt>
                <c:pt idx="14">
                  <c:v>0.504962436921613</c:v>
                </c:pt>
                <c:pt idx="15">
                  <c:v>0.836325256748009</c:v>
                </c:pt>
                <c:pt idx="16">
                  <c:v>-0.344577141512349</c:v>
                </c:pt>
                <c:pt idx="17">
                  <c:v>0.489821882951654</c:v>
                </c:pt>
              </c:numCache>
            </c:numRef>
          </c:val>
        </c:ser>
        <c:ser>
          <c:idx val="5"/>
          <c:order val="5"/>
          <c:tx>
            <c:strRef>
              <c:f>Tdata!$H$344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Tdata!$B$345:$B$362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Tdata!$H$345:$H$362</c:f>
              <c:numCache>
                <c:formatCode>General</c:formatCode>
                <c:ptCount val="18"/>
                <c:pt idx="0">
                  <c:v>0.24</c:v>
                </c:pt>
                <c:pt idx="1">
                  <c:v>0.5</c:v>
                </c:pt>
                <c:pt idx="2">
                  <c:v>0.17</c:v>
                </c:pt>
                <c:pt idx="3">
                  <c:v>-0.33</c:v>
                </c:pt>
                <c:pt idx="4">
                  <c:v>0.0700000000000003</c:v>
                </c:pt>
                <c:pt idx="5">
                  <c:v>0.0999999999999996</c:v>
                </c:pt>
                <c:pt idx="6">
                  <c:v>0.0</c:v>
                </c:pt>
                <c:pt idx="7">
                  <c:v>0.56</c:v>
                </c:pt>
                <c:pt idx="8">
                  <c:v>0.17</c:v>
                </c:pt>
                <c:pt idx="9">
                  <c:v>-0.04</c:v>
                </c:pt>
                <c:pt idx="10">
                  <c:v>0.06</c:v>
                </c:pt>
                <c:pt idx="11">
                  <c:v>0.0500000000000003</c:v>
                </c:pt>
                <c:pt idx="12">
                  <c:v>-0.0699999999999998</c:v>
                </c:pt>
                <c:pt idx="13">
                  <c:v>0.26</c:v>
                </c:pt>
                <c:pt idx="14">
                  <c:v>0.39</c:v>
                </c:pt>
                <c:pt idx="15">
                  <c:v>0.56</c:v>
                </c:pt>
                <c:pt idx="16">
                  <c:v>-0.26</c:v>
                </c:pt>
                <c:pt idx="17">
                  <c:v>0.48</c:v>
                </c:pt>
              </c:numCache>
            </c:numRef>
          </c:val>
        </c:ser>
        <c:ser>
          <c:idx val="6"/>
          <c:order val="6"/>
          <c:tx>
            <c:strRef>
              <c:f>Tdata!$I$344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Tdata!$B$345:$B$362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Tdata!$I$345:$I$362</c:f>
              <c:numCache>
                <c:formatCode>General</c:formatCode>
                <c:ptCount val="18"/>
                <c:pt idx="0">
                  <c:v>0.362914557513617</c:v>
                </c:pt>
                <c:pt idx="1">
                  <c:v>0.0825851741780781</c:v>
                </c:pt>
                <c:pt idx="2">
                  <c:v>0.0787225641170801</c:v>
                </c:pt>
                <c:pt idx="3">
                  <c:v>-0.00386261006099797</c:v>
                </c:pt>
                <c:pt idx="4">
                  <c:v>0.062842273573386</c:v>
                </c:pt>
                <c:pt idx="5">
                  <c:v>0.0158802905436941</c:v>
                </c:pt>
                <c:pt idx="6">
                  <c:v>0.741268089474546</c:v>
                </c:pt>
                <c:pt idx="7">
                  <c:v>0.609115387156454</c:v>
                </c:pt>
                <c:pt idx="8">
                  <c:v>0.0707409806931043</c:v>
                </c:pt>
                <c:pt idx="9">
                  <c:v>0.0</c:v>
                </c:pt>
                <c:pt idx="10">
                  <c:v>0.0</c:v>
                </c:pt>
                <c:pt idx="11">
                  <c:v>-0.213004945806116</c:v>
                </c:pt>
                <c:pt idx="12">
                  <c:v>-0.213004945806121</c:v>
                </c:pt>
                <c:pt idx="13">
                  <c:v>0.60181656205638</c:v>
                </c:pt>
                <c:pt idx="14">
                  <c:v>0.373721457421104</c:v>
                </c:pt>
                <c:pt idx="15">
                  <c:v>0.909663604520952</c:v>
                </c:pt>
                <c:pt idx="16">
                  <c:v>-0.420602825689762</c:v>
                </c:pt>
                <c:pt idx="17">
                  <c:v>0.70056855425716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0007608"/>
        <c:axId val="1789364824"/>
      </c:barChart>
      <c:catAx>
        <c:axId val="2120007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93648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89364824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COP2</a:t>
                </a:r>
              </a:p>
            </c:rich>
          </c:tx>
          <c:layout>
            <c:manualLayout>
              <c:xMode val="edge"/>
              <c:yMode val="edge"/>
              <c:x val="0.0118386977432482"/>
              <c:y val="0.38110390361074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2000760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6490484471905"/>
          <c:y val="0.932572050027189"/>
          <c:w val="0.750234822201054"/>
          <c:h val="0.063077759651984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B16.5.2-25.  HVAC BESTEST: CE300 - CE545
Hourly Minimum COP2</a:t>
            </a:r>
          </a:p>
        </c:rich>
      </c:tx>
      <c:layout>
        <c:manualLayout>
          <c:xMode val="edge"/>
          <c:yMode val="edge"/>
          <c:x val="0.214173228346457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210978178227167"/>
          <c:y val="0.169222403480152"/>
          <c:w val="0.917266962051497"/>
          <c:h val="0.7372485046220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Rdata!$C$137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Rdata!$B$138:$B$157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Rdata!$C$138:$C$157</c:f>
              <c:numCache>
                <c:formatCode>General</c:formatCode>
                <c:ptCount val="20"/>
                <c:pt idx="0">
                  <c:v>2.793066079287095</c:v>
                </c:pt>
                <c:pt idx="1">
                  <c:v>2.865235032832881</c:v>
                </c:pt>
                <c:pt idx="2">
                  <c:v>2.825203226749055</c:v>
                </c:pt>
                <c:pt idx="3">
                  <c:v>2.825203226749055</c:v>
                </c:pt>
                <c:pt idx="4">
                  <c:v>2.825203226749055</c:v>
                </c:pt>
                <c:pt idx="5">
                  <c:v>2.790428884752487</c:v>
                </c:pt>
                <c:pt idx="6">
                  <c:v>2.825203226749055</c:v>
                </c:pt>
                <c:pt idx="7">
                  <c:v>2.781911167973886</c:v>
                </c:pt>
                <c:pt idx="8">
                  <c:v>2.78583215650144</c:v>
                </c:pt>
                <c:pt idx="9">
                  <c:v>2.793066079287095</c:v>
                </c:pt>
                <c:pt idx="10">
                  <c:v>2.771137578710748</c:v>
                </c:pt>
                <c:pt idx="11">
                  <c:v>2.782481515475712</c:v>
                </c:pt>
                <c:pt idx="12">
                  <c:v>2.685197225349823</c:v>
                </c:pt>
                <c:pt idx="13">
                  <c:v>2.887958695437163</c:v>
                </c:pt>
                <c:pt idx="14">
                  <c:v>2.441693522909644</c:v>
                </c:pt>
                <c:pt idx="15">
                  <c:v>2.5689338070033</c:v>
                </c:pt>
                <c:pt idx="16">
                  <c:v>2.911080275433871</c:v>
                </c:pt>
                <c:pt idx="17">
                  <c:v>2.501265732711</c:v>
                </c:pt>
                <c:pt idx="18">
                  <c:v>2.253046818331784</c:v>
                </c:pt>
                <c:pt idx="19">
                  <c:v>2.732546208960216</c:v>
                </c:pt>
              </c:numCache>
            </c:numRef>
          </c:val>
        </c:ser>
        <c:ser>
          <c:idx val="1"/>
          <c:order val="1"/>
          <c:tx>
            <c:strRef>
              <c:f>Rdata!$D$137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Rdata!$B$138:$B$157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Rdata!$D$138:$D$157</c:f>
              <c:numCache>
                <c:formatCode>General</c:formatCode>
                <c:ptCount val="20"/>
                <c:pt idx="0">
                  <c:v>2.798</c:v>
                </c:pt>
                <c:pt idx="1">
                  <c:v>2.85</c:v>
                </c:pt>
                <c:pt idx="2">
                  <c:v>2.801</c:v>
                </c:pt>
                <c:pt idx="3">
                  <c:v>2.798</c:v>
                </c:pt>
                <c:pt idx="4">
                  <c:v>2.798</c:v>
                </c:pt>
                <c:pt idx="5">
                  <c:v>2.798</c:v>
                </c:pt>
                <c:pt idx="6">
                  <c:v>2.799</c:v>
                </c:pt>
                <c:pt idx="7">
                  <c:v>2.734</c:v>
                </c:pt>
                <c:pt idx="8">
                  <c:v>2.798</c:v>
                </c:pt>
                <c:pt idx="9">
                  <c:v>2.798</c:v>
                </c:pt>
                <c:pt idx="10">
                  <c:v>2.734</c:v>
                </c:pt>
                <c:pt idx="11">
                  <c:v>2.734</c:v>
                </c:pt>
                <c:pt idx="12">
                  <c:v>2.693</c:v>
                </c:pt>
                <c:pt idx="13">
                  <c:v>2.817</c:v>
                </c:pt>
                <c:pt idx="14">
                  <c:v>2.463</c:v>
                </c:pt>
                <c:pt idx="15">
                  <c:v>2.572</c:v>
                </c:pt>
                <c:pt idx="16">
                  <c:v>2.939</c:v>
                </c:pt>
                <c:pt idx="17">
                  <c:v>2.495</c:v>
                </c:pt>
                <c:pt idx="18">
                  <c:v>2.261</c:v>
                </c:pt>
                <c:pt idx="19">
                  <c:v>2.72</c:v>
                </c:pt>
              </c:numCache>
            </c:numRef>
          </c:val>
        </c:ser>
        <c:ser>
          <c:idx val="2"/>
          <c:order val="2"/>
          <c:tx>
            <c:strRef>
              <c:f>Rdata!$E$137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Rdata!$B$138:$B$157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Rdata!$E$138:$E$157</c:f>
              <c:numCache>
                <c:formatCode>General</c:formatCode>
                <c:ptCount val="20"/>
                <c:pt idx="0">
                  <c:v>2.801</c:v>
                </c:pt>
                <c:pt idx="1">
                  <c:v>2.851</c:v>
                </c:pt>
                <c:pt idx="2">
                  <c:v>2.805</c:v>
                </c:pt>
                <c:pt idx="3">
                  <c:v>2.801</c:v>
                </c:pt>
                <c:pt idx="4">
                  <c:v>2.801</c:v>
                </c:pt>
                <c:pt idx="5">
                  <c:v>2.801</c:v>
                </c:pt>
                <c:pt idx="6">
                  <c:v>2.801</c:v>
                </c:pt>
                <c:pt idx="7">
                  <c:v>2.735</c:v>
                </c:pt>
                <c:pt idx="8">
                  <c:v>2.801</c:v>
                </c:pt>
                <c:pt idx="9">
                  <c:v>2.801</c:v>
                </c:pt>
                <c:pt idx="10">
                  <c:v>2.735</c:v>
                </c:pt>
                <c:pt idx="11">
                  <c:v>2.735</c:v>
                </c:pt>
                <c:pt idx="12">
                  <c:v>2.652</c:v>
                </c:pt>
                <c:pt idx="13">
                  <c:v>2.652</c:v>
                </c:pt>
                <c:pt idx="14">
                  <c:v>2.394</c:v>
                </c:pt>
                <c:pt idx="15">
                  <c:v>2.562</c:v>
                </c:pt>
                <c:pt idx="16">
                  <c:v>2.814</c:v>
                </c:pt>
                <c:pt idx="17">
                  <c:v>2.498</c:v>
                </c:pt>
                <c:pt idx="18">
                  <c:v>2.262</c:v>
                </c:pt>
                <c:pt idx="19">
                  <c:v>2.722</c:v>
                </c:pt>
              </c:numCache>
            </c:numRef>
          </c:val>
        </c:ser>
        <c:ser>
          <c:idx val="3"/>
          <c:order val="3"/>
          <c:tx>
            <c:strRef>
              <c:f>Rdata!$F$137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Rdata!$B$138:$B$157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Rdata!$F$138:$F$157</c:f>
              <c:numCache>
                <c:formatCode>General</c:formatCode>
                <c:ptCount val="20"/>
                <c:pt idx="0">
                  <c:v>2.781528813798056</c:v>
                </c:pt>
                <c:pt idx="1">
                  <c:v>2.892657942171706</c:v>
                </c:pt>
                <c:pt idx="2">
                  <c:v>2.84151256158971</c:v>
                </c:pt>
                <c:pt idx="3">
                  <c:v>2.844088116933233</c:v>
                </c:pt>
                <c:pt idx="4">
                  <c:v>2.844088116933233</c:v>
                </c:pt>
                <c:pt idx="5">
                  <c:v>2.781528388354468</c:v>
                </c:pt>
                <c:pt idx="6">
                  <c:v>2.84409006559668</c:v>
                </c:pt>
                <c:pt idx="7">
                  <c:v>2.781528414613589</c:v>
                </c:pt>
                <c:pt idx="8">
                  <c:v>0.0</c:v>
                </c:pt>
                <c:pt idx="9">
                  <c:v>2.781528813798056</c:v>
                </c:pt>
                <c:pt idx="10">
                  <c:v>2.781528813798056</c:v>
                </c:pt>
                <c:pt idx="11">
                  <c:v>2.781528813798051</c:v>
                </c:pt>
                <c:pt idx="12">
                  <c:v>2.705455314779194</c:v>
                </c:pt>
                <c:pt idx="13">
                  <c:v>2.865287847261426</c:v>
                </c:pt>
                <c:pt idx="14">
                  <c:v>2.531649001357485</c:v>
                </c:pt>
                <c:pt idx="15">
                  <c:v>2.613371826051986</c:v>
                </c:pt>
                <c:pt idx="16">
                  <c:v>2.939603242664239</c:v>
                </c:pt>
                <c:pt idx="17">
                  <c:v>2.531957178864193</c:v>
                </c:pt>
                <c:pt idx="18">
                  <c:v>2.382808479572887</c:v>
                </c:pt>
                <c:pt idx="19">
                  <c:v>2.659953476034214</c:v>
                </c:pt>
              </c:numCache>
            </c:numRef>
          </c:val>
        </c:ser>
        <c:ser>
          <c:idx val="4"/>
          <c:order val="4"/>
          <c:tx>
            <c:strRef>
              <c:f>Rdata!$G$137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Rdata!$B$138:$B$157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Rdata!$G$138:$G$157</c:f>
              <c:numCache>
                <c:formatCode>General</c:formatCode>
                <c:ptCount val="20"/>
                <c:pt idx="0">
                  <c:v>2.785629150349055</c:v>
                </c:pt>
                <c:pt idx="1">
                  <c:v>2.872644574398961</c:v>
                </c:pt>
                <c:pt idx="2">
                  <c:v>2.814522494080505</c:v>
                </c:pt>
                <c:pt idx="3">
                  <c:v>2.823325326928209</c:v>
                </c:pt>
                <c:pt idx="4">
                  <c:v>2.823325326928209</c:v>
                </c:pt>
                <c:pt idx="5">
                  <c:v>2.785908781484003</c:v>
                </c:pt>
                <c:pt idx="6">
                  <c:v>2.823325326928209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2.666464155528554</c:v>
                </c:pt>
                <c:pt idx="13">
                  <c:v>2.88173609088261</c:v>
                </c:pt>
                <c:pt idx="14">
                  <c:v>2.333333333333333</c:v>
                </c:pt>
                <c:pt idx="15">
                  <c:v>2.428571428571429</c:v>
                </c:pt>
                <c:pt idx="16">
                  <c:v>2.89407341884122</c:v>
                </c:pt>
                <c:pt idx="17">
                  <c:v>2.473282442748092</c:v>
                </c:pt>
                <c:pt idx="18">
                  <c:v>2.142857142857143</c:v>
                </c:pt>
                <c:pt idx="19">
                  <c:v>2.692020665901263</c:v>
                </c:pt>
              </c:numCache>
            </c:numRef>
          </c:val>
        </c:ser>
        <c:ser>
          <c:idx val="5"/>
          <c:order val="5"/>
          <c:tx>
            <c:strRef>
              <c:f>Rdata!$H$137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Rdata!$B$138:$B$157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Rdata!$H$138:$H$157</c:f>
              <c:numCache>
                <c:formatCode>General</c:formatCode>
                <c:ptCount val="20"/>
                <c:pt idx="0">
                  <c:v>2.81</c:v>
                </c:pt>
                <c:pt idx="1">
                  <c:v>2.87</c:v>
                </c:pt>
                <c:pt idx="2">
                  <c:v>2.83</c:v>
                </c:pt>
                <c:pt idx="3">
                  <c:v>2.84</c:v>
                </c:pt>
                <c:pt idx="4">
                  <c:v>2.84</c:v>
                </c:pt>
                <c:pt idx="5">
                  <c:v>2.81</c:v>
                </c:pt>
                <c:pt idx="6">
                  <c:v>2.84</c:v>
                </c:pt>
                <c:pt idx="7">
                  <c:v>2.81</c:v>
                </c:pt>
                <c:pt idx="8">
                  <c:v>2.81</c:v>
                </c:pt>
                <c:pt idx="9">
                  <c:v>2.81</c:v>
                </c:pt>
                <c:pt idx="10">
                  <c:v>2.81</c:v>
                </c:pt>
                <c:pt idx="11">
                  <c:v>2.81</c:v>
                </c:pt>
                <c:pt idx="12">
                  <c:v>2.71</c:v>
                </c:pt>
                <c:pt idx="13">
                  <c:v>2.9</c:v>
                </c:pt>
                <c:pt idx="14">
                  <c:v>2.47</c:v>
                </c:pt>
                <c:pt idx="15">
                  <c:v>2.59</c:v>
                </c:pt>
                <c:pt idx="16">
                  <c:v>2.9</c:v>
                </c:pt>
                <c:pt idx="17">
                  <c:v>2.52</c:v>
                </c:pt>
                <c:pt idx="18">
                  <c:v>2.28</c:v>
                </c:pt>
                <c:pt idx="19">
                  <c:v>2.72</c:v>
                </c:pt>
              </c:numCache>
            </c:numRef>
          </c:val>
        </c:ser>
        <c:ser>
          <c:idx val="6"/>
          <c:order val="6"/>
          <c:tx>
            <c:strRef>
              <c:f>Rdata!$I$137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Rdata!$B$138:$B$157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Rdata!$I$138:$I$157</c:f>
              <c:numCache>
                <c:formatCode>0</c:formatCode>
                <c:ptCount val="20"/>
                <c:pt idx="0">
                  <c:v>2.774420053816984</c:v>
                </c:pt>
                <c:pt idx="1">
                  <c:v>2.867116726955821</c:v>
                </c:pt>
                <c:pt idx="2">
                  <c:v>2.823077795620355</c:v>
                </c:pt>
                <c:pt idx="3">
                  <c:v>2.78955764289427</c:v>
                </c:pt>
                <c:pt idx="4">
                  <c:v>2.788792508108218</c:v>
                </c:pt>
                <c:pt idx="5">
                  <c:v>2.774420505684357</c:v>
                </c:pt>
                <c:pt idx="6">
                  <c:v>2.828562217036784</c:v>
                </c:pt>
                <c:pt idx="7">
                  <c:v>2.774419911674208</c:v>
                </c:pt>
                <c:pt idx="8">
                  <c:v>2.774420053816984</c:v>
                </c:pt>
                <c:pt idx="9">
                  <c:v>2.774420053816984</c:v>
                </c:pt>
                <c:pt idx="10">
                  <c:v>2.77442005381698</c:v>
                </c:pt>
                <c:pt idx="11">
                  <c:v>2.774420053816987</c:v>
                </c:pt>
                <c:pt idx="12">
                  <c:v>2.6947426433455</c:v>
                </c:pt>
                <c:pt idx="13">
                  <c:v>2.985420064507087</c:v>
                </c:pt>
                <c:pt idx="14">
                  <c:v>2.461835774639697</c:v>
                </c:pt>
                <c:pt idx="15">
                  <c:v>2.577698157931638</c:v>
                </c:pt>
                <c:pt idx="16">
                  <c:v>2.933286690852091</c:v>
                </c:pt>
                <c:pt idx="17">
                  <c:v>2.44358230522833</c:v>
                </c:pt>
                <c:pt idx="18">
                  <c:v>2.266381263831566</c:v>
                </c:pt>
                <c:pt idx="19">
                  <c:v>2.604287803145516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6583320"/>
        <c:axId val="1786586568"/>
      </c:barChart>
      <c:catAx>
        <c:axId val="1786583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65865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86586568"/>
        <c:scaling>
          <c:orientation val="minMax"/>
          <c:min val="1.0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COP2</a:t>
                </a:r>
              </a:p>
            </c:rich>
          </c:tx>
          <c:layout>
            <c:manualLayout>
              <c:xMode val="edge"/>
              <c:yMode val="edge"/>
              <c:x val="0.0118386977432482"/>
              <c:y val="0.3898042842523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658332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4622859989338"/>
          <c:y val="0.932572050027189"/>
          <c:w val="0.749346803347695"/>
          <c:h val="0.063077759651984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B16.5.2-26.  HVAC BESTEST: CE300 - CE545
Hourly Minimum COP2 Sensitivities</a:t>
            </a:r>
          </a:p>
        </c:rich>
      </c:tx>
      <c:layout>
        <c:manualLayout>
          <c:xMode val="edge"/>
          <c:yMode val="edge"/>
          <c:x val="0.214173228346457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0156058739050515"/>
          <c:y val="0.169222403480152"/>
          <c:w val="0.936804192483709"/>
          <c:h val="0.7372485046220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Tdata!$C$365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Tdata!$B$366:$B$383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Tdata!$C$366:$C$383</c:f>
              <c:numCache>
                <c:formatCode>General</c:formatCode>
                <c:ptCount val="18"/>
                <c:pt idx="0">
                  <c:v>0.0721689535457863</c:v>
                </c:pt>
                <c:pt idx="1">
                  <c:v>0.0321371474619596</c:v>
                </c:pt>
                <c:pt idx="2">
                  <c:v>0.0321371474619596</c:v>
                </c:pt>
                <c:pt idx="3">
                  <c:v>0.0</c:v>
                </c:pt>
                <c:pt idx="4">
                  <c:v>0.0321371474619596</c:v>
                </c:pt>
                <c:pt idx="5">
                  <c:v>0.0</c:v>
                </c:pt>
                <c:pt idx="6">
                  <c:v>-0.00263719453460842</c:v>
                </c:pt>
                <c:pt idx="7">
                  <c:v>0.0321371474619596</c:v>
                </c:pt>
                <c:pt idx="8">
                  <c:v>-0.0111549113132088</c:v>
                </c:pt>
                <c:pt idx="9">
                  <c:v>-0.00723392278565482</c:v>
                </c:pt>
                <c:pt idx="10">
                  <c:v>0.0</c:v>
                </c:pt>
                <c:pt idx="11">
                  <c:v>-0.021928500576347</c:v>
                </c:pt>
                <c:pt idx="12">
                  <c:v>-0.0105845638113826</c:v>
                </c:pt>
                <c:pt idx="13">
                  <c:v>-0.107868853937272</c:v>
                </c:pt>
                <c:pt idx="14">
                  <c:v>0.20276147008734</c:v>
                </c:pt>
                <c:pt idx="15">
                  <c:v>0.469386752524227</c:v>
                </c:pt>
                <c:pt idx="16">
                  <c:v>-0.183931492638823</c:v>
                </c:pt>
                <c:pt idx="17">
                  <c:v>0.479499390628431</c:v>
                </c:pt>
              </c:numCache>
            </c:numRef>
          </c:val>
        </c:ser>
        <c:ser>
          <c:idx val="1"/>
          <c:order val="1"/>
          <c:tx>
            <c:strRef>
              <c:f>Tdata!$D$365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Tdata!$B$366:$B$383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Tdata!$D$366:$D$383</c:f>
              <c:numCache>
                <c:formatCode>General</c:formatCode>
                <c:ptCount val="18"/>
                <c:pt idx="0">
                  <c:v>0.052</c:v>
                </c:pt>
                <c:pt idx="1">
                  <c:v>0.00300000000000011</c:v>
                </c:pt>
                <c:pt idx="2">
                  <c:v>0.0</c:v>
                </c:pt>
                <c:pt idx="3">
                  <c:v>-0.00300000000000011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0.00099999999999989</c:v>
                </c:pt>
                <c:pt idx="8">
                  <c:v>-0.064</c:v>
                </c:pt>
                <c:pt idx="9">
                  <c:v>0.0</c:v>
                </c:pt>
                <c:pt idx="10">
                  <c:v>0.0</c:v>
                </c:pt>
                <c:pt idx="11">
                  <c:v>-0.064</c:v>
                </c:pt>
                <c:pt idx="12">
                  <c:v>-0.064</c:v>
                </c:pt>
                <c:pt idx="13">
                  <c:v>-0.105</c:v>
                </c:pt>
                <c:pt idx="14">
                  <c:v>0.124</c:v>
                </c:pt>
                <c:pt idx="15">
                  <c:v>0.476</c:v>
                </c:pt>
                <c:pt idx="16">
                  <c:v>-0.198</c:v>
                </c:pt>
                <c:pt idx="17">
                  <c:v>0.459</c:v>
                </c:pt>
              </c:numCache>
            </c:numRef>
          </c:val>
        </c:ser>
        <c:ser>
          <c:idx val="2"/>
          <c:order val="2"/>
          <c:tx>
            <c:strRef>
              <c:f>Tdata!$E$365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Tdata!$B$366:$B$383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Tdata!$E$366:$E$383</c:f>
              <c:numCache>
                <c:formatCode>General</c:formatCode>
                <c:ptCount val="18"/>
                <c:pt idx="0">
                  <c:v>0.0499999999999998</c:v>
                </c:pt>
                <c:pt idx="1">
                  <c:v>0.004</c:v>
                </c:pt>
                <c:pt idx="2">
                  <c:v>0.0</c:v>
                </c:pt>
                <c:pt idx="3">
                  <c:v>-0.004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-0.0660000000000003</c:v>
                </c:pt>
                <c:pt idx="9">
                  <c:v>0.0</c:v>
                </c:pt>
                <c:pt idx="10">
                  <c:v>0.0</c:v>
                </c:pt>
                <c:pt idx="11">
                  <c:v>-0.0660000000000003</c:v>
                </c:pt>
                <c:pt idx="12">
                  <c:v>-0.0660000000000003</c:v>
                </c:pt>
                <c:pt idx="13">
                  <c:v>-0.149</c:v>
                </c:pt>
                <c:pt idx="14">
                  <c:v>0.0</c:v>
                </c:pt>
                <c:pt idx="15">
                  <c:v>0.42</c:v>
                </c:pt>
                <c:pt idx="16">
                  <c:v>-0.154</c:v>
                </c:pt>
                <c:pt idx="17">
                  <c:v>0.46</c:v>
                </c:pt>
              </c:numCache>
            </c:numRef>
          </c:val>
        </c:ser>
        <c:ser>
          <c:idx val="3"/>
          <c:order val="3"/>
          <c:tx>
            <c:strRef>
              <c:f>Tdata!$F$365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Tdata!$B$366:$B$383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Tdata!$F$366:$F$383</c:f>
              <c:numCache>
                <c:formatCode>General</c:formatCode>
                <c:ptCount val="18"/>
                <c:pt idx="0">
                  <c:v>0.11112912837365</c:v>
                </c:pt>
                <c:pt idx="1">
                  <c:v>0.0599837477916543</c:v>
                </c:pt>
                <c:pt idx="2">
                  <c:v>0.0625593031351763</c:v>
                </c:pt>
                <c:pt idx="3">
                  <c:v>0.00257555534352205</c:v>
                </c:pt>
                <c:pt idx="4">
                  <c:v>0.0625593031351763</c:v>
                </c:pt>
                <c:pt idx="5">
                  <c:v>0.0</c:v>
                </c:pt>
                <c:pt idx="6">
                  <c:v>-4.25443587914742E-7</c:v>
                </c:pt>
                <c:pt idx="7">
                  <c:v>0.0625612517986238</c:v>
                </c:pt>
                <c:pt idx="8">
                  <c:v>-3.99184466814972E-7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-4.88498130835069E-15</c:v>
                </c:pt>
                <c:pt idx="13">
                  <c:v>-0.0760734990188623</c:v>
                </c:pt>
                <c:pt idx="14">
                  <c:v>0.159832532482232</c:v>
                </c:pt>
                <c:pt idx="15">
                  <c:v>0.407954241306754</c:v>
                </c:pt>
                <c:pt idx="16">
                  <c:v>-0.173498135915001</c:v>
                </c:pt>
                <c:pt idx="17">
                  <c:v>0.277144996461326</c:v>
                </c:pt>
              </c:numCache>
            </c:numRef>
          </c:val>
        </c:ser>
        <c:ser>
          <c:idx val="4"/>
          <c:order val="4"/>
          <c:tx>
            <c:strRef>
              <c:f>Tdata!$G$365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Tdata!$B$366:$B$383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Tdata!$G$366:$G$383</c:f>
              <c:numCache>
                <c:formatCode>General</c:formatCode>
                <c:ptCount val="18"/>
                <c:pt idx="0">
                  <c:v>0.0870154240499059</c:v>
                </c:pt>
                <c:pt idx="1">
                  <c:v>0.0288933437314505</c:v>
                </c:pt>
                <c:pt idx="2">
                  <c:v>0.0376961765791548</c:v>
                </c:pt>
                <c:pt idx="3">
                  <c:v>0.00880283284770433</c:v>
                </c:pt>
                <c:pt idx="4">
                  <c:v>0.0376961765791548</c:v>
                </c:pt>
                <c:pt idx="5">
                  <c:v>0.0</c:v>
                </c:pt>
                <c:pt idx="6">
                  <c:v>0.000279631134948666</c:v>
                </c:pt>
                <c:pt idx="7">
                  <c:v>0.0376961765791548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-0.119164994820501</c:v>
                </c:pt>
                <c:pt idx="14">
                  <c:v>0.215271935354056</c:v>
                </c:pt>
                <c:pt idx="15">
                  <c:v>0.560740085507887</c:v>
                </c:pt>
                <c:pt idx="16">
                  <c:v>-0.193181712780462</c:v>
                </c:pt>
                <c:pt idx="17">
                  <c:v>0.54916352304412</c:v>
                </c:pt>
              </c:numCache>
            </c:numRef>
          </c:val>
        </c:ser>
        <c:ser>
          <c:idx val="5"/>
          <c:order val="5"/>
          <c:tx>
            <c:strRef>
              <c:f>Tdata!$H$365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Tdata!$B$366:$B$383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Tdata!$H$366:$H$383</c:f>
              <c:numCache>
                <c:formatCode>General</c:formatCode>
                <c:ptCount val="18"/>
                <c:pt idx="0">
                  <c:v>0.06</c:v>
                </c:pt>
                <c:pt idx="1">
                  <c:v>0.02</c:v>
                </c:pt>
                <c:pt idx="2">
                  <c:v>0.0299999999999998</c:v>
                </c:pt>
                <c:pt idx="3">
                  <c:v>0.00999999999999978</c:v>
                </c:pt>
                <c:pt idx="4">
                  <c:v>0.0299999999999998</c:v>
                </c:pt>
                <c:pt idx="5">
                  <c:v>0.0</c:v>
                </c:pt>
                <c:pt idx="6">
                  <c:v>0.0</c:v>
                </c:pt>
                <c:pt idx="7">
                  <c:v>0.0299999999999998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-0.1</c:v>
                </c:pt>
                <c:pt idx="14">
                  <c:v>0.19</c:v>
                </c:pt>
                <c:pt idx="15">
                  <c:v>0.43</c:v>
                </c:pt>
                <c:pt idx="16">
                  <c:v>-0.19</c:v>
                </c:pt>
                <c:pt idx="17">
                  <c:v>0.44</c:v>
                </c:pt>
              </c:numCache>
            </c:numRef>
          </c:val>
        </c:ser>
        <c:ser>
          <c:idx val="6"/>
          <c:order val="6"/>
          <c:tx>
            <c:strRef>
              <c:f>Tdata!$I$365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Tdata!$B$366:$B$383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Tdata!$I$366:$I$383</c:f>
              <c:numCache>
                <c:formatCode>General</c:formatCode>
                <c:ptCount val="18"/>
                <c:pt idx="0">
                  <c:v>0.0926966731388368</c:v>
                </c:pt>
                <c:pt idx="1">
                  <c:v>0.0486577418033707</c:v>
                </c:pt>
                <c:pt idx="2">
                  <c:v>0.0151375890772862</c:v>
                </c:pt>
                <c:pt idx="3">
                  <c:v>-0.0335201527260844</c:v>
                </c:pt>
                <c:pt idx="4">
                  <c:v>0.0143724542912342</c:v>
                </c:pt>
                <c:pt idx="5">
                  <c:v>0.000765134786052002</c:v>
                </c:pt>
                <c:pt idx="6">
                  <c:v>4.51867373296721E-7</c:v>
                </c:pt>
                <c:pt idx="7">
                  <c:v>0.0541421632198</c:v>
                </c:pt>
                <c:pt idx="8">
                  <c:v>-1.42142776660137E-7</c:v>
                </c:pt>
                <c:pt idx="9">
                  <c:v>0.0</c:v>
                </c:pt>
                <c:pt idx="10">
                  <c:v>0.0</c:v>
                </c:pt>
                <c:pt idx="11">
                  <c:v>-3.99680288865056E-15</c:v>
                </c:pt>
                <c:pt idx="12">
                  <c:v>2.66453525910038E-15</c:v>
                </c:pt>
                <c:pt idx="13">
                  <c:v>-0.0796774104714846</c:v>
                </c:pt>
                <c:pt idx="14">
                  <c:v>0.290677421161587</c:v>
                </c:pt>
                <c:pt idx="15">
                  <c:v>0.471450916212394</c:v>
                </c:pt>
                <c:pt idx="16">
                  <c:v>-0.251160338117169</c:v>
                </c:pt>
                <c:pt idx="17">
                  <c:v>0.33790653931395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9780152"/>
        <c:axId val="1789783272"/>
      </c:barChart>
      <c:catAx>
        <c:axId val="1789780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97832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89783272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COP2</a:t>
                </a:r>
              </a:p>
            </c:rich>
          </c:tx>
          <c:layout>
            <c:manualLayout>
              <c:xMode val="edge"/>
              <c:yMode val="edge"/>
              <c:x val="0.0118386977432482"/>
              <c:y val="0.38110390361074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978015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8170973633845"/>
          <c:y val="0.932572050027189"/>
          <c:w val="0.745798689703188"/>
          <c:h val="0.063077759651984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B16.5.2-27.  HVAC BESTEST: CE300 - CE545
Annual Mean Indoor Dry-Bulb Temperature</a:t>
            </a:r>
          </a:p>
        </c:rich>
      </c:tx>
      <c:layout>
        <c:manualLayout>
          <c:xMode val="edge"/>
          <c:yMode val="edge"/>
          <c:x val="0.214173228346457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157686559990212"/>
          <c:y val="0.169222403480152"/>
          <c:w val="0.922596123875192"/>
          <c:h val="0.7372485046220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Qdata!$C$232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Qdata!$B$233:$B$253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Qdata!$C$233:$C$253</c:f>
              <c:numCache>
                <c:formatCode>General</c:formatCode>
                <c:ptCount val="21"/>
                <c:pt idx="0">
                  <c:v>23.6242746312786</c:v>
                </c:pt>
                <c:pt idx="1">
                  <c:v>23.75557319292242</c:v>
                </c:pt>
                <c:pt idx="2">
                  <c:v>23.90049940753422</c:v>
                </c:pt>
                <c:pt idx="3">
                  <c:v>23.87972936872145</c:v>
                </c:pt>
                <c:pt idx="4">
                  <c:v>23.87562781621008</c:v>
                </c:pt>
                <c:pt idx="5">
                  <c:v>25.65946561301362</c:v>
                </c:pt>
                <c:pt idx="6">
                  <c:v>25.36494866095892</c:v>
                </c:pt>
                <c:pt idx="7">
                  <c:v>24.12629447146126</c:v>
                </c:pt>
                <c:pt idx="8">
                  <c:v>24.12214641210051</c:v>
                </c:pt>
                <c:pt idx="9">
                  <c:v>23.92617391210058</c:v>
                </c:pt>
                <c:pt idx="10">
                  <c:v>23.99158242808227</c:v>
                </c:pt>
                <c:pt idx="11">
                  <c:v>23.91177118379002</c:v>
                </c:pt>
                <c:pt idx="12">
                  <c:v>20.23418279452054</c:v>
                </c:pt>
                <c:pt idx="13">
                  <c:v>24.57229242919393</c:v>
                </c:pt>
                <c:pt idx="14">
                  <c:v>25.81680822440084</c:v>
                </c:pt>
                <c:pt idx="15">
                  <c:v>13.51710186187217</c:v>
                </c:pt>
                <c:pt idx="16">
                  <c:v>16.94563668721461</c:v>
                </c:pt>
                <c:pt idx="17">
                  <c:v>26.84426327168947</c:v>
                </c:pt>
                <c:pt idx="18">
                  <c:v>20.0253011700913</c:v>
                </c:pt>
                <c:pt idx="19">
                  <c:v>13.2892589554794</c:v>
                </c:pt>
                <c:pt idx="20">
                  <c:v>26.60519312785391</c:v>
                </c:pt>
              </c:numCache>
            </c:numRef>
          </c:val>
        </c:ser>
        <c:ser>
          <c:idx val="1"/>
          <c:order val="1"/>
          <c:tx>
            <c:strRef>
              <c:f>Qdata!$D$232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Qdata!$B$233:$B$253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Qdata!$D$233:$D$253</c:f>
              <c:numCache>
                <c:formatCode>General</c:formatCode>
                <c:ptCount val="21"/>
                <c:pt idx="0">
                  <c:v>24.05555555555555</c:v>
                </c:pt>
                <c:pt idx="1">
                  <c:v>24.11111111111111</c:v>
                </c:pt>
                <c:pt idx="2">
                  <c:v>24.38888888888889</c:v>
                </c:pt>
                <c:pt idx="3">
                  <c:v>24.27777777777778</c:v>
                </c:pt>
                <c:pt idx="4">
                  <c:v>24.27777777777778</c:v>
                </c:pt>
                <c:pt idx="5">
                  <c:v>26.16666666666666</c:v>
                </c:pt>
                <c:pt idx="6">
                  <c:v>25.61111111111111</c:v>
                </c:pt>
                <c:pt idx="7">
                  <c:v>24.05555555555555</c:v>
                </c:pt>
                <c:pt idx="8">
                  <c:v>24.05555555555555</c:v>
                </c:pt>
                <c:pt idx="9">
                  <c:v>24.05555555555555</c:v>
                </c:pt>
                <c:pt idx="10">
                  <c:v>24.05555555555555</c:v>
                </c:pt>
                <c:pt idx="11">
                  <c:v>24.05555555555555</c:v>
                </c:pt>
                <c:pt idx="12">
                  <c:v>20.66666666666667</c:v>
                </c:pt>
                <c:pt idx="13">
                  <c:v>25.0</c:v>
                </c:pt>
                <c:pt idx="14">
                  <c:v>25.11111111111111</c:v>
                </c:pt>
                <c:pt idx="15">
                  <c:v>13.77777777777777</c:v>
                </c:pt>
                <c:pt idx="16">
                  <c:v>17.27777777777778</c:v>
                </c:pt>
                <c:pt idx="17">
                  <c:v>27.38888888888889</c:v>
                </c:pt>
                <c:pt idx="18">
                  <c:v>20.61111111111111</c:v>
                </c:pt>
                <c:pt idx="19">
                  <c:v>13.77777777777777</c:v>
                </c:pt>
                <c:pt idx="20">
                  <c:v>27.33333333333334</c:v>
                </c:pt>
              </c:numCache>
            </c:numRef>
          </c:val>
        </c:ser>
        <c:ser>
          <c:idx val="2"/>
          <c:order val="2"/>
          <c:tx>
            <c:strRef>
              <c:f>Qdata!$E$232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Qdata!$B$233:$B$253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Qdata!$E$233:$E$253</c:f>
              <c:numCache>
                <c:formatCode>General</c:formatCode>
                <c:ptCount val="21"/>
                <c:pt idx="0">
                  <c:v>24.05555555555555</c:v>
                </c:pt>
                <c:pt idx="1">
                  <c:v>24.05555555555555</c:v>
                </c:pt>
                <c:pt idx="2">
                  <c:v>24.38888888888889</c:v>
                </c:pt>
                <c:pt idx="3">
                  <c:v>24.27777777777778</c:v>
                </c:pt>
                <c:pt idx="4">
                  <c:v>24.27777777777778</c:v>
                </c:pt>
                <c:pt idx="5">
                  <c:v>26.16666666666666</c:v>
                </c:pt>
                <c:pt idx="6">
                  <c:v>25.55555555555555</c:v>
                </c:pt>
                <c:pt idx="7">
                  <c:v>24.05555555555555</c:v>
                </c:pt>
                <c:pt idx="8">
                  <c:v>24.05555555555555</c:v>
                </c:pt>
                <c:pt idx="9">
                  <c:v>24.05555555555555</c:v>
                </c:pt>
                <c:pt idx="10">
                  <c:v>24.05555555555555</c:v>
                </c:pt>
                <c:pt idx="11">
                  <c:v>24.05555555555555</c:v>
                </c:pt>
                <c:pt idx="12">
                  <c:v>20.55555555555555</c:v>
                </c:pt>
                <c:pt idx="13">
                  <c:v>25.0</c:v>
                </c:pt>
                <c:pt idx="14">
                  <c:v>25.11111111111111</c:v>
                </c:pt>
                <c:pt idx="15">
                  <c:v>13.72222222222222</c:v>
                </c:pt>
                <c:pt idx="16">
                  <c:v>17.22222222222222</c:v>
                </c:pt>
                <c:pt idx="17">
                  <c:v>27.27777777777777</c:v>
                </c:pt>
                <c:pt idx="18">
                  <c:v>20.55555555555555</c:v>
                </c:pt>
                <c:pt idx="19">
                  <c:v>13.72222222222222</c:v>
                </c:pt>
                <c:pt idx="20">
                  <c:v>27.27777777777777</c:v>
                </c:pt>
              </c:numCache>
            </c:numRef>
          </c:val>
        </c:ser>
        <c:ser>
          <c:idx val="3"/>
          <c:order val="3"/>
          <c:tx>
            <c:strRef>
              <c:f>Qdata!$F$232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Qdata!$B$233:$B$253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Qdata!$F$233:$F$253</c:f>
              <c:numCache>
                <c:formatCode>General</c:formatCode>
                <c:ptCount val="21"/>
                <c:pt idx="0">
                  <c:v>24.09073187680181</c:v>
                </c:pt>
                <c:pt idx="1">
                  <c:v>24.09208842544051</c:v>
                </c:pt>
                <c:pt idx="2">
                  <c:v>24.25439978085712</c:v>
                </c:pt>
                <c:pt idx="3">
                  <c:v>24.27339486768884</c:v>
                </c:pt>
                <c:pt idx="4">
                  <c:v>24.29825310747786</c:v>
                </c:pt>
                <c:pt idx="5">
                  <c:v>26.2415882857837</c:v>
                </c:pt>
                <c:pt idx="6">
                  <c:v>25.32317946464715</c:v>
                </c:pt>
                <c:pt idx="7">
                  <c:v>24.09196817969491</c:v>
                </c:pt>
                <c:pt idx="8">
                  <c:v>0.0</c:v>
                </c:pt>
                <c:pt idx="9">
                  <c:v>24.09063877064922</c:v>
                </c:pt>
                <c:pt idx="10">
                  <c:v>24.09062851200542</c:v>
                </c:pt>
                <c:pt idx="11">
                  <c:v>24.09067809575441</c:v>
                </c:pt>
                <c:pt idx="12">
                  <c:v>20.37947458776788</c:v>
                </c:pt>
                <c:pt idx="13">
                  <c:v>24.98234375318222</c:v>
                </c:pt>
                <c:pt idx="14">
                  <c:v>24.95959836127854</c:v>
                </c:pt>
                <c:pt idx="15">
                  <c:v>13.57691643087175</c:v>
                </c:pt>
                <c:pt idx="16">
                  <c:v>16.99657866798486</c:v>
                </c:pt>
                <c:pt idx="17">
                  <c:v>27.10411707609672</c:v>
                </c:pt>
                <c:pt idx="18">
                  <c:v>20.58598428591213</c:v>
                </c:pt>
                <c:pt idx="19">
                  <c:v>13.79340270357862</c:v>
                </c:pt>
                <c:pt idx="20">
                  <c:v>27.31227288353033</c:v>
                </c:pt>
              </c:numCache>
            </c:numRef>
          </c:val>
        </c:ser>
        <c:ser>
          <c:idx val="4"/>
          <c:order val="4"/>
          <c:tx>
            <c:strRef>
              <c:f>Qdata!$G$232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Qdata!$B$233:$B$253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Qdata!$G$233:$G$253</c:f>
              <c:numCache>
                <c:formatCode>General</c:formatCode>
                <c:ptCount val="21"/>
                <c:pt idx="0">
                  <c:v>24.08164726027403</c:v>
                </c:pt>
                <c:pt idx="1">
                  <c:v>24.08970890410966</c:v>
                </c:pt>
                <c:pt idx="2">
                  <c:v>24.32735388127858</c:v>
                </c:pt>
                <c:pt idx="3">
                  <c:v>24.2954691780822</c:v>
                </c:pt>
                <c:pt idx="4">
                  <c:v>24.30886301369867</c:v>
                </c:pt>
                <c:pt idx="5">
                  <c:v>26.26859931506855</c:v>
                </c:pt>
                <c:pt idx="6">
                  <c:v>25.48087671232879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21.09782876712332</c:v>
                </c:pt>
                <c:pt idx="13">
                  <c:v>25.0</c:v>
                </c:pt>
                <c:pt idx="14">
                  <c:v>25.0</c:v>
                </c:pt>
                <c:pt idx="15">
                  <c:v>14.1420810502283</c:v>
                </c:pt>
                <c:pt idx="16">
                  <c:v>17.72902739726028</c:v>
                </c:pt>
                <c:pt idx="17">
                  <c:v>27.77093949771696</c:v>
                </c:pt>
                <c:pt idx="18">
                  <c:v>21.09782876712332</c:v>
                </c:pt>
                <c:pt idx="19">
                  <c:v>14.14064726027396</c:v>
                </c:pt>
                <c:pt idx="20">
                  <c:v>27.7166335616439</c:v>
                </c:pt>
              </c:numCache>
            </c:numRef>
          </c:val>
        </c:ser>
        <c:ser>
          <c:idx val="5"/>
          <c:order val="5"/>
          <c:tx>
            <c:strRef>
              <c:f>Qdata!$H$232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Qdata!$B$233:$B$253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Qdata!$H$233:$H$253</c:f>
              <c:numCache>
                <c:formatCode>General</c:formatCode>
                <c:ptCount val="21"/>
                <c:pt idx="0">
                  <c:v>23.99</c:v>
                </c:pt>
                <c:pt idx="1">
                  <c:v>24.01</c:v>
                </c:pt>
                <c:pt idx="2">
                  <c:v>24.53</c:v>
                </c:pt>
                <c:pt idx="3">
                  <c:v>24.18</c:v>
                </c:pt>
                <c:pt idx="4">
                  <c:v>24.21</c:v>
                </c:pt>
                <c:pt idx="5">
                  <c:v>26.15</c:v>
                </c:pt>
                <c:pt idx="6">
                  <c:v>25.37</c:v>
                </c:pt>
                <c:pt idx="7">
                  <c:v>23.99</c:v>
                </c:pt>
                <c:pt idx="8">
                  <c:v>23.99</c:v>
                </c:pt>
                <c:pt idx="9">
                  <c:v>23.99</c:v>
                </c:pt>
                <c:pt idx="10">
                  <c:v>23.99</c:v>
                </c:pt>
                <c:pt idx="11">
                  <c:v>23.99</c:v>
                </c:pt>
                <c:pt idx="12">
                  <c:v>22.86</c:v>
                </c:pt>
                <c:pt idx="13">
                  <c:v>25.0</c:v>
                </c:pt>
                <c:pt idx="14">
                  <c:v>25.0</c:v>
                </c:pt>
                <c:pt idx="15">
                  <c:v>14.89</c:v>
                </c:pt>
                <c:pt idx="16">
                  <c:v>18.7</c:v>
                </c:pt>
                <c:pt idx="17">
                  <c:v>30.69</c:v>
                </c:pt>
                <c:pt idx="18">
                  <c:v>22.86</c:v>
                </c:pt>
                <c:pt idx="19">
                  <c:v>14.98</c:v>
                </c:pt>
                <c:pt idx="20">
                  <c:v>30.69</c:v>
                </c:pt>
              </c:numCache>
            </c:numRef>
          </c:val>
        </c:ser>
        <c:ser>
          <c:idx val="6"/>
          <c:order val="6"/>
          <c:tx>
            <c:strRef>
              <c:f>Qdata!$I$232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Qdata!$B$233:$B$253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Qdata!$I$233:$I$253</c:f>
              <c:numCache>
                <c:formatCode>General</c:formatCode>
                <c:ptCount val="21"/>
                <c:pt idx="0">
                  <c:v>24.09996971780118</c:v>
                </c:pt>
                <c:pt idx="1">
                  <c:v>24.10230504870633</c:v>
                </c:pt>
                <c:pt idx="2">
                  <c:v>24.24331389149263</c:v>
                </c:pt>
                <c:pt idx="3">
                  <c:v>20.69063817125622</c:v>
                </c:pt>
                <c:pt idx="4">
                  <c:v>20.75320413314294</c:v>
                </c:pt>
                <c:pt idx="5">
                  <c:v>26.2447718093217</c:v>
                </c:pt>
                <c:pt idx="6">
                  <c:v>25.44060364507546</c:v>
                </c:pt>
                <c:pt idx="7">
                  <c:v>23.1796820041751</c:v>
                </c:pt>
                <c:pt idx="8">
                  <c:v>24.09996971780118</c:v>
                </c:pt>
                <c:pt idx="9">
                  <c:v>24.09996971780118</c:v>
                </c:pt>
                <c:pt idx="10">
                  <c:v>23.21044475915678</c:v>
                </c:pt>
                <c:pt idx="11">
                  <c:v>23.37083550915487</c:v>
                </c:pt>
                <c:pt idx="12">
                  <c:v>20.53686106099616</c:v>
                </c:pt>
                <c:pt idx="13">
                  <c:v>24.98268510627251</c:v>
                </c:pt>
                <c:pt idx="14">
                  <c:v>24.95970593305561</c:v>
                </c:pt>
                <c:pt idx="15">
                  <c:v>13.67525377187158</c:v>
                </c:pt>
                <c:pt idx="16">
                  <c:v>17.12790932125352</c:v>
                </c:pt>
                <c:pt idx="17">
                  <c:v>27.32644362496411</c:v>
                </c:pt>
                <c:pt idx="18">
                  <c:v>20.54784873809261</c:v>
                </c:pt>
                <c:pt idx="19">
                  <c:v>13.68254848510799</c:v>
                </c:pt>
                <c:pt idx="20">
                  <c:v>27.33885005523832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6586024"/>
        <c:axId val="2111626680"/>
      </c:barChart>
      <c:catAx>
        <c:axId val="-2126586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16266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1162668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Temperature (°C)</a:t>
                </a:r>
              </a:p>
            </c:rich>
          </c:tx>
          <c:layout>
            <c:manualLayout>
              <c:xMode val="edge"/>
              <c:yMode val="edge"/>
              <c:x val="0.0118386977432482"/>
              <c:y val="0.30872221722692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2658602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0258854990518"/>
          <c:y val="0.932572050027189"/>
          <c:w val="0.753710808346515"/>
          <c:h val="0.063077759651984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B16.5.2-28.  HVAC BESTEST: CE300 - CE545
Annual Mean IDB Sensitivities</a:t>
            </a:r>
          </a:p>
        </c:rich>
      </c:tx>
      <c:layout>
        <c:manualLayout>
          <c:xMode val="edge"/>
          <c:yMode val="edge"/>
          <c:x val="0.214173228346457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"/>
          <c:y val="0.169222403480152"/>
          <c:w val="0.94112042321014"/>
          <c:h val="0.7372485046220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Tdata!$C$169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Tdata!$B$170:$B$187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Tdata!$C$170:$C$187</c:f>
              <c:numCache>
                <c:formatCode>General</c:formatCode>
                <c:ptCount val="18"/>
                <c:pt idx="0">
                  <c:v>0.131298561643813</c:v>
                </c:pt>
                <c:pt idx="1">
                  <c:v>0.276224776255617</c:v>
                </c:pt>
                <c:pt idx="2">
                  <c:v>0.25545473744285</c:v>
                </c:pt>
                <c:pt idx="3">
                  <c:v>-0.020770038812767</c:v>
                </c:pt>
                <c:pt idx="4">
                  <c:v>0.251353184931482</c:v>
                </c:pt>
                <c:pt idx="5">
                  <c:v>0.00410155251136857</c:v>
                </c:pt>
                <c:pt idx="6">
                  <c:v>2.035190981735017</c:v>
                </c:pt>
                <c:pt idx="7">
                  <c:v>1.740674029680314</c:v>
                </c:pt>
                <c:pt idx="8">
                  <c:v>0.502019840182655</c:v>
                </c:pt>
                <c:pt idx="9">
                  <c:v>0.49787178082191</c:v>
                </c:pt>
                <c:pt idx="10">
                  <c:v>0.301899280821981</c:v>
                </c:pt>
                <c:pt idx="11">
                  <c:v>0.367307796803669</c:v>
                </c:pt>
                <c:pt idx="12">
                  <c:v>0.287496552511417</c:v>
                </c:pt>
                <c:pt idx="13">
                  <c:v>-3.39009183675806</c:v>
                </c:pt>
                <c:pt idx="14">
                  <c:v>1.244515795206919</c:v>
                </c:pt>
                <c:pt idx="15">
                  <c:v>13.3271614098173</c:v>
                </c:pt>
                <c:pt idx="16">
                  <c:v>-0.208881624429246</c:v>
                </c:pt>
                <c:pt idx="17">
                  <c:v>13.31593417237451</c:v>
                </c:pt>
              </c:numCache>
            </c:numRef>
          </c:val>
        </c:ser>
        <c:ser>
          <c:idx val="1"/>
          <c:order val="1"/>
          <c:tx>
            <c:strRef>
              <c:f>Tdata!$D$169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Tdata!$B$170:$B$187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Tdata!$D$170:$D$187</c:f>
              <c:numCache>
                <c:formatCode>General</c:formatCode>
                <c:ptCount val="18"/>
                <c:pt idx="0">
                  <c:v>0.0555555555555607</c:v>
                </c:pt>
                <c:pt idx="1">
                  <c:v>0.333333333333339</c:v>
                </c:pt>
                <c:pt idx="2">
                  <c:v>0.222222222222225</c:v>
                </c:pt>
                <c:pt idx="3">
                  <c:v>-0.111111111111114</c:v>
                </c:pt>
                <c:pt idx="4">
                  <c:v>0.222222222222225</c:v>
                </c:pt>
                <c:pt idx="5">
                  <c:v>0.0</c:v>
                </c:pt>
                <c:pt idx="6">
                  <c:v>2.111111111111111</c:v>
                </c:pt>
                <c:pt idx="7">
                  <c:v>1.555555555555554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-3.388888888888886</c:v>
                </c:pt>
                <c:pt idx="14">
                  <c:v>0.111111111111111</c:v>
                </c:pt>
                <c:pt idx="15">
                  <c:v>13.61111111111111</c:v>
                </c:pt>
                <c:pt idx="16">
                  <c:v>-0.0555555555555607</c:v>
                </c:pt>
                <c:pt idx="17">
                  <c:v>13.55555555555556</c:v>
                </c:pt>
              </c:numCache>
            </c:numRef>
          </c:val>
        </c:ser>
        <c:ser>
          <c:idx val="2"/>
          <c:order val="2"/>
          <c:tx>
            <c:strRef>
              <c:f>Tdata!$E$169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Tdata!$B$170:$B$187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Tdata!$E$170:$E$187</c:f>
              <c:numCache>
                <c:formatCode>General</c:formatCode>
                <c:ptCount val="18"/>
                <c:pt idx="0">
                  <c:v>0.0</c:v>
                </c:pt>
                <c:pt idx="1">
                  <c:v>0.333333333333339</c:v>
                </c:pt>
                <c:pt idx="2">
                  <c:v>0.222222222222225</c:v>
                </c:pt>
                <c:pt idx="3">
                  <c:v>-0.111111111111114</c:v>
                </c:pt>
                <c:pt idx="4">
                  <c:v>0.222222222222225</c:v>
                </c:pt>
                <c:pt idx="5">
                  <c:v>0.0</c:v>
                </c:pt>
                <c:pt idx="6">
                  <c:v>2.111111111111111</c:v>
                </c:pt>
                <c:pt idx="7">
                  <c:v>1.5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-3.5</c:v>
                </c:pt>
                <c:pt idx="14">
                  <c:v>0.111111111111111</c:v>
                </c:pt>
                <c:pt idx="15">
                  <c:v>13.55555555555555</c:v>
                </c:pt>
                <c:pt idx="16">
                  <c:v>0.0</c:v>
                </c:pt>
                <c:pt idx="17">
                  <c:v>13.55555555555555</c:v>
                </c:pt>
              </c:numCache>
            </c:numRef>
          </c:val>
        </c:ser>
        <c:ser>
          <c:idx val="3"/>
          <c:order val="3"/>
          <c:tx>
            <c:strRef>
              <c:f>Tdata!$F$169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Tdata!$B$170:$B$187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Tdata!$F$170:$F$187</c:f>
              <c:numCache>
                <c:formatCode>General</c:formatCode>
                <c:ptCount val="18"/>
                <c:pt idx="0">
                  <c:v>0.00135654863870371</c:v>
                </c:pt>
                <c:pt idx="1">
                  <c:v>0.163667904055313</c:v>
                </c:pt>
                <c:pt idx="2">
                  <c:v>0.182662990887028</c:v>
                </c:pt>
                <c:pt idx="3">
                  <c:v>0.0189950868317155</c:v>
                </c:pt>
                <c:pt idx="4">
                  <c:v>0.207521230676047</c:v>
                </c:pt>
                <c:pt idx="5">
                  <c:v>-0.0248582397890189</c:v>
                </c:pt>
                <c:pt idx="6">
                  <c:v>2.150856408981891</c:v>
                </c:pt>
                <c:pt idx="7">
                  <c:v>1.23244758784534</c:v>
                </c:pt>
                <c:pt idx="8">
                  <c:v>0.00123630289310483</c:v>
                </c:pt>
                <c:pt idx="9">
                  <c:v>0.0</c:v>
                </c:pt>
                <c:pt idx="10">
                  <c:v>-9.31061525939469E-5</c:v>
                </c:pt>
                <c:pt idx="11">
                  <c:v>-0.00010336479638795</c:v>
                </c:pt>
                <c:pt idx="12">
                  <c:v>-5.37810474021683E-5</c:v>
                </c:pt>
                <c:pt idx="13">
                  <c:v>-3.711257289033934</c:v>
                </c:pt>
                <c:pt idx="14">
                  <c:v>-0.0227453919036797</c:v>
                </c:pt>
                <c:pt idx="15">
                  <c:v>13.52720064522497</c:v>
                </c:pt>
                <c:pt idx="16">
                  <c:v>0.206509698144252</c:v>
                </c:pt>
                <c:pt idx="17">
                  <c:v>13.5188701799517</c:v>
                </c:pt>
              </c:numCache>
            </c:numRef>
          </c:val>
        </c:ser>
        <c:ser>
          <c:idx val="4"/>
          <c:order val="4"/>
          <c:tx>
            <c:strRef>
              <c:f>Tdata!$G$169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Tdata!$B$170:$B$187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Tdata!$G$170:$G$187</c:f>
              <c:numCache>
                <c:formatCode>General</c:formatCode>
                <c:ptCount val="18"/>
                <c:pt idx="0">
                  <c:v>0.00806164383562802</c:v>
                </c:pt>
                <c:pt idx="1">
                  <c:v>0.245706621004548</c:v>
                </c:pt>
                <c:pt idx="2">
                  <c:v>0.213821917808172</c:v>
                </c:pt>
                <c:pt idx="3">
                  <c:v>-0.0318847031963756</c:v>
                </c:pt>
                <c:pt idx="4">
                  <c:v>0.227215753424641</c:v>
                </c:pt>
                <c:pt idx="5">
                  <c:v>-0.0133938356164691</c:v>
                </c:pt>
                <c:pt idx="6">
                  <c:v>2.186952054794517</c:v>
                </c:pt>
                <c:pt idx="7">
                  <c:v>1.399229452054765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-2.983818493150707</c:v>
                </c:pt>
                <c:pt idx="14">
                  <c:v>0.0</c:v>
                </c:pt>
                <c:pt idx="15">
                  <c:v>13.62885844748866</c:v>
                </c:pt>
                <c:pt idx="16">
                  <c:v>0.0</c:v>
                </c:pt>
                <c:pt idx="17">
                  <c:v>13.57598630136994</c:v>
                </c:pt>
              </c:numCache>
            </c:numRef>
          </c:val>
        </c:ser>
        <c:ser>
          <c:idx val="5"/>
          <c:order val="5"/>
          <c:tx>
            <c:strRef>
              <c:f>Tdata!$H$169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Tdata!$B$170:$B$187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Tdata!$H$170:$H$187</c:f>
              <c:numCache>
                <c:formatCode>General</c:formatCode>
                <c:ptCount val="18"/>
                <c:pt idx="0">
                  <c:v>0.0200000000000031</c:v>
                </c:pt>
                <c:pt idx="1">
                  <c:v>0.540000000000003</c:v>
                </c:pt>
                <c:pt idx="2">
                  <c:v>0.190000000000001</c:v>
                </c:pt>
                <c:pt idx="3">
                  <c:v>-0.350000000000001</c:v>
                </c:pt>
                <c:pt idx="4">
                  <c:v>0.220000000000002</c:v>
                </c:pt>
                <c:pt idx="5">
                  <c:v>-0.0300000000000011</c:v>
                </c:pt>
                <c:pt idx="6">
                  <c:v>2.16</c:v>
                </c:pt>
                <c:pt idx="7">
                  <c:v>1.380000000000002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-1.129999999999999</c:v>
                </c:pt>
                <c:pt idx="14">
                  <c:v>0.0</c:v>
                </c:pt>
                <c:pt idx="15">
                  <c:v>15.8</c:v>
                </c:pt>
                <c:pt idx="16">
                  <c:v>0.0</c:v>
                </c:pt>
                <c:pt idx="17">
                  <c:v>15.71</c:v>
                </c:pt>
              </c:numCache>
            </c:numRef>
          </c:val>
        </c:ser>
        <c:ser>
          <c:idx val="6"/>
          <c:order val="6"/>
          <c:tx>
            <c:strRef>
              <c:f>Tdata!$I$169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Tdata!$B$170:$B$187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Tdata!$I$170:$I$187</c:f>
              <c:numCache>
                <c:formatCode>General</c:formatCode>
                <c:ptCount val="18"/>
                <c:pt idx="0">
                  <c:v>0.00233533090514726</c:v>
                </c:pt>
                <c:pt idx="1">
                  <c:v>0.14334417369145</c:v>
                </c:pt>
                <c:pt idx="2">
                  <c:v>-3.409331546544962</c:v>
                </c:pt>
                <c:pt idx="3">
                  <c:v>-3.552675720236412</c:v>
                </c:pt>
                <c:pt idx="4">
                  <c:v>-3.346765584658243</c:v>
                </c:pt>
                <c:pt idx="5">
                  <c:v>-0.0625659618867189</c:v>
                </c:pt>
                <c:pt idx="6">
                  <c:v>2.144802091520521</c:v>
                </c:pt>
                <c:pt idx="7">
                  <c:v>1.34063392727428</c:v>
                </c:pt>
                <c:pt idx="8">
                  <c:v>-0.920287713626088</c:v>
                </c:pt>
                <c:pt idx="9">
                  <c:v>0.0</c:v>
                </c:pt>
                <c:pt idx="10">
                  <c:v>0.0</c:v>
                </c:pt>
                <c:pt idx="11">
                  <c:v>-0.889524958644401</c:v>
                </c:pt>
                <c:pt idx="12">
                  <c:v>-0.729134208646315</c:v>
                </c:pt>
                <c:pt idx="13">
                  <c:v>-3.563108656805017</c:v>
                </c:pt>
                <c:pt idx="14">
                  <c:v>-0.0229791732168998</c:v>
                </c:pt>
                <c:pt idx="15">
                  <c:v>13.65118985309252</c:v>
                </c:pt>
                <c:pt idx="16">
                  <c:v>0.0109876770964412</c:v>
                </c:pt>
                <c:pt idx="17">
                  <c:v>13.65630157013032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8629512"/>
        <c:axId val="1790812024"/>
      </c:barChart>
      <c:catAx>
        <c:axId val="1788629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08120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90812024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Temperature (°C)</a:t>
                </a:r>
              </a:p>
            </c:rich>
          </c:tx>
          <c:layout>
            <c:manualLayout>
              <c:xMode val="edge"/>
              <c:yMode val="edge"/>
              <c:x val="0.0118386977432482"/>
              <c:y val="0.30002183658527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862951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6490484471905"/>
          <c:y val="0.932572050027189"/>
          <c:w val="0.750234822201054"/>
          <c:h val="0.063077759651984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B16.5.2-29.  HVAC BESTEST: CE300 - CE545
Hourly Maximum Indoor Dry-Bulb Temperature</a:t>
            </a:r>
          </a:p>
        </c:rich>
      </c:tx>
      <c:layout>
        <c:manualLayout>
          <c:xMode val="edge"/>
          <c:yMode val="edge"/>
          <c:x val="0.214173228346457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167693522216493"/>
          <c:y val="0.169222403480152"/>
          <c:w val="0.921595427652565"/>
          <c:h val="0.7372485046220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Rdata!$C$160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Rdata!$B$161:$B$180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Rdata!$C$161:$C$180</c:f>
              <c:numCache>
                <c:formatCode>General</c:formatCode>
                <c:ptCount val="20"/>
                <c:pt idx="0">
                  <c:v>26.1999</c:v>
                </c:pt>
                <c:pt idx="1">
                  <c:v>27.0778</c:v>
                </c:pt>
                <c:pt idx="2">
                  <c:v>32.3604</c:v>
                </c:pt>
                <c:pt idx="3">
                  <c:v>32.2321</c:v>
                </c:pt>
                <c:pt idx="4">
                  <c:v>32.3066</c:v>
                </c:pt>
                <c:pt idx="5">
                  <c:v>34.5841</c:v>
                </c:pt>
                <c:pt idx="6">
                  <c:v>33.7585</c:v>
                </c:pt>
                <c:pt idx="7">
                  <c:v>27.1148</c:v>
                </c:pt>
                <c:pt idx="8">
                  <c:v>26.8256</c:v>
                </c:pt>
                <c:pt idx="9">
                  <c:v>26.1999</c:v>
                </c:pt>
                <c:pt idx="10">
                  <c:v>27.1992</c:v>
                </c:pt>
                <c:pt idx="11">
                  <c:v>27.0452</c:v>
                </c:pt>
                <c:pt idx="12">
                  <c:v>25.8054</c:v>
                </c:pt>
                <c:pt idx="13">
                  <c:v>26.1003</c:v>
                </c:pt>
                <c:pt idx="14">
                  <c:v>16.1232</c:v>
                </c:pt>
                <c:pt idx="15">
                  <c:v>21.0091</c:v>
                </c:pt>
                <c:pt idx="16">
                  <c:v>36.08</c:v>
                </c:pt>
                <c:pt idx="17">
                  <c:v>26.116</c:v>
                </c:pt>
                <c:pt idx="18">
                  <c:v>16.1465</c:v>
                </c:pt>
                <c:pt idx="19">
                  <c:v>35.6715</c:v>
                </c:pt>
              </c:numCache>
            </c:numRef>
          </c:val>
        </c:ser>
        <c:ser>
          <c:idx val="1"/>
          <c:order val="1"/>
          <c:tx>
            <c:strRef>
              <c:f>Rdata!$D$160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Rdata!$B$161:$B$180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Rdata!$D$161:$D$180</c:f>
              <c:numCache>
                <c:formatCode>General</c:formatCode>
                <c:ptCount val="20"/>
                <c:pt idx="0">
                  <c:v>25.11</c:v>
                </c:pt>
                <c:pt idx="1">
                  <c:v>26.89</c:v>
                </c:pt>
                <c:pt idx="2">
                  <c:v>31.61</c:v>
                </c:pt>
                <c:pt idx="3">
                  <c:v>31.72</c:v>
                </c:pt>
                <c:pt idx="4">
                  <c:v>31.61</c:v>
                </c:pt>
                <c:pt idx="5">
                  <c:v>34.94</c:v>
                </c:pt>
                <c:pt idx="6">
                  <c:v>32.78</c:v>
                </c:pt>
                <c:pt idx="7">
                  <c:v>27.56</c:v>
                </c:pt>
                <c:pt idx="8">
                  <c:v>25.11</c:v>
                </c:pt>
                <c:pt idx="9">
                  <c:v>25.11</c:v>
                </c:pt>
                <c:pt idx="10">
                  <c:v>25.11</c:v>
                </c:pt>
                <c:pt idx="11">
                  <c:v>25.11</c:v>
                </c:pt>
                <c:pt idx="12">
                  <c:v>25.11</c:v>
                </c:pt>
                <c:pt idx="13">
                  <c:v>25.11</c:v>
                </c:pt>
                <c:pt idx="14">
                  <c:v>16.11</c:v>
                </c:pt>
                <c:pt idx="15">
                  <c:v>20.11</c:v>
                </c:pt>
                <c:pt idx="16">
                  <c:v>35.06</c:v>
                </c:pt>
                <c:pt idx="17">
                  <c:v>25.06</c:v>
                </c:pt>
                <c:pt idx="18">
                  <c:v>15.11</c:v>
                </c:pt>
                <c:pt idx="19">
                  <c:v>35.0</c:v>
                </c:pt>
              </c:numCache>
            </c:numRef>
          </c:val>
        </c:ser>
        <c:ser>
          <c:idx val="2"/>
          <c:order val="2"/>
          <c:tx>
            <c:strRef>
              <c:f>Rdata!$E$160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Rdata!$B$161:$B$180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Rdata!$E$161:$E$180</c:f>
              <c:numCache>
                <c:formatCode>General</c:formatCode>
                <c:ptCount val="20"/>
                <c:pt idx="0">
                  <c:v>25.11</c:v>
                </c:pt>
                <c:pt idx="1">
                  <c:v>26.72</c:v>
                </c:pt>
                <c:pt idx="2">
                  <c:v>31.5</c:v>
                </c:pt>
                <c:pt idx="3">
                  <c:v>32.0</c:v>
                </c:pt>
                <c:pt idx="4">
                  <c:v>31.56</c:v>
                </c:pt>
                <c:pt idx="5">
                  <c:v>34.94</c:v>
                </c:pt>
                <c:pt idx="6">
                  <c:v>32.56</c:v>
                </c:pt>
                <c:pt idx="7">
                  <c:v>28.83</c:v>
                </c:pt>
                <c:pt idx="8">
                  <c:v>25.11</c:v>
                </c:pt>
                <c:pt idx="9">
                  <c:v>25.11</c:v>
                </c:pt>
                <c:pt idx="10">
                  <c:v>25.11</c:v>
                </c:pt>
                <c:pt idx="11">
                  <c:v>25.11</c:v>
                </c:pt>
                <c:pt idx="12">
                  <c:v>25.11</c:v>
                </c:pt>
                <c:pt idx="13">
                  <c:v>25.11</c:v>
                </c:pt>
                <c:pt idx="14">
                  <c:v>15.94</c:v>
                </c:pt>
                <c:pt idx="15">
                  <c:v>20.11</c:v>
                </c:pt>
                <c:pt idx="16">
                  <c:v>35.06</c:v>
                </c:pt>
                <c:pt idx="17">
                  <c:v>25.06</c:v>
                </c:pt>
                <c:pt idx="18">
                  <c:v>15.11</c:v>
                </c:pt>
                <c:pt idx="19">
                  <c:v>35.0</c:v>
                </c:pt>
              </c:numCache>
            </c:numRef>
          </c:val>
        </c:ser>
        <c:ser>
          <c:idx val="3"/>
          <c:order val="3"/>
          <c:tx>
            <c:strRef>
              <c:f>Rdata!$F$160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Rdata!$B$161:$B$180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Rdata!$F$161:$F$180</c:f>
              <c:numCache>
                <c:formatCode>General</c:formatCode>
                <c:ptCount val="20"/>
                <c:pt idx="0">
                  <c:v>25.0024756300201</c:v>
                </c:pt>
                <c:pt idx="1">
                  <c:v>26.4746739615409</c:v>
                </c:pt>
                <c:pt idx="2">
                  <c:v>31.7089308969112</c:v>
                </c:pt>
                <c:pt idx="3">
                  <c:v>31.0686463987533</c:v>
                </c:pt>
                <c:pt idx="4">
                  <c:v>31.4977434409478</c:v>
                </c:pt>
                <c:pt idx="5">
                  <c:v>35.0021343924439</c:v>
                </c:pt>
                <c:pt idx="6">
                  <c:v>32.5105548870014</c:v>
                </c:pt>
                <c:pt idx="7">
                  <c:v>26.9098739284018</c:v>
                </c:pt>
                <c:pt idx="8">
                  <c:v>0.0</c:v>
                </c:pt>
                <c:pt idx="9">
                  <c:v>25.0024756300047</c:v>
                </c:pt>
                <c:pt idx="10">
                  <c:v>25.0030435700893</c:v>
                </c:pt>
                <c:pt idx="11">
                  <c:v>25.0029707240886</c:v>
                </c:pt>
                <c:pt idx="12">
                  <c:v>24.9998308943731</c:v>
                </c:pt>
                <c:pt idx="13">
                  <c:v>24.9998308714153</c:v>
                </c:pt>
                <c:pt idx="14">
                  <c:v>15.0004707508725</c:v>
                </c:pt>
                <c:pt idx="15">
                  <c:v>20.0004179612653</c:v>
                </c:pt>
                <c:pt idx="16">
                  <c:v>34.9994866716953</c:v>
                </c:pt>
                <c:pt idx="17">
                  <c:v>25.0002639868767</c:v>
                </c:pt>
                <c:pt idx="18">
                  <c:v>15.0005432807681</c:v>
                </c:pt>
                <c:pt idx="19">
                  <c:v>35.0000010306497</c:v>
                </c:pt>
              </c:numCache>
            </c:numRef>
          </c:val>
        </c:ser>
        <c:ser>
          <c:idx val="4"/>
          <c:order val="4"/>
          <c:tx>
            <c:strRef>
              <c:f>Rdata!$G$160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Rdata!$B$161:$B$180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Rdata!$G$161:$G$180</c:f>
              <c:numCache>
                <c:formatCode>General</c:formatCode>
                <c:ptCount val="20"/>
                <c:pt idx="0">
                  <c:v>25.05</c:v>
                </c:pt>
                <c:pt idx="1">
                  <c:v>26.62</c:v>
                </c:pt>
                <c:pt idx="2">
                  <c:v>32.32</c:v>
                </c:pt>
                <c:pt idx="3">
                  <c:v>31.9</c:v>
                </c:pt>
                <c:pt idx="4">
                  <c:v>32.15</c:v>
                </c:pt>
                <c:pt idx="5">
                  <c:v>35.0</c:v>
                </c:pt>
                <c:pt idx="6">
                  <c:v>33.0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25.02</c:v>
                </c:pt>
                <c:pt idx="13">
                  <c:v>25.02</c:v>
                </c:pt>
                <c:pt idx="14">
                  <c:v>15.98</c:v>
                </c:pt>
                <c:pt idx="15">
                  <c:v>20.05</c:v>
                </c:pt>
                <c:pt idx="16">
                  <c:v>35.0</c:v>
                </c:pt>
                <c:pt idx="17">
                  <c:v>25.02</c:v>
                </c:pt>
                <c:pt idx="18">
                  <c:v>15.05</c:v>
                </c:pt>
                <c:pt idx="19">
                  <c:v>35.0</c:v>
                </c:pt>
              </c:numCache>
            </c:numRef>
          </c:val>
        </c:ser>
        <c:ser>
          <c:idx val="5"/>
          <c:order val="5"/>
          <c:tx>
            <c:strRef>
              <c:f>Rdata!$H$160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Rdata!$B$161:$B$180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Rdata!$H$161:$H$180</c:f>
              <c:numCache>
                <c:formatCode>General</c:formatCode>
                <c:ptCount val="20"/>
                <c:pt idx="0">
                  <c:v>26.19</c:v>
                </c:pt>
                <c:pt idx="1">
                  <c:v>27.19</c:v>
                </c:pt>
                <c:pt idx="2">
                  <c:v>31.65</c:v>
                </c:pt>
                <c:pt idx="3">
                  <c:v>31.3</c:v>
                </c:pt>
                <c:pt idx="4">
                  <c:v>31.58</c:v>
                </c:pt>
                <c:pt idx="5">
                  <c:v>35.0</c:v>
                </c:pt>
                <c:pt idx="6">
                  <c:v>33.13</c:v>
                </c:pt>
                <c:pt idx="7">
                  <c:v>26.04</c:v>
                </c:pt>
                <c:pt idx="8">
                  <c:v>26.19</c:v>
                </c:pt>
                <c:pt idx="9">
                  <c:v>26.23</c:v>
                </c:pt>
                <c:pt idx="10">
                  <c:v>26.45</c:v>
                </c:pt>
                <c:pt idx="11">
                  <c:v>26.26</c:v>
                </c:pt>
                <c:pt idx="12">
                  <c:v>25.0</c:v>
                </c:pt>
                <c:pt idx="13">
                  <c:v>25.0</c:v>
                </c:pt>
                <c:pt idx="14">
                  <c:v>18.62</c:v>
                </c:pt>
                <c:pt idx="15">
                  <c:v>20.93</c:v>
                </c:pt>
                <c:pt idx="16">
                  <c:v>35.0</c:v>
                </c:pt>
                <c:pt idx="17">
                  <c:v>25.0</c:v>
                </c:pt>
                <c:pt idx="18">
                  <c:v>15.0</c:v>
                </c:pt>
                <c:pt idx="19">
                  <c:v>35.0</c:v>
                </c:pt>
              </c:numCache>
            </c:numRef>
          </c:val>
        </c:ser>
        <c:ser>
          <c:idx val="6"/>
          <c:order val="6"/>
          <c:tx>
            <c:strRef>
              <c:f>Rdata!$I$160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Rdata!$B$161:$B$180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Rdata!$I$161:$I$180</c:f>
              <c:numCache>
                <c:formatCode>0</c:formatCode>
                <c:ptCount val="20"/>
                <c:pt idx="0">
                  <c:v>25.0032761000654</c:v>
                </c:pt>
                <c:pt idx="1">
                  <c:v>26.5572386567161</c:v>
                </c:pt>
                <c:pt idx="2">
                  <c:v>31.8436514103664</c:v>
                </c:pt>
                <c:pt idx="3">
                  <c:v>31.49644225703843</c:v>
                </c:pt>
                <c:pt idx="4">
                  <c:v>32.56352319502155</c:v>
                </c:pt>
                <c:pt idx="5">
                  <c:v>35.0020916545614</c:v>
                </c:pt>
                <c:pt idx="6">
                  <c:v>32.82027158956815</c:v>
                </c:pt>
                <c:pt idx="7">
                  <c:v>25.26554394091433</c:v>
                </c:pt>
                <c:pt idx="8">
                  <c:v>25.0032761000654</c:v>
                </c:pt>
                <c:pt idx="9">
                  <c:v>25.0032761000654</c:v>
                </c:pt>
                <c:pt idx="10">
                  <c:v>25.00350855904827</c:v>
                </c:pt>
                <c:pt idx="11">
                  <c:v>25.00327610006548</c:v>
                </c:pt>
                <c:pt idx="12">
                  <c:v>25.00133133832477</c:v>
                </c:pt>
                <c:pt idx="13">
                  <c:v>25.0013321884508</c:v>
                </c:pt>
                <c:pt idx="14">
                  <c:v>15.26682400170434</c:v>
                </c:pt>
                <c:pt idx="15">
                  <c:v>20.00266076969824</c:v>
                </c:pt>
                <c:pt idx="16">
                  <c:v>34.98563820374564</c:v>
                </c:pt>
                <c:pt idx="17">
                  <c:v>25.00260731690412</c:v>
                </c:pt>
                <c:pt idx="18">
                  <c:v>15.00306144563041</c:v>
                </c:pt>
                <c:pt idx="19">
                  <c:v>35.00030997177012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8386104"/>
        <c:axId val="1790069944"/>
      </c:barChart>
      <c:catAx>
        <c:axId val="1788386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00699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90069944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Temperature (°C)</a:t>
                </a:r>
              </a:p>
            </c:rich>
          </c:tx>
          <c:layout>
            <c:manualLayout>
              <c:xMode val="edge"/>
              <c:yMode val="edge"/>
              <c:x val="0.0118386977432482"/>
              <c:y val="0.30872221722692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838610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018626140101"/>
          <c:y val="0.932572050027189"/>
          <c:w val="0.753783401936023"/>
          <c:h val="0.063077759651984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B16.5.2-3.  HVAC BESTEST: CE300 - CE545
Peak Hour Total Electricity Consumption</a:t>
            </a:r>
          </a:p>
        </c:rich>
      </c:tx>
      <c:layout>
        <c:manualLayout>
          <c:xMode val="edge"/>
          <c:yMode val="edge"/>
          <c:x val="0.220758387443523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41297595847134"/>
          <c:y val="0.169222403480152"/>
          <c:w val="0.897067184027079"/>
          <c:h val="0.7372485046220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Rdata!$C$10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Rdata!$B$11:$B$30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Rdata!$C$11:$C$30</c:f>
              <c:numCache>
                <c:formatCode>General</c:formatCode>
                <c:ptCount val="20"/>
                <c:pt idx="0">
                  <c:v>11626.03706926033</c:v>
                </c:pt>
                <c:pt idx="1">
                  <c:v>12594.40155676431</c:v>
                </c:pt>
                <c:pt idx="2">
                  <c:v>13028.19860487865</c:v>
                </c:pt>
                <c:pt idx="3">
                  <c:v>13346.70102282067</c:v>
                </c:pt>
                <c:pt idx="4">
                  <c:v>13180.901834486</c:v>
                </c:pt>
                <c:pt idx="5">
                  <c:v>11626.88901094117</c:v>
                </c:pt>
                <c:pt idx="6">
                  <c:v>12769.50218217716</c:v>
                </c:pt>
                <c:pt idx="7">
                  <c:v>11627.86772967833</c:v>
                </c:pt>
                <c:pt idx="8">
                  <c:v>11627.86772967833</c:v>
                </c:pt>
                <c:pt idx="9">
                  <c:v>11626.03706926033</c:v>
                </c:pt>
                <c:pt idx="10">
                  <c:v>11626.03706926033</c:v>
                </c:pt>
                <c:pt idx="11">
                  <c:v>11626.03706926033</c:v>
                </c:pt>
                <c:pt idx="12">
                  <c:v>10166.48312527494</c:v>
                </c:pt>
                <c:pt idx="13">
                  <c:v>11204.89675338828</c:v>
                </c:pt>
                <c:pt idx="14">
                  <c:v>11035.38983996219</c:v>
                </c:pt>
                <c:pt idx="15">
                  <c:v>10430.77912871194</c:v>
                </c:pt>
                <c:pt idx="16">
                  <c:v>9366.74809287033</c:v>
                </c:pt>
                <c:pt idx="17">
                  <c:v>8028.328546612417</c:v>
                </c:pt>
                <c:pt idx="18">
                  <c:v>8698.956160670863</c:v>
                </c:pt>
                <c:pt idx="19">
                  <c:v>7204.827024115065</c:v>
                </c:pt>
              </c:numCache>
            </c:numRef>
          </c:val>
        </c:ser>
        <c:ser>
          <c:idx val="1"/>
          <c:order val="1"/>
          <c:tx>
            <c:strRef>
              <c:f>Rdata!$D$10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Rdata!$B$11:$B$30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Rdata!$D$11:$D$30</c:f>
              <c:numCache>
                <c:formatCode>General</c:formatCode>
                <c:ptCount val="20"/>
                <c:pt idx="0">
                  <c:v>11564.0</c:v>
                </c:pt>
                <c:pt idx="1">
                  <c:v>12583.0</c:v>
                </c:pt>
                <c:pt idx="2">
                  <c:v>12916.0</c:v>
                </c:pt>
                <c:pt idx="3">
                  <c:v>13212.0</c:v>
                </c:pt>
                <c:pt idx="4">
                  <c:v>13158.0</c:v>
                </c:pt>
                <c:pt idx="5">
                  <c:v>11654.0</c:v>
                </c:pt>
                <c:pt idx="6">
                  <c:v>12736.0</c:v>
                </c:pt>
                <c:pt idx="7">
                  <c:v>11564.0</c:v>
                </c:pt>
                <c:pt idx="8">
                  <c:v>11564.0</c:v>
                </c:pt>
                <c:pt idx="9">
                  <c:v>11564.0</c:v>
                </c:pt>
                <c:pt idx="10">
                  <c:v>11564.0</c:v>
                </c:pt>
                <c:pt idx="11">
                  <c:v>11564.0</c:v>
                </c:pt>
                <c:pt idx="12">
                  <c:v>10431.0</c:v>
                </c:pt>
                <c:pt idx="13">
                  <c:v>11590.0</c:v>
                </c:pt>
                <c:pt idx="14">
                  <c:v>10989.0</c:v>
                </c:pt>
                <c:pt idx="15">
                  <c:v>10972.0</c:v>
                </c:pt>
                <c:pt idx="16">
                  <c:v>9538.0</c:v>
                </c:pt>
                <c:pt idx="17">
                  <c:v>8059.0</c:v>
                </c:pt>
                <c:pt idx="18">
                  <c:v>8943.0</c:v>
                </c:pt>
                <c:pt idx="19">
                  <c:v>7350.0</c:v>
                </c:pt>
              </c:numCache>
            </c:numRef>
          </c:val>
        </c:ser>
        <c:ser>
          <c:idx val="2"/>
          <c:order val="2"/>
          <c:tx>
            <c:strRef>
              <c:f>Rdata!$E$10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Rdata!$B$11:$B$30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Rdata!$E$11:$E$30</c:f>
              <c:numCache>
                <c:formatCode>General</c:formatCode>
                <c:ptCount val="20"/>
                <c:pt idx="0">
                  <c:v>11602.0</c:v>
                </c:pt>
                <c:pt idx="1">
                  <c:v>12595.0</c:v>
                </c:pt>
                <c:pt idx="2">
                  <c:v>12981.0</c:v>
                </c:pt>
                <c:pt idx="3">
                  <c:v>13407.0</c:v>
                </c:pt>
                <c:pt idx="4">
                  <c:v>13190.0</c:v>
                </c:pt>
                <c:pt idx="5">
                  <c:v>11602.0</c:v>
                </c:pt>
                <c:pt idx="6">
                  <c:v>12726.0</c:v>
                </c:pt>
                <c:pt idx="7">
                  <c:v>11677.0</c:v>
                </c:pt>
                <c:pt idx="8">
                  <c:v>11602.0</c:v>
                </c:pt>
                <c:pt idx="9">
                  <c:v>11602.0</c:v>
                </c:pt>
                <c:pt idx="10">
                  <c:v>11602.0</c:v>
                </c:pt>
                <c:pt idx="11">
                  <c:v>11602.0</c:v>
                </c:pt>
                <c:pt idx="12">
                  <c:v>10425.0</c:v>
                </c:pt>
                <c:pt idx="13">
                  <c:v>11587.0</c:v>
                </c:pt>
                <c:pt idx="14">
                  <c:v>11014.0</c:v>
                </c:pt>
                <c:pt idx="15">
                  <c:v>10966.0</c:v>
                </c:pt>
                <c:pt idx="16">
                  <c:v>9531.0</c:v>
                </c:pt>
                <c:pt idx="17">
                  <c:v>8055.0</c:v>
                </c:pt>
                <c:pt idx="18">
                  <c:v>8939.0</c:v>
                </c:pt>
                <c:pt idx="19">
                  <c:v>7346.0</c:v>
                </c:pt>
              </c:numCache>
            </c:numRef>
          </c:val>
        </c:ser>
        <c:ser>
          <c:idx val="3"/>
          <c:order val="3"/>
          <c:tx>
            <c:strRef>
              <c:f>Rdata!$F$10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Rdata!$B$11:$B$30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Rdata!$F$11:$F$30</c:f>
              <c:numCache>
                <c:formatCode>General</c:formatCode>
                <c:ptCount val="20"/>
                <c:pt idx="0">
                  <c:v>11899.85968377415</c:v>
                </c:pt>
                <c:pt idx="1">
                  <c:v>12540.81881681465</c:v>
                </c:pt>
                <c:pt idx="2">
                  <c:v>12954.42665347335</c:v>
                </c:pt>
                <c:pt idx="3">
                  <c:v>13314.10990109545</c:v>
                </c:pt>
                <c:pt idx="4">
                  <c:v>13134.17030812735</c:v>
                </c:pt>
                <c:pt idx="5">
                  <c:v>11899.86186746705</c:v>
                </c:pt>
                <c:pt idx="6">
                  <c:v>12744.27828233315</c:v>
                </c:pt>
                <c:pt idx="7">
                  <c:v>11899.85968201855</c:v>
                </c:pt>
                <c:pt idx="8">
                  <c:v>0.0</c:v>
                </c:pt>
                <c:pt idx="9">
                  <c:v>11899.85968377415</c:v>
                </c:pt>
                <c:pt idx="10">
                  <c:v>11899.85968377405</c:v>
                </c:pt>
                <c:pt idx="11">
                  <c:v>11899.85968377415</c:v>
                </c:pt>
                <c:pt idx="12">
                  <c:v>10398.68724294016</c:v>
                </c:pt>
                <c:pt idx="13">
                  <c:v>11409.80343697233</c:v>
                </c:pt>
                <c:pt idx="14">
                  <c:v>11100.5252576956</c:v>
                </c:pt>
                <c:pt idx="15">
                  <c:v>10762.38715226553</c:v>
                </c:pt>
                <c:pt idx="16">
                  <c:v>9569.570525761592</c:v>
                </c:pt>
                <c:pt idx="17">
                  <c:v>8171.047851555582</c:v>
                </c:pt>
                <c:pt idx="18">
                  <c:v>8677.402479509226</c:v>
                </c:pt>
                <c:pt idx="19">
                  <c:v>7762.75602566165</c:v>
                </c:pt>
              </c:numCache>
            </c:numRef>
          </c:val>
        </c:ser>
        <c:ser>
          <c:idx val="4"/>
          <c:order val="4"/>
          <c:tx>
            <c:strRef>
              <c:f>Rdata!$G$10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Rdata!$B$11:$B$30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Rdata!$G$11:$G$30</c:f>
              <c:numCache>
                <c:formatCode>General</c:formatCode>
                <c:ptCount val="20"/>
                <c:pt idx="0">
                  <c:v>11932.0</c:v>
                </c:pt>
                <c:pt idx="1">
                  <c:v>12653.0</c:v>
                </c:pt>
                <c:pt idx="2">
                  <c:v>13104.0</c:v>
                </c:pt>
                <c:pt idx="3">
                  <c:v>13467.0</c:v>
                </c:pt>
                <c:pt idx="4">
                  <c:v>13277.0</c:v>
                </c:pt>
                <c:pt idx="5">
                  <c:v>11932.0</c:v>
                </c:pt>
                <c:pt idx="6">
                  <c:v>12863.0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10177.0</c:v>
                </c:pt>
                <c:pt idx="13">
                  <c:v>11186.0</c:v>
                </c:pt>
                <c:pt idx="14">
                  <c:v>11044.0</c:v>
                </c:pt>
                <c:pt idx="15">
                  <c:v>10639.0</c:v>
                </c:pt>
                <c:pt idx="16">
                  <c:v>9419.0</c:v>
                </c:pt>
                <c:pt idx="17">
                  <c:v>7992.0</c:v>
                </c:pt>
                <c:pt idx="18">
                  <c:v>8846.0</c:v>
                </c:pt>
                <c:pt idx="19">
                  <c:v>7351.0</c:v>
                </c:pt>
              </c:numCache>
            </c:numRef>
          </c:val>
        </c:ser>
        <c:ser>
          <c:idx val="5"/>
          <c:order val="5"/>
          <c:tx>
            <c:strRef>
              <c:f>Rdata!$H$10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Rdata!$B$11:$B$30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Rdata!$H$11:$H$30</c:f>
              <c:numCache>
                <c:formatCode>General</c:formatCode>
                <c:ptCount val="20"/>
                <c:pt idx="0">
                  <c:v>11548.0</c:v>
                </c:pt>
                <c:pt idx="1">
                  <c:v>12162.0</c:v>
                </c:pt>
                <c:pt idx="2">
                  <c:v>12875.0</c:v>
                </c:pt>
                <c:pt idx="3">
                  <c:v>13335.0</c:v>
                </c:pt>
                <c:pt idx="4">
                  <c:v>13101.0</c:v>
                </c:pt>
                <c:pt idx="5">
                  <c:v>11546.0</c:v>
                </c:pt>
                <c:pt idx="6">
                  <c:v>12762.0</c:v>
                </c:pt>
                <c:pt idx="7">
                  <c:v>11519.0</c:v>
                </c:pt>
                <c:pt idx="8">
                  <c:v>11549.0</c:v>
                </c:pt>
                <c:pt idx="9">
                  <c:v>11548.0</c:v>
                </c:pt>
                <c:pt idx="10">
                  <c:v>11548.0</c:v>
                </c:pt>
                <c:pt idx="11">
                  <c:v>11461.0</c:v>
                </c:pt>
                <c:pt idx="12">
                  <c:v>10274.0</c:v>
                </c:pt>
                <c:pt idx="13">
                  <c:v>11344.0</c:v>
                </c:pt>
                <c:pt idx="14">
                  <c:v>10684.0</c:v>
                </c:pt>
                <c:pt idx="15">
                  <c:v>10747.0</c:v>
                </c:pt>
                <c:pt idx="16">
                  <c:v>9585.0</c:v>
                </c:pt>
                <c:pt idx="17">
                  <c:v>8089.0</c:v>
                </c:pt>
                <c:pt idx="18">
                  <c:v>8985.0</c:v>
                </c:pt>
                <c:pt idx="19">
                  <c:v>7471.0</c:v>
                </c:pt>
              </c:numCache>
            </c:numRef>
          </c:val>
        </c:ser>
        <c:ser>
          <c:idx val="6"/>
          <c:order val="6"/>
          <c:tx>
            <c:strRef>
              <c:f>Rdata!$I$10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Rdata!$B$11:$B$30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Rdata!$I$11:$I$30</c:f>
              <c:numCache>
                <c:formatCode>0</c:formatCode>
                <c:ptCount val="20"/>
                <c:pt idx="0">
                  <c:v>11996.08710167816</c:v>
                </c:pt>
                <c:pt idx="1">
                  <c:v>12572.14291510828</c:v>
                </c:pt>
                <c:pt idx="2">
                  <c:v>12988.80161511552</c:v>
                </c:pt>
                <c:pt idx="3">
                  <c:v>13356.23489611412</c:v>
                </c:pt>
                <c:pt idx="4">
                  <c:v>13356.23489611412</c:v>
                </c:pt>
                <c:pt idx="5">
                  <c:v>11996.07787695876</c:v>
                </c:pt>
                <c:pt idx="6">
                  <c:v>12776.50310347295</c:v>
                </c:pt>
                <c:pt idx="7">
                  <c:v>11996.0871015624</c:v>
                </c:pt>
                <c:pt idx="8">
                  <c:v>11996.08710167816</c:v>
                </c:pt>
                <c:pt idx="9">
                  <c:v>11996.08710167816</c:v>
                </c:pt>
                <c:pt idx="10">
                  <c:v>11996.0871016781</c:v>
                </c:pt>
                <c:pt idx="11">
                  <c:v>11996.08710167817</c:v>
                </c:pt>
                <c:pt idx="12">
                  <c:v>10438.48225727353</c:v>
                </c:pt>
                <c:pt idx="13">
                  <c:v>11450.74992949364</c:v>
                </c:pt>
                <c:pt idx="14">
                  <c:v>11261.82983311761</c:v>
                </c:pt>
                <c:pt idx="15">
                  <c:v>10902.65061078212</c:v>
                </c:pt>
                <c:pt idx="16">
                  <c:v>9588.252809248972</c:v>
                </c:pt>
                <c:pt idx="17">
                  <c:v>8466.79771778599</c:v>
                </c:pt>
                <c:pt idx="18">
                  <c:v>9126.96582052448</c:v>
                </c:pt>
                <c:pt idx="19">
                  <c:v>7932.8215101565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7866296"/>
        <c:axId val="1790074184"/>
      </c:barChart>
      <c:catAx>
        <c:axId val="1787866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00741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90074184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(Wh/h)</a:t>
                </a:r>
              </a:p>
            </c:rich>
          </c:tx>
          <c:layout>
            <c:manualLayout>
              <c:xMode val="edge"/>
              <c:yMode val="edge"/>
              <c:x val="0.0118386977432482"/>
              <c:y val="0.20460041189794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786629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5327647029693"/>
          <c:y val="0.932572050027189"/>
          <c:w val="0.728642016307341"/>
          <c:h val="0.063077759651984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B16.5.2-30.  HVAC BESTEST: CE300 - CE545
Hourly Maximum IDB Sensitivities</a:t>
            </a:r>
          </a:p>
        </c:rich>
      </c:tx>
      <c:layout>
        <c:manualLayout>
          <c:xMode val="edge"/>
          <c:yMode val="edge"/>
          <c:x val="0.214173228346457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"/>
          <c:y val="0.169222403480152"/>
          <c:w val="0.94112042321014"/>
          <c:h val="0.7372485046220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Tdata!$C$389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Tdata!$B$390:$B$407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Tdata!$C$390:$C$407</c:f>
              <c:numCache>
                <c:formatCode>General</c:formatCode>
                <c:ptCount val="18"/>
                <c:pt idx="0">
                  <c:v>0.8779</c:v>
                </c:pt>
                <c:pt idx="1">
                  <c:v>6.160499999999999</c:v>
                </c:pt>
                <c:pt idx="2">
                  <c:v>6.032200000000003</c:v>
                </c:pt>
                <c:pt idx="3">
                  <c:v>-0.128299999999996</c:v>
                </c:pt>
                <c:pt idx="4">
                  <c:v>6.106700000000004</c:v>
                </c:pt>
                <c:pt idx="5">
                  <c:v>-0.0745000000000004</c:v>
                </c:pt>
                <c:pt idx="6">
                  <c:v>8.3842</c:v>
                </c:pt>
                <c:pt idx="7">
                  <c:v>7.558599999999998</c:v>
                </c:pt>
                <c:pt idx="8">
                  <c:v>0.914899999999999</c:v>
                </c:pt>
                <c:pt idx="9">
                  <c:v>0.625700000000002</c:v>
                </c:pt>
                <c:pt idx="10">
                  <c:v>0.0</c:v>
                </c:pt>
                <c:pt idx="11">
                  <c:v>0.999300000000002</c:v>
                </c:pt>
                <c:pt idx="12">
                  <c:v>0.845300000000002</c:v>
                </c:pt>
                <c:pt idx="13">
                  <c:v>-0.394500000000001</c:v>
                </c:pt>
                <c:pt idx="14">
                  <c:v>0.294900000000002</c:v>
                </c:pt>
                <c:pt idx="15">
                  <c:v>19.9568</c:v>
                </c:pt>
                <c:pt idx="16">
                  <c:v>0.310600000000001</c:v>
                </c:pt>
                <c:pt idx="17">
                  <c:v>19.525</c:v>
                </c:pt>
              </c:numCache>
            </c:numRef>
          </c:val>
        </c:ser>
        <c:ser>
          <c:idx val="1"/>
          <c:order val="1"/>
          <c:tx>
            <c:strRef>
              <c:f>Tdata!$D$389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Tdata!$B$390:$B$407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Tdata!$D$390:$D$407</c:f>
              <c:numCache>
                <c:formatCode>General</c:formatCode>
                <c:ptCount val="18"/>
                <c:pt idx="0">
                  <c:v>1.780000000000001</c:v>
                </c:pt>
                <c:pt idx="1">
                  <c:v>6.5</c:v>
                </c:pt>
                <c:pt idx="2">
                  <c:v>6.609999999999999</c:v>
                </c:pt>
                <c:pt idx="3">
                  <c:v>0.109999999999999</c:v>
                </c:pt>
                <c:pt idx="4">
                  <c:v>6.5</c:v>
                </c:pt>
                <c:pt idx="5">
                  <c:v>0.109999999999999</c:v>
                </c:pt>
                <c:pt idx="6">
                  <c:v>9.829999999999998</c:v>
                </c:pt>
                <c:pt idx="7">
                  <c:v>7.670000000000002</c:v>
                </c:pt>
                <c:pt idx="8">
                  <c:v>2.449999999999999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18.95</c:v>
                </c:pt>
                <c:pt idx="16">
                  <c:v>-0.0500000000000007</c:v>
                </c:pt>
                <c:pt idx="17">
                  <c:v>19.89</c:v>
                </c:pt>
              </c:numCache>
            </c:numRef>
          </c:val>
        </c:ser>
        <c:ser>
          <c:idx val="2"/>
          <c:order val="2"/>
          <c:tx>
            <c:strRef>
              <c:f>Tdata!$E$389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Tdata!$B$390:$B$407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Tdata!$E$390:$E$407</c:f>
              <c:numCache>
                <c:formatCode>General</c:formatCode>
                <c:ptCount val="18"/>
                <c:pt idx="0">
                  <c:v>1.609999999999999</c:v>
                </c:pt>
                <c:pt idx="1">
                  <c:v>6.39</c:v>
                </c:pt>
                <c:pt idx="2">
                  <c:v>6.89</c:v>
                </c:pt>
                <c:pt idx="3">
                  <c:v>0.5</c:v>
                </c:pt>
                <c:pt idx="4">
                  <c:v>6.45</c:v>
                </c:pt>
                <c:pt idx="5">
                  <c:v>0.440000000000001</c:v>
                </c:pt>
                <c:pt idx="6">
                  <c:v>9.829999999999998</c:v>
                </c:pt>
                <c:pt idx="7">
                  <c:v>7.450000000000003</c:v>
                </c:pt>
                <c:pt idx="8">
                  <c:v>3.719999999999999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19.12</c:v>
                </c:pt>
                <c:pt idx="16">
                  <c:v>-0.0500000000000007</c:v>
                </c:pt>
                <c:pt idx="17">
                  <c:v>19.89</c:v>
                </c:pt>
              </c:numCache>
            </c:numRef>
          </c:val>
        </c:ser>
        <c:ser>
          <c:idx val="3"/>
          <c:order val="3"/>
          <c:tx>
            <c:strRef>
              <c:f>Tdata!$F$389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Tdata!$B$390:$B$407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Tdata!$F$390:$F$407</c:f>
              <c:numCache>
                <c:formatCode>General</c:formatCode>
                <c:ptCount val="18"/>
                <c:pt idx="0">
                  <c:v>1.472198331520801</c:v>
                </c:pt>
                <c:pt idx="1">
                  <c:v>6.706455266891098</c:v>
                </c:pt>
                <c:pt idx="2">
                  <c:v>6.066170768733201</c:v>
                </c:pt>
                <c:pt idx="3">
                  <c:v>-0.640284498157896</c:v>
                </c:pt>
                <c:pt idx="4">
                  <c:v>6.4952678109277</c:v>
                </c:pt>
                <c:pt idx="5">
                  <c:v>-0.429097042194499</c:v>
                </c:pt>
                <c:pt idx="6">
                  <c:v>9.999658762423798</c:v>
                </c:pt>
                <c:pt idx="7">
                  <c:v>7.508079256981297</c:v>
                </c:pt>
                <c:pt idx="8">
                  <c:v>1.9073982983817</c:v>
                </c:pt>
                <c:pt idx="9">
                  <c:v>0.0</c:v>
                </c:pt>
                <c:pt idx="10">
                  <c:v>-1.54010137976002E-11</c:v>
                </c:pt>
                <c:pt idx="11">
                  <c:v>0.000567940069199579</c:v>
                </c:pt>
                <c:pt idx="12">
                  <c:v>0.000495094068497792</c:v>
                </c:pt>
                <c:pt idx="13">
                  <c:v>-0.00264473564699941</c:v>
                </c:pt>
                <c:pt idx="14">
                  <c:v>-2.29578027699517E-8</c:v>
                </c:pt>
                <c:pt idx="15">
                  <c:v>19.9990159208228</c:v>
                </c:pt>
                <c:pt idx="16">
                  <c:v>0.000433092503598686</c:v>
                </c:pt>
                <c:pt idx="17">
                  <c:v>19.9994577498816</c:v>
                </c:pt>
              </c:numCache>
            </c:numRef>
          </c:val>
        </c:ser>
        <c:ser>
          <c:idx val="4"/>
          <c:order val="4"/>
          <c:tx>
            <c:strRef>
              <c:f>Tdata!$G$389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Tdata!$B$390:$B$407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Tdata!$G$390:$G$407</c:f>
              <c:numCache>
                <c:formatCode>General</c:formatCode>
                <c:ptCount val="18"/>
                <c:pt idx="0">
                  <c:v>1.57</c:v>
                </c:pt>
                <c:pt idx="1">
                  <c:v>7.27</c:v>
                </c:pt>
                <c:pt idx="2">
                  <c:v>6.849999999999998</c:v>
                </c:pt>
                <c:pt idx="3">
                  <c:v>-0.420000000000002</c:v>
                </c:pt>
                <c:pt idx="4">
                  <c:v>7.099999999999998</c:v>
                </c:pt>
                <c:pt idx="5">
                  <c:v>-0.25</c:v>
                </c:pt>
                <c:pt idx="6">
                  <c:v>9.95</c:v>
                </c:pt>
                <c:pt idx="7">
                  <c:v>7.95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-0.0300000000000011</c:v>
                </c:pt>
                <c:pt idx="14">
                  <c:v>0.0</c:v>
                </c:pt>
                <c:pt idx="15">
                  <c:v>19.02</c:v>
                </c:pt>
                <c:pt idx="16">
                  <c:v>0.0</c:v>
                </c:pt>
                <c:pt idx="17">
                  <c:v>19.95</c:v>
                </c:pt>
              </c:numCache>
            </c:numRef>
          </c:val>
        </c:ser>
        <c:ser>
          <c:idx val="5"/>
          <c:order val="5"/>
          <c:tx>
            <c:strRef>
              <c:f>Tdata!$H$389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Tdata!$B$390:$B$407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Tdata!$H$390:$H$407</c:f>
              <c:numCache>
                <c:formatCode>General</c:formatCode>
                <c:ptCount val="18"/>
                <c:pt idx="0">
                  <c:v>1.0</c:v>
                </c:pt>
                <c:pt idx="1">
                  <c:v>5.459999999999997</c:v>
                </c:pt>
                <c:pt idx="2">
                  <c:v>5.109999999999999</c:v>
                </c:pt>
                <c:pt idx="3">
                  <c:v>-0.349999999999998</c:v>
                </c:pt>
                <c:pt idx="4">
                  <c:v>5.389999999999997</c:v>
                </c:pt>
                <c:pt idx="5">
                  <c:v>-0.279999999999998</c:v>
                </c:pt>
                <c:pt idx="6">
                  <c:v>8.809999999999998</c:v>
                </c:pt>
                <c:pt idx="7">
                  <c:v>6.940000000000001</c:v>
                </c:pt>
                <c:pt idx="8">
                  <c:v>-0.150000000000002</c:v>
                </c:pt>
                <c:pt idx="9">
                  <c:v>0.0</c:v>
                </c:pt>
                <c:pt idx="10">
                  <c:v>0.0399999999999991</c:v>
                </c:pt>
                <c:pt idx="11">
                  <c:v>0.259999999999998</c:v>
                </c:pt>
                <c:pt idx="12">
                  <c:v>0.0700000000000003</c:v>
                </c:pt>
                <c:pt idx="13">
                  <c:v>-1.190000000000001</c:v>
                </c:pt>
                <c:pt idx="14">
                  <c:v>0.0</c:v>
                </c:pt>
                <c:pt idx="15">
                  <c:v>16.38</c:v>
                </c:pt>
                <c:pt idx="16">
                  <c:v>0.0</c:v>
                </c:pt>
                <c:pt idx="17">
                  <c:v>20.0</c:v>
                </c:pt>
              </c:numCache>
            </c:numRef>
          </c:val>
        </c:ser>
        <c:ser>
          <c:idx val="6"/>
          <c:order val="6"/>
          <c:tx>
            <c:strRef>
              <c:f>Tdata!$I$389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Tdata!$B$390:$B$407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Tdata!$I$390:$I$407</c:f>
              <c:numCache>
                <c:formatCode>General</c:formatCode>
                <c:ptCount val="18"/>
                <c:pt idx="0">
                  <c:v>1.553962556650706</c:v>
                </c:pt>
                <c:pt idx="1">
                  <c:v>6.840375310301002</c:v>
                </c:pt>
                <c:pt idx="2">
                  <c:v>6.493166156973035</c:v>
                </c:pt>
                <c:pt idx="3">
                  <c:v>-0.347209153327967</c:v>
                </c:pt>
                <c:pt idx="4">
                  <c:v>7.560247094956157</c:v>
                </c:pt>
                <c:pt idx="5">
                  <c:v>-1.067080937983121</c:v>
                </c:pt>
                <c:pt idx="6">
                  <c:v>9.998815554496008</c:v>
                </c:pt>
                <c:pt idx="7">
                  <c:v>7.816995489502755</c:v>
                </c:pt>
                <c:pt idx="8">
                  <c:v>0.262267840848931</c:v>
                </c:pt>
                <c:pt idx="9">
                  <c:v>0.0</c:v>
                </c:pt>
                <c:pt idx="10">
                  <c:v>0.0</c:v>
                </c:pt>
                <c:pt idx="11">
                  <c:v>0.000232458982878825</c:v>
                </c:pt>
                <c:pt idx="12">
                  <c:v>8.17124146124115E-14</c:v>
                </c:pt>
                <c:pt idx="13">
                  <c:v>-0.0019447617406243</c:v>
                </c:pt>
                <c:pt idx="14">
                  <c:v>8.5012602468737E-7</c:v>
                </c:pt>
                <c:pt idx="15">
                  <c:v>19.71881420204129</c:v>
                </c:pt>
                <c:pt idx="16">
                  <c:v>0.00127597857934703</c:v>
                </c:pt>
                <c:pt idx="17">
                  <c:v>19.99724852613971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8840952"/>
        <c:axId val="2108799608"/>
      </c:barChart>
      <c:catAx>
        <c:axId val="2108840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87996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8799608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Temperature (°C)</a:t>
                </a:r>
              </a:p>
            </c:rich>
          </c:tx>
          <c:layout>
            <c:manualLayout>
              <c:xMode val="edge"/>
              <c:yMode val="edge"/>
              <c:x val="0.0118386977432482"/>
              <c:y val="0.30002183658527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884095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6490484471905"/>
          <c:y val="0.932572050027189"/>
          <c:w val="0.750234822201054"/>
          <c:h val="0.063077759651984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B16.5.2-31.  HVAC BESTEST: CE300 - CE545
Hourly Minimum Indoor Dry-Bulb Temperature</a:t>
            </a:r>
          </a:p>
        </c:rich>
      </c:tx>
      <c:layout>
        <c:manualLayout>
          <c:xMode val="edge"/>
          <c:yMode val="edge"/>
          <c:x val="0.214173228346457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167693522216493"/>
          <c:y val="0.169222403480152"/>
          <c:w val="0.921595427652565"/>
          <c:h val="0.7372485046220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Rdata!$C$183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Rdata!$B$184:$B$203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Rdata!$C$184:$C$203</c:f>
              <c:numCache>
                <c:formatCode>General</c:formatCode>
                <c:ptCount val="20"/>
                <c:pt idx="0">
                  <c:v>7.92998</c:v>
                </c:pt>
                <c:pt idx="1">
                  <c:v>7.92998</c:v>
                </c:pt>
                <c:pt idx="2">
                  <c:v>7.92998</c:v>
                </c:pt>
                <c:pt idx="3">
                  <c:v>7.92998</c:v>
                </c:pt>
                <c:pt idx="4">
                  <c:v>7.92998</c:v>
                </c:pt>
                <c:pt idx="5">
                  <c:v>7.92998</c:v>
                </c:pt>
                <c:pt idx="6">
                  <c:v>7.92998</c:v>
                </c:pt>
                <c:pt idx="7">
                  <c:v>7.92998</c:v>
                </c:pt>
                <c:pt idx="8">
                  <c:v>7.92998</c:v>
                </c:pt>
                <c:pt idx="9">
                  <c:v>7.92998</c:v>
                </c:pt>
                <c:pt idx="10">
                  <c:v>7.92998</c:v>
                </c:pt>
                <c:pt idx="11">
                  <c:v>7.92998</c:v>
                </c:pt>
                <c:pt idx="12">
                  <c:v>8.42701</c:v>
                </c:pt>
                <c:pt idx="13">
                  <c:v>8.42701</c:v>
                </c:pt>
                <c:pt idx="14">
                  <c:v>8.30526</c:v>
                </c:pt>
                <c:pt idx="15">
                  <c:v>8.4141</c:v>
                </c:pt>
                <c:pt idx="16">
                  <c:v>8.44415</c:v>
                </c:pt>
                <c:pt idx="17">
                  <c:v>8.4215</c:v>
                </c:pt>
                <c:pt idx="18">
                  <c:v>8.22778</c:v>
                </c:pt>
                <c:pt idx="19">
                  <c:v>8.44856</c:v>
                </c:pt>
              </c:numCache>
            </c:numRef>
          </c:val>
        </c:ser>
        <c:ser>
          <c:idx val="1"/>
          <c:order val="1"/>
          <c:tx>
            <c:strRef>
              <c:f>Rdata!$D$183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Rdata!$B$184:$B$203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Rdata!$D$184:$D$203</c:f>
              <c:numCache>
                <c:formatCode>General</c:formatCode>
                <c:ptCount val="20"/>
                <c:pt idx="0">
                  <c:v>8.89</c:v>
                </c:pt>
                <c:pt idx="1">
                  <c:v>8.89</c:v>
                </c:pt>
                <c:pt idx="2">
                  <c:v>10.83</c:v>
                </c:pt>
                <c:pt idx="3">
                  <c:v>8.89</c:v>
                </c:pt>
                <c:pt idx="4">
                  <c:v>8.89</c:v>
                </c:pt>
                <c:pt idx="5">
                  <c:v>8.89</c:v>
                </c:pt>
                <c:pt idx="6">
                  <c:v>8.89</c:v>
                </c:pt>
                <c:pt idx="7">
                  <c:v>8.89</c:v>
                </c:pt>
                <c:pt idx="8">
                  <c:v>8.89</c:v>
                </c:pt>
                <c:pt idx="9">
                  <c:v>8.89</c:v>
                </c:pt>
                <c:pt idx="10">
                  <c:v>8.89</c:v>
                </c:pt>
                <c:pt idx="11">
                  <c:v>8.89</c:v>
                </c:pt>
                <c:pt idx="12">
                  <c:v>8.17</c:v>
                </c:pt>
                <c:pt idx="13">
                  <c:v>8.17</c:v>
                </c:pt>
                <c:pt idx="14">
                  <c:v>8.11</c:v>
                </c:pt>
                <c:pt idx="15">
                  <c:v>8.17</c:v>
                </c:pt>
                <c:pt idx="16">
                  <c:v>8.17</c:v>
                </c:pt>
                <c:pt idx="17">
                  <c:v>8.17</c:v>
                </c:pt>
                <c:pt idx="18">
                  <c:v>8.11</c:v>
                </c:pt>
                <c:pt idx="19">
                  <c:v>8.17</c:v>
                </c:pt>
              </c:numCache>
            </c:numRef>
          </c:val>
        </c:ser>
        <c:ser>
          <c:idx val="2"/>
          <c:order val="2"/>
          <c:tx>
            <c:strRef>
              <c:f>Rdata!$E$183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Rdata!$B$184:$B$203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Rdata!$E$184:$E$203</c:f>
              <c:numCache>
                <c:formatCode>General</c:formatCode>
                <c:ptCount val="20"/>
                <c:pt idx="0">
                  <c:v>8.83</c:v>
                </c:pt>
                <c:pt idx="1">
                  <c:v>8.83</c:v>
                </c:pt>
                <c:pt idx="2">
                  <c:v>10.78</c:v>
                </c:pt>
                <c:pt idx="3">
                  <c:v>8.83</c:v>
                </c:pt>
                <c:pt idx="4">
                  <c:v>8.83</c:v>
                </c:pt>
                <c:pt idx="5">
                  <c:v>8.83</c:v>
                </c:pt>
                <c:pt idx="6">
                  <c:v>8.83</c:v>
                </c:pt>
                <c:pt idx="7">
                  <c:v>8.83</c:v>
                </c:pt>
                <c:pt idx="8">
                  <c:v>8.83</c:v>
                </c:pt>
                <c:pt idx="9">
                  <c:v>8.83</c:v>
                </c:pt>
                <c:pt idx="10">
                  <c:v>8.83</c:v>
                </c:pt>
                <c:pt idx="11">
                  <c:v>8.83</c:v>
                </c:pt>
                <c:pt idx="12">
                  <c:v>7.94</c:v>
                </c:pt>
                <c:pt idx="13">
                  <c:v>7.94</c:v>
                </c:pt>
                <c:pt idx="14">
                  <c:v>7.89</c:v>
                </c:pt>
                <c:pt idx="15">
                  <c:v>7.94</c:v>
                </c:pt>
                <c:pt idx="16">
                  <c:v>7.94</c:v>
                </c:pt>
                <c:pt idx="17">
                  <c:v>7.94</c:v>
                </c:pt>
                <c:pt idx="18">
                  <c:v>7.89</c:v>
                </c:pt>
                <c:pt idx="19">
                  <c:v>7.94</c:v>
                </c:pt>
              </c:numCache>
            </c:numRef>
          </c:val>
        </c:ser>
        <c:ser>
          <c:idx val="3"/>
          <c:order val="3"/>
          <c:tx>
            <c:strRef>
              <c:f>Rdata!$F$183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Rdata!$B$184:$B$203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Rdata!$F$184:$F$203</c:f>
              <c:numCache>
                <c:formatCode>General</c:formatCode>
                <c:ptCount val="20"/>
                <c:pt idx="0">
                  <c:v>8.71753510379903</c:v>
                </c:pt>
                <c:pt idx="1">
                  <c:v>8.71740621456701</c:v>
                </c:pt>
                <c:pt idx="2">
                  <c:v>7.75373143295844</c:v>
                </c:pt>
                <c:pt idx="3">
                  <c:v>8.71596699920514</c:v>
                </c:pt>
                <c:pt idx="4">
                  <c:v>8.71596699920514</c:v>
                </c:pt>
                <c:pt idx="5">
                  <c:v>8.71753510379903</c:v>
                </c:pt>
                <c:pt idx="6">
                  <c:v>8.717714933000179</c:v>
                </c:pt>
                <c:pt idx="7">
                  <c:v>8.717535103799</c:v>
                </c:pt>
                <c:pt idx="8">
                  <c:v>0.0</c:v>
                </c:pt>
                <c:pt idx="9">
                  <c:v>8.717535103799</c:v>
                </c:pt>
                <c:pt idx="10">
                  <c:v>8.717535103799</c:v>
                </c:pt>
                <c:pt idx="11">
                  <c:v>8.717535103799</c:v>
                </c:pt>
                <c:pt idx="12">
                  <c:v>8.93878874501373</c:v>
                </c:pt>
                <c:pt idx="13">
                  <c:v>8.938788757614979</c:v>
                </c:pt>
                <c:pt idx="14">
                  <c:v>8.83496247901735</c:v>
                </c:pt>
                <c:pt idx="15">
                  <c:v>8.89778073395255</c:v>
                </c:pt>
                <c:pt idx="16">
                  <c:v>9.01470359247621</c:v>
                </c:pt>
                <c:pt idx="17">
                  <c:v>8.93810358038137</c:v>
                </c:pt>
                <c:pt idx="18">
                  <c:v>8.8326749980272</c:v>
                </c:pt>
                <c:pt idx="19">
                  <c:v>9.01316313952124</c:v>
                </c:pt>
              </c:numCache>
            </c:numRef>
          </c:val>
        </c:ser>
        <c:ser>
          <c:idx val="4"/>
          <c:order val="4"/>
          <c:tx>
            <c:strRef>
              <c:f>Rdata!$G$183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Rdata!$B$184:$B$203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Rdata!$G$184:$G$203</c:f>
              <c:numCache>
                <c:formatCode>General</c:formatCode>
                <c:ptCount val="20"/>
                <c:pt idx="0">
                  <c:v>8.0</c:v>
                </c:pt>
                <c:pt idx="1">
                  <c:v>8.0</c:v>
                </c:pt>
                <c:pt idx="2">
                  <c:v>8.0</c:v>
                </c:pt>
                <c:pt idx="3">
                  <c:v>8.0</c:v>
                </c:pt>
                <c:pt idx="4">
                  <c:v>8.0</c:v>
                </c:pt>
                <c:pt idx="5">
                  <c:v>8.0</c:v>
                </c:pt>
                <c:pt idx="6">
                  <c:v>8.0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8.54</c:v>
                </c:pt>
                <c:pt idx="13">
                  <c:v>8.54</c:v>
                </c:pt>
                <c:pt idx="14">
                  <c:v>8.51</c:v>
                </c:pt>
                <c:pt idx="15">
                  <c:v>8.54</c:v>
                </c:pt>
                <c:pt idx="16">
                  <c:v>8.54</c:v>
                </c:pt>
                <c:pt idx="17">
                  <c:v>8.54</c:v>
                </c:pt>
                <c:pt idx="18">
                  <c:v>8.51</c:v>
                </c:pt>
                <c:pt idx="19">
                  <c:v>8.54</c:v>
                </c:pt>
              </c:numCache>
            </c:numRef>
          </c:val>
        </c:ser>
        <c:ser>
          <c:idx val="5"/>
          <c:order val="5"/>
          <c:tx>
            <c:strRef>
              <c:f>Rdata!$H$183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Rdata!$B$184:$B$203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Rdata!$H$184:$H$203</c:f>
              <c:numCache>
                <c:formatCode>General</c:formatCode>
                <c:ptCount val="20"/>
                <c:pt idx="0">
                  <c:v>6.99</c:v>
                </c:pt>
                <c:pt idx="1">
                  <c:v>6.99</c:v>
                </c:pt>
                <c:pt idx="2">
                  <c:v>6.99</c:v>
                </c:pt>
                <c:pt idx="3">
                  <c:v>6.99</c:v>
                </c:pt>
                <c:pt idx="4">
                  <c:v>6.99</c:v>
                </c:pt>
                <c:pt idx="5">
                  <c:v>6.99</c:v>
                </c:pt>
                <c:pt idx="6">
                  <c:v>6.99</c:v>
                </c:pt>
                <c:pt idx="7">
                  <c:v>6.99</c:v>
                </c:pt>
                <c:pt idx="8">
                  <c:v>6.99</c:v>
                </c:pt>
                <c:pt idx="9">
                  <c:v>6.99</c:v>
                </c:pt>
                <c:pt idx="10">
                  <c:v>6.99</c:v>
                </c:pt>
                <c:pt idx="11">
                  <c:v>7.0</c:v>
                </c:pt>
                <c:pt idx="12">
                  <c:v>24.04</c:v>
                </c:pt>
                <c:pt idx="13">
                  <c:v>24.04</c:v>
                </c:pt>
                <c:pt idx="14">
                  <c:v>13.57</c:v>
                </c:pt>
                <c:pt idx="15">
                  <c:v>15.98</c:v>
                </c:pt>
                <c:pt idx="16">
                  <c:v>33.01</c:v>
                </c:pt>
                <c:pt idx="17">
                  <c:v>24.04</c:v>
                </c:pt>
                <c:pt idx="18">
                  <c:v>14.95</c:v>
                </c:pt>
                <c:pt idx="19">
                  <c:v>33.01</c:v>
                </c:pt>
              </c:numCache>
            </c:numRef>
          </c:val>
        </c:ser>
        <c:ser>
          <c:idx val="6"/>
          <c:order val="6"/>
          <c:tx>
            <c:strRef>
              <c:f>Rdata!$I$183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Rdata!$B$184:$B$203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Rdata!$I$184:$I$203</c:f>
              <c:numCache>
                <c:formatCode>0</c:formatCode>
                <c:ptCount val="20"/>
                <c:pt idx="0">
                  <c:v>8.724016023518718</c:v>
                </c:pt>
                <c:pt idx="1">
                  <c:v>8.723939021688352</c:v>
                </c:pt>
                <c:pt idx="2">
                  <c:v>7.757602449200651</c:v>
                </c:pt>
                <c:pt idx="3">
                  <c:v>-2.33219399500188</c:v>
                </c:pt>
                <c:pt idx="4">
                  <c:v>-2.474503150004111</c:v>
                </c:pt>
                <c:pt idx="5">
                  <c:v>8.724016023518718</c:v>
                </c:pt>
                <c:pt idx="6">
                  <c:v>8.724196034943675</c:v>
                </c:pt>
                <c:pt idx="7">
                  <c:v>8.724016023468445</c:v>
                </c:pt>
                <c:pt idx="8">
                  <c:v>8.724016023518718</c:v>
                </c:pt>
                <c:pt idx="9">
                  <c:v>8.724016023518718</c:v>
                </c:pt>
                <c:pt idx="10">
                  <c:v>8.724016023468445</c:v>
                </c:pt>
                <c:pt idx="11">
                  <c:v>8.724016023468445</c:v>
                </c:pt>
                <c:pt idx="12">
                  <c:v>8.95660863492501</c:v>
                </c:pt>
                <c:pt idx="13">
                  <c:v>8.956608638144587</c:v>
                </c:pt>
                <c:pt idx="14">
                  <c:v>8.832268671464824</c:v>
                </c:pt>
                <c:pt idx="15">
                  <c:v>8.902478415077512</c:v>
                </c:pt>
                <c:pt idx="16">
                  <c:v>9.035707467732575</c:v>
                </c:pt>
                <c:pt idx="17">
                  <c:v>8.951306781326863</c:v>
                </c:pt>
                <c:pt idx="18">
                  <c:v>8.83112157900593</c:v>
                </c:pt>
                <c:pt idx="19">
                  <c:v>9.03102371504205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1305000"/>
        <c:axId val="1784514472"/>
      </c:barChart>
      <c:catAx>
        <c:axId val="2111305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45144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84514472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Temperature (°C)</a:t>
                </a:r>
              </a:p>
            </c:rich>
          </c:tx>
          <c:layout>
            <c:manualLayout>
              <c:xMode val="edge"/>
              <c:yMode val="edge"/>
              <c:x val="0.0118386977432482"/>
              <c:y val="0.30872221722692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130500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018626140101"/>
          <c:y val="0.932572050027189"/>
          <c:w val="0.753783401936023"/>
          <c:h val="0.063077759651984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B16.5.2-32.  HVAC BESTEST: CE300 - CE545
Annual Mean Zone Humidity Ratio</a:t>
            </a:r>
          </a:p>
        </c:rich>
      </c:tx>
      <c:layout>
        <c:manualLayout>
          <c:xMode val="edge"/>
          <c:yMode val="edge"/>
          <c:x val="0.214173228346457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359931368179422"/>
          <c:y val="0.169222403480152"/>
          <c:w val="0.902371643056272"/>
          <c:h val="0.7372485046220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Qdata!$C$258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Qdata!$B$259:$B$279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Qdata!$C$259:$C$279</c:f>
              <c:numCache>
                <c:formatCode>General</c:formatCode>
                <c:ptCount val="21"/>
                <c:pt idx="0">
                  <c:v>0.00906908220319634</c:v>
                </c:pt>
                <c:pt idx="1">
                  <c:v>0.0110708860856165</c:v>
                </c:pt>
                <c:pt idx="2">
                  <c:v>0.00998803732534248</c:v>
                </c:pt>
                <c:pt idx="3">
                  <c:v>0.00974094461872146</c:v>
                </c:pt>
                <c:pt idx="4">
                  <c:v>0.00979140590410958</c:v>
                </c:pt>
                <c:pt idx="5">
                  <c:v>0.00970593086415523</c:v>
                </c:pt>
                <c:pt idx="6">
                  <c:v>0.0084994811107306</c:v>
                </c:pt>
                <c:pt idx="7">
                  <c:v>0.00980114509589043</c:v>
                </c:pt>
                <c:pt idx="8">
                  <c:v>0.00974047719406393</c:v>
                </c:pt>
                <c:pt idx="9">
                  <c:v>0.00926388753881277</c:v>
                </c:pt>
                <c:pt idx="10">
                  <c:v>0.00931027677968038</c:v>
                </c:pt>
                <c:pt idx="11">
                  <c:v>0.00915781994863019</c:v>
                </c:pt>
                <c:pt idx="12">
                  <c:v>0.00977529966552525</c:v>
                </c:pt>
                <c:pt idx="13">
                  <c:v>0.011020851416122</c:v>
                </c:pt>
                <c:pt idx="14">
                  <c:v>0.0113954199074074</c:v>
                </c:pt>
                <c:pt idx="15">
                  <c:v>0.0066924052328766</c:v>
                </c:pt>
                <c:pt idx="16">
                  <c:v>0.00819044689383492</c:v>
                </c:pt>
                <c:pt idx="17">
                  <c:v>0.0137127125125573</c:v>
                </c:pt>
                <c:pt idx="18">
                  <c:v>0.00622654871346923</c:v>
                </c:pt>
                <c:pt idx="19">
                  <c:v>0.00446010855022867</c:v>
                </c:pt>
                <c:pt idx="20">
                  <c:v>0.00622654871346923</c:v>
                </c:pt>
              </c:numCache>
            </c:numRef>
          </c:val>
        </c:ser>
        <c:ser>
          <c:idx val="1"/>
          <c:order val="1"/>
          <c:tx>
            <c:strRef>
              <c:f>Qdata!$D$258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Qdata!$B$259:$B$279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Qdata!$D$259:$D$279</c:f>
              <c:numCache>
                <c:formatCode>General</c:formatCode>
                <c:ptCount val="21"/>
                <c:pt idx="0">
                  <c:v>0.0092</c:v>
                </c:pt>
                <c:pt idx="1">
                  <c:v>0.0113</c:v>
                </c:pt>
                <c:pt idx="2">
                  <c:v>0.0101</c:v>
                </c:pt>
                <c:pt idx="3">
                  <c:v>0.0099</c:v>
                </c:pt>
                <c:pt idx="4">
                  <c:v>0.0099</c:v>
                </c:pt>
                <c:pt idx="5">
                  <c:v>0.01</c:v>
                </c:pt>
                <c:pt idx="6">
                  <c:v>0.0087</c:v>
                </c:pt>
                <c:pt idx="7">
                  <c:v>0.01</c:v>
                </c:pt>
                <c:pt idx="8">
                  <c:v>0.0095</c:v>
                </c:pt>
                <c:pt idx="9">
                  <c:v>0.0094</c:v>
                </c:pt>
                <c:pt idx="10">
                  <c:v>0.0094</c:v>
                </c:pt>
                <c:pt idx="11">
                  <c:v>0.0093</c:v>
                </c:pt>
                <c:pt idx="12">
                  <c:v>0.0</c:v>
                </c:pt>
                <c:pt idx="13">
                  <c:v>0.0114</c:v>
                </c:pt>
                <c:pt idx="14">
                  <c:v>0.0114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</c:numCache>
            </c:numRef>
          </c:val>
        </c:ser>
        <c:ser>
          <c:idx val="2"/>
          <c:order val="2"/>
          <c:tx>
            <c:strRef>
              <c:f>Qdata!$E$258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Qdata!$B$259:$B$279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Qdata!$E$259:$E$279</c:f>
              <c:numCache>
                <c:formatCode>General</c:formatCode>
                <c:ptCount val="21"/>
                <c:pt idx="0">
                  <c:v>0.0092</c:v>
                </c:pt>
                <c:pt idx="1">
                  <c:v>0.0113</c:v>
                </c:pt>
                <c:pt idx="2">
                  <c:v>0.0101</c:v>
                </c:pt>
                <c:pt idx="3">
                  <c:v>0.0099</c:v>
                </c:pt>
                <c:pt idx="4">
                  <c:v>0.0099</c:v>
                </c:pt>
                <c:pt idx="5">
                  <c:v>0.01</c:v>
                </c:pt>
                <c:pt idx="6">
                  <c:v>0.0087</c:v>
                </c:pt>
                <c:pt idx="7">
                  <c:v>0.01</c:v>
                </c:pt>
                <c:pt idx="8">
                  <c:v>0.0095</c:v>
                </c:pt>
                <c:pt idx="9">
                  <c:v>0.0094</c:v>
                </c:pt>
                <c:pt idx="10">
                  <c:v>0.0094</c:v>
                </c:pt>
                <c:pt idx="11">
                  <c:v>0.0093</c:v>
                </c:pt>
                <c:pt idx="12">
                  <c:v>0.0</c:v>
                </c:pt>
                <c:pt idx="13">
                  <c:v>0.0114</c:v>
                </c:pt>
                <c:pt idx="14">
                  <c:v>0.0114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</c:numCache>
            </c:numRef>
          </c:val>
        </c:ser>
        <c:ser>
          <c:idx val="3"/>
          <c:order val="3"/>
          <c:tx>
            <c:strRef>
              <c:f>Qdata!$F$258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Qdata!$B$259:$B$279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Qdata!$F$259:$F$279</c:f>
              <c:numCache>
                <c:formatCode>General</c:formatCode>
                <c:ptCount val="21"/>
                <c:pt idx="0">
                  <c:v>0.00928613455069768</c:v>
                </c:pt>
                <c:pt idx="1">
                  <c:v>0.011260758937502</c:v>
                </c:pt>
                <c:pt idx="2">
                  <c:v>0.0101141078222038</c:v>
                </c:pt>
                <c:pt idx="3">
                  <c:v>0.00996843218202766</c:v>
                </c:pt>
                <c:pt idx="4">
                  <c:v>0.00998372094955182</c:v>
                </c:pt>
                <c:pt idx="5">
                  <c:v>0.00992569350132038</c:v>
                </c:pt>
                <c:pt idx="6">
                  <c:v>0.00876589399293883</c:v>
                </c:pt>
                <c:pt idx="7">
                  <c:v>0.0100868588157208</c:v>
                </c:pt>
                <c:pt idx="8">
                  <c:v>0.0</c:v>
                </c:pt>
                <c:pt idx="9">
                  <c:v>0.00944855587528367</c:v>
                </c:pt>
                <c:pt idx="10">
                  <c:v>0.00948950101172199</c:v>
                </c:pt>
                <c:pt idx="11">
                  <c:v>0.00933413656593525</c:v>
                </c:pt>
                <c:pt idx="12">
                  <c:v>0.00937282046677405</c:v>
                </c:pt>
                <c:pt idx="13">
                  <c:v>0.0113215650005282</c:v>
                </c:pt>
                <c:pt idx="14">
                  <c:v>0.0113289060703361</c:v>
                </c:pt>
                <c:pt idx="15">
                  <c:v>0.00604520341458405</c:v>
                </c:pt>
                <c:pt idx="16">
                  <c:v>0.00760741087580451</c:v>
                </c:pt>
                <c:pt idx="17">
                  <c:v>0.013801573414694</c:v>
                </c:pt>
                <c:pt idx="18">
                  <c:v>0.00671217050697886</c:v>
                </c:pt>
                <c:pt idx="19">
                  <c:v>0.00434664544911704</c:v>
                </c:pt>
                <c:pt idx="20">
                  <c:v>0.00673340278742318</c:v>
                </c:pt>
              </c:numCache>
            </c:numRef>
          </c:val>
        </c:ser>
        <c:ser>
          <c:idx val="4"/>
          <c:order val="4"/>
          <c:tx>
            <c:strRef>
              <c:f>Qdata!$G$258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Qdata!$B$259:$B$279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Qdata!$G$259:$G$279</c:f>
              <c:numCache>
                <c:formatCode>General</c:formatCode>
                <c:ptCount val="21"/>
                <c:pt idx="0">
                  <c:v>0.00917482020547942</c:v>
                </c:pt>
                <c:pt idx="1">
                  <c:v>0.0111746388127854</c:v>
                </c:pt>
                <c:pt idx="2">
                  <c:v>0.0100491989726027</c:v>
                </c:pt>
                <c:pt idx="3">
                  <c:v>0.00981160479452051</c:v>
                </c:pt>
                <c:pt idx="4">
                  <c:v>0.00986833367579907</c:v>
                </c:pt>
                <c:pt idx="5">
                  <c:v>0.00975854817351593</c:v>
                </c:pt>
                <c:pt idx="6">
                  <c:v>0.00855244954337896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0.0102182893835614</c:v>
                </c:pt>
                <c:pt idx="13">
                  <c:v>0.0113292949346405</c:v>
                </c:pt>
                <c:pt idx="14">
                  <c:v>0.011328404956427</c:v>
                </c:pt>
                <c:pt idx="15">
                  <c:v>0.00702337442922405</c:v>
                </c:pt>
                <c:pt idx="16">
                  <c:v>0.00857972876712363</c:v>
                </c:pt>
                <c:pt idx="17">
                  <c:v>0.0139803073059357</c:v>
                </c:pt>
                <c:pt idx="18">
                  <c:v>0.00579750947488515</c:v>
                </c:pt>
                <c:pt idx="19">
                  <c:v>0.00385457385844804</c:v>
                </c:pt>
                <c:pt idx="20">
                  <c:v>0.00674903584474805</c:v>
                </c:pt>
              </c:numCache>
            </c:numRef>
          </c:val>
        </c:ser>
        <c:ser>
          <c:idx val="5"/>
          <c:order val="5"/>
          <c:tx>
            <c:strRef>
              <c:f>Qdata!$H$258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Qdata!$B$259:$B$279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Qdata!$H$259:$H$279</c:f>
              <c:numCache>
                <c:formatCode>General</c:formatCode>
                <c:ptCount val="21"/>
                <c:pt idx="0">
                  <c:v>0.0092</c:v>
                </c:pt>
                <c:pt idx="1">
                  <c:v>0.0111</c:v>
                </c:pt>
                <c:pt idx="2">
                  <c:v>0.0099</c:v>
                </c:pt>
                <c:pt idx="3">
                  <c:v>0.0099</c:v>
                </c:pt>
                <c:pt idx="4">
                  <c:v>0.0099</c:v>
                </c:pt>
                <c:pt idx="5">
                  <c:v>0.00977</c:v>
                </c:pt>
                <c:pt idx="6">
                  <c:v>0.00858</c:v>
                </c:pt>
                <c:pt idx="7">
                  <c:v>0.01</c:v>
                </c:pt>
                <c:pt idx="8">
                  <c:v>0.0095</c:v>
                </c:pt>
                <c:pt idx="9">
                  <c:v>0.0093</c:v>
                </c:pt>
                <c:pt idx="10">
                  <c:v>0.0094</c:v>
                </c:pt>
                <c:pt idx="11">
                  <c:v>0.0092</c:v>
                </c:pt>
                <c:pt idx="12">
                  <c:v>0.0107</c:v>
                </c:pt>
                <c:pt idx="13">
                  <c:v>0.0109</c:v>
                </c:pt>
                <c:pt idx="14">
                  <c:v>0.0109</c:v>
                </c:pt>
                <c:pt idx="15">
                  <c:v>0.00763</c:v>
                </c:pt>
                <c:pt idx="16">
                  <c:v>0.00901</c:v>
                </c:pt>
                <c:pt idx="17">
                  <c:v>0.0151</c:v>
                </c:pt>
                <c:pt idx="18">
                  <c:v>0.00667</c:v>
                </c:pt>
                <c:pt idx="19">
                  <c:v>0.00463</c:v>
                </c:pt>
                <c:pt idx="20">
                  <c:v>0.00722</c:v>
                </c:pt>
              </c:numCache>
            </c:numRef>
          </c:val>
        </c:ser>
        <c:ser>
          <c:idx val="6"/>
          <c:order val="6"/>
          <c:tx>
            <c:strRef>
              <c:f>Qdata!$I$258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Qdata!$B$259:$B$279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Qdata!$I$259:$I$279</c:f>
              <c:numCache>
                <c:formatCode>General</c:formatCode>
                <c:ptCount val="21"/>
                <c:pt idx="0">
                  <c:v>0.00917125295971249</c:v>
                </c:pt>
                <c:pt idx="1">
                  <c:v>0.0111664450566907</c:v>
                </c:pt>
                <c:pt idx="2">
                  <c:v>0.0100412813962138</c:v>
                </c:pt>
                <c:pt idx="3">
                  <c:v>0.0107603432357381</c:v>
                </c:pt>
                <c:pt idx="4">
                  <c:v>0.0109233132232813</c:v>
                </c:pt>
                <c:pt idx="5">
                  <c:v>0.00980040932512584</c:v>
                </c:pt>
                <c:pt idx="6">
                  <c:v>0.00861361131887488</c:v>
                </c:pt>
                <c:pt idx="7">
                  <c:v>0.00976936881026727</c:v>
                </c:pt>
                <c:pt idx="8">
                  <c:v>0.00917125295971249</c:v>
                </c:pt>
                <c:pt idx="9">
                  <c:v>0.00917125295971249</c:v>
                </c:pt>
                <c:pt idx="10">
                  <c:v>0.00938031742646477</c:v>
                </c:pt>
                <c:pt idx="11">
                  <c:v>0.00922845506722103</c:v>
                </c:pt>
                <c:pt idx="12">
                  <c:v>0.00917941495290082</c:v>
                </c:pt>
                <c:pt idx="13">
                  <c:v>0.010999319598399</c:v>
                </c:pt>
                <c:pt idx="14">
                  <c:v>0.0110077099680261</c:v>
                </c:pt>
                <c:pt idx="15">
                  <c:v>0.00600292569767743</c:v>
                </c:pt>
                <c:pt idx="16">
                  <c:v>0.00748573987548106</c:v>
                </c:pt>
                <c:pt idx="17">
                  <c:v>0.0134644094766573</c:v>
                </c:pt>
                <c:pt idx="18">
                  <c:v>0.00286970041438618</c:v>
                </c:pt>
                <c:pt idx="19">
                  <c:v>0.00286970041438619</c:v>
                </c:pt>
                <c:pt idx="20">
                  <c:v>0.00286970041438618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14336904"/>
        <c:axId val="-2014341448"/>
      </c:barChart>
      <c:catAx>
        <c:axId val="-2014336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43414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4341448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Humidity Ratio (kg/kg)</a:t>
                </a:r>
              </a:p>
            </c:rich>
          </c:tx>
          <c:layout>
            <c:manualLayout>
              <c:xMode val="edge"/>
              <c:yMode val="edge"/>
              <c:x val="0.0118386977432482"/>
              <c:y val="0.269722761000715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433690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0964807257029"/>
          <c:y val="0.932572050027189"/>
          <c:w val="0.733004856080005"/>
          <c:h val="0.063077759651984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B16.5.2-33.  HVAC BESTEST: CE300 - CE545
Annual Mean Humidity Ratio Sensitivities</a:t>
            </a:r>
          </a:p>
        </c:rich>
      </c:tx>
      <c:layout>
        <c:manualLayout>
          <c:xMode val="edge"/>
          <c:yMode val="edge"/>
          <c:x val="0.214173228346457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173865725163933"/>
          <c:y val="0.169222403480152"/>
          <c:w val="0.920978207357821"/>
          <c:h val="0.7372485046220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Tdata!$C$194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Tdata!$B$195:$B$212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Tdata!$C$195:$C$212</c:f>
              <c:numCache>
                <c:formatCode>General</c:formatCode>
                <c:ptCount val="18"/>
                <c:pt idx="0">
                  <c:v>0.00200180388242012</c:v>
                </c:pt>
                <c:pt idx="1">
                  <c:v>0.000918955122146139</c:v>
                </c:pt>
                <c:pt idx="2">
                  <c:v>0.000671862415525125</c:v>
                </c:pt>
                <c:pt idx="3">
                  <c:v>-0.000247092706621014</c:v>
                </c:pt>
                <c:pt idx="4">
                  <c:v>0.000722323700913243</c:v>
                </c:pt>
                <c:pt idx="5">
                  <c:v>-5.04612853881176E-5</c:v>
                </c:pt>
                <c:pt idx="6">
                  <c:v>0.000636848660958892</c:v>
                </c:pt>
                <c:pt idx="7">
                  <c:v>-0.000569601092465737</c:v>
                </c:pt>
                <c:pt idx="8">
                  <c:v>0.000732062892694091</c:v>
                </c:pt>
                <c:pt idx="9">
                  <c:v>0.000671394990867588</c:v>
                </c:pt>
                <c:pt idx="10">
                  <c:v>0.000194805335616431</c:v>
                </c:pt>
                <c:pt idx="11">
                  <c:v>0.000241194576484039</c:v>
                </c:pt>
                <c:pt idx="12">
                  <c:v>8.87377454338485E-5</c:v>
                </c:pt>
                <c:pt idx="13">
                  <c:v>0.00070621746232891</c:v>
                </c:pt>
                <c:pt idx="14">
                  <c:v>0.000374568491285388</c:v>
                </c:pt>
                <c:pt idx="15">
                  <c:v>0.00702030727968065</c:v>
                </c:pt>
                <c:pt idx="16">
                  <c:v>-0.00354875095205602</c:v>
                </c:pt>
                <c:pt idx="17">
                  <c:v>0.00176644016324055</c:v>
                </c:pt>
              </c:numCache>
            </c:numRef>
          </c:val>
        </c:ser>
        <c:ser>
          <c:idx val="1"/>
          <c:order val="1"/>
          <c:tx>
            <c:strRef>
              <c:f>Tdata!$D$194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Tdata!$B$195:$B$212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Tdata!$D$195:$D$212</c:f>
              <c:numCache>
                <c:formatCode>General</c:formatCode>
                <c:ptCount val="18"/>
                <c:pt idx="0">
                  <c:v>0.0021</c:v>
                </c:pt>
                <c:pt idx="1">
                  <c:v>0.000899999999999999</c:v>
                </c:pt>
                <c:pt idx="2">
                  <c:v>0.000700000000000001</c:v>
                </c:pt>
                <c:pt idx="3">
                  <c:v>-0.000199999999999999</c:v>
                </c:pt>
                <c:pt idx="4">
                  <c:v>0.000700000000000001</c:v>
                </c:pt>
                <c:pt idx="5">
                  <c:v>0.0</c:v>
                </c:pt>
                <c:pt idx="6">
                  <c:v>0.0008</c:v>
                </c:pt>
                <c:pt idx="7">
                  <c:v>-0.0005</c:v>
                </c:pt>
                <c:pt idx="8">
                  <c:v>0.0008</c:v>
                </c:pt>
                <c:pt idx="9">
                  <c:v>0.0003</c:v>
                </c:pt>
                <c:pt idx="10">
                  <c:v>0.0002</c:v>
                </c:pt>
                <c:pt idx="11">
                  <c:v>0.0002</c:v>
                </c:pt>
                <c:pt idx="12">
                  <c:v>9.99999999999994E-5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</c:numCache>
            </c:numRef>
          </c:val>
        </c:ser>
        <c:ser>
          <c:idx val="2"/>
          <c:order val="2"/>
          <c:tx>
            <c:strRef>
              <c:f>Tdata!$E$194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Tdata!$B$195:$B$212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Tdata!$E$195:$E$212</c:f>
              <c:numCache>
                <c:formatCode>General</c:formatCode>
                <c:ptCount val="18"/>
                <c:pt idx="0">
                  <c:v>0.0021</c:v>
                </c:pt>
                <c:pt idx="1">
                  <c:v>0.000899999999999999</c:v>
                </c:pt>
                <c:pt idx="2">
                  <c:v>0.000700000000000001</c:v>
                </c:pt>
                <c:pt idx="3">
                  <c:v>-0.000199999999999999</c:v>
                </c:pt>
                <c:pt idx="4">
                  <c:v>0.000700000000000001</c:v>
                </c:pt>
                <c:pt idx="5">
                  <c:v>0.0</c:v>
                </c:pt>
                <c:pt idx="6">
                  <c:v>0.0008</c:v>
                </c:pt>
                <c:pt idx="7">
                  <c:v>-0.0005</c:v>
                </c:pt>
                <c:pt idx="8">
                  <c:v>0.0008</c:v>
                </c:pt>
                <c:pt idx="9">
                  <c:v>0.0003</c:v>
                </c:pt>
                <c:pt idx="10">
                  <c:v>0.0002</c:v>
                </c:pt>
                <c:pt idx="11">
                  <c:v>0.0002</c:v>
                </c:pt>
                <c:pt idx="12">
                  <c:v>9.99999999999994E-5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</c:numCache>
            </c:numRef>
          </c:val>
        </c:ser>
        <c:ser>
          <c:idx val="3"/>
          <c:order val="3"/>
          <c:tx>
            <c:strRef>
              <c:f>Tdata!$F$194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Tdata!$B$195:$B$212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Tdata!$F$195:$F$212</c:f>
              <c:numCache>
                <c:formatCode>General</c:formatCode>
                <c:ptCount val="18"/>
                <c:pt idx="0">
                  <c:v>0.00197462438680433</c:v>
                </c:pt>
                <c:pt idx="1">
                  <c:v>0.000827973271506148</c:v>
                </c:pt>
                <c:pt idx="2">
                  <c:v>0.000682297631329981</c:v>
                </c:pt>
                <c:pt idx="3">
                  <c:v>-0.000145675640176167</c:v>
                </c:pt>
                <c:pt idx="4">
                  <c:v>0.000697586398854142</c:v>
                </c:pt>
                <c:pt idx="5">
                  <c:v>-1.5288767524161E-5</c:v>
                </c:pt>
                <c:pt idx="6">
                  <c:v>0.000639558950622702</c:v>
                </c:pt>
                <c:pt idx="7">
                  <c:v>-0.000520240557758844</c:v>
                </c:pt>
                <c:pt idx="8">
                  <c:v>0.000800724265023162</c:v>
                </c:pt>
                <c:pt idx="9">
                  <c:v>0.0</c:v>
                </c:pt>
                <c:pt idx="10">
                  <c:v>0.000162421324585993</c:v>
                </c:pt>
                <c:pt idx="11">
                  <c:v>0.000203366461024311</c:v>
                </c:pt>
                <c:pt idx="12">
                  <c:v>4.80020152375735E-5</c:v>
                </c:pt>
                <c:pt idx="13">
                  <c:v>8.66859160763757E-5</c:v>
                </c:pt>
                <c:pt idx="14">
                  <c:v>7.34106980796074E-6</c:v>
                </c:pt>
                <c:pt idx="15">
                  <c:v>0.00775637000010999</c:v>
                </c:pt>
                <c:pt idx="16">
                  <c:v>-0.00266064995979519</c:v>
                </c:pt>
                <c:pt idx="17">
                  <c:v>0.00238675733830614</c:v>
                </c:pt>
              </c:numCache>
            </c:numRef>
          </c:val>
        </c:ser>
        <c:ser>
          <c:idx val="4"/>
          <c:order val="4"/>
          <c:tx>
            <c:strRef>
              <c:f>Tdata!$G$194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Tdata!$B$195:$B$212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Tdata!$G$195:$G$212</c:f>
              <c:numCache>
                <c:formatCode>General</c:formatCode>
                <c:ptCount val="18"/>
                <c:pt idx="0">
                  <c:v>0.00199981860730595</c:v>
                </c:pt>
                <c:pt idx="1">
                  <c:v>0.000874378767123315</c:v>
                </c:pt>
                <c:pt idx="2">
                  <c:v>0.00063678458904109</c:v>
                </c:pt>
                <c:pt idx="3">
                  <c:v>-0.000237594178082225</c:v>
                </c:pt>
                <c:pt idx="4">
                  <c:v>0.000693513470319646</c:v>
                </c:pt>
                <c:pt idx="5">
                  <c:v>-5.6728881278556E-5</c:v>
                </c:pt>
                <c:pt idx="6">
                  <c:v>0.000583727968036508</c:v>
                </c:pt>
                <c:pt idx="7">
                  <c:v>-0.000622370662100456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0.00104346917808194</c:v>
                </c:pt>
                <c:pt idx="14">
                  <c:v>-8.89978213533191E-7</c:v>
                </c:pt>
                <c:pt idx="15">
                  <c:v>0.00695693287671166</c:v>
                </c:pt>
                <c:pt idx="16">
                  <c:v>-0.00442077990867621</c:v>
                </c:pt>
                <c:pt idx="17">
                  <c:v>0.00289446198630002</c:v>
                </c:pt>
              </c:numCache>
            </c:numRef>
          </c:val>
        </c:ser>
        <c:ser>
          <c:idx val="5"/>
          <c:order val="5"/>
          <c:tx>
            <c:strRef>
              <c:f>Tdata!$H$194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Tdata!$B$195:$B$212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Tdata!$H$195:$H$212</c:f>
              <c:numCache>
                <c:formatCode>General</c:formatCode>
                <c:ptCount val="18"/>
                <c:pt idx="0">
                  <c:v>0.0019</c:v>
                </c:pt>
                <c:pt idx="1">
                  <c:v>0.000700000000000001</c:v>
                </c:pt>
                <c:pt idx="2">
                  <c:v>0.000700000000000001</c:v>
                </c:pt>
                <c:pt idx="3">
                  <c:v>0.0</c:v>
                </c:pt>
                <c:pt idx="4">
                  <c:v>0.000700000000000001</c:v>
                </c:pt>
                <c:pt idx="5">
                  <c:v>0.0</c:v>
                </c:pt>
                <c:pt idx="6">
                  <c:v>0.000569999999999999</c:v>
                </c:pt>
                <c:pt idx="7">
                  <c:v>-0.000619999999999999</c:v>
                </c:pt>
                <c:pt idx="8">
                  <c:v>0.0008</c:v>
                </c:pt>
                <c:pt idx="9">
                  <c:v>0.0003</c:v>
                </c:pt>
                <c:pt idx="10">
                  <c:v>9.99999999999994E-5</c:v>
                </c:pt>
                <c:pt idx="11">
                  <c:v>0.0002</c:v>
                </c:pt>
                <c:pt idx="12">
                  <c:v>0.0</c:v>
                </c:pt>
                <c:pt idx="13">
                  <c:v>0.0015</c:v>
                </c:pt>
                <c:pt idx="14">
                  <c:v>0.0</c:v>
                </c:pt>
                <c:pt idx="15">
                  <c:v>0.00747</c:v>
                </c:pt>
                <c:pt idx="16">
                  <c:v>-0.00403</c:v>
                </c:pt>
                <c:pt idx="17">
                  <c:v>0.00259</c:v>
                </c:pt>
              </c:numCache>
            </c:numRef>
          </c:val>
        </c:ser>
        <c:ser>
          <c:idx val="6"/>
          <c:order val="6"/>
          <c:tx>
            <c:strRef>
              <c:f>Tdata!$I$194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Tdata!$B$195:$B$212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Tdata!$I$195:$I$212</c:f>
              <c:numCache>
                <c:formatCode>General</c:formatCode>
                <c:ptCount val="18"/>
                <c:pt idx="0">
                  <c:v>0.00199519209697825</c:v>
                </c:pt>
                <c:pt idx="1">
                  <c:v>0.000870028436501307</c:v>
                </c:pt>
                <c:pt idx="2">
                  <c:v>0.00158909027602557</c:v>
                </c:pt>
                <c:pt idx="3">
                  <c:v>0.000719061839524268</c:v>
                </c:pt>
                <c:pt idx="4">
                  <c:v>0.00175206026356879</c:v>
                </c:pt>
                <c:pt idx="5">
                  <c:v>-0.000162969987543213</c:v>
                </c:pt>
                <c:pt idx="6">
                  <c:v>0.000629156365413351</c:v>
                </c:pt>
                <c:pt idx="7">
                  <c:v>-0.000557641640837613</c:v>
                </c:pt>
                <c:pt idx="8">
                  <c:v>0.000598115850554776</c:v>
                </c:pt>
                <c:pt idx="9">
                  <c:v>0.0</c:v>
                </c:pt>
                <c:pt idx="10">
                  <c:v>0.0</c:v>
                </c:pt>
                <c:pt idx="11">
                  <c:v>0.000209064466752279</c:v>
                </c:pt>
                <c:pt idx="12">
                  <c:v>5.72021075085343E-5</c:v>
                </c:pt>
                <c:pt idx="13">
                  <c:v>8.16199318832977E-6</c:v>
                </c:pt>
                <c:pt idx="14">
                  <c:v>8.39036962705514E-6</c:v>
                </c:pt>
                <c:pt idx="15">
                  <c:v>0.00746148377897983</c:v>
                </c:pt>
                <c:pt idx="16">
                  <c:v>-0.00630971453851465</c:v>
                </c:pt>
                <c:pt idx="17">
                  <c:v>-1.38777878078145E-17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90043672"/>
        <c:axId val="1788619384"/>
      </c:barChart>
      <c:catAx>
        <c:axId val="1790043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86193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88619384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Humidity Ratio (kg/kg)</a:t>
                </a:r>
              </a:p>
            </c:rich>
          </c:tx>
          <c:layout>
            <c:manualLayout>
              <c:xMode val="edge"/>
              <c:yMode val="edge"/>
              <c:x val="0.0118386977432482"/>
              <c:y val="0.26102238035906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004367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4436598588329"/>
          <c:y val="0.932572050027189"/>
          <c:w val="0.729533064748704"/>
          <c:h val="0.063077759651984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B16.5.2-34.  HVAC BESTEST: CE300 - CE545
Hourly Maximum Zone Humidity Ratio</a:t>
            </a:r>
          </a:p>
        </c:rich>
      </c:tx>
      <c:layout>
        <c:manualLayout>
          <c:xMode val="edge"/>
          <c:yMode val="edge"/>
          <c:x val="0.214173228346457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369691302460666"/>
          <c:y val="0.169222403480152"/>
          <c:w val="0.901395649628148"/>
          <c:h val="0.7372485046220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Rdata!$C$218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Rdata!$B$219:$B$238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Rdata!$C$219:$C$238</c:f>
              <c:numCache>
                <c:formatCode>General</c:formatCode>
                <c:ptCount val="20"/>
                <c:pt idx="0">
                  <c:v>0.0132843</c:v>
                </c:pt>
                <c:pt idx="1">
                  <c:v>0.0157501</c:v>
                </c:pt>
                <c:pt idx="2">
                  <c:v>0.0180169</c:v>
                </c:pt>
                <c:pt idx="3">
                  <c:v>0.0176514</c:v>
                </c:pt>
                <c:pt idx="4">
                  <c:v>0.0178714</c:v>
                </c:pt>
                <c:pt idx="5">
                  <c:v>0.0167582</c:v>
                </c:pt>
                <c:pt idx="6">
                  <c:v>0.0134334</c:v>
                </c:pt>
                <c:pt idx="7">
                  <c:v>0.0169436</c:v>
                </c:pt>
                <c:pt idx="8">
                  <c:v>0.0168355</c:v>
                </c:pt>
                <c:pt idx="9">
                  <c:v>0.0142968</c:v>
                </c:pt>
                <c:pt idx="10">
                  <c:v>0.0162306</c:v>
                </c:pt>
                <c:pt idx="11">
                  <c:v>0.0133128</c:v>
                </c:pt>
                <c:pt idx="12">
                  <c:v>0.0117197</c:v>
                </c:pt>
                <c:pt idx="13">
                  <c:v>0.0118714</c:v>
                </c:pt>
                <c:pt idx="14">
                  <c:v>0.00754031</c:v>
                </c:pt>
                <c:pt idx="15">
                  <c:v>0.00942635</c:v>
                </c:pt>
                <c:pt idx="16">
                  <c:v>0.0179324</c:v>
                </c:pt>
                <c:pt idx="17">
                  <c:v>0.00698915</c:v>
                </c:pt>
                <c:pt idx="18">
                  <c:v>0.00608405</c:v>
                </c:pt>
                <c:pt idx="19">
                  <c:v>0.00698915</c:v>
                </c:pt>
              </c:numCache>
            </c:numRef>
          </c:val>
        </c:ser>
        <c:ser>
          <c:idx val="1"/>
          <c:order val="1"/>
          <c:tx>
            <c:strRef>
              <c:f>Rdata!$D$218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Rdata!$B$219:$B$238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Rdata!$D$219:$D$238</c:f>
              <c:numCache>
                <c:formatCode>General</c:formatCode>
                <c:ptCount val="20"/>
                <c:pt idx="0">
                  <c:v>0.0138</c:v>
                </c:pt>
                <c:pt idx="1">
                  <c:v>0.0188</c:v>
                </c:pt>
                <c:pt idx="2">
                  <c:v>0.0177</c:v>
                </c:pt>
                <c:pt idx="3">
                  <c:v>0.0178</c:v>
                </c:pt>
                <c:pt idx="4">
                  <c:v>0.0177</c:v>
                </c:pt>
                <c:pt idx="5">
                  <c:v>0.0199</c:v>
                </c:pt>
                <c:pt idx="6">
                  <c:v>0.0138</c:v>
                </c:pt>
                <c:pt idx="7">
                  <c:v>0.017</c:v>
                </c:pt>
                <c:pt idx="8">
                  <c:v>0.0169</c:v>
                </c:pt>
                <c:pt idx="9">
                  <c:v>0.0147</c:v>
                </c:pt>
                <c:pt idx="10">
                  <c:v>0.0156</c:v>
                </c:pt>
                <c:pt idx="11">
                  <c:v>0.0138</c:v>
                </c:pt>
                <c:pt idx="12">
                  <c:v>0.0119</c:v>
                </c:pt>
                <c:pt idx="13">
                  <c:v>0.0119</c:v>
                </c:pt>
                <c:pt idx="14">
                  <c:v>0.0077</c:v>
                </c:pt>
                <c:pt idx="15">
                  <c:v>0.0095</c:v>
                </c:pt>
                <c:pt idx="16">
                  <c:v>0.018</c:v>
                </c:pt>
                <c:pt idx="17">
                  <c:v>0.0081</c:v>
                </c:pt>
                <c:pt idx="18">
                  <c:v>0.005</c:v>
                </c:pt>
                <c:pt idx="19">
                  <c:v>0.0122</c:v>
                </c:pt>
              </c:numCache>
            </c:numRef>
          </c:val>
        </c:ser>
        <c:ser>
          <c:idx val="2"/>
          <c:order val="2"/>
          <c:tx>
            <c:strRef>
              <c:f>Rdata!$E$218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Rdata!$B$219:$B$238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Rdata!$E$219:$E$238</c:f>
              <c:numCache>
                <c:formatCode>General</c:formatCode>
                <c:ptCount val="20"/>
                <c:pt idx="0">
                  <c:v>0.0137</c:v>
                </c:pt>
                <c:pt idx="1">
                  <c:v>0.0189</c:v>
                </c:pt>
                <c:pt idx="2">
                  <c:v>0.0176</c:v>
                </c:pt>
                <c:pt idx="3">
                  <c:v>0.0177</c:v>
                </c:pt>
                <c:pt idx="4">
                  <c:v>0.0174</c:v>
                </c:pt>
                <c:pt idx="5">
                  <c:v>0.0199</c:v>
                </c:pt>
                <c:pt idx="6">
                  <c:v>0.0137</c:v>
                </c:pt>
                <c:pt idx="7">
                  <c:v>0.017</c:v>
                </c:pt>
                <c:pt idx="8">
                  <c:v>0.0169</c:v>
                </c:pt>
                <c:pt idx="9">
                  <c:v>0.0141</c:v>
                </c:pt>
                <c:pt idx="10">
                  <c:v>0.0156</c:v>
                </c:pt>
                <c:pt idx="11">
                  <c:v>0.0137</c:v>
                </c:pt>
                <c:pt idx="12">
                  <c:v>0.0118</c:v>
                </c:pt>
                <c:pt idx="13">
                  <c:v>0.0119</c:v>
                </c:pt>
                <c:pt idx="14">
                  <c:v>0.0078</c:v>
                </c:pt>
                <c:pt idx="15">
                  <c:v>0.0138</c:v>
                </c:pt>
                <c:pt idx="16">
                  <c:v>0.018</c:v>
                </c:pt>
                <c:pt idx="17">
                  <c:v>0.0081</c:v>
                </c:pt>
                <c:pt idx="18">
                  <c:v>0.0063</c:v>
                </c:pt>
                <c:pt idx="19">
                  <c:v>0.0122</c:v>
                </c:pt>
              </c:numCache>
            </c:numRef>
          </c:val>
        </c:ser>
        <c:ser>
          <c:idx val="3"/>
          <c:order val="3"/>
          <c:tx>
            <c:strRef>
              <c:f>Rdata!$F$218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Rdata!$B$219:$B$238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Rdata!$F$219:$F$238</c:f>
              <c:numCache>
                <c:formatCode>General</c:formatCode>
                <c:ptCount val="20"/>
                <c:pt idx="0">
                  <c:v>0.0136262066919152</c:v>
                </c:pt>
                <c:pt idx="1">
                  <c:v>0.0156374264030872</c:v>
                </c:pt>
                <c:pt idx="2">
                  <c:v>0.0178073313815993</c:v>
                </c:pt>
                <c:pt idx="3">
                  <c:v>0.0179336039562529</c:v>
                </c:pt>
                <c:pt idx="4">
                  <c:v>0.0177869888677495</c:v>
                </c:pt>
                <c:pt idx="5">
                  <c:v>0.0171898162376675</c:v>
                </c:pt>
                <c:pt idx="6">
                  <c:v>0.0138601955385098</c:v>
                </c:pt>
                <c:pt idx="7">
                  <c:v>0.0168762386768187</c:v>
                </c:pt>
                <c:pt idx="8">
                  <c:v>0.0</c:v>
                </c:pt>
                <c:pt idx="9">
                  <c:v>0.0145925967365662</c:v>
                </c:pt>
                <c:pt idx="10">
                  <c:v>0.0161345171520538</c:v>
                </c:pt>
                <c:pt idx="11">
                  <c:v>0.0136262066932849</c:v>
                </c:pt>
                <c:pt idx="12">
                  <c:v>0.0116851463056089</c:v>
                </c:pt>
                <c:pt idx="13">
                  <c:v>0.0116885524342549</c:v>
                </c:pt>
                <c:pt idx="14">
                  <c:v>0.00702364607914332</c:v>
                </c:pt>
                <c:pt idx="15">
                  <c:v>0.00911097537465879</c:v>
                </c:pt>
                <c:pt idx="16">
                  <c:v>0.0184858925396621</c:v>
                </c:pt>
                <c:pt idx="17">
                  <c:v>0.00677553360932305</c:v>
                </c:pt>
                <c:pt idx="18">
                  <c:v>0.00677553360913774</c:v>
                </c:pt>
                <c:pt idx="19">
                  <c:v>0.0067755336093273</c:v>
                </c:pt>
              </c:numCache>
            </c:numRef>
          </c:val>
        </c:ser>
        <c:ser>
          <c:idx val="4"/>
          <c:order val="4"/>
          <c:tx>
            <c:strRef>
              <c:f>Rdata!$G$218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Rdata!$B$219:$B$238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Rdata!$G$219:$G$238</c:f>
              <c:numCache>
                <c:formatCode>General</c:formatCode>
                <c:ptCount val="20"/>
                <c:pt idx="0">
                  <c:v>0.013457</c:v>
                </c:pt>
                <c:pt idx="1">
                  <c:v>0.015432</c:v>
                </c:pt>
                <c:pt idx="2">
                  <c:v>0.017547</c:v>
                </c:pt>
                <c:pt idx="3">
                  <c:v>0.017045</c:v>
                </c:pt>
                <c:pt idx="4">
                  <c:v>0.017272</c:v>
                </c:pt>
                <c:pt idx="5">
                  <c:v>0.016479</c:v>
                </c:pt>
                <c:pt idx="6">
                  <c:v>0.013457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0.011713</c:v>
                </c:pt>
                <c:pt idx="13">
                  <c:v>0.011716</c:v>
                </c:pt>
                <c:pt idx="14">
                  <c:v>0.007566</c:v>
                </c:pt>
                <c:pt idx="15">
                  <c:v>0.009398</c:v>
                </c:pt>
                <c:pt idx="16">
                  <c:v>0.017626</c:v>
                </c:pt>
                <c:pt idx="17">
                  <c:v>0.005491</c:v>
                </c:pt>
                <c:pt idx="18">
                  <c:v>0.003256</c:v>
                </c:pt>
                <c:pt idx="19">
                  <c:v>0.006689</c:v>
                </c:pt>
              </c:numCache>
            </c:numRef>
          </c:val>
        </c:ser>
        <c:ser>
          <c:idx val="5"/>
          <c:order val="5"/>
          <c:tx>
            <c:strRef>
              <c:f>Rdata!$H$218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Rdata!$B$219:$B$238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Rdata!$H$219:$H$238</c:f>
              <c:numCache>
                <c:formatCode>General</c:formatCode>
                <c:ptCount val="20"/>
                <c:pt idx="0">
                  <c:v>0.0134</c:v>
                </c:pt>
                <c:pt idx="1">
                  <c:v>0.0157</c:v>
                </c:pt>
                <c:pt idx="2">
                  <c:v>0.0177</c:v>
                </c:pt>
                <c:pt idx="3">
                  <c:v>0.0177</c:v>
                </c:pt>
                <c:pt idx="4">
                  <c:v>0.0177</c:v>
                </c:pt>
                <c:pt idx="5">
                  <c:v>0.0166</c:v>
                </c:pt>
                <c:pt idx="6">
                  <c:v>0.0134</c:v>
                </c:pt>
                <c:pt idx="7">
                  <c:v>0.0173</c:v>
                </c:pt>
                <c:pt idx="8">
                  <c:v>0.0173</c:v>
                </c:pt>
                <c:pt idx="9">
                  <c:v>0.0147</c:v>
                </c:pt>
                <c:pt idx="10">
                  <c:v>0.0158</c:v>
                </c:pt>
                <c:pt idx="11">
                  <c:v>0.0134</c:v>
                </c:pt>
                <c:pt idx="12">
                  <c:v>0.0115</c:v>
                </c:pt>
                <c:pt idx="13">
                  <c:v>0.0115</c:v>
                </c:pt>
                <c:pt idx="14">
                  <c:v>0.0106</c:v>
                </c:pt>
                <c:pt idx="15">
                  <c:v>0.0107</c:v>
                </c:pt>
                <c:pt idx="16">
                  <c:v>0.0173</c:v>
                </c:pt>
                <c:pt idx="17">
                  <c:v>0.00677</c:v>
                </c:pt>
                <c:pt idx="18">
                  <c:v>0.00634</c:v>
                </c:pt>
                <c:pt idx="19">
                  <c:v>0.00763</c:v>
                </c:pt>
              </c:numCache>
            </c:numRef>
          </c:val>
        </c:ser>
        <c:ser>
          <c:idx val="6"/>
          <c:order val="6"/>
          <c:tx>
            <c:strRef>
              <c:f>Rdata!$I$218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Rdata!$B$219:$B$238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Rdata!$I$219:$I$238</c:f>
              <c:numCache>
                <c:formatCode>0</c:formatCode>
                <c:ptCount val="20"/>
                <c:pt idx="0">
                  <c:v>0.0135208662376408</c:v>
                </c:pt>
                <c:pt idx="1">
                  <c:v>0.0155018185650859</c:v>
                </c:pt>
                <c:pt idx="2">
                  <c:v>0.0177024673998511</c:v>
                </c:pt>
                <c:pt idx="3">
                  <c:v>0.017823454426317</c:v>
                </c:pt>
                <c:pt idx="4">
                  <c:v>0.0188877853248584</c:v>
                </c:pt>
                <c:pt idx="5">
                  <c:v>0.0169454110961472</c:v>
                </c:pt>
                <c:pt idx="6">
                  <c:v>0.0135208309429456</c:v>
                </c:pt>
                <c:pt idx="7">
                  <c:v>0.0160652089878077</c:v>
                </c:pt>
                <c:pt idx="8">
                  <c:v>0.0135208662376408</c:v>
                </c:pt>
                <c:pt idx="9">
                  <c:v>0.0135208662376408</c:v>
                </c:pt>
                <c:pt idx="10">
                  <c:v>0.0160652089879784</c:v>
                </c:pt>
                <c:pt idx="11">
                  <c:v>0.0135208662365687</c:v>
                </c:pt>
                <c:pt idx="12">
                  <c:v>0.0113797463480063</c:v>
                </c:pt>
                <c:pt idx="13">
                  <c:v>0.0113897314816845</c:v>
                </c:pt>
                <c:pt idx="14">
                  <c:v>0.00710396981310516</c:v>
                </c:pt>
                <c:pt idx="15">
                  <c:v>0.00897452192521337</c:v>
                </c:pt>
                <c:pt idx="16">
                  <c:v>0.0178484696525521</c:v>
                </c:pt>
                <c:pt idx="17">
                  <c:v>0.00286970041438788</c:v>
                </c:pt>
                <c:pt idx="18">
                  <c:v>0.00286970041438804</c:v>
                </c:pt>
                <c:pt idx="19">
                  <c:v>0.00286970041438748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7309480"/>
        <c:axId val="1784174248"/>
      </c:barChart>
      <c:catAx>
        <c:axId val="2127309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41742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84174248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Humidity Ratio (kg/kg)</a:t>
                </a:r>
              </a:p>
            </c:rich>
          </c:tx>
          <c:layout>
            <c:manualLayout>
              <c:xMode val="edge"/>
              <c:yMode val="edge"/>
              <c:x val="0.0118386977432482"/>
              <c:y val="0.269722761000715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2730948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0890931918749"/>
          <c:y val="0.932572050027189"/>
          <c:w val="0.733078731418285"/>
          <c:h val="0.063077759651984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B16.5.2-35.  HVAC BESTEST: CE300 - CE545
Hourly Maximum Humidity Ratio Sensitivities</a:t>
            </a:r>
          </a:p>
        </c:rich>
      </c:tx>
      <c:layout>
        <c:manualLayout>
          <c:xMode val="edge"/>
          <c:yMode val="edge"/>
          <c:x val="0.214173228346457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173865725163933"/>
          <c:y val="0.169222403480152"/>
          <c:w val="0.920978207357821"/>
          <c:h val="0.7372485046220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Tdata!$C$434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Tdata!$B$435:$B$452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Tdata!$C$435:$C$452</c:f>
              <c:numCache>
                <c:formatCode>General</c:formatCode>
                <c:ptCount val="18"/>
                <c:pt idx="0">
                  <c:v>0.0024658</c:v>
                </c:pt>
                <c:pt idx="1">
                  <c:v>0.0047326</c:v>
                </c:pt>
                <c:pt idx="2">
                  <c:v>0.0043671</c:v>
                </c:pt>
                <c:pt idx="3">
                  <c:v>-0.000365499999999998</c:v>
                </c:pt>
                <c:pt idx="4">
                  <c:v>0.0045871</c:v>
                </c:pt>
                <c:pt idx="5">
                  <c:v>-0.000219999999999998</c:v>
                </c:pt>
                <c:pt idx="6">
                  <c:v>0.0034739</c:v>
                </c:pt>
                <c:pt idx="7">
                  <c:v>0.000149099999999999</c:v>
                </c:pt>
                <c:pt idx="8">
                  <c:v>0.0036593</c:v>
                </c:pt>
                <c:pt idx="9">
                  <c:v>0.0035512</c:v>
                </c:pt>
                <c:pt idx="10">
                  <c:v>0.0010125</c:v>
                </c:pt>
                <c:pt idx="11">
                  <c:v>0.0029463</c:v>
                </c:pt>
                <c:pt idx="12">
                  <c:v>2.8499999999999E-5</c:v>
                </c:pt>
                <c:pt idx="13">
                  <c:v>-0.0015646</c:v>
                </c:pt>
                <c:pt idx="14">
                  <c:v>0.000151700000000001</c:v>
                </c:pt>
                <c:pt idx="15">
                  <c:v>0.01039209</c:v>
                </c:pt>
                <c:pt idx="16">
                  <c:v>-0.00473055</c:v>
                </c:pt>
                <c:pt idx="17">
                  <c:v>0.0009051</c:v>
                </c:pt>
              </c:numCache>
            </c:numRef>
          </c:val>
        </c:ser>
        <c:ser>
          <c:idx val="1"/>
          <c:order val="1"/>
          <c:tx>
            <c:strRef>
              <c:f>Tdata!$D$434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Tdata!$B$435:$B$452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Tdata!$D$435:$D$452</c:f>
              <c:numCache>
                <c:formatCode>General</c:formatCode>
                <c:ptCount val="18"/>
                <c:pt idx="0">
                  <c:v>0.005</c:v>
                </c:pt>
                <c:pt idx="1">
                  <c:v>0.0039</c:v>
                </c:pt>
                <c:pt idx="2">
                  <c:v>0.004</c:v>
                </c:pt>
                <c:pt idx="3">
                  <c:v>9.99999999999994E-5</c:v>
                </c:pt>
                <c:pt idx="4">
                  <c:v>0.0039</c:v>
                </c:pt>
                <c:pt idx="5">
                  <c:v>9.99999999999994E-5</c:v>
                </c:pt>
                <c:pt idx="6">
                  <c:v>0.0061</c:v>
                </c:pt>
                <c:pt idx="7">
                  <c:v>0.0</c:v>
                </c:pt>
                <c:pt idx="8">
                  <c:v>0.0032</c:v>
                </c:pt>
                <c:pt idx="9">
                  <c:v>0.0031</c:v>
                </c:pt>
                <c:pt idx="10">
                  <c:v>0.000899999999999999</c:v>
                </c:pt>
                <c:pt idx="11">
                  <c:v>0.0018</c:v>
                </c:pt>
                <c:pt idx="12">
                  <c:v>0.0</c:v>
                </c:pt>
                <c:pt idx="13">
                  <c:v>-0.0019</c:v>
                </c:pt>
                <c:pt idx="14">
                  <c:v>0.0</c:v>
                </c:pt>
                <c:pt idx="15">
                  <c:v>0.0103</c:v>
                </c:pt>
                <c:pt idx="16">
                  <c:v>-0.0038</c:v>
                </c:pt>
                <c:pt idx="17">
                  <c:v>0.0072</c:v>
                </c:pt>
              </c:numCache>
            </c:numRef>
          </c:val>
        </c:ser>
        <c:ser>
          <c:idx val="2"/>
          <c:order val="2"/>
          <c:tx>
            <c:strRef>
              <c:f>Tdata!$E$434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Tdata!$B$435:$B$452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Tdata!$E$435:$E$452</c:f>
              <c:numCache>
                <c:formatCode>General</c:formatCode>
                <c:ptCount val="18"/>
                <c:pt idx="0">
                  <c:v>0.0052</c:v>
                </c:pt>
                <c:pt idx="1">
                  <c:v>0.0039</c:v>
                </c:pt>
                <c:pt idx="2">
                  <c:v>0.004</c:v>
                </c:pt>
                <c:pt idx="3">
                  <c:v>9.99999999999994E-5</c:v>
                </c:pt>
                <c:pt idx="4">
                  <c:v>0.0037</c:v>
                </c:pt>
                <c:pt idx="5">
                  <c:v>0.000300000000000002</c:v>
                </c:pt>
                <c:pt idx="6">
                  <c:v>0.0062</c:v>
                </c:pt>
                <c:pt idx="7">
                  <c:v>0.0</c:v>
                </c:pt>
                <c:pt idx="8">
                  <c:v>0.0033</c:v>
                </c:pt>
                <c:pt idx="9">
                  <c:v>0.0032</c:v>
                </c:pt>
                <c:pt idx="10">
                  <c:v>0.000399999999999999</c:v>
                </c:pt>
                <c:pt idx="11">
                  <c:v>0.0019</c:v>
                </c:pt>
                <c:pt idx="12">
                  <c:v>0.0</c:v>
                </c:pt>
                <c:pt idx="13">
                  <c:v>-0.0019</c:v>
                </c:pt>
                <c:pt idx="14">
                  <c:v>0.000100000000000001</c:v>
                </c:pt>
                <c:pt idx="15">
                  <c:v>0.0102</c:v>
                </c:pt>
                <c:pt idx="16">
                  <c:v>-0.0037</c:v>
                </c:pt>
                <c:pt idx="17">
                  <c:v>0.0059</c:v>
                </c:pt>
              </c:numCache>
            </c:numRef>
          </c:val>
        </c:ser>
        <c:ser>
          <c:idx val="3"/>
          <c:order val="3"/>
          <c:tx>
            <c:strRef>
              <c:f>Tdata!$F$434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Tdata!$B$435:$B$452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Tdata!$F$435:$F$452</c:f>
              <c:numCache>
                <c:formatCode>General</c:formatCode>
                <c:ptCount val="18"/>
                <c:pt idx="0">
                  <c:v>0.002011219711172</c:v>
                </c:pt>
                <c:pt idx="1">
                  <c:v>0.0041811246896841</c:v>
                </c:pt>
                <c:pt idx="2">
                  <c:v>0.0043073972643377</c:v>
                </c:pt>
                <c:pt idx="3">
                  <c:v>0.000126272574653599</c:v>
                </c:pt>
                <c:pt idx="4">
                  <c:v>0.0041607821758343</c:v>
                </c:pt>
                <c:pt idx="5">
                  <c:v>0.000146615088503398</c:v>
                </c:pt>
                <c:pt idx="6">
                  <c:v>0.0035636095457523</c:v>
                </c:pt>
                <c:pt idx="7">
                  <c:v>0.000233988846594599</c:v>
                </c:pt>
                <c:pt idx="8">
                  <c:v>0.0032500319849035</c:v>
                </c:pt>
                <c:pt idx="9">
                  <c:v>0.0</c:v>
                </c:pt>
                <c:pt idx="10">
                  <c:v>0.000966390044650999</c:v>
                </c:pt>
                <c:pt idx="11">
                  <c:v>0.0025083104601386</c:v>
                </c:pt>
                <c:pt idx="12">
                  <c:v>1.36969949271482E-12</c:v>
                </c:pt>
                <c:pt idx="13">
                  <c:v>-0.0019410603863063</c:v>
                </c:pt>
                <c:pt idx="14">
                  <c:v>3.40612864600104E-6</c:v>
                </c:pt>
                <c:pt idx="15">
                  <c:v>0.0114622464605188</c:v>
                </c:pt>
                <c:pt idx="16">
                  <c:v>-0.00490961269628585</c:v>
                </c:pt>
                <c:pt idx="17">
                  <c:v>1.8956017311389E-13</c:v>
                </c:pt>
              </c:numCache>
            </c:numRef>
          </c:val>
        </c:ser>
        <c:ser>
          <c:idx val="4"/>
          <c:order val="4"/>
          <c:tx>
            <c:strRef>
              <c:f>Tdata!$G$434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Tdata!$B$435:$B$452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Tdata!$G$435:$G$452</c:f>
              <c:numCache>
                <c:formatCode>General</c:formatCode>
                <c:ptCount val="18"/>
                <c:pt idx="0">
                  <c:v>0.001975</c:v>
                </c:pt>
                <c:pt idx="1">
                  <c:v>0.00409</c:v>
                </c:pt>
                <c:pt idx="2">
                  <c:v>0.003588</c:v>
                </c:pt>
                <c:pt idx="3">
                  <c:v>-0.000501999999999999</c:v>
                </c:pt>
                <c:pt idx="4">
                  <c:v>0.003815</c:v>
                </c:pt>
                <c:pt idx="5">
                  <c:v>-0.000226999999999998</c:v>
                </c:pt>
                <c:pt idx="6">
                  <c:v>0.003022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-0.001744</c:v>
                </c:pt>
                <c:pt idx="14">
                  <c:v>3.00000000000127E-6</c:v>
                </c:pt>
                <c:pt idx="15">
                  <c:v>0.01006</c:v>
                </c:pt>
                <c:pt idx="16">
                  <c:v>-0.006222</c:v>
                </c:pt>
                <c:pt idx="17">
                  <c:v>0.003433</c:v>
                </c:pt>
              </c:numCache>
            </c:numRef>
          </c:val>
        </c:ser>
        <c:ser>
          <c:idx val="5"/>
          <c:order val="5"/>
          <c:tx>
            <c:strRef>
              <c:f>Tdata!$H$434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Tdata!$B$435:$B$452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Tdata!$H$435:$H$452</c:f>
              <c:numCache>
                <c:formatCode>General</c:formatCode>
                <c:ptCount val="18"/>
                <c:pt idx="0">
                  <c:v>0.0023</c:v>
                </c:pt>
                <c:pt idx="1">
                  <c:v>0.0043</c:v>
                </c:pt>
                <c:pt idx="2">
                  <c:v>0.0043</c:v>
                </c:pt>
                <c:pt idx="3">
                  <c:v>0.0</c:v>
                </c:pt>
                <c:pt idx="4">
                  <c:v>0.0043</c:v>
                </c:pt>
                <c:pt idx="5">
                  <c:v>0.0</c:v>
                </c:pt>
                <c:pt idx="6">
                  <c:v>0.0032</c:v>
                </c:pt>
                <c:pt idx="7">
                  <c:v>0.0</c:v>
                </c:pt>
                <c:pt idx="8">
                  <c:v>0.0039</c:v>
                </c:pt>
                <c:pt idx="9">
                  <c:v>0.0039</c:v>
                </c:pt>
                <c:pt idx="10">
                  <c:v>0.0013</c:v>
                </c:pt>
                <c:pt idx="11">
                  <c:v>0.0024</c:v>
                </c:pt>
                <c:pt idx="12">
                  <c:v>0.0</c:v>
                </c:pt>
                <c:pt idx="13">
                  <c:v>-0.0019</c:v>
                </c:pt>
                <c:pt idx="14">
                  <c:v>0.0</c:v>
                </c:pt>
                <c:pt idx="15">
                  <c:v>0.0067</c:v>
                </c:pt>
                <c:pt idx="16">
                  <c:v>-0.00473</c:v>
                </c:pt>
                <c:pt idx="17">
                  <c:v>0.00129</c:v>
                </c:pt>
              </c:numCache>
            </c:numRef>
          </c:val>
        </c:ser>
        <c:ser>
          <c:idx val="6"/>
          <c:order val="6"/>
          <c:tx>
            <c:strRef>
              <c:f>Tdata!$I$434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Tdata!$B$435:$B$452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Tdata!$I$435:$I$452</c:f>
              <c:numCache>
                <c:formatCode>General</c:formatCode>
                <c:ptCount val="18"/>
                <c:pt idx="0">
                  <c:v>0.00198095232744514</c:v>
                </c:pt>
                <c:pt idx="1">
                  <c:v>0.00418160116221027</c:v>
                </c:pt>
                <c:pt idx="2">
                  <c:v>0.0043025881886762</c:v>
                </c:pt>
                <c:pt idx="3">
                  <c:v>0.00012098702646593</c:v>
                </c:pt>
                <c:pt idx="4">
                  <c:v>0.0053669190872176</c:v>
                </c:pt>
                <c:pt idx="5">
                  <c:v>-0.0010643308985414</c:v>
                </c:pt>
                <c:pt idx="6">
                  <c:v>0.00342454485850643</c:v>
                </c:pt>
                <c:pt idx="7">
                  <c:v>-3.52946951682337E-8</c:v>
                </c:pt>
                <c:pt idx="8">
                  <c:v>0.00254434275016694</c:v>
                </c:pt>
                <c:pt idx="9">
                  <c:v>0.0</c:v>
                </c:pt>
                <c:pt idx="10">
                  <c:v>0.0</c:v>
                </c:pt>
                <c:pt idx="11">
                  <c:v>0.00254434275033757</c:v>
                </c:pt>
                <c:pt idx="12">
                  <c:v>-1.07211808875185E-12</c:v>
                </c:pt>
                <c:pt idx="13">
                  <c:v>-0.00214111988963451</c:v>
                </c:pt>
                <c:pt idx="14">
                  <c:v>9.98513367819753E-6</c:v>
                </c:pt>
                <c:pt idx="15">
                  <c:v>0.010744499839447</c:v>
                </c:pt>
                <c:pt idx="16">
                  <c:v>-0.00851004593361841</c:v>
                </c:pt>
                <c:pt idx="17">
                  <c:v>-5.51642065360625E-16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90514120"/>
        <c:axId val="1790517288"/>
      </c:barChart>
      <c:catAx>
        <c:axId val="1790514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05172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90517288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Humidity Ratio (kg/kg)</a:t>
                </a:r>
              </a:p>
            </c:rich>
          </c:tx>
          <c:layout>
            <c:manualLayout>
              <c:xMode val="edge"/>
              <c:yMode val="edge"/>
              <c:x val="0.0118386977432482"/>
              <c:y val="0.261022380359062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051412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4436598588329"/>
          <c:y val="0.932572050027189"/>
          <c:w val="0.729533064748704"/>
          <c:h val="0.063077759651984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B16.5.2-36.  HVAC BESTEST: CE300 - CE545
Hourly Minimum Zone Humidity Ratio</a:t>
            </a:r>
          </a:p>
        </c:rich>
      </c:tx>
      <c:layout>
        <c:manualLayout>
          <c:xMode val="edge"/>
          <c:yMode val="edge"/>
          <c:x val="0.214173228346457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369691302460666"/>
          <c:y val="0.169222403480152"/>
          <c:w val="0.901395649628148"/>
          <c:h val="0.7372485046220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Rdata!$C$241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Rdata!$B$242:$B$261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Rdata!$C$242:$C$261</c:f>
              <c:numCache>
                <c:formatCode>General</c:formatCode>
                <c:ptCount val="20"/>
                <c:pt idx="0">
                  <c:v>0.00187685</c:v>
                </c:pt>
                <c:pt idx="1">
                  <c:v>0.00187686</c:v>
                </c:pt>
                <c:pt idx="2">
                  <c:v>0.00187685</c:v>
                </c:pt>
                <c:pt idx="3">
                  <c:v>0.00187685</c:v>
                </c:pt>
                <c:pt idx="4">
                  <c:v>0.00187685</c:v>
                </c:pt>
                <c:pt idx="5">
                  <c:v>0.00187685</c:v>
                </c:pt>
                <c:pt idx="6">
                  <c:v>0.00187685</c:v>
                </c:pt>
                <c:pt idx="7">
                  <c:v>0.00187685</c:v>
                </c:pt>
                <c:pt idx="8">
                  <c:v>0.00187685</c:v>
                </c:pt>
                <c:pt idx="9">
                  <c:v>0.00187685</c:v>
                </c:pt>
                <c:pt idx="10">
                  <c:v>0.00187685</c:v>
                </c:pt>
                <c:pt idx="11">
                  <c:v>0.00187685</c:v>
                </c:pt>
                <c:pt idx="12">
                  <c:v>0.00682756</c:v>
                </c:pt>
                <c:pt idx="13">
                  <c:v>0.00682756</c:v>
                </c:pt>
                <c:pt idx="14">
                  <c:v>0.00610296</c:v>
                </c:pt>
                <c:pt idx="15">
                  <c:v>0.00682149</c:v>
                </c:pt>
                <c:pt idx="16">
                  <c:v>0.00683562</c:v>
                </c:pt>
                <c:pt idx="17">
                  <c:v>0.00620797</c:v>
                </c:pt>
                <c:pt idx="18">
                  <c:v>0.00410963</c:v>
                </c:pt>
                <c:pt idx="19">
                  <c:v>0.00620797</c:v>
                </c:pt>
              </c:numCache>
            </c:numRef>
          </c:val>
        </c:ser>
        <c:ser>
          <c:idx val="1"/>
          <c:order val="1"/>
          <c:tx>
            <c:strRef>
              <c:f>Rdata!$D$241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Rdata!$B$242:$B$261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Rdata!$D$242:$D$261</c:f>
              <c:numCache>
                <c:formatCode>General</c:formatCode>
                <c:ptCount val="20"/>
                <c:pt idx="0">
                  <c:v>0.0017</c:v>
                </c:pt>
                <c:pt idx="1">
                  <c:v>0.0017</c:v>
                </c:pt>
                <c:pt idx="2">
                  <c:v>0.0017</c:v>
                </c:pt>
                <c:pt idx="3">
                  <c:v>0.0017</c:v>
                </c:pt>
                <c:pt idx="4">
                  <c:v>0.0017</c:v>
                </c:pt>
                <c:pt idx="5">
                  <c:v>0.0017</c:v>
                </c:pt>
                <c:pt idx="6">
                  <c:v>0.0017</c:v>
                </c:pt>
                <c:pt idx="7">
                  <c:v>0.0017</c:v>
                </c:pt>
                <c:pt idx="8">
                  <c:v>0.0017</c:v>
                </c:pt>
                <c:pt idx="9">
                  <c:v>0.0017</c:v>
                </c:pt>
                <c:pt idx="10">
                  <c:v>0.0017</c:v>
                </c:pt>
                <c:pt idx="11">
                  <c:v>0.0017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val>
        </c:ser>
        <c:ser>
          <c:idx val="2"/>
          <c:order val="2"/>
          <c:tx>
            <c:strRef>
              <c:f>Rdata!$E$241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Rdata!$B$242:$B$261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Rdata!$E$242:$E$261</c:f>
              <c:numCache>
                <c:formatCode>General</c:formatCode>
                <c:ptCount val="20"/>
                <c:pt idx="0">
                  <c:v>0.0017</c:v>
                </c:pt>
                <c:pt idx="1">
                  <c:v>0.0017</c:v>
                </c:pt>
                <c:pt idx="2">
                  <c:v>0.0017</c:v>
                </c:pt>
                <c:pt idx="3">
                  <c:v>0.0017</c:v>
                </c:pt>
                <c:pt idx="4">
                  <c:v>0.0017</c:v>
                </c:pt>
                <c:pt idx="5">
                  <c:v>0.0017</c:v>
                </c:pt>
                <c:pt idx="6">
                  <c:v>0.0017</c:v>
                </c:pt>
                <c:pt idx="7">
                  <c:v>0.0017</c:v>
                </c:pt>
                <c:pt idx="8">
                  <c:v>0.0017</c:v>
                </c:pt>
                <c:pt idx="9">
                  <c:v>0.0017</c:v>
                </c:pt>
                <c:pt idx="10">
                  <c:v>0.0017</c:v>
                </c:pt>
                <c:pt idx="11">
                  <c:v>0.0017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Rdata!$F$241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Rdata!$B$242:$B$261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Rdata!$F$242:$F$261</c:f>
              <c:numCache>
                <c:formatCode>General</c:formatCode>
                <c:ptCount val="20"/>
                <c:pt idx="0">
                  <c:v>0.00192770342204335</c:v>
                </c:pt>
                <c:pt idx="1">
                  <c:v>0.0019433116500102</c:v>
                </c:pt>
                <c:pt idx="2">
                  <c:v>0.00193357062811095</c:v>
                </c:pt>
                <c:pt idx="3">
                  <c:v>0.00192768638621351</c:v>
                </c:pt>
                <c:pt idx="4">
                  <c:v>0.00192768638621351</c:v>
                </c:pt>
                <c:pt idx="5">
                  <c:v>0.00192770342204335</c:v>
                </c:pt>
                <c:pt idx="6">
                  <c:v>0.00192770339972493</c:v>
                </c:pt>
                <c:pt idx="7">
                  <c:v>0.0019277034242487</c:v>
                </c:pt>
                <c:pt idx="8">
                  <c:v>0.0</c:v>
                </c:pt>
                <c:pt idx="9">
                  <c:v>0.00192770342076213</c:v>
                </c:pt>
                <c:pt idx="10">
                  <c:v>0.0019277034242487</c:v>
                </c:pt>
                <c:pt idx="11">
                  <c:v>0.00192770342029904</c:v>
                </c:pt>
                <c:pt idx="12">
                  <c:v>0.00700484487156822</c:v>
                </c:pt>
                <c:pt idx="13">
                  <c:v>0.0070048448777472</c:v>
                </c:pt>
                <c:pt idx="14">
                  <c:v>0.00652130778959682</c:v>
                </c:pt>
                <c:pt idx="15">
                  <c:v>0.00698469149217326</c:v>
                </c:pt>
                <c:pt idx="16">
                  <c:v>0.00704213062051484</c:v>
                </c:pt>
                <c:pt idx="17">
                  <c:v>0.00673479433454579</c:v>
                </c:pt>
                <c:pt idx="18">
                  <c:v>0.00381856897227554</c:v>
                </c:pt>
                <c:pt idx="19">
                  <c:v>0.0067755336093234</c:v>
                </c:pt>
              </c:numCache>
            </c:numRef>
          </c:val>
        </c:ser>
        <c:ser>
          <c:idx val="4"/>
          <c:order val="4"/>
          <c:tx>
            <c:strRef>
              <c:f>Rdata!$G$241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Rdata!$B$242:$B$261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Rdata!$G$242:$G$261</c:f>
              <c:numCache>
                <c:formatCode>General</c:formatCode>
                <c:ptCount val="20"/>
                <c:pt idx="0">
                  <c:v>0.001968</c:v>
                </c:pt>
                <c:pt idx="1">
                  <c:v>0.002019</c:v>
                </c:pt>
                <c:pt idx="2">
                  <c:v>0.001968</c:v>
                </c:pt>
                <c:pt idx="3">
                  <c:v>0.001968</c:v>
                </c:pt>
                <c:pt idx="4">
                  <c:v>0.001968</c:v>
                </c:pt>
                <c:pt idx="5">
                  <c:v>0.001968</c:v>
                </c:pt>
                <c:pt idx="6">
                  <c:v>0.001968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0.006908</c:v>
                </c:pt>
                <c:pt idx="13">
                  <c:v>0.006908</c:v>
                </c:pt>
                <c:pt idx="14">
                  <c:v>0.006525</c:v>
                </c:pt>
                <c:pt idx="15">
                  <c:v>0.006908</c:v>
                </c:pt>
                <c:pt idx="16">
                  <c:v>0.006909</c:v>
                </c:pt>
                <c:pt idx="17">
                  <c:v>0.005454</c:v>
                </c:pt>
                <c:pt idx="18">
                  <c:v>0.003253</c:v>
                </c:pt>
                <c:pt idx="19">
                  <c:v>0.006685</c:v>
                </c:pt>
              </c:numCache>
            </c:numRef>
          </c:val>
        </c:ser>
        <c:ser>
          <c:idx val="5"/>
          <c:order val="5"/>
          <c:tx>
            <c:strRef>
              <c:f>Rdata!$H$241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Rdata!$B$242:$B$261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Rdata!$H$242:$H$261</c:f>
              <c:numCache>
                <c:formatCode>General</c:formatCode>
                <c:ptCount val="20"/>
                <c:pt idx="0">
                  <c:v>0.00197</c:v>
                </c:pt>
                <c:pt idx="1">
                  <c:v>0.00196</c:v>
                </c:pt>
                <c:pt idx="2">
                  <c:v>0.00197</c:v>
                </c:pt>
                <c:pt idx="3">
                  <c:v>0.00197</c:v>
                </c:pt>
                <c:pt idx="4">
                  <c:v>0.00197</c:v>
                </c:pt>
                <c:pt idx="5">
                  <c:v>0.00197</c:v>
                </c:pt>
                <c:pt idx="6">
                  <c:v>0.00197</c:v>
                </c:pt>
                <c:pt idx="7">
                  <c:v>0.00197</c:v>
                </c:pt>
                <c:pt idx="8">
                  <c:v>0.00197</c:v>
                </c:pt>
                <c:pt idx="9">
                  <c:v>0.00197</c:v>
                </c:pt>
                <c:pt idx="10">
                  <c:v>0.00197</c:v>
                </c:pt>
                <c:pt idx="11">
                  <c:v>0.00197</c:v>
                </c:pt>
                <c:pt idx="12">
                  <c:v>0.0103</c:v>
                </c:pt>
                <c:pt idx="13">
                  <c:v>0.0105</c:v>
                </c:pt>
                <c:pt idx="14">
                  <c:v>0.00657</c:v>
                </c:pt>
                <c:pt idx="15">
                  <c:v>0.00783</c:v>
                </c:pt>
                <c:pt idx="16">
                  <c:v>0.0154</c:v>
                </c:pt>
                <c:pt idx="17">
                  <c:v>0.00663</c:v>
                </c:pt>
                <c:pt idx="18">
                  <c:v>0.0042</c:v>
                </c:pt>
                <c:pt idx="19">
                  <c:v>0.007</c:v>
                </c:pt>
              </c:numCache>
            </c:numRef>
          </c:val>
        </c:ser>
        <c:ser>
          <c:idx val="6"/>
          <c:order val="6"/>
          <c:tx>
            <c:strRef>
              <c:f>Rdata!$I$241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Rdata!$B$242:$B$261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Rdata!$I$242:$I$261</c:f>
              <c:numCache>
                <c:formatCode>0</c:formatCode>
                <c:ptCount val="20"/>
                <c:pt idx="0">
                  <c:v>0.00192918820857744</c:v>
                </c:pt>
                <c:pt idx="1">
                  <c:v>0.00194346707500448</c:v>
                </c:pt>
                <c:pt idx="2">
                  <c:v>0.00193510777838017</c:v>
                </c:pt>
                <c:pt idx="3">
                  <c:v>0.00184560855056845</c:v>
                </c:pt>
                <c:pt idx="4">
                  <c:v>0.00184557389763259</c:v>
                </c:pt>
                <c:pt idx="5">
                  <c:v>0.00192918820857744</c:v>
                </c:pt>
                <c:pt idx="6">
                  <c:v>0.00192918818621733</c:v>
                </c:pt>
                <c:pt idx="7">
                  <c:v>0.00192918817272749</c:v>
                </c:pt>
                <c:pt idx="8">
                  <c:v>0.00192918820857744</c:v>
                </c:pt>
                <c:pt idx="9">
                  <c:v>0.00192918820857744</c:v>
                </c:pt>
                <c:pt idx="10">
                  <c:v>0.00192918817272749</c:v>
                </c:pt>
                <c:pt idx="11">
                  <c:v>0.00192918817180648</c:v>
                </c:pt>
                <c:pt idx="12">
                  <c:v>0.00701894931328744</c:v>
                </c:pt>
                <c:pt idx="13">
                  <c:v>0.00701894931328744</c:v>
                </c:pt>
                <c:pt idx="14">
                  <c:v>0.00625619020100047</c:v>
                </c:pt>
                <c:pt idx="15">
                  <c:v>0.00699240500822138</c:v>
                </c:pt>
                <c:pt idx="16">
                  <c:v>0.00705789647295578</c:v>
                </c:pt>
                <c:pt idx="17">
                  <c:v>0.00286970041438571</c:v>
                </c:pt>
                <c:pt idx="18">
                  <c:v>0.0028697004143858</c:v>
                </c:pt>
                <c:pt idx="19">
                  <c:v>0.00286970041438579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9487272"/>
        <c:axId val="1789388488"/>
      </c:barChart>
      <c:catAx>
        <c:axId val="1789487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93884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89388488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Humidity Ratio (kg/kg)</a:t>
                </a:r>
              </a:p>
            </c:rich>
          </c:tx>
          <c:layout>
            <c:manualLayout>
              <c:xMode val="edge"/>
              <c:yMode val="edge"/>
              <c:x val="0.0118386977432482"/>
              <c:y val="0.269722761000715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948727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0890931918749"/>
          <c:y val="0.932572050027189"/>
          <c:w val="0.733078731418285"/>
          <c:h val="0.063077759651984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B16.5.2-37.  HVAC BESTEST: CE300 - CE545
Annual Mean Relative Humidity</a:t>
            </a:r>
          </a:p>
        </c:rich>
      </c:tx>
      <c:layout>
        <c:manualLayout>
          <c:xMode val="edge"/>
          <c:yMode val="edge"/>
          <c:x val="0.214173228346457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244363072817896"/>
          <c:y val="0.169222403480152"/>
          <c:w val="0.913928472592425"/>
          <c:h val="0.7372485046220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Qdata!$C$282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Qdata!$B$283:$B$303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Qdata!$C$283:$C$303</c:f>
              <c:numCache>
                <c:formatCode>General</c:formatCode>
                <c:ptCount val="21"/>
                <c:pt idx="0">
                  <c:v>48.61486010273985</c:v>
                </c:pt>
                <c:pt idx="1">
                  <c:v>58.33070091324161</c:v>
                </c:pt>
                <c:pt idx="2">
                  <c:v>52.00530301369875</c:v>
                </c:pt>
                <c:pt idx="3">
                  <c:v>50.84447054794528</c:v>
                </c:pt>
                <c:pt idx="4">
                  <c:v>51.08503204337903</c:v>
                </c:pt>
                <c:pt idx="5">
                  <c:v>45.48395562785403</c:v>
                </c:pt>
                <c:pt idx="6">
                  <c:v>41.03347398401826</c:v>
                </c:pt>
                <c:pt idx="7">
                  <c:v>50.77089772831047</c:v>
                </c:pt>
                <c:pt idx="8">
                  <c:v>50.49709894977157</c:v>
                </c:pt>
                <c:pt idx="9">
                  <c:v>48.77936800228333</c:v>
                </c:pt>
                <c:pt idx="10">
                  <c:v>48.82194484018274</c:v>
                </c:pt>
                <c:pt idx="11">
                  <c:v>48.32976866438373</c:v>
                </c:pt>
                <c:pt idx="12">
                  <c:v>66.52612220319625</c:v>
                </c:pt>
                <c:pt idx="13">
                  <c:v>57.04763188997816</c:v>
                </c:pt>
                <c:pt idx="14">
                  <c:v>54.7000728213508</c:v>
                </c:pt>
                <c:pt idx="15">
                  <c:v>69.87445598173498</c:v>
                </c:pt>
                <c:pt idx="16">
                  <c:v>68.67737526255728</c:v>
                </c:pt>
                <c:pt idx="17">
                  <c:v>61.467399063927</c:v>
                </c:pt>
                <c:pt idx="18">
                  <c:v>46.7299398744293</c:v>
                </c:pt>
                <c:pt idx="19">
                  <c:v>48.52098203196381</c:v>
                </c:pt>
                <c:pt idx="20">
                  <c:v>36.62487599315072</c:v>
                </c:pt>
              </c:numCache>
            </c:numRef>
          </c:val>
        </c:ser>
        <c:ser>
          <c:idx val="1"/>
          <c:order val="1"/>
          <c:tx>
            <c:strRef>
              <c:f>Qdata!$D$282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Qdata!$B$283:$B$303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Qdata!$D$283:$D$303</c:f>
              <c:numCache>
                <c:formatCode>General</c:formatCode>
                <c:ptCount val="21"/>
                <c:pt idx="0">
                  <c:v>48.26</c:v>
                </c:pt>
                <c:pt idx="1">
                  <c:v>58.51</c:v>
                </c:pt>
                <c:pt idx="2">
                  <c:v>51.21</c:v>
                </c:pt>
                <c:pt idx="3">
                  <c:v>50.58</c:v>
                </c:pt>
                <c:pt idx="4">
                  <c:v>50.69</c:v>
                </c:pt>
                <c:pt idx="5">
                  <c:v>45.45</c:v>
                </c:pt>
                <c:pt idx="6">
                  <c:v>41.49</c:v>
                </c:pt>
                <c:pt idx="7">
                  <c:v>52.21</c:v>
                </c:pt>
                <c:pt idx="8">
                  <c:v>49.65</c:v>
                </c:pt>
                <c:pt idx="9">
                  <c:v>49.14</c:v>
                </c:pt>
                <c:pt idx="10">
                  <c:v>49.17</c:v>
                </c:pt>
                <c:pt idx="11">
                  <c:v>48.46</c:v>
                </c:pt>
                <c:pt idx="12">
                  <c:v>0.0</c:v>
                </c:pt>
                <c:pt idx="13">
                  <c:v>57.47</c:v>
                </c:pt>
                <c:pt idx="14">
                  <c:v>57.36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</c:numCache>
            </c:numRef>
          </c:val>
        </c:ser>
        <c:ser>
          <c:idx val="2"/>
          <c:order val="2"/>
          <c:tx>
            <c:strRef>
              <c:f>Qdata!$E$282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Qdata!$B$283:$B$303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Qdata!$E$283:$E$303</c:f>
              <c:numCache>
                <c:formatCode>General</c:formatCode>
                <c:ptCount val="21"/>
                <c:pt idx="0">
                  <c:v>48.28</c:v>
                </c:pt>
                <c:pt idx="1">
                  <c:v>58.53</c:v>
                </c:pt>
                <c:pt idx="2">
                  <c:v>51.25</c:v>
                </c:pt>
                <c:pt idx="3">
                  <c:v>50.65</c:v>
                </c:pt>
                <c:pt idx="4">
                  <c:v>50.73</c:v>
                </c:pt>
                <c:pt idx="5">
                  <c:v>45.55</c:v>
                </c:pt>
                <c:pt idx="6">
                  <c:v>41.49</c:v>
                </c:pt>
                <c:pt idx="7">
                  <c:v>52.25</c:v>
                </c:pt>
                <c:pt idx="8">
                  <c:v>49.63</c:v>
                </c:pt>
                <c:pt idx="9">
                  <c:v>48.97</c:v>
                </c:pt>
                <c:pt idx="10">
                  <c:v>49.3</c:v>
                </c:pt>
                <c:pt idx="11">
                  <c:v>48.57</c:v>
                </c:pt>
                <c:pt idx="12">
                  <c:v>0.0</c:v>
                </c:pt>
                <c:pt idx="13">
                  <c:v>57.47</c:v>
                </c:pt>
                <c:pt idx="14">
                  <c:v>57.36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</c:numCache>
            </c:numRef>
          </c:val>
        </c:ser>
        <c:ser>
          <c:idx val="3"/>
          <c:order val="3"/>
          <c:tx>
            <c:strRef>
              <c:f>Qdata!$F$282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Qdata!$B$283:$B$303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Qdata!$F$283:$F$303</c:f>
              <c:numCache>
                <c:formatCode>General</c:formatCode>
                <c:ptCount val="21"/>
                <c:pt idx="0">
                  <c:v>48.59134689554627</c:v>
                </c:pt>
                <c:pt idx="1">
                  <c:v>58.55118971365172</c:v>
                </c:pt>
                <c:pt idx="2">
                  <c:v>51.84073213359719</c:v>
                </c:pt>
                <c:pt idx="3">
                  <c:v>51.17648053790212</c:v>
                </c:pt>
                <c:pt idx="4">
                  <c:v>51.14792944635849</c:v>
                </c:pt>
                <c:pt idx="5">
                  <c:v>45.1731322315177</c:v>
                </c:pt>
                <c:pt idx="6">
                  <c:v>42.36948589413783</c:v>
                </c:pt>
                <c:pt idx="7">
                  <c:v>52.54853969492693</c:v>
                </c:pt>
                <c:pt idx="8">
                  <c:v>0.0</c:v>
                </c:pt>
                <c:pt idx="9">
                  <c:v>49.39810770769826</c:v>
                </c:pt>
                <c:pt idx="10">
                  <c:v>49.60023137086997</c:v>
                </c:pt>
                <c:pt idx="11">
                  <c:v>48.82883839042838</c:v>
                </c:pt>
                <c:pt idx="12">
                  <c:v>59.1975771486797</c:v>
                </c:pt>
                <c:pt idx="13">
                  <c:v>57.32189972846286</c:v>
                </c:pt>
                <c:pt idx="14">
                  <c:v>57.43607252935817</c:v>
                </c:pt>
                <c:pt idx="15">
                  <c:v>61.40491558436528</c:v>
                </c:pt>
                <c:pt idx="16">
                  <c:v>60.75236159767146</c:v>
                </c:pt>
                <c:pt idx="17">
                  <c:v>54.99444459384054</c:v>
                </c:pt>
                <c:pt idx="18">
                  <c:v>48.97327338784215</c:v>
                </c:pt>
                <c:pt idx="19">
                  <c:v>46.30718879493556</c:v>
                </c:pt>
                <c:pt idx="20">
                  <c:v>38.63059836531541</c:v>
                </c:pt>
              </c:numCache>
            </c:numRef>
          </c:val>
        </c:ser>
        <c:ser>
          <c:idx val="4"/>
          <c:order val="4"/>
          <c:tx>
            <c:strRef>
              <c:f>Qdata!$G$282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Qdata!$B$283:$B$303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Qdata!$G$283:$G$303</c:f>
              <c:numCache>
                <c:formatCode>General</c:formatCode>
                <c:ptCount val="21"/>
                <c:pt idx="0">
                  <c:v>47.82614155251165</c:v>
                </c:pt>
                <c:pt idx="1">
                  <c:v>57.84098173515839</c:v>
                </c:pt>
                <c:pt idx="2">
                  <c:v>51.10342465753446</c:v>
                </c:pt>
                <c:pt idx="3">
                  <c:v>50.08481735159827</c:v>
                </c:pt>
                <c:pt idx="4">
                  <c:v>50.29668949771715</c:v>
                </c:pt>
                <c:pt idx="5">
                  <c:v>44.31621004566217</c:v>
                </c:pt>
                <c:pt idx="6">
                  <c:v>40.87100456621188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65.9418949771712</c:v>
                </c:pt>
                <c:pt idx="13">
                  <c:v>57.07216775598879</c:v>
                </c:pt>
                <c:pt idx="14">
                  <c:v>57.06154684095605</c:v>
                </c:pt>
                <c:pt idx="15">
                  <c:v>70.22682648401693</c:v>
                </c:pt>
                <c:pt idx="16">
                  <c:v>68.231392694062</c:v>
                </c:pt>
                <c:pt idx="17">
                  <c:v>60.138698630132</c:v>
                </c:pt>
                <c:pt idx="18">
                  <c:v>41.4515981735217</c:v>
                </c:pt>
                <c:pt idx="19">
                  <c:v>40.0509132420057</c:v>
                </c:pt>
                <c:pt idx="20">
                  <c:v>36.87465753424964</c:v>
                </c:pt>
              </c:numCache>
            </c:numRef>
          </c:val>
        </c:ser>
        <c:ser>
          <c:idx val="5"/>
          <c:order val="5"/>
          <c:tx>
            <c:strRef>
              <c:f>Qdata!$H$282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Qdata!$B$283:$B$303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Qdata!$H$283:$H$303</c:f>
              <c:numCache>
                <c:formatCode>General</c:formatCode>
                <c:ptCount val="21"/>
                <c:pt idx="0">
                  <c:v>47.93</c:v>
                </c:pt>
                <c:pt idx="1">
                  <c:v>57.8</c:v>
                </c:pt>
                <c:pt idx="2">
                  <c:v>49.94</c:v>
                </c:pt>
                <c:pt idx="3">
                  <c:v>50.7</c:v>
                </c:pt>
                <c:pt idx="4">
                  <c:v>50.78</c:v>
                </c:pt>
                <c:pt idx="5">
                  <c:v>44.56</c:v>
                </c:pt>
                <c:pt idx="6">
                  <c:v>41.21</c:v>
                </c:pt>
                <c:pt idx="7">
                  <c:v>52.01</c:v>
                </c:pt>
                <c:pt idx="8">
                  <c:v>49.75</c:v>
                </c:pt>
                <c:pt idx="9">
                  <c:v>48.76</c:v>
                </c:pt>
                <c:pt idx="10">
                  <c:v>49.17</c:v>
                </c:pt>
                <c:pt idx="11">
                  <c:v>48.23</c:v>
                </c:pt>
                <c:pt idx="12">
                  <c:v>63.73</c:v>
                </c:pt>
                <c:pt idx="13">
                  <c:v>55.13</c:v>
                </c:pt>
                <c:pt idx="14">
                  <c:v>55.24</c:v>
                </c:pt>
                <c:pt idx="15">
                  <c:v>72.17</c:v>
                </c:pt>
                <c:pt idx="16">
                  <c:v>68.11</c:v>
                </c:pt>
                <c:pt idx="17">
                  <c:v>57.37</c:v>
                </c:pt>
                <c:pt idx="18">
                  <c:v>39.6</c:v>
                </c:pt>
                <c:pt idx="19">
                  <c:v>43.82</c:v>
                </c:pt>
                <c:pt idx="20">
                  <c:v>29.2</c:v>
                </c:pt>
              </c:numCache>
            </c:numRef>
          </c:val>
        </c:ser>
        <c:ser>
          <c:idx val="6"/>
          <c:order val="6"/>
          <c:tx>
            <c:strRef>
              <c:f>Qdata!$I$282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Qdata!$B$283:$B$303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Qdata!$I$283:$I$303</c:f>
              <c:numCache>
                <c:formatCode>General</c:formatCode>
                <c:ptCount val="21"/>
                <c:pt idx="0">
                  <c:v>47.9538131904797</c:v>
                </c:pt>
                <c:pt idx="1">
                  <c:v>58.00589398600127</c:v>
                </c:pt>
                <c:pt idx="2">
                  <c:v>51.45505314165513</c:v>
                </c:pt>
                <c:pt idx="3">
                  <c:v>66.35398534467085</c:v>
                </c:pt>
                <c:pt idx="4">
                  <c:v>66.83128192802257</c:v>
                </c:pt>
                <c:pt idx="5">
                  <c:v>44.61016722328392</c:v>
                </c:pt>
                <c:pt idx="6">
                  <c:v>41.38332987651411</c:v>
                </c:pt>
                <c:pt idx="7">
                  <c:v>53.70273684547528</c:v>
                </c:pt>
                <c:pt idx="8">
                  <c:v>47.9538131904797</c:v>
                </c:pt>
                <c:pt idx="9">
                  <c:v>47.9538131904797</c:v>
                </c:pt>
                <c:pt idx="10">
                  <c:v>51.64588214373367</c:v>
                </c:pt>
                <c:pt idx="11">
                  <c:v>50.23051164480794</c:v>
                </c:pt>
                <c:pt idx="12">
                  <c:v>57.7561512242855</c:v>
                </c:pt>
                <c:pt idx="13">
                  <c:v>55.6600815892233</c:v>
                </c:pt>
                <c:pt idx="14">
                  <c:v>55.77799583116164</c:v>
                </c:pt>
                <c:pt idx="15">
                  <c:v>60.62477036474644</c:v>
                </c:pt>
                <c:pt idx="16">
                  <c:v>59.41774267584261</c:v>
                </c:pt>
                <c:pt idx="17">
                  <c:v>53.6073543850689</c:v>
                </c:pt>
                <c:pt idx="18">
                  <c:v>21.47479400506729</c:v>
                </c:pt>
                <c:pt idx="19">
                  <c:v>30.24332110410982</c:v>
                </c:pt>
                <c:pt idx="20">
                  <c:v>16.96565380050925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1623976"/>
        <c:axId val="-2125424680"/>
      </c:barChart>
      <c:catAx>
        <c:axId val="2111623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254246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25424680"/>
        <c:scaling>
          <c:orientation val="minMax"/>
          <c:max val="100.0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Relative Humidity (%)</a:t>
                </a:r>
              </a:p>
            </c:rich>
          </c:tx>
          <c:layout>
            <c:manualLayout>
              <c:xMode val="edge"/>
              <c:yMode val="edge"/>
              <c:x val="0.0118386977432482"/>
              <c:y val="0.2756117883307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162397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9132867825484"/>
          <c:y val="0.932572050027189"/>
          <c:w val="0.744836795511549"/>
          <c:h val="0.063077759651984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B16.5.2-38.  HVAC BESTEST: CE300 - CE545
Annual Mean Relative Humidity Sensitivities</a:t>
            </a:r>
          </a:p>
        </c:rich>
      </c:tx>
      <c:layout>
        <c:manualLayout>
          <c:xMode val="edge"/>
          <c:yMode val="edge"/>
          <c:x val="0.214173228346457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"/>
          <c:y val="0.169222403480152"/>
          <c:w val="0.94112042321014"/>
          <c:h val="0.7372485046220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Tdata!$C$215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Tdata!$B$216:$B$233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Tdata!$C$216:$C$233</c:f>
              <c:numCache>
                <c:formatCode>General</c:formatCode>
                <c:ptCount val="18"/>
                <c:pt idx="0">
                  <c:v>9.71584081050176</c:v>
                </c:pt>
                <c:pt idx="1">
                  <c:v>3.390442910958896</c:v>
                </c:pt>
                <c:pt idx="2">
                  <c:v>2.229610445205424</c:v>
                </c:pt>
                <c:pt idx="3">
                  <c:v>-1.160832465753472</c:v>
                </c:pt>
                <c:pt idx="4">
                  <c:v>2.470171940639183</c:v>
                </c:pt>
                <c:pt idx="5">
                  <c:v>-0.240561495433759</c:v>
                </c:pt>
                <c:pt idx="6">
                  <c:v>-3.130904474885824</c:v>
                </c:pt>
                <c:pt idx="7">
                  <c:v>-7.581386118721596</c:v>
                </c:pt>
                <c:pt idx="8">
                  <c:v>2.156037625570619</c:v>
                </c:pt>
                <c:pt idx="9">
                  <c:v>1.882238847031715</c:v>
                </c:pt>
                <c:pt idx="10">
                  <c:v>0.164507899543473</c:v>
                </c:pt>
                <c:pt idx="11">
                  <c:v>0.207084737442884</c:v>
                </c:pt>
                <c:pt idx="12">
                  <c:v>-0.285091438356126</c:v>
                </c:pt>
                <c:pt idx="13">
                  <c:v>17.9112621004564</c:v>
                </c:pt>
                <c:pt idx="14">
                  <c:v>-2.347559068627354</c:v>
                </c:pt>
                <c:pt idx="15">
                  <c:v>-8.407056917807977</c:v>
                </c:pt>
                <c:pt idx="16">
                  <c:v>-19.79618232876696</c:v>
                </c:pt>
                <c:pt idx="17">
                  <c:v>-11.89610603881309</c:v>
                </c:pt>
              </c:numCache>
            </c:numRef>
          </c:val>
        </c:ser>
        <c:ser>
          <c:idx val="1"/>
          <c:order val="1"/>
          <c:tx>
            <c:strRef>
              <c:f>Tdata!$D$215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Tdata!$B$216:$B$233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Tdata!$D$216:$D$233</c:f>
              <c:numCache>
                <c:formatCode>General</c:formatCode>
                <c:ptCount val="18"/>
                <c:pt idx="0">
                  <c:v>10.25</c:v>
                </c:pt>
                <c:pt idx="1">
                  <c:v>2.950000000000003</c:v>
                </c:pt>
                <c:pt idx="2">
                  <c:v>2.32</c:v>
                </c:pt>
                <c:pt idx="3">
                  <c:v>-0.630000000000002</c:v>
                </c:pt>
                <c:pt idx="4">
                  <c:v>2.43</c:v>
                </c:pt>
                <c:pt idx="5">
                  <c:v>-0.109999999999999</c:v>
                </c:pt>
                <c:pt idx="6">
                  <c:v>-2.809999999999995</c:v>
                </c:pt>
                <c:pt idx="7">
                  <c:v>-6.769999999999996</c:v>
                </c:pt>
                <c:pt idx="8">
                  <c:v>3.950000000000003</c:v>
                </c:pt>
                <c:pt idx="9">
                  <c:v>1.39</c:v>
                </c:pt>
                <c:pt idx="10">
                  <c:v>0.880000000000002</c:v>
                </c:pt>
                <c:pt idx="11">
                  <c:v>0.910000000000004</c:v>
                </c:pt>
                <c:pt idx="12">
                  <c:v>0.200000000000003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</c:numCache>
            </c:numRef>
          </c:val>
        </c:ser>
        <c:ser>
          <c:idx val="2"/>
          <c:order val="2"/>
          <c:tx>
            <c:strRef>
              <c:f>Tdata!$E$215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Tdata!$B$216:$B$233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Tdata!$E$216:$E$233</c:f>
              <c:numCache>
                <c:formatCode>General</c:formatCode>
                <c:ptCount val="18"/>
                <c:pt idx="0">
                  <c:v>10.25</c:v>
                </c:pt>
                <c:pt idx="1">
                  <c:v>2.969999999999999</c:v>
                </c:pt>
                <c:pt idx="2">
                  <c:v>2.369999999999997</c:v>
                </c:pt>
                <c:pt idx="3">
                  <c:v>-0.600000000000001</c:v>
                </c:pt>
                <c:pt idx="4">
                  <c:v>2.449999999999996</c:v>
                </c:pt>
                <c:pt idx="5">
                  <c:v>-0.0799999999999983</c:v>
                </c:pt>
                <c:pt idx="6">
                  <c:v>-2.730000000000004</c:v>
                </c:pt>
                <c:pt idx="7">
                  <c:v>-6.79</c:v>
                </c:pt>
                <c:pt idx="8">
                  <c:v>3.969999999999999</c:v>
                </c:pt>
                <c:pt idx="9">
                  <c:v>1.350000000000001</c:v>
                </c:pt>
                <c:pt idx="10">
                  <c:v>0.689999999999998</c:v>
                </c:pt>
                <c:pt idx="11">
                  <c:v>1.019999999999996</c:v>
                </c:pt>
                <c:pt idx="12">
                  <c:v>0.289999999999999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</c:numCache>
            </c:numRef>
          </c:val>
        </c:ser>
        <c:ser>
          <c:idx val="3"/>
          <c:order val="3"/>
          <c:tx>
            <c:strRef>
              <c:f>Tdata!$F$215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Tdata!$B$216:$B$233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Tdata!$F$216:$F$233</c:f>
              <c:numCache>
                <c:formatCode>General</c:formatCode>
                <c:ptCount val="18"/>
                <c:pt idx="0">
                  <c:v>9.95984281810545</c:v>
                </c:pt>
                <c:pt idx="1">
                  <c:v>3.249385238050912</c:v>
                </c:pt>
                <c:pt idx="2">
                  <c:v>2.58513364235585</c:v>
                </c:pt>
                <c:pt idx="3">
                  <c:v>-0.664251595695063</c:v>
                </c:pt>
                <c:pt idx="4">
                  <c:v>2.556582550812216</c:v>
                </c:pt>
                <c:pt idx="5">
                  <c:v>0.0285510915436333</c:v>
                </c:pt>
                <c:pt idx="6">
                  <c:v>-3.418214664028568</c:v>
                </c:pt>
                <c:pt idx="7">
                  <c:v>-6.221861001408442</c:v>
                </c:pt>
                <c:pt idx="8">
                  <c:v>3.957192799380657</c:v>
                </c:pt>
                <c:pt idx="9">
                  <c:v>0.0</c:v>
                </c:pt>
                <c:pt idx="10">
                  <c:v>0.806760812151985</c:v>
                </c:pt>
                <c:pt idx="11">
                  <c:v>1.008884475323697</c:v>
                </c:pt>
                <c:pt idx="12">
                  <c:v>0.237491494882114</c:v>
                </c:pt>
                <c:pt idx="13">
                  <c:v>10.60623025313343</c:v>
                </c:pt>
                <c:pt idx="14">
                  <c:v>0.114172800895311</c:v>
                </c:pt>
                <c:pt idx="15">
                  <c:v>-6.410470990524743</c:v>
                </c:pt>
                <c:pt idx="16">
                  <c:v>-10.22430376083756</c:v>
                </c:pt>
                <c:pt idx="17">
                  <c:v>-7.676590429620148</c:v>
                </c:pt>
              </c:numCache>
            </c:numRef>
          </c:val>
        </c:ser>
        <c:ser>
          <c:idx val="4"/>
          <c:order val="4"/>
          <c:tx>
            <c:strRef>
              <c:f>Tdata!$G$215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Tdata!$B$216:$B$233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Tdata!$G$216:$G$233</c:f>
              <c:numCache>
                <c:formatCode>General</c:formatCode>
                <c:ptCount val="18"/>
                <c:pt idx="0">
                  <c:v>10.01484018264674</c:v>
                </c:pt>
                <c:pt idx="1">
                  <c:v>3.277283105022811</c:v>
                </c:pt>
                <c:pt idx="2">
                  <c:v>2.258675799086618</c:v>
                </c:pt>
                <c:pt idx="3">
                  <c:v>-1.018607305936193</c:v>
                </c:pt>
                <c:pt idx="4">
                  <c:v>2.470547945205503</c:v>
                </c:pt>
                <c:pt idx="5">
                  <c:v>-0.211872146118885</c:v>
                </c:pt>
                <c:pt idx="6">
                  <c:v>-3.509931506849476</c:v>
                </c:pt>
                <c:pt idx="7">
                  <c:v>-6.95513698629977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18.11575342465955</c:v>
                </c:pt>
                <c:pt idx="14">
                  <c:v>-0.0106209150327317</c:v>
                </c:pt>
                <c:pt idx="15">
                  <c:v>-10.08812785388493</c:v>
                </c:pt>
                <c:pt idx="16">
                  <c:v>-24.49029680364951</c:v>
                </c:pt>
                <c:pt idx="17">
                  <c:v>-3.17625570775607</c:v>
                </c:pt>
              </c:numCache>
            </c:numRef>
          </c:val>
        </c:ser>
        <c:ser>
          <c:idx val="5"/>
          <c:order val="5"/>
          <c:tx>
            <c:strRef>
              <c:f>Tdata!$H$215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Tdata!$B$216:$B$233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Tdata!$H$216:$H$233</c:f>
              <c:numCache>
                <c:formatCode>General</c:formatCode>
                <c:ptCount val="18"/>
                <c:pt idx="0">
                  <c:v>9.869999999999997</c:v>
                </c:pt>
                <c:pt idx="1">
                  <c:v>2.009999999999998</c:v>
                </c:pt>
                <c:pt idx="2">
                  <c:v>2.770000000000003</c:v>
                </c:pt>
                <c:pt idx="3">
                  <c:v>0.760000000000005</c:v>
                </c:pt>
                <c:pt idx="4">
                  <c:v>2.850000000000001</c:v>
                </c:pt>
                <c:pt idx="5">
                  <c:v>-0.0799999999999983</c:v>
                </c:pt>
                <c:pt idx="6">
                  <c:v>-3.369999999999997</c:v>
                </c:pt>
                <c:pt idx="7">
                  <c:v>-6.719999999999999</c:v>
                </c:pt>
                <c:pt idx="8">
                  <c:v>4.079999999999998</c:v>
                </c:pt>
                <c:pt idx="9">
                  <c:v>1.82</c:v>
                </c:pt>
                <c:pt idx="10">
                  <c:v>0.829999999999998</c:v>
                </c:pt>
                <c:pt idx="11">
                  <c:v>1.240000000000002</c:v>
                </c:pt>
                <c:pt idx="12">
                  <c:v>0.299999999999997</c:v>
                </c:pt>
                <c:pt idx="13">
                  <c:v>15.8</c:v>
                </c:pt>
                <c:pt idx="14">
                  <c:v>0.109999999999999</c:v>
                </c:pt>
                <c:pt idx="15">
                  <c:v>-14.8</c:v>
                </c:pt>
                <c:pt idx="16">
                  <c:v>-24.13</c:v>
                </c:pt>
                <c:pt idx="17">
                  <c:v>-14.62</c:v>
                </c:pt>
              </c:numCache>
            </c:numRef>
          </c:val>
        </c:ser>
        <c:ser>
          <c:idx val="6"/>
          <c:order val="6"/>
          <c:tx>
            <c:strRef>
              <c:f>Tdata!$I$215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Tdata!$B$216:$B$233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Tdata!$I$216:$I$233</c:f>
              <c:numCache>
                <c:formatCode>General</c:formatCode>
                <c:ptCount val="18"/>
                <c:pt idx="0">
                  <c:v>10.05208079552157</c:v>
                </c:pt>
                <c:pt idx="1">
                  <c:v>3.501239951175428</c:v>
                </c:pt>
                <c:pt idx="2">
                  <c:v>18.40017215419115</c:v>
                </c:pt>
                <c:pt idx="3">
                  <c:v>14.89893220301572</c:v>
                </c:pt>
                <c:pt idx="4">
                  <c:v>18.87746873754288</c:v>
                </c:pt>
                <c:pt idx="5">
                  <c:v>-0.47729658335173</c:v>
                </c:pt>
                <c:pt idx="6">
                  <c:v>-3.343645967195783</c:v>
                </c:pt>
                <c:pt idx="7">
                  <c:v>-6.570483313965589</c:v>
                </c:pt>
                <c:pt idx="8">
                  <c:v>5.748923654995586</c:v>
                </c:pt>
                <c:pt idx="9">
                  <c:v>0.0</c:v>
                </c:pt>
                <c:pt idx="10">
                  <c:v>0.0</c:v>
                </c:pt>
                <c:pt idx="11">
                  <c:v>3.692068953253972</c:v>
                </c:pt>
                <c:pt idx="12">
                  <c:v>2.276698454328248</c:v>
                </c:pt>
                <c:pt idx="13">
                  <c:v>9.802338033805803</c:v>
                </c:pt>
                <c:pt idx="14">
                  <c:v>0.117914241938337</c:v>
                </c:pt>
                <c:pt idx="15">
                  <c:v>-7.017415979677537</c:v>
                </c:pt>
                <c:pt idx="16">
                  <c:v>-36.28135721921821</c:v>
                </c:pt>
                <c:pt idx="17">
                  <c:v>-13.27766730360057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2086296"/>
        <c:axId val="1782086744"/>
      </c:barChart>
      <c:catAx>
        <c:axId val="1782086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20867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82086744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Relative Humidity (%)</a:t>
                </a:r>
              </a:p>
            </c:rich>
          </c:tx>
          <c:layout>
            <c:manualLayout>
              <c:xMode val="edge"/>
              <c:yMode val="edge"/>
              <c:x val="0.0118386977432482"/>
              <c:y val="0.26691140768904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208629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6490484471905"/>
          <c:y val="0.932572050027189"/>
          <c:w val="0.750234822201054"/>
          <c:h val="0.063077759651984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B16.5.2-39.  HVAC BESTEST: CE300 - CE545
Hourly Maximum Zone Relative Humidity</a:t>
            </a:r>
          </a:p>
        </c:rich>
      </c:tx>
      <c:layout>
        <c:manualLayout>
          <c:xMode val="edge"/>
          <c:yMode val="edge"/>
          <c:x val="0.214173228346457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254263999463996"/>
          <c:y val="0.169222403480152"/>
          <c:w val="0.912938379927814"/>
          <c:h val="0.7372485046220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Rdata!$C$264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Rdata!$B$265:$B$284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Rdata!$C$265:$C$284</c:f>
              <c:numCache>
                <c:formatCode>General</c:formatCode>
                <c:ptCount val="20"/>
                <c:pt idx="0">
                  <c:v>68.7892</c:v>
                </c:pt>
                <c:pt idx="1">
                  <c:v>77.7029</c:v>
                </c:pt>
                <c:pt idx="2">
                  <c:v>81.83580000000001</c:v>
                </c:pt>
                <c:pt idx="3">
                  <c:v>76.6591</c:v>
                </c:pt>
                <c:pt idx="4">
                  <c:v>79.9293</c:v>
                </c:pt>
                <c:pt idx="5">
                  <c:v>68.7892</c:v>
                </c:pt>
                <c:pt idx="6">
                  <c:v>68.7892</c:v>
                </c:pt>
                <c:pt idx="7">
                  <c:v>83.7534</c:v>
                </c:pt>
                <c:pt idx="8">
                  <c:v>83.2247</c:v>
                </c:pt>
                <c:pt idx="9">
                  <c:v>70.8411</c:v>
                </c:pt>
                <c:pt idx="10">
                  <c:v>80.7087</c:v>
                </c:pt>
                <c:pt idx="11">
                  <c:v>68.7242</c:v>
                </c:pt>
                <c:pt idx="12">
                  <c:v>100.0</c:v>
                </c:pt>
                <c:pt idx="13">
                  <c:v>100.0</c:v>
                </c:pt>
                <c:pt idx="14">
                  <c:v>90.2299</c:v>
                </c:pt>
                <c:pt idx="15">
                  <c:v>100.0</c:v>
                </c:pt>
                <c:pt idx="16">
                  <c:v>100.0</c:v>
                </c:pt>
                <c:pt idx="17">
                  <c:v>91.0445</c:v>
                </c:pt>
                <c:pt idx="18">
                  <c:v>61.275</c:v>
                </c:pt>
                <c:pt idx="19">
                  <c:v>90.8772</c:v>
                </c:pt>
              </c:numCache>
            </c:numRef>
          </c:val>
        </c:ser>
        <c:ser>
          <c:idx val="1"/>
          <c:order val="1"/>
          <c:tx>
            <c:strRef>
              <c:f>Rdata!$D$264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Rdata!$B$265:$B$284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Rdata!$D$265:$D$284</c:f>
              <c:numCache>
                <c:formatCode>General</c:formatCode>
                <c:ptCount val="20"/>
                <c:pt idx="0">
                  <c:v>69.35</c:v>
                </c:pt>
                <c:pt idx="1">
                  <c:v>100.18</c:v>
                </c:pt>
                <c:pt idx="2">
                  <c:v>83.41</c:v>
                </c:pt>
                <c:pt idx="3">
                  <c:v>78.46</c:v>
                </c:pt>
                <c:pt idx="4">
                  <c:v>81.37</c:v>
                </c:pt>
                <c:pt idx="5">
                  <c:v>81.12</c:v>
                </c:pt>
                <c:pt idx="6">
                  <c:v>69.35</c:v>
                </c:pt>
                <c:pt idx="7">
                  <c:v>85.57</c:v>
                </c:pt>
                <c:pt idx="8">
                  <c:v>84.79</c:v>
                </c:pt>
                <c:pt idx="9">
                  <c:v>74.51</c:v>
                </c:pt>
                <c:pt idx="10">
                  <c:v>78.43</c:v>
                </c:pt>
                <c:pt idx="11">
                  <c:v>69.35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val>
        </c:ser>
        <c:ser>
          <c:idx val="2"/>
          <c:order val="2"/>
          <c:tx>
            <c:strRef>
              <c:f>Rdata!$E$264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Rdata!$B$265:$B$284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Rdata!$E$265:$E$284</c:f>
              <c:numCache>
                <c:formatCode>General</c:formatCode>
                <c:ptCount val="20"/>
                <c:pt idx="0">
                  <c:v>68.85</c:v>
                </c:pt>
                <c:pt idx="1">
                  <c:v>100.7</c:v>
                </c:pt>
                <c:pt idx="2">
                  <c:v>83.67</c:v>
                </c:pt>
                <c:pt idx="3">
                  <c:v>77.94</c:v>
                </c:pt>
                <c:pt idx="4">
                  <c:v>81.26</c:v>
                </c:pt>
                <c:pt idx="5">
                  <c:v>81.12</c:v>
                </c:pt>
                <c:pt idx="6">
                  <c:v>68.85</c:v>
                </c:pt>
                <c:pt idx="7">
                  <c:v>85.57</c:v>
                </c:pt>
                <c:pt idx="8">
                  <c:v>84.79</c:v>
                </c:pt>
                <c:pt idx="9">
                  <c:v>71.53</c:v>
                </c:pt>
                <c:pt idx="10">
                  <c:v>78.43</c:v>
                </c:pt>
                <c:pt idx="11">
                  <c:v>68.85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Rdata!$F$264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Rdata!$B$265:$B$284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Rdata!$F$265:$F$284</c:f>
              <c:numCache>
                <c:formatCode>General</c:formatCode>
                <c:ptCount val="20"/>
                <c:pt idx="0">
                  <c:v>68.3673150296121</c:v>
                </c:pt>
                <c:pt idx="1">
                  <c:v>78.6439153155256</c:v>
                </c:pt>
                <c:pt idx="2">
                  <c:v>82.9665886571559</c:v>
                </c:pt>
                <c:pt idx="3">
                  <c:v>76.8754557056899</c:v>
                </c:pt>
                <c:pt idx="4">
                  <c:v>80.7959749615123</c:v>
                </c:pt>
                <c:pt idx="5">
                  <c:v>68.3673150296126</c:v>
                </c:pt>
                <c:pt idx="6">
                  <c:v>68.3671485477854</c:v>
                </c:pt>
                <c:pt idx="7">
                  <c:v>84.6363203893751</c:v>
                </c:pt>
                <c:pt idx="8">
                  <c:v>0.0</c:v>
                </c:pt>
                <c:pt idx="9">
                  <c:v>73.28404393068411</c:v>
                </c:pt>
                <c:pt idx="10">
                  <c:v>80.74271883765969</c:v>
                </c:pt>
                <c:pt idx="11">
                  <c:v>68.3673150362695</c:v>
                </c:pt>
                <c:pt idx="12">
                  <c:v>100.0</c:v>
                </c:pt>
                <c:pt idx="13">
                  <c:v>100.0</c:v>
                </c:pt>
                <c:pt idx="14">
                  <c:v>93.8136500455459</c:v>
                </c:pt>
                <c:pt idx="15">
                  <c:v>100.0</c:v>
                </c:pt>
                <c:pt idx="16">
                  <c:v>100.0</c:v>
                </c:pt>
                <c:pt idx="17">
                  <c:v>96.1602157807819</c:v>
                </c:pt>
                <c:pt idx="18">
                  <c:v>55.1794250617126</c:v>
                </c:pt>
                <c:pt idx="19">
                  <c:v>96.2348302995685</c:v>
                </c:pt>
              </c:numCache>
            </c:numRef>
          </c:val>
        </c:ser>
        <c:ser>
          <c:idx val="4"/>
          <c:order val="4"/>
          <c:tx>
            <c:strRef>
              <c:f>Rdata!$G$264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Rdata!$B$265:$B$284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Rdata!$G$265:$G$284</c:f>
              <c:numCache>
                <c:formatCode>General</c:formatCode>
                <c:ptCount val="20"/>
                <c:pt idx="0">
                  <c:v>68.0</c:v>
                </c:pt>
                <c:pt idx="1">
                  <c:v>77.0</c:v>
                </c:pt>
                <c:pt idx="2">
                  <c:v>83.0</c:v>
                </c:pt>
                <c:pt idx="3">
                  <c:v>76.0</c:v>
                </c:pt>
                <c:pt idx="4">
                  <c:v>80.0</c:v>
                </c:pt>
                <c:pt idx="5">
                  <c:v>70.0</c:v>
                </c:pt>
                <c:pt idx="6">
                  <c:v>68.0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100.0</c:v>
                </c:pt>
                <c:pt idx="13">
                  <c:v>100.0</c:v>
                </c:pt>
                <c:pt idx="14">
                  <c:v>95.0</c:v>
                </c:pt>
                <c:pt idx="15">
                  <c:v>100.0</c:v>
                </c:pt>
                <c:pt idx="16">
                  <c:v>100.0</c:v>
                </c:pt>
                <c:pt idx="17">
                  <c:v>79.0</c:v>
                </c:pt>
                <c:pt idx="18">
                  <c:v>47.0</c:v>
                </c:pt>
                <c:pt idx="19">
                  <c:v>97.0</c:v>
                </c:pt>
              </c:numCache>
            </c:numRef>
          </c:val>
        </c:ser>
        <c:ser>
          <c:idx val="5"/>
          <c:order val="5"/>
          <c:tx>
            <c:strRef>
              <c:f>Rdata!$H$264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Rdata!$B$265:$B$284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Rdata!$H$265:$H$284</c:f>
              <c:numCache>
                <c:formatCode>General</c:formatCode>
                <c:ptCount val="20"/>
                <c:pt idx="0">
                  <c:v>67.44</c:v>
                </c:pt>
                <c:pt idx="1">
                  <c:v>78.19</c:v>
                </c:pt>
                <c:pt idx="2">
                  <c:v>81.88</c:v>
                </c:pt>
                <c:pt idx="3">
                  <c:v>78.7</c:v>
                </c:pt>
                <c:pt idx="4">
                  <c:v>80.25</c:v>
                </c:pt>
                <c:pt idx="5">
                  <c:v>72.65000000000001</c:v>
                </c:pt>
                <c:pt idx="6">
                  <c:v>67.44</c:v>
                </c:pt>
                <c:pt idx="7">
                  <c:v>86.31</c:v>
                </c:pt>
                <c:pt idx="8">
                  <c:v>86.18000000000001</c:v>
                </c:pt>
                <c:pt idx="9">
                  <c:v>73.85</c:v>
                </c:pt>
                <c:pt idx="10">
                  <c:v>78.94</c:v>
                </c:pt>
                <c:pt idx="11">
                  <c:v>67.51</c:v>
                </c:pt>
                <c:pt idx="12">
                  <c:v>60.08</c:v>
                </c:pt>
                <c:pt idx="13">
                  <c:v>57.51</c:v>
                </c:pt>
                <c:pt idx="14">
                  <c:v>71.77</c:v>
                </c:pt>
                <c:pt idx="15">
                  <c:v>71.32</c:v>
                </c:pt>
                <c:pt idx="16">
                  <c:v>51.12</c:v>
                </c:pt>
                <c:pt idx="17">
                  <c:v>36.01</c:v>
                </c:pt>
                <c:pt idx="18">
                  <c:v>39.96</c:v>
                </c:pt>
                <c:pt idx="19">
                  <c:v>24.14</c:v>
                </c:pt>
              </c:numCache>
            </c:numRef>
          </c:val>
        </c:ser>
        <c:ser>
          <c:idx val="6"/>
          <c:order val="6"/>
          <c:tx>
            <c:strRef>
              <c:f>Rdata!$I$264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Rdata!$B$265:$B$284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Rdata!$I$265:$I$284</c:f>
              <c:numCache>
                <c:formatCode>0</c:formatCode>
                <c:ptCount val="20"/>
                <c:pt idx="0">
                  <c:v>67.77799897000861</c:v>
                </c:pt>
                <c:pt idx="1">
                  <c:v>77.92582117073893</c:v>
                </c:pt>
                <c:pt idx="2">
                  <c:v>82.71414275440492</c:v>
                </c:pt>
                <c:pt idx="3">
                  <c:v>90.07140613334357</c:v>
                </c:pt>
                <c:pt idx="4">
                  <c:v>90.71775395528267</c:v>
                </c:pt>
                <c:pt idx="5">
                  <c:v>67.77799897000862</c:v>
                </c:pt>
                <c:pt idx="6">
                  <c:v>67.77782580643091</c:v>
                </c:pt>
                <c:pt idx="7">
                  <c:v>89.7506546444356</c:v>
                </c:pt>
                <c:pt idx="8">
                  <c:v>67.77799897000861</c:v>
                </c:pt>
                <c:pt idx="9">
                  <c:v>67.77799897000861</c:v>
                </c:pt>
                <c:pt idx="10">
                  <c:v>89.750940352762</c:v>
                </c:pt>
                <c:pt idx="11">
                  <c:v>72.19753137775437</c:v>
                </c:pt>
                <c:pt idx="12">
                  <c:v>100.0</c:v>
                </c:pt>
                <c:pt idx="13">
                  <c:v>100.0</c:v>
                </c:pt>
                <c:pt idx="14">
                  <c:v>89.98674824790205</c:v>
                </c:pt>
                <c:pt idx="15">
                  <c:v>100.0</c:v>
                </c:pt>
                <c:pt idx="16">
                  <c:v>100.0</c:v>
                </c:pt>
                <c:pt idx="17">
                  <c:v>41.15856313554788</c:v>
                </c:pt>
                <c:pt idx="18">
                  <c:v>41.50364532949451</c:v>
                </c:pt>
                <c:pt idx="19">
                  <c:v>40.93219705510219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2549848"/>
        <c:axId val="1782543608"/>
      </c:barChart>
      <c:catAx>
        <c:axId val="1782549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25436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82543608"/>
        <c:scaling>
          <c:orientation val="minMax"/>
          <c:max val="100.0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Relative Humidity (%)</a:t>
                </a:r>
              </a:p>
            </c:rich>
          </c:tx>
          <c:layout>
            <c:manualLayout>
              <c:xMode val="edge"/>
              <c:yMode val="edge"/>
              <c:x val="0.0118386977432482"/>
              <c:y val="0.2756117883307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254984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9059691622898"/>
          <c:y val="0.932572050027189"/>
          <c:w val="0.744909971714135"/>
          <c:h val="0.063077759651984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B16.5.2-4.  HVAC BESTEST: CE300 - CE545
Hourly Maximum Total Space Cooling Consumption Sensitivities</a:t>
            </a:r>
          </a:p>
        </c:rich>
      </c:tx>
      <c:layout>
        <c:manualLayout>
          <c:xMode val="edge"/>
          <c:yMode val="edge"/>
          <c:x val="0.13791348778406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145091630471829"/>
          <c:y val="0.169222403480152"/>
          <c:w val="0.923855616827031"/>
          <c:h val="0.7372485046220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Tdata!$C$245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Tdata!$B$246:$B$263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Tdata!$C$246:$C$263</c:f>
              <c:numCache>
                <c:formatCode>General</c:formatCode>
                <c:ptCount val="18"/>
                <c:pt idx="0">
                  <c:v>968.3644875039754</c:v>
                </c:pt>
                <c:pt idx="1">
                  <c:v>1402.161535618319</c:v>
                </c:pt>
                <c:pt idx="2">
                  <c:v>1720.663953560343</c:v>
                </c:pt>
                <c:pt idx="3">
                  <c:v>318.5024179420234</c:v>
                </c:pt>
                <c:pt idx="4">
                  <c:v>1554.86476522567</c:v>
                </c:pt>
                <c:pt idx="5">
                  <c:v>165.7991883346731</c:v>
                </c:pt>
                <c:pt idx="6">
                  <c:v>0.851941680841264</c:v>
                </c:pt>
                <c:pt idx="7">
                  <c:v>1143.465112916832</c:v>
                </c:pt>
                <c:pt idx="8">
                  <c:v>1.83066041800339</c:v>
                </c:pt>
                <c:pt idx="9">
                  <c:v>1.83066041800339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-1459.553943985387</c:v>
                </c:pt>
                <c:pt idx="14">
                  <c:v>1038.41362811334</c:v>
                </c:pt>
                <c:pt idx="15">
                  <c:v>-1668.641747091859</c:v>
                </c:pt>
                <c:pt idx="16">
                  <c:v>-2138.154578662526</c:v>
                </c:pt>
                <c:pt idx="17">
                  <c:v>-1494.129136555797</c:v>
                </c:pt>
              </c:numCache>
            </c:numRef>
          </c:val>
        </c:ser>
        <c:ser>
          <c:idx val="1"/>
          <c:order val="1"/>
          <c:tx>
            <c:strRef>
              <c:f>Tdata!$D$245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Tdata!$B$246:$B$263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Tdata!$D$246:$D$263</c:f>
              <c:numCache>
                <c:formatCode>General</c:formatCode>
                <c:ptCount val="18"/>
                <c:pt idx="0">
                  <c:v>1019.0</c:v>
                </c:pt>
                <c:pt idx="1">
                  <c:v>1352.0</c:v>
                </c:pt>
                <c:pt idx="2">
                  <c:v>1648.0</c:v>
                </c:pt>
                <c:pt idx="3">
                  <c:v>296.0</c:v>
                </c:pt>
                <c:pt idx="4">
                  <c:v>1594.0</c:v>
                </c:pt>
                <c:pt idx="5">
                  <c:v>54.0</c:v>
                </c:pt>
                <c:pt idx="6">
                  <c:v>90.0</c:v>
                </c:pt>
                <c:pt idx="7">
                  <c:v>1172.0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-1133.0</c:v>
                </c:pt>
                <c:pt idx="14">
                  <c:v>1159.0</c:v>
                </c:pt>
                <c:pt idx="15">
                  <c:v>-1451.0</c:v>
                </c:pt>
                <c:pt idx="16">
                  <c:v>-2372.0</c:v>
                </c:pt>
                <c:pt idx="17">
                  <c:v>-1593.0</c:v>
                </c:pt>
              </c:numCache>
            </c:numRef>
          </c:val>
        </c:ser>
        <c:ser>
          <c:idx val="2"/>
          <c:order val="2"/>
          <c:tx>
            <c:strRef>
              <c:f>Tdata!$E$245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Tdata!$B$246:$B$263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Tdata!$E$246:$E$263</c:f>
              <c:numCache>
                <c:formatCode>General</c:formatCode>
                <c:ptCount val="18"/>
                <c:pt idx="0">
                  <c:v>993.0</c:v>
                </c:pt>
                <c:pt idx="1">
                  <c:v>1379.0</c:v>
                </c:pt>
                <c:pt idx="2">
                  <c:v>1805.0</c:v>
                </c:pt>
                <c:pt idx="3">
                  <c:v>426.0</c:v>
                </c:pt>
                <c:pt idx="4">
                  <c:v>1588.0</c:v>
                </c:pt>
                <c:pt idx="5">
                  <c:v>217.0</c:v>
                </c:pt>
                <c:pt idx="6">
                  <c:v>0.0</c:v>
                </c:pt>
                <c:pt idx="7">
                  <c:v>1124.0</c:v>
                </c:pt>
                <c:pt idx="8">
                  <c:v>75.0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-1177.0</c:v>
                </c:pt>
                <c:pt idx="14">
                  <c:v>1162.0</c:v>
                </c:pt>
                <c:pt idx="15">
                  <c:v>-1483.0</c:v>
                </c:pt>
                <c:pt idx="16">
                  <c:v>-2370.0</c:v>
                </c:pt>
                <c:pt idx="17">
                  <c:v>-1593.0</c:v>
                </c:pt>
              </c:numCache>
            </c:numRef>
          </c:val>
        </c:ser>
        <c:ser>
          <c:idx val="3"/>
          <c:order val="3"/>
          <c:tx>
            <c:strRef>
              <c:f>Tdata!$F$245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Tdata!$B$246:$B$263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Tdata!$F$246:$F$263</c:f>
              <c:numCache>
                <c:formatCode>General</c:formatCode>
                <c:ptCount val="18"/>
                <c:pt idx="0">
                  <c:v>640.9591330405001</c:v>
                </c:pt>
                <c:pt idx="1">
                  <c:v>1054.566969699201</c:v>
                </c:pt>
                <c:pt idx="2">
                  <c:v>1414.2502173213</c:v>
                </c:pt>
                <c:pt idx="3">
                  <c:v>359.6832476220989</c:v>
                </c:pt>
                <c:pt idx="4">
                  <c:v>1234.3106243532</c:v>
                </c:pt>
                <c:pt idx="5">
                  <c:v>179.9395929680995</c:v>
                </c:pt>
                <c:pt idx="6">
                  <c:v>0.00218369290087139</c:v>
                </c:pt>
                <c:pt idx="7">
                  <c:v>844.418598559001</c:v>
                </c:pt>
                <c:pt idx="8">
                  <c:v>-1.75559944182169E-6</c:v>
                </c:pt>
                <c:pt idx="9">
                  <c:v>0.0</c:v>
                </c:pt>
                <c:pt idx="10">
                  <c:v>0.0</c:v>
                </c:pt>
                <c:pt idx="11">
                  <c:v>-1.00044417195022E-10</c:v>
                </c:pt>
                <c:pt idx="12">
                  <c:v>0.0</c:v>
                </c:pt>
                <c:pt idx="13">
                  <c:v>-1501.172440833989</c:v>
                </c:pt>
                <c:pt idx="14">
                  <c:v>1011.11619403217</c:v>
                </c:pt>
                <c:pt idx="15">
                  <c:v>-1530.954731934007</c:v>
                </c:pt>
                <c:pt idx="16">
                  <c:v>-2227.639391384578</c:v>
                </c:pt>
                <c:pt idx="17">
                  <c:v>-914.6464538475748</c:v>
                </c:pt>
              </c:numCache>
            </c:numRef>
          </c:val>
        </c:ser>
        <c:ser>
          <c:idx val="4"/>
          <c:order val="4"/>
          <c:tx>
            <c:strRef>
              <c:f>Tdata!$G$245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Tdata!$B$246:$B$263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Tdata!$G$246:$G$263</c:f>
              <c:numCache>
                <c:formatCode>General</c:formatCode>
                <c:ptCount val="18"/>
                <c:pt idx="0">
                  <c:v>721.0</c:v>
                </c:pt>
                <c:pt idx="1">
                  <c:v>1172.0</c:v>
                </c:pt>
                <c:pt idx="2">
                  <c:v>1535.0</c:v>
                </c:pt>
                <c:pt idx="3">
                  <c:v>363.0</c:v>
                </c:pt>
                <c:pt idx="4">
                  <c:v>1345.0</c:v>
                </c:pt>
                <c:pt idx="5">
                  <c:v>190.0</c:v>
                </c:pt>
                <c:pt idx="6">
                  <c:v>0.0</c:v>
                </c:pt>
                <c:pt idx="7">
                  <c:v>931.0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-1755.0</c:v>
                </c:pt>
                <c:pt idx="14">
                  <c:v>1009.0</c:v>
                </c:pt>
                <c:pt idx="15">
                  <c:v>-1625.0</c:v>
                </c:pt>
                <c:pt idx="16">
                  <c:v>-2185.0</c:v>
                </c:pt>
                <c:pt idx="17">
                  <c:v>-1495.0</c:v>
                </c:pt>
              </c:numCache>
            </c:numRef>
          </c:val>
        </c:ser>
        <c:ser>
          <c:idx val="5"/>
          <c:order val="5"/>
          <c:tx>
            <c:strRef>
              <c:f>Tdata!$H$245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Tdata!$B$246:$B$263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Tdata!$H$246:$H$263</c:f>
              <c:numCache>
                <c:formatCode>General</c:formatCode>
                <c:ptCount val="18"/>
                <c:pt idx="0">
                  <c:v>614.0</c:v>
                </c:pt>
                <c:pt idx="1">
                  <c:v>1327.0</c:v>
                </c:pt>
                <c:pt idx="2">
                  <c:v>1787.0</c:v>
                </c:pt>
                <c:pt idx="3">
                  <c:v>460.0</c:v>
                </c:pt>
                <c:pt idx="4">
                  <c:v>1553.0</c:v>
                </c:pt>
                <c:pt idx="5">
                  <c:v>234.0</c:v>
                </c:pt>
                <c:pt idx="6">
                  <c:v>-2.0</c:v>
                </c:pt>
                <c:pt idx="7">
                  <c:v>1214.0</c:v>
                </c:pt>
                <c:pt idx="8">
                  <c:v>-29.0</c:v>
                </c:pt>
                <c:pt idx="9">
                  <c:v>1.0</c:v>
                </c:pt>
                <c:pt idx="10">
                  <c:v>0.0</c:v>
                </c:pt>
                <c:pt idx="11">
                  <c:v>0.0</c:v>
                </c:pt>
                <c:pt idx="12">
                  <c:v>-87.0</c:v>
                </c:pt>
                <c:pt idx="13">
                  <c:v>-1274.0</c:v>
                </c:pt>
                <c:pt idx="14">
                  <c:v>1070.0</c:v>
                </c:pt>
                <c:pt idx="15">
                  <c:v>-1099.0</c:v>
                </c:pt>
                <c:pt idx="16">
                  <c:v>-2185.0</c:v>
                </c:pt>
                <c:pt idx="17">
                  <c:v>-1514.0</c:v>
                </c:pt>
              </c:numCache>
            </c:numRef>
          </c:val>
        </c:ser>
        <c:ser>
          <c:idx val="6"/>
          <c:order val="6"/>
          <c:tx>
            <c:strRef>
              <c:f>Tdata!$I$245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Tdata!$B$246:$B$263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Tdata!$I$246:$I$263</c:f>
              <c:numCache>
                <c:formatCode>General</c:formatCode>
                <c:ptCount val="18"/>
                <c:pt idx="0">
                  <c:v>576.0558134301282</c:v>
                </c:pt>
                <c:pt idx="1">
                  <c:v>992.7145134373604</c:v>
                </c:pt>
                <c:pt idx="2">
                  <c:v>1360.147794435967</c:v>
                </c:pt>
                <c:pt idx="3">
                  <c:v>367.4332809986063</c:v>
                </c:pt>
                <c:pt idx="4">
                  <c:v>1360.147794435967</c:v>
                </c:pt>
                <c:pt idx="5">
                  <c:v>0.0</c:v>
                </c:pt>
                <c:pt idx="6">
                  <c:v>-0.00922471939702518</c:v>
                </c:pt>
                <c:pt idx="7">
                  <c:v>780.4160017947943</c:v>
                </c:pt>
                <c:pt idx="8">
                  <c:v>-1.15758666652255E-7</c:v>
                </c:pt>
                <c:pt idx="9">
                  <c:v>0.0</c:v>
                </c:pt>
                <c:pt idx="10">
                  <c:v>0.0</c:v>
                </c:pt>
                <c:pt idx="11">
                  <c:v>-5.63886715099215E-11</c:v>
                </c:pt>
                <c:pt idx="12">
                  <c:v>1.45519152283668E-11</c:v>
                </c:pt>
                <c:pt idx="13">
                  <c:v>-1557.604844404626</c:v>
                </c:pt>
                <c:pt idx="14">
                  <c:v>1012.267672220109</c:v>
                </c:pt>
                <c:pt idx="15">
                  <c:v>-1673.577023868636</c:v>
                </c:pt>
                <c:pt idx="16">
                  <c:v>-1971.68453948754</c:v>
                </c:pt>
                <c:pt idx="17">
                  <c:v>-1194.144310367979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4765320"/>
        <c:axId val="-2124763656"/>
      </c:barChart>
      <c:catAx>
        <c:axId val="-2124765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247636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2476365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(Wh/h)</a:t>
                </a:r>
              </a:p>
            </c:rich>
          </c:tx>
          <c:layout>
            <c:manualLayout>
              <c:xMode val="edge"/>
              <c:yMode val="edge"/>
              <c:x val="0.0118386977432482"/>
              <c:y val="0.19590003125628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2476532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1479254604828"/>
          <c:y val="0.932572050027189"/>
          <c:w val="0.732490408732204"/>
          <c:h val="0.063077759651984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B16.5.2-40.  HVAC BESTEST: CE300 - CE545
Hourly Maximum Relative Humidity Sensitivities</a:t>
            </a:r>
          </a:p>
        </c:rich>
      </c:tx>
      <c:layout>
        <c:manualLayout>
          <c:xMode val="edge"/>
          <c:yMode val="edge"/>
          <c:x val="0.214173228346457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"/>
          <c:y val="0.169222403480152"/>
          <c:w val="0.94112042321014"/>
          <c:h val="0.7372485046220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Tdata!$C$479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Tdata!$B$480:$B$497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Tdata!$C$480:$C$497</c:f>
              <c:numCache>
                <c:formatCode>General</c:formatCode>
                <c:ptCount val="18"/>
                <c:pt idx="0">
                  <c:v>8.913700000000005</c:v>
                </c:pt>
                <c:pt idx="1">
                  <c:v>13.04660000000001</c:v>
                </c:pt>
                <c:pt idx="2">
                  <c:v>7.869900000000001</c:v>
                </c:pt>
                <c:pt idx="3">
                  <c:v>-5.176700000000011</c:v>
                </c:pt>
                <c:pt idx="4">
                  <c:v>11.1401</c:v>
                </c:pt>
                <c:pt idx="5">
                  <c:v>-3.270200000000003</c:v>
                </c:pt>
                <c:pt idx="6">
                  <c:v>0.0</c:v>
                </c:pt>
                <c:pt idx="7">
                  <c:v>0.0</c:v>
                </c:pt>
                <c:pt idx="8">
                  <c:v>14.96420000000001</c:v>
                </c:pt>
                <c:pt idx="9">
                  <c:v>14.4355</c:v>
                </c:pt>
                <c:pt idx="10">
                  <c:v>2.051900000000003</c:v>
                </c:pt>
                <c:pt idx="11">
                  <c:v>11.9195</c:v>
                </c:pt>
                <c:pt idx="12">
                  <c:v>-0.0649999999999977</c:v>
                </c:pt>
                <c:pt idx="13">
                  <c:v>31.21080000000001</c:v>
                </c:pt>
                <c:pt idx="14">
                  <c:v>0.0</c:v>
                </c:pt>
                <c:pt idx="15">
                  <c:v>9.7701</c:v>
                </c:pt>
                <c:pt idx="16">
                  <c:v>-8.9555</c:v>
                </c:pt>
                <c:pt idx="17">
                  <c:v>29.6022</c:v>
                </c:pt>
              </c:numCache>
            </c:numRef>
          </c:val>
        </c:ser>
        <c:ser>
          <c:idx val="1"/>
          <c:order val="1"/>
          <c:tx>
            <c:strRef>
              <c:f>Tdata!$D$479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Tdata!$B$480:$B$497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Tdata!$D$480:$D$497</c:f>
              <c:numCache>
                <c:formatCode>General</c:formatCode>
                <c:ptCount val="18"/>
                <c:pt idx="0">
                  <c:v>30.83000000000001</c:v>
                </c:pt>
                <c:pt idx="1">
                  <c:v>14.06</c:v>
                </c:pt>
                <c:pt idx="2">
                  <c:v>9.11</c:v>
                </c:pt>
                <c:pt idx="3">
                  <c:v>-4.950000000000003</c:v>
                </c:pt>
                <c:pt idx="4">
                  <c:v>12.02000000000001</c:v>
                </c:pt>
                <c:pt idx="5">
                  <c:v>-2.910000000000011</c:v>
                </c:pt>
                <c:pt idx="6">
                  <c:v>11.77000000000001</c:v>
                </c:pt>
                <c:pt idx="7">
                  <c:v>0.0</c:v>
                </c:pt>
                <c:pt idx="8">
                  <c:v>16.22</c:v>
                </c:pt>
                <c:pt idx="9">
                  <c:v>15.44000000000001</c:v>
                </c:pt>
                <c:pt idx="10">
                  <c:v>5.160000000000011</c:v>
                </c:pt>
                <c:pt idx="11">
                  <c:v>9.080000000000012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</c:numCache>
            </c:numRef>
          </c:val>
        </c:ser>
        <c:ser>
          <c:idx val="2"/>
          <c:order val="2"/>
          <c:tx>
            <c:strRef>
              <c:f>Tdata!$E$479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Tdata!$B$480:$B$497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Tdata!$E$480:$E$497</c:f>
              <c:numCache>
                <c:formatCode>General</c:formatCode>
                <c:ptCount val="18"/>
                <c:pt idx="0">
                  <c:v>31.85000000000001</c:v>
                </c:pt>
                <c:pt idx="1">
                  <c:v>14.82000000000001</c:v>
                </c:pt>
                <c:pt idx="2">
                  <c:v>9.090000000000003</c:v>
                </c:pt>
                <c:pt idx="3">
                  <c:v>-5.730000000000004</c:v>
                </c:pt>
                <c:pt idx="4">
                  <c:v>12.41000000000001</c:v>
                </c:pt>
                <c:pt idx="5">
                  <c:v>-3.320000000000007</c:v>
                </c:pt>
                <c:pt idx="6">
                  <c:v>12.27000000000001</c:v>
                </c:pt>
                <c:pt idx="7">
                  <c:v>0.0</c:v>
                </c:pt>
                <c:pt idx="8">
                  <c:v>16.72</c:v>
                </c:pt>
                <c:pt idx="9">
                  <c:v>15.94000000000001</c:v>
                </c:pt>
                <c:pt idx="10">
                  <c:v>2.680000000000007</c:v>
                </c:pt>
                <c:pt idx="11">
                  <c:v>9.580000000000012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</c:numCache>
            </c:numRef>
          </c:val>
        </c:ser>
        <c:ser>
          <c:idx val="3"/>
          <c:order val="3"/>
          <c:tx>
            <c:strRef>
              <c:f>Tdata!$F$479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Tdata!$B$480:$B$497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Tdata!$F$480:$F$497</c:f>
              <c:numCache>
                <c:formatCode>General</c:formatCode>
                <c:ptCount val="18"/>
                <c:pt idx="0">
                  <c:v>10.2766002859135</c:v>
                </c:pt>
                <c:pt idx="1">
                  <c:v>14.59927362754379</c:v>
                </c:pt>
                <c:pt idx="2">
                  <c:v>8.508140676077801</c:v>
                </c:pt>
                <c:pt idx="3">
                  <c:v>-6.091132951465994</c:v>
                </c:pt>
                <c:pt idx="4">
                  <c:v>12.4286599319002</c:v>
                </c:pt>
                <c:pt idx="5">
                  <c:v>-3.920519255822398</c:v>
                </c:pt>
                <c:pt idx="6">
                  <c:v>4.9737991503207E-13</c:v>
                </c:pt>
                <c:pt idx="7">
                  <c:v>-0.000166481826695985</c:v>
                </c:pt>
                <c:pt idx="8">
                  <c:v>16.269005359763</c:v>
                </c:pt>
                <c:pt idx="9">
                  <c:v>0.0</c:v>
                </c:pt>
                <c:pt idx="10">
                  <c:v>4.916728901072005</c:v>
                </c:pt>
                <c:pt idx="11">
                  <c:v>12.3754038080476</c:v>
                </c:pt>
                <c:pt idx="12">
                  <c:v>6.65740174099483E-9</c:v>
                </c:pt>
                <c:pt idx="13">
                  <c:v>31.6326849703879</c:v>
                </c:pt>
                <c:pt idx="14">
                  <c:v>0.0</c:v>
                </c:pt>
                <c:pt idx="15">
                  <c:v>6.1863499544541</c:v>
                </c:pt>
                <c:pt idx="16">
                  <c:v>-3.839784219218103</c:v>
                </c:pt>
                <c:pt idx="17">
                  <c:v>41.0554052378559</c:v>
                </c:pt>
              </c:numCache>
            </c:numRef>
          </c:val>
        </c:ser>
        <c:ser>
          <c:idx val="4"/>
          <c:order val="4"/>
          <c:tx>
            <c:strRef>
              <c:f>Tdata!$G$479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Tdata!$B$480:$B$497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Tdata!$G$480:$G$497</c:f>
              <c:numCache>
                <c:formatCode>General</c:formatCode>
                <c:ptCount val="18"/>
                <c:pt idx="0">
                  <c:v>9.0</c:v>
                </c:pt>
                <c:pt idx="1">
                  <c:v>15.0</c:v>
                </c:pt>
                <c:pt idx="2">
                  <c:v>8.0</c:v>
                </c:pt>
                <c:pt idx="3">
                  <c:v>-7.0</c:v>
                </c:pt>
                <c:pt idx="4">
                  <c:v>12.0</c:v>
                </c:pt>
                <c:pt idx="5">
                  <c:v>-4.0</c:v>
                </c:pt>
                <c:pt idx="6">
                  <c:v>2.0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32.0</c:v>
                </c:pt>
                <c:pt idx="14">
                  <c:v>0.0</c:v>
                </c:pt>
                <c:pt idx="15">
                  <c:v>5.0</c:v>
                </c:pt>
                <c:pt idx="16">
                  <c:v>-21.0</c:v>
                </c:pt>
                <c:pt idx="17">
                  <c:v>50.0</c:v>
                </c:pt>
              </c:numCache>
            </c:numRef>
          </c:val>
        </c:ser>
        <c:ser>
          <c:idx val="5"/>
          <c:order val="5"/>
          <c:tx>
            <c:strRef>
              <c:f>Tdata!$H$479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Tdata!$B$480:$B$497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Tdata!$H$480:$H$497</c:f>
              <c:numCache>
                <c:formatCode>General</c:formatCode>
                <c:ptCount val="18"/>
                <c:pt idx="0">
                  <c:v>10.75</c:v>
                </c:pt>
                <c:pt idx="1">
                  <c:v>14.44</c:v>
                </c:pt>
                <c:pt idx="2">
                  <c:v>11.26000000000001</c:v>
                </c:pt>
                <c:pt idx="3">
                  <c:v>-3.179999999999993</c:v>
                </c:pt>
                <c:pt idx="4">
                  <c:v>12.81</c:v>
                </c:pt>
                <c:pt idx="5">
                  <c:v>-1.549999999999997</c:v>
                </c:pt>
                <c:pt idx="6">
                  <c:v>5.210000000000008</c:v>
                </c:pt>
                <c:pt idx="7">
                  <c:v>0.0</c:v>
                </c:pt>
                <c:pt idx="8">
                  <c:v>18.87</c:v>
                </c:pt>
                <c:pt idx="9">
                  <c:v>18.74000000000001</c:v>
                </c:pt>
                <c:pt idx="10">
                  <c:v>6.409999999999996</c:v>
                </c:pt>
                <c:pt idx="11">
                  <c:v>11.5</c:v>
                </c:pt>
                <c:pt idx="12">
                  <c:v>0.0700000000000074</c:v>
                </c:pt>
                <c:pt idx="13">
                  <c:v>-7.359999999999999</c:v>
                </c:pt>
                <c:pt idx="14">
                  <c:v>-2.57</c:v>
                </c:pt>
                <c:pt idx="15">
                  <c:v>-20.65</c:v>
                </c:pt>
                <c:pt idx="16">
                  <c:v>-24.07</c:v>
                </c:pt>
                <c:pt idx="17">
                  <c:v>-15.82</c:v>
                </c:pt>
              </c:numCache>
            </c:numRef>
          </c:val>
        </c:ser>
        <c:ser>
          <c:idx val="6"/>
          <c:order val="6"/>
          <c:tx>
            <c:strRef>
              <c:f>Tdata!$I$479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Tdata!$B$480:$B$497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Tdata!$I$480:$I$497</c:f>
              <c:numCache>
                <c:formatCode>General</c:formatCode>
                <c:ptCount val="18"/>
                <c:pt idx="0">
                  <c:v>10.14782220073032</c:v>
                </c:pt>
                <c:pt idx="1">
                  <c:v>14.93614378439631</c:v>
                </c:pt>
                <c:pt idx="2">
                  <c:v>22.29340716333496</c:v>
                </c:pt>
                <c:pt idx="3">
                  <c:v>7.357263378938654</c:v>
                </c:pt>
                <c:pt idx="4">
                  <c:v>22.93975498527406</c:v>
                </c:pt>
                <c:pt idx="5">
                  <c:v>-0.646347821939102</c:v>
                </c:pt>
                <c:pt idx="6">
                  <c:v>1.4210854715202E-14</c:v>
                </c:pt>
                <c:pt idx="7">
                  <c:v>-0.000173163577699142</c:v>
                </c:pt>
                <c:pt idx="8">
                  <c:v>21.97265567442699</c:v>
                </c:pt>
                <c:pt idx="9">
                  <c:v>0.0</c:v>
                </c:pt>
                <c:pt idx="10">
                  <c:v>0.0</c:v>
                </c:pt>
                <c:pt idx="11">
                  <c:v>21.97294138275339</c:v>
                </c:pt>
                <c:pt idx="12">
                  <c:v>4.419532407745763</c:v>
                </c:pt>
                <c:pt idx="13">
                  <c:v>32.22200102999139</c:v>
                </c:pt>
                <c:pt idx="14">
                  <c:v>0.0</c:v>
                </c:pt>
                <c:pt idx="15">
                  <c:v>10.01325175209794</c:v>
                </c:pt>
                <c:pt idx="16">
                  <c:v>-58.84143686445212</c:v>
                </c:pt>
                <c:pt idx="17">
                  <c:v>-0.571448274392324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2426744"/>
        <c:axId val="1782417112"/>
      </c:barChart>
      <c:catAx>
        <c:axId val="1782426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24171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82417112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Relative Humidity (%)</a:t>
                </a:r>
              </a:p>
            </c:rich>
          </c:tx>
          <c:layout>
            <c:manualLayout>
              <c:xMode val="edge"/>
              <c:yMode val="edge"/>
              <c:x val="0.0118386977432482"/>
              <c:y val="0.266911407689047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242674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6490484471905"/>
          <c:y val="0.932572050027189"/>
          <c:w val="0.750234822201054"/>
          <c:h val="0.063077759651984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B16.5.2-41.  HVAC BESTEST: CE300 - CE545
Hourly Minimum Zone Relative Humidity</a:t>
            </a:r>
          </a:p>
        </c:rich>
      </c:tx>
      <c:layout>
        <c:manualLayout>
          <c:xMode val="edge"/>
          <c:yMode val="edge"/>
          <c:x val="0.214173228346457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254263999463996"/>
          <c:y val="0.169222403480152"/>
          <c:w val="0.912938379927814"/>
          <c:h val="0.7372485046220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Rdata!$C$287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Rdata!$B$288:$B$307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Rdata!$C$288:$C$307</c:f>
              <c:numCache>
                <c:formatCode>General</c:formatCode>
                <c:ptCount val="20"/>
                <c:pt idx="0">
                  <c:v>13.3312</c:v>
                </c:pt>
                <c:pt idx="1">
                  <c:v>13.3898</c:v>
                </c:pt>
                <c:pt idx="2">
                  <c:v>13.3312</c:v>
                </c:pt>
                <c:pt idx="3">
                  <c:v>13.3312</c:v>
                </c:pt>
                <c:pt idx="4">
                  <c:v>13.3312</c:v>
                </c:pt>
                <c:pt idx="5">
                  <c:v>13.3312</c:v>
                </c:pt>
                <c:pt idx="6">
                  <c:v>13.3312</c:v>
                </c:pt>
                <c:pt idx="7">
                  <c:v>13.209</c:v>
                </c:pt>
                <c:pt idx="8">
                  <c:v>13.2091</c:v>
                </c:pt>
                <c:pt idx="9">
                  <c:v>13.2099</c:v>
                </c:pt>
                <c:pt idx="10">
                  <c:v>13.2078</c:v>
                </c:pt>
                <c:pt idx="11">
                  <c:v>13.2069</c:v>
                </c:pt>
                <c:pt idx="12">
                  <c:v>53.4054</c:v>
                </c:pt>
                <c:pt idx="13">
                  <c:v>52.0879</c:v>
                </c:pt>
                <c:pt idx="14">
                  <c:v>61.2679</c:v>
                </c:pt>
                <c:pt idx="15">
                  <c:v>58.5054</c:v>
                </c:pt>
                <c:pt idx="16">
                  <c:v>45.5284</c:v>
                </c:pt>
                <c:pt idx="17">
                  <c:v>29.5934</c:v>
                </c:pt>
                <c:pt idx="18">
                  <c:v>36.4749</c:v>
                </c:pt>
                <c:pt idx="19">
                  <c:v>17.1244</c:v>
                </c:pt>
              </c:numCache>
            </c:numRef>
          </c:val>
        </c:ser>
        <c:ser>
          <c:idx val="1"/>
          <c:order val="1"/>
          <c:tx>
            <c:strRef>
              <c:f>Rdata!$D$287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Rdata!$B$288:$B$307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Rdata!$D$288:$D$307</c:f>
              <c:numCache>
                <c:formatCode>General</c:formatCode>
                <c:ptCount val="20"/>
                <c:pt idx="0">
                  <c:v>11.97</c:v>
                </c:pt>
                <c:pt idx="1">
                  <c:v>11.97</c:v>
                </c:pt>
                <c:pt idx="2">
                  <c:v>11.97</c:v>
                </c:pt>
                <c:pt idx="3">
                  <c:v>11.97</c:v>
                </c:pt>
                <c:pt idx="4">
                  <c:v>11.97</c:v>
                </c:pt>
                <c:pt idx="5">
                  <c:v>11.97</c:v>
                </c:pt>
                <c:pt idx="6">
                  <c:v>11.97</c:v>
                </c:pt>
                <c:pt idx="7">
                  <c:v>11.97</c:v>
                </c:pt>
                <c:pt idx="8">
                  <c:v>11.97</c:v>
                </c:pt>
                <c:pt idx="9">
                  <c:v>11.97</c:v>
                </c:pt>
                <c:pt idx="10">
                  <c:v>11.97</c:v>
                </c:pt>
                <c:pt idx="11">
                  <c:v>11.97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val>
        </c:ser>
        <c:ser>
          <c:idx val="2"/>
          <c:order val="2"/>
          <c:tx>
            <c:strRef>
              <c:f>Rdata!$E$287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Rdata!$B$288:$B$307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Rdata!$E$288:$E$307</c:f>
              <c:numCache>
                <c:formatCode>General</c:formatCode>
                <c:ptCount val="20"/>
                <c:pt idx="0">
                  <c:v>11.97</c:v>
                </c:pt>
                <c:pt idx="1">
                  <c:v>11.97</c:v>
                </c:pt>
                <c:pt idx="2">
                  <c:v>11.97</c:v>
                </c:pt>
                <c:pt idx="3">
                  <c:v>11.97</c:v>
                </c:pt>
                <c:pt idx="4">
                  <c:v>11.97</c:v>
                </c:pt>
                <c:pt idx="5">
                  <c:v>11.97</c:v>
                </c:pt>
                <c:pt idx="6">
                  <c:v>11.97</c:v>
                </c:pt>
                <c:pt idx="7">
                  <c:v>11.97</c:v>
                </c:pt>
                <c:pt idx="8">
                  <c:v>11.97</c:v>
                </c:pt>
                <c:pt idx="9">
                  <c:v>11.97</c:v>
                </c:pt>
                <c:pt idx="10">
                  <c:v>11.97</c:v>
                </c:pt>
                <c:pt idx="11">
                  <c:v>11.97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Rdata!$F$287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Rdata!$B$288:$B$307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Rdata!$F$288:$F$307</c:f>
              <c:numCache>
                <c:formatCode>General</c:formatCode>
                <c:ptCount val="20"/>
                <c:pt idx="0">
                  <c:v>14.4023498956376</c:v>
                </c:pt>
                <c:pt idx="1">
                  <c:v>15.5023152139056</c:v>
                </c:pt>
                <c:pt idx="2">
                  <c:v>14.6415615470383</c:v>
                </c:pt>
                <c:pt idx="3">
                  <c:v>14.4024550042286</c:v>
                </c:pt>
                <c:pt idx="4">
                  <c:v>14.4024550042286</c:v>
                </c:pt>
                <c:pt idx="5">
                  <c:v>14.4023498956376</c:v>
                </c:pt>
                <c:pt idx="6">
                  <c:v>14.4022927082853</c:v>
                </c:pt>
                <c:pt idx="7">
                  <c:v>13.9255712250353</c:v>
                </c:pt>
                <c:pt idx="8">
                  <c:v>0.0</c:v>
                </c:pt>
                <c:pt idx="9">
                  <c:v>13.9256994487923</c:v>
                </c:pt>
                <c:pt idx="10">
                  <c:v>13.9255712163163</c:v>
                </c:pt>
                <c:pt idx="11">
                  <c:v>13.9255711354267</c:v>
                </c:pt>
                <c:pt idx="12">
                  <c:v>55.1667553369254</c:v>
                </c:pt>
                <c:pt idx="13">
                  <c:v>55.2884019363962</c:v>
                </c:pt>
                <c:pt idx="14">
                  <c:v>61.7266240788876</c:v>
                </c:pt>
                <c:pt idx="15">
                  <c:v>59.1798379577367</c:v>
                </c:pt>
                <c:pt idx="16">
                  <c:v>47.8518048718039</c:v>
                </c:pt>
                <c:pt idx="17">
                  <c:v>34.0277180193861</c:v>
                </c:pt>
                <c:pt idx="18">
                  <c:v>36.0017477464257</c:v>
                </c:pt>
                <c:pt idx="19">
                  <c:v>19.2269827751929</c:v>
                </c:pt>
              </c:numCache>
            </c:numRef>
          </c:val>
        </c:ser>
        <c:ser>
          <c:idx val="4"/>
          <c:order val="4"/>
          <c:tx>
            <c:strRef>
              <c:f>Rdata!$G$287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Rdata!$B$288:$B$307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Rdata!$G$288:$G$307</c:f>
              <c:numCache>
                <c:formatCode>General</c:formatCode>
                <c:ptCount val="20"/>
                <c:pt idx="0">
                  <c:v>15.0</c:v>
                </c:pt>
                <c:pt idx="1">
                  <c:v>16.0</c:v>
                </c:pt>
                <c:pt idx="2">
                  <c:v>15.0</c:v>
                </c:pt>
                <c:pt idx="3">
                  <c:v>15.0</c:v>
                </c:pt>
                <c:pt idx="4">
                  <c:v>15.0</c:v>
                </c:pt>
                <c:pt idx="5">
                  <c:v>15.0</c:v>
                </c:pt>
                <c:pt idx="6">
                  <c:v>15.0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54.0</c:v>
                </c:pt>
                <c:pt idx="13">
                  <c:v>54.0</c:v>
                </c:pt>
                <c:pt idx="14">
                  <c:v>61.0</c:v>
                </c:pt>
                <c:pt idx="15">
                  <c:v>60.0</c:v>
                </c:pt>
                <c:pt idx="16">
                  <c:v>44.0</c:v>
                </c:pt>
                <c:pt idx="17">
                  <c:v>28.0</c:v>
                </c:pt>
                <c:pt idx="18">
                  <c:v>31.0</c:v>
                </c:pt>
                <c:pt idx="19">
                  <c:v>19.0</c:v>
                </c:pt>
              </c:numCache>
            </c:numRef>
          </c:val>
        </c:ser>
        <c:ser>
          <c:idx val="5"/>
          <c:order val="5"/>
          <c:tx>
            <c:strRef>
              <c:f>Rdata!$H$287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Rdata!$B$288:$B$307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Rdata!$H$288:$H$307</c:f>
              <c:numCache>
                <c:formatCode>General</c:formatCode>
                <c:ptCount val="20"/>
                <c:pt idx="0">
                  <c:v>14.94</c:v>
                </c:pt>
                <c:pt idx="1">
                  <c:v>15.93</c:v>
                </c:pt>
                <c:pt idx="2">
                  <c:v>12.92</c:v>
                </c:pt>
                <c:pt idx="3">
                  <c:v>14.94</c:v>
                </c:pt>
                <c:pt idx="4">
                  <c:v>14.94</c:v>
                </c:pt>
                <c:pt idx="5">
                  <c:v>14.94</c:v>
                </c:pt>
                <c:pt idx="6">
                  <c:v>14.94</c:v>
                </c:pt>
                <c:pt idx="7">
                  <c:v>14.57</c:v>
                </c:pt>
                <c:pt idx="8">
                  <c:v>14.58</c:v>
                </c:pt>
                <c:pt idx="9">
                  <c:v>14.59</c:v>
                </c:pt>
                <c:pt idx="10">
                  <c:v>14.58</c:v>
                </c:pt>
                <c:pt idx="11">
                  <c:v>14.54</c:v>
                </c:pt>
                <c:pt idx="12">
                  <c:v>52.83</c:v>
                </c:pt>
                <c:pt idx="13">
                  <c:v>53.15</c:v>
                </c:pt>
                <c:pt idx="14">
                  <c:v>61.9</c:v>
                </c:pt>
                <c:pt idx="15">
                  <c:v>57.97</c:v>
                </c:pt>
                <c:pt idx="16">
                  <c:v>44.4</c:v>
                </c:pt>
                <c:pt idx="17">
                  <c:v>33.68</c:v>
                </c:pt>
                <c:pt idx="18">
                  <c:v>39.74</c:v>
                </c:pt>
                <c:pt idx="19">
                  <c:v>20.14</c:v>
                </c:pt>
              </c:numCache>
            </c:numRef>
          </c:val>
        </c:ser>
        <c:ser>
          <c:idx val="6"/>
          <c:order val="6"/>
          <c:tx>
            <c:strRef>
              <c:f>Rdata!$I$287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Rdata!$B$288:$B$307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Rdata!$I$288:$I$307</c:f>
              <c:numCache>
                <c:formatCode>0</c:formatCode>
                <c:ptCount val="20"/>
                <c:pt idx="0">
                  <c:v>14.3876667941897</c:v>
                </c:pt>
                <c:pt idx="1">
                  <c:v>18.11618323234499</c:v>
                </c:pt>
                <c:pt idx="2">
                  <c:v>14.79692316365455</c:v>
                </c:pt>
                <c:pt idx="3">
                  <c:v>16.53735632968635</c:v>
                </c:pt>
                <c:pt idx="4">
                  <c:v>16.44840991986339</c:v>
                </c:pt>
                <c:pt idx="5">
                  <c:v>13.22974161301807</c:v>
                </c:pt>
                <c:pt idx="6">
                  <c:v>14.38760920965274</c:v>
                </c:pt>
                <c:pt idx="7">
                  <c:v>16.32809707457384</c:v>
                </c:pt>
                <c:pt idx="8">
                  <c:v>14.3876667941897</c:v>
                </c:pt>
                <c:pt idx="9">
                  <c:v>14.3876667941897</c:v>
                </c:pt>
                <c:pt idx="10">
                  <c:v>16.328097074089</c:v>
                </c:pt>
                <c:pt idx="11">
                  <c:v>16.32809707272114</c:v>
                </c:pt>
                <c:pt idx="12">
                  <c:v>52.55030991227659</c:v>
                </c:pt>
                <c:pt idx="13">
                  <c:v>52.54890140061977</c:v>
                </c:pt>
                <c:pt idx="14">
                  <c:v>59.20064056004786</c:v>
                </c:pt>
                <c:pt idx="15">
                  <c:v>57.1393839481252</c:v>
                </c:pt>
                <c:pt idx="16">
                  <c:v>45.09834075345952</c:v>
                </c:pt>
                <c:pt idx="17">
                  <c:v>14.53420532040019</c:v>
                </c:pt>
                <c:pt idx="18">
                  <c:v>27.00936985636592</c:v>
                </c:pt>
                <c:pt idx="19">
                  <c:v>8.18493299756454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14460584"/>
        <c:axId val="-2014470120"/>
      </c:barChart>
      <c:catAx>
        <c:axId val="-2014460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44701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4470120"/>
        <c:scaling>
          <c:orientation val="minMax"/>
          <c:max val="100.0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Relative Humidity (%)</a:t>
                </a:r>
              </a:p>
            </c:rich>
          </c:tx>
          <c:layout>
            <c:manualLayout>
              <c:xMode val="edge"/>
              <c:yMode val="edge"/>
              <c:x val="0.0118386977432482"/>
              <c:y val="0.2756117883307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446058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9059691622898"/>
          <c:y val="0.932572050027189"/>
          <c:w val="0.744909971714135"/>
          <c:h val="0.063077759651984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B16.5.2-42.  HVAC BESTEST: f(ODB) for CE500, CE530
Specific Day Electricity Consumptions</a:t>
            </a:r>
          </a:p>
        </c:rich>
      </c:tx>
      <c:layout>
        <c:manualLayout>
          <c:xMode val="edge"/>
          <c:yMode val="edge"/>
          <c:x val="0.157617462079171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260356967032839"/>
          <c:y val="0.169222403480152"/>
          <c:w val="0.91232908317093"/>
          <c:h val="0.7372485046220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Qdata!$C$320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Qdata!$B$321:$B$338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Qdata!$C$321:$C$338</c:f>
              <c:numCache>
                <c:formatCode>General</c:formatCode>
                <c:ptCount val="18"/>
                <c:pt idx="0">
                  <c:v>3892.938850866963</c:v>
                </c:pt>
                <c:pt idx="1">
                  <c:v>5044.921946576518</c:v>
                </c:pt>
                <c:pt idx="2">
                  <c:v>1151.983095709555</c:v>
                </c:pt>
                <c:pt idx="3">
                  <c:v>3022.773171584535</c:v>
                </c:pt>
                <c:pt idx="4">
                  <c:v>3894.123282386668</c:v>
                </c:pt>
                <c:pt idx="5">
                  <c:v>871.3501108021319</c:v>
                </c:pt>
                <c:pt idx="6">
                  <c:v>376.076193513845</c:v>
                </c:pt>
                <c:pt idx="7">
                  <c:v>411.4946255515117</c:v>
                </c:pt>
                <c:pt idx="8">
                  <c:v>35.41843203766672</c:v>
                </c:pt>
                <c:pt idx="9">
                  <c:v>304.5624654743683</c:v>
                </c:pt>
                <c:pt idx="10">
                  <c:v>332.2771123181968</c:v>
                </c:pt>
                <c:pt idx="11">
                  <c:v>27.7146468438284</c:v>
                </c:pt>
                <c:pt idx="12">
                  <c:v>502.2436906926834</c:v>
                </c:pt>
                <c:pt idx="13">
                  <c:v>549.5444354139544</c:v>
                </c:pt>
                <c:pt idx="14">
                  <c:v>47.30074472127097</c:v>
                </c:pt>
                <c:pt idx="15">
                  <c:v>406.7382603431886</c:v>
                </c:pt>
                <c:pt idx="16">
                  <c:v>443.7507241926886</c:v>
                </c:pt>
                <c:pt idx="17">
                  <c:v>37.01246384949991</c:v>
                </c:pt>
              </c:numCache>
            </c:numRef>
          </c:val>
        </c:ser>
        <c:ser>
          <c:idx val="1"/>
          <c:order val="1"/>
          <c:tx>
            <c:strRef>
              <c:f>Qdata!$D$320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Qdata!$B$321:$B$338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Qdata!$D$321:$D$338</c:f>
              <c:numCache>
                <c:formatCode>General</c:formatCode>
                <c:ptCount val="18"/>
                <c:pt idx="0">
                  <c:v>3975.458333333333</c:v>
                </c:pt>
                <c:pt idx="1">
                  <c:v>5204.333333333333</c:v>
                </c:pt>
                <c:pt idx="2">
                  <c:v>1228.875</c:v>
                </c:pt>
                <c:pt idx="3">
                  <c:v>3062.0</c:v>
                </c:pt>
                <c:pt idx="4">
                  <c:v>3978.208333333333</c:v>
                </c:pt>
                <c:pt idx="5">
                  <c:v>916.2083333333334</c:v>
                </c:pt>
                <c:pt idx="6">
                  <c:v>389.125</c:v>
                </c:pt>
                <c:pt idx="7">
                  <c:v>426.3333333333333</c:v>
                </c:pt>
                <c:pt idx="8">
                  <c:v>37.20833333333331</c:v>
                </c:pt>
                <c:pt idx="9">
                  <c:v>311.1666666666666</c:v>
                </c:pt>
                <c:pt idx="10">
                  <c:v>339.625</c:v>
                </c:pt>
                <c:pt idx="11">
                  <c:v>28.45833333333331</c:v>
                </c:pt>
                <c:pt idx="12">
                  <c:v>466.5</c:v>
                </c:pt>
                <c:pt idx="13">
                  <c:v>514.4583333333333</c:v>
                </c:pt>
                <c:pt idx="14">
                  <c:v>47.95833333333337</c:v>
                </c:pt>
                <c:pt idx="15">
                  <c:v>360.7916666666667</c:v>
                </c:pt>
                <c:pt idx="16">
                  <c:v>395.5833333333333</c:v>
                </c:pt>
                <c:pt idx="17">
                  <c:v>34.79166666666663</c:v>
                </c:pt>
              </c:numCache>
            </c:numRef>
          </c:val>
        </c:ser>
        <c:ser>
          <c:idx val="2"/>
          <c:order val="2"/>
          <c:tx>
            <c:strRef>
              <c:f>Qdata!$E$320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Qdata!$B$321:$B$338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Qdata!$E$321:$E$338</c:f>
              <c:numCache>
                <c:formatCode>General</c:formatCode>
                <c:ptCount val="18"/>
                <c:pt idx="0">
                  <c:v>3975.166666666667</c:v>
                </c:pt>
                <c:pt idx="1">
                  <c:v>5204.083333333333</c:v>
                </c:pt>
                <c:pt idx="2">
                  <c:v>1228.916666666667</c:v>
                </c:pt>
                <c:pt idx="3">
                  <c:v>3061.791666666667</c:v>
                </c:pt>
                <c:pt idx="4">
                  <c:v>3978.083333333333</c:v>
                </c:pt>
                <c:pt idx="5">
                  <c:v>916.291666666667</c:v>
                </c:pt>
                <c:pt idx="6">
                  <c:v>389.0833333333333</c:v>
                </c:pt>
                <c:pt idx="7">
                  <c:v>426.3333333333333</c:v>
                </c:pt>
                <c:pt idx="8">
                  <c:v>37.25</c:v>
                </c:pt>
                <c:pt idx="9">
                  <c:v>311.125</c:v>
                </c:pt>
                <c:pt idx="10">
                  <c:v>339.625</c:v>
                </c:pt>
                <c:pt idx="11">
                  <c:v>28.5</c:v>
                </c:pt>
                <c:pt idx="12">
                  <c:v>466.4166666666667</c:v>
                </c:pt>
                <c:pt idx="13">
                  <c:v>514.3333333333333</c:v>
                </c:pt>
                <c:pt idx="14">
                  <c:v>47.91666666666669</c:v>
                </c:pt>
                <c:pt idx="15">
                  <c:v>360.75</c:v>
                </c:pt>
                <c:pt idx="16">
                  <c:v>395.5</c:v>
                </c:pt>
                <c:pt idx="17">
                  <c:v>34.75</c:v>
                </c:pt>
              </c:numCache>
            </c:numRef>
          </c:val>
        </c:ser>
        <c:ser>
          <c:idx val="3"/>
          <c:order val="3"/>
          <c:tx>
            <c:strRef>
              <c:f>Qdata!$F$320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Qdata!$B$321:$B$338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Qdata!$F$321:$F$338</c:f>
              <c:numCache>
                <c:formatCode>General</c:formatCode>
                <c:ptCount val="18"/>
                <c:pt idx="0">
                  <c:v>4028.824181707363</c:v>
                </c:pt>
                <c:pt idx="1">
                  <c:v>5228.779977824817</c:v>
                </c:pt>
                <c:pt idx="2">
                  <c:v>1199.955796117454</c:v>
                </c:pt>
                <c:pt idx="3">
                  <c:v>3101.437208339988</c:v>
                </c:pt>
                <c:pt idx="4">
                  <c:v>4028.699919822955</c:v>
                </c:pt>
                <c:pt idx="5">
                  <c:v>927.262711482967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518.9273301021728</c:v>
                </c:pt>
                <c:pt idx="13">
                  <c:v>565.5396561780806</c:v>
                </c:pt>
                <c:pt idx="14">
                  <c:v>46.61232607590773</c:v>
                </c:pt>
                <c:pt idx="15">
                  <c:v>412.3973302717592</c:v>
                </c:pt>
                <c:pt idx="16">
                  <c:v>450.0797693109234</c:v>
                </c:pt>
                <c:pt idx="17">
                  <c:v>37.6824390391642</c:v>
                </c:pt>
              </c:numCache>
            </c:numRef>
          </c:val>
        </c:ser>
        <c:ser>
          <c:idx val="4"/>
          <c:order val="4"/>
          <c:tx>
            <c:strRef>
              <c:f>Qdata!$G$320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Qdata!$B$321:$B$338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Qdata!$G$321:$G$338</c:f>
              <c:numCache>
                <c:formatCode>General</c:formatCode>
                <c:ptCount val="18"/>
                <c:pt idx="0">
                  <c:v>3901.041666666667</c:v>
                </c:pt>
                <c:pt idx="1">
                  <c:v>5066.5</c:v>
                </c:pt>
                <c:pt idx="2">
                  <c:v>1165.458333333333</c:v>
                </c:pt>
                <c:pt idx="3">
                  <c:v>3091.541666666667</c:v>
                </c:pt>
                <c:pt idx="4">
                  <c:v>3934.625</c:v>
                </c:pt>
                <c:pt idx="5">
                  <c:v>843.0833333333334</c:v>
                </c:pt>
                <c:pt idx="6">
                  <c:v>377.25</c:v>
                </c:pt>
                <c:pt idx="7">
                  <c:v>411.3333333333333</c:v>
                </c:pt>
                <c:pt idx="8">
                  <c:v>34.08333333333331</c:v>
                </c:pt>
                <c:pt idx="9">
                  <c:v>305.3333333333333</c:v>
                </c:pt>
                <c:pt idx="10">
                  <c:v>329.25</c:v>
                </c:pt>
                <c:pt idx="11">
                  <c:v>23.91666666666669</c:v>
                </c:pt>
                <c:pt idx="12">
                  <c:v>503.75</c:v>
                </c:pt>
                <c:pt idx="13">
                  <c:v>549.2083333333333</c:v>
                </c:pt>
                <c:pt idx="14">
                  <c:v>45.45833333333337</c:v>
                </c:pt>
                <c:pt idx="15">
                  <c:v>407.75</c:v>
                </c:pt>
                <c:pt idx="16">
                  <c:v>439.7916666666667</c:v>
                </c:pt>
                <c:pt idx="17">
                  <c:v>32.04166666666669</c:v>
                </c:pt>
              </c:numCache>
            </c:numRef>
          </c:val>
        </c:ser>
        <c:ser>
          <c:idx val="5"/>
          <c:order val="5"/>
          <c:tx>
            <c:strRef>
              <c:f>Qdata!$H$320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Qdata!$B$321:$B$338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Qdata!$H$321:$H$338</c:f>
              <c:numCache>
                <c:formatCode>General</c:formatCode>
                <c:ptCount val="18"/>
                <c:pt idx="0">
                  <c:v>4073.0</c:v>
                </c:pt>
                <c:pt idx="1">
                  <c:v>5230.0</c:v>
                </c:pt>
                <c:pt idx="2">
                  <c:v>1157.0</c:v>
                </c:pt>
                <c:pt idx="3">
                  <c:v>3144.0</c:v>
                </c:pt>
                <c:pt idx="4">
                  <c:v>4043.0</c:v>
                </c:pt>
                <c:pt idx="5">
                  <c:v>899.0</c:v>
                </c:pt>
                <c:pt idx="6">
                  <c:v>391.0</c:v>
                </c:pt>
                <c:pt idx="7">
                  <c:v>424.0</c:v>
                </c:pt>
                <c:pt idx="8">
                  <c:v>33.0</c:v>
                </c:pt>
                <c:pt idx="9">
                  <c:v>314.0</c:v>
                </c:pt>
                <c:pt idx="10">
                  <c:v>340.0</c:v>
                </c:pt>
                <c:pt idx="11">
                  <c:v>26.0</c:v>
                </c:pt>
                <c:pt idx="12">
                  <c:v>522.0</c:v>
                </c:pt>
                <c:pt idx="13">
                  <c:v>566.0</c:v>
                </c:pt>
                <c:pt idx="14">
                  <c:v>44.0</c:v>
                </c:pt>
                <c:pt idx="15">
                  <c:v>419.0</c:v>
                </c:pt>
                <c:pt idx="16">
                  <c:v>454.0</c:v>
                </c:pt>
                <c:pt idx="17">
                  <c:v>35.0</c:v>
                </c:pt>
              </c:numCache>
            </c:numRef>
          </c:val>
        </c:ser>
        <c:ser>
          <c:idx val="6"/>
          <c:order val="6"/>
          <c:tx>
            <c:strRef>
              <c:f>Qdata!$I$320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Qdata!$B$321:$B$338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Qdata!$I$321:$I$338</c:f>
              <c:numCache>
                <c:formatCode>General</c:formatCode>
                <c:ptCount val="18"/>
                <c:pt idx="0">
                  <c:v>4019.400517951383</c:v>
                </c:pt>
                <c:pt idx="1">
                  <c:v>5244.430550392703</c:v>
                </c:pt>
                <c:pt idx="2">
                  <c:v>1225.030032441319</c:v>
                </c:pt>
                <c:pt idx="3">
                  <c:v>3215.40952806652</c:v>
                </c:pt>
                <c:pt idx="4">
                  <c:v>4193.006963378477</c:v>
                </c:pt>
                <c:pt idx="5">
                  <c:v>977.5974353119586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517.890342086676</c:v>
                </c:pt>
                <c:pt idx="13">
                  <c:v>566.6013448461237</c:v>
                </c:pt>
                <c:pt idx="14">
                  <c:v>48.71100275944775</c:v>
                </c:pt>
                <c:pt idx="15">
                  <c:v>432.1586863356334</c:v>
                </c:pt>
                <c:pt idx="16">
                  <c:v>476.4837948730155</c:v>
                </c:pt>
                <c:pt idx="17">
                  <c:v>44.32510853738205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14568696"/>
        <c:axId val="-2014572552"/>
      </c:barChart>
      <c:catAx>
        <c:axId val="-2014568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45725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4572552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Consumption (Wh/h)</a:t>
                </a:r>
              </a:p>
            </c:rich>
          </c:tx>
          <c:layout>
            <c:manualLayout>
              <c:xMode val="edge"/>
              <c:yMode val="edge"/>
              <c:x val="0.0118386977432482"/>
              <c:y val="0.28922240348015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456869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56044523291414"/>
          <c:y val="0.932572050027189"/>
          <c:w val="0.737925140045619"/>
          <c:h val="0.063077759651984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B16.5.2-43.  HVAC BESTEST: f(ODB) for CE500, CE530
Specific Day Coil Loads</a:t>
            </a:r>
          </a:p>
        </c:rich>
      </c:tx>
      <c:layout>
        <c:manualLayout>
          <c:xMode val="edge"/>
          <c:yMode val="edge"/>
          <c:x val="0.157617462079171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346680416335305"/>
          <c:y val="0.169222403480152"/>
          <c:w val="0.903696738240684"/>
          <c:h val="0.7372485046220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Qdata!$C$339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Qdata!$B$340:$B$357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Qdata!$C$340:$C$357</c:f>
              <c:numCache>
                <c:formatCode>General</c:formatCode>
                <c:ptCount val="18"/>
                <c:pt idx="0">
                  <c:v>13185.68708333333</c:v>
                </c:pt>
                <c:pt idx="1">
                  <c:v>13188.05041666667</c:v>
                </c:pt>
                <c:pt idx="2">
                  <c:v>2.363333333334594</c:v>
                </c:pt>
                <c:pt idx="3">
                  <c:v>9353.163333333332</c:v>
                </c:pt>
                <c:pt idx="4">
                  <c:v>9376.29625</c:v>
                </c:pt>
                <c:pt idx="5">
                  <c:v>23.13291666666919</c:v>
                </c:pt>
                <c:pt idx="6">
                  <c:v>9374.797083333333</c:v>
                </c:pt>
                <c:pt idx="7">
                  <c:v>9377.686666666666</c:v>
                </c:pt>
                <c:pt idx="8">
                  <c:v>2.889583333333576</c:v>
                </c:pt>
                <c:pt idx="9">
                  <c:v>9353.163333333332</c:v>
                </c:pt>
                <c:pt idx="10">
                  <c:v>9376.29625</c:v>
                </c:pt>
                <c:pt idx="11">
                  <c:v>23.13291666666919</c:v>
                </c:pt>
                <c:pt idx="12">
                  <c:v>3810.89</c:v>
                </c:pt>
                <c:pt idx="13">
                  <c:v>3810.36375</c:v>
                </c:pt>
                <c:pt idx="14">
                  <c:v>-0.526249999999891</c:v>
                </c:pt>
                <c:pt idx="15">
                  <c:v>-5.4771025E-13</c:v>
                </c:pt>
                <c:pt idx="16">
                  <c:v>7.29046166666666E-13</c:v>
                </c:pt>
                <c:pt idx="17">
                  <c:v>1.27675641666667E-12</c:v>
                </c:pt>
              </c:numCache>
            </c:numRef>
          </c:val>
        </c:ser>
        <c:ser>
          <c:idx val="1"/>
          <c:order val="1"/>
          <c:tx>
            <c:strRef>
              <c:f>Qdata!$D$339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Qdata!$B$340:$B$357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Qdata!$D$340:$D$357</c:f>
              <c:numCache>
                <c:formatCode>General</c:formatCode>
                <c:ptCount val="18"/>
                <c:pt idx="0">
                  <c:v>13732.6997875</c:v>
                </c:pt>
                <c:pt idx="1">
                  <c:v>13837.5318875</c:v>
                </c:pt>
                <c:pt idx="2">
                  <c:v>104.8320999999996</c:v>
                </c:pt>
                <c:pt idx="3">
                  <c:v>9721.150000000001</c:v>
                </c:pt>
                <c:pt idx="4">
                  <c:v>9760.791775</c:v>
                </c:pt>
                <c:pt idx="5">
                  <c:v>39.64177500000005</c:v>
                </c:pt>
                <c:pt idx="6">
                  <c:v>9924.817862500001</c:v>
                </c:pt>
                <c:pt idx="7">
                  <c:v>9981.2396125</c:v>
                </c:pt>
                <c:pt idx="8">
                  <c:v>56.42174999999952</c:v>
                </c:pt>
                <c:pt idx="9">
                  <c:v>9721.150000000001</c:v>
                </c:pt>
                <c:pt idx="10">
                  <c:v>9760.767350000001</c:v>
                </c:pt>
                <c:pt idx="11">
                  <c:v>39.61735000000044</c:v>
                </c:pt>
                <c:pt idx="12">
                  <c:v>3807.881925</c:v>
                </c:pt>
                <c:pt idx="13">
                  <c:v>3856.292275</c:v>
                </c:pt>
                <c:pt idx="14">
                  <c:v>48.41035000000011</c:v>
                </c:pt>
                <c:pt idx="15">
                  <c:v>0.0</c:v>
                </c:pt>
                <c:pt idx="16">
                  <c:v>0.024425</c:v>
                </c:pt>
                <c:pt idx="17">
                  <c:v>0.024425</c:v>
                </c:pt>
              </c:numCache>
            </c:numRef>
          </c:val>
        </c:ser>
        <c:ser>
          <c:idx val="2"/>
          <c:order val="2"/>
          <c:tx>
            <c:strRef>
              <c:f>Qdata!$E$339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Qdata!$B$340:$B$357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Qdata!$E$340:$E$357</c:f>
              <c:numCache>
                <c:formatCode>General</c:formatCode>
                <c:ptCount val="18"/>
                <c:pt idx="0">
                  <c:v>13732.9074</c:v>
                </c:pt>
                <c:pt idx="1">
                  <c:v>13837.3853375</c:v>
                </c:pt>
                <c:pt idx="2">
                  <c:v>104.4779374999998</c:v>
                </c:pt>
                <c:pt idx="3">
                  <c:v>9721.39425</c:v>
                </c:pt>
                <c:pt idx="4">
                  <c:v>9760.694075</c:v>
                </c:pt>
                <c:pt idx="5">
                  <c:v>39.29982500000005</c:v>
                </c:pt>
                <c:pt idx="6">
                  <c:v>9925.025475000002</c:v>
                </c:pt>
                <c:pt idx="7">
                  <c:v>9981.0930625</c:v>
                </c:pt>
                <c:pt idx="8">
                  <c:v>56.06758749999972</c:v>
                </c:pt>
                <c:pt idx="9">
                  <c:v>9721.39425</c:v>
                </c:pt>
                <c:pt idx="10">
                  <c:v>9760.669650000001</c:v>
                </c:pt>
                <c:pt idx="11">
                  <c:v>39.27540000000044</c:v>
                </c:pt>
                <c:pt idx="12">
                  <c:v>3807.881925</c:v>
                </c:pt>
                <c:pt idx="13">
                  <c:v>3856.292275</c:v>
                </c:pt>
                <c:pt idx="14">
                  <c:v>48.41035000000011</c:v>
                </c:pt>
                <c:pt idx="15">
                  <c:v>0.0</c:v>
                </c:pt>
                <c:pt idx="16">
                  <c:v>0.024425</c:v>
                </c:pt>
                <c:pt idx="17">
                  <c:v>0.024425</c:v>
                </c:pt>
              </c:numCache>
            </c:numRef>
          </c:val>
        </c:ser>
        <c:ser>
          <c:idx val="3"/>
          <c:order val="3"/>
          <c:tx>
            <c:strRef>
              <c:f>Qdata!$F$339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Qdata!$B$340:$B$357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Qdata!$F$340:$F$357</c:f>
              <c:numCache>
                <c:formatCode>General</c:formatCode>
                <c:ptCount val="18"/>
                <c:pt idx="0">
                  <c:v>13655.26591991734</c:v>
                </c:pt>
                <c:pt idx="1">
                  <c:v>13733.07494753443</c:v>
                </c:pt>
                <c:pt idx="2">
                  <c:v>77.80902761708603</c:v>
                </c:pt>
                <c:pt idx="3">
                  <c:v>9775.240104899525</c:v>
                </c:pt>
                <c:pt idx="4">
                  <c:v>9835.136149559617</c:v>
                </c:pt>
                <c:pt idx="5">
                  <c:v>59.89604466009223</c:v>
                </c:pt>
                <c:pt idx="6">
                  <c:v>9883.625888884263</c:v>
                </c:pt>
                <c:pt idx="7">
                  <c:v>9952.57127471566</c:v>
                </c:pt>
                <c:pt idx="8">
                  <c:v>68.94538583139547</c:v>
                </c:pt>
                <c:pt idx="9">
                  <c:v>9775.240104899525</c:v>
                </c:pt>
                <c:pt idx="10">
                  <c:v>9835.136149559617</c:v>
                </c:pt>
                <c:pt idx="11">
                  <c:v>59.89604466009223</c:v>
                </c:pt>
                <c:pt idx="12">
                  <c:v>3771.640031033082</c:v>
                </c:pt>
                <c:pt idx="13">
                  <c:v>3780.50367281877</c:v>
                </c:pt>
                <c:pt idx="14">
                  <c:v>8.863641785686922</c:v>
                </c:pt>
                <c:pt idx="15">
                  <c:v>5.71297412669216E-13</c:v>
                </c:pt>
                <c:pt idx="16">
                  <c:v>6.68310180858328E-13</c:v>
                </c:pt>
                <c:pt idx="17">
                  <c:v>9.70127681891122E-14</c:v>
                </c:pt>
              </c:numCache>
            </c:numRef>
          </c:val>
        </c:ser>
        <c:ser>
          <c:idx val="4"/>
          <c:order val="4"/>
          <c:tx>
            <c:strRef>
              <c:f>Qdata!$G$339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Qdata!$B$340:$B$357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Qdata!$G$340:$G$357</c:f>
              <c:numCache>
                <c:formatCode>General</c:formatCode>
                <c:ptCount val="18"/>
                <c:pt idx="0">
                  <c:v>13169.54166666667</c:v>
                </c:pt>
                <c:pt idx="1">
                  <c:v>13198.08333333333</c:v>
                </c:pt>
                <c:pt idx="2">
                  <c:v>28.54166666666788</c:v>
                </c:pt>
                <c:pt idx="3">
                  <c:v>9365.458333333334</c:v>
                </c:pt>
                <c:pt idx="4">
                  <c:v>9387.625</c:v>
                </c:pt>
                <c:pt idx="5">
                  <c:v>22.16666666666606</c:v>
                </c:pt>
                <c:pt idx="6">
                  <c:v>9365.458333333334</c:v>
                </c:pt>
                <c:pt idx="7">
                  <c:v>9387.625</c:v>
                </c:pt>
                <c:pt idx="8">
                  <c:v>22.16666666666606</c:v>
                </c:pt>
                <c:pt idx="9">
                  <c:v>9365.458333333334</c:v>
                </c:pt>
                <c:pt idx="10">
                  <c:v>9387.625</c:v>
                </c:pt>
                <c:pt idx="11">
                  <c:v>22.16666666666606</c:v>
                </c:pt>
                <c:pt idx="12">
                  <c:v>3804.375</c:v>
                </c:pt>
                <c:pt idx="13">
                  <c:v>3810.416666666667</c:v>
                </c:pt>
                <c:pt idx="14">
                  <c:v>6.041666666666515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</c:numCache>
            </c:numRef>
          </c:val>
        </c:ser>
        <c:ser>
          <c:idx val="5"/>
          <c:order val="5"/>
          <c:tx>
            <c:strRef>
              <c:f>Qdata!$H$339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Qdata!$B$340:$B$357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Qdata!$H$340:$H$357</c:f>
              <c:numCache>
                <c:formatCode>General</c:formatCode>
                <c:ptCount val="18"/>
                <c:pt idx="0">
                  <c:v>13673.0</c:v>
                </c:pt>
                <c:pt idx="1">
                  <c:v>13727.0</c:v>
                </c:pt>
                <c:pt idx="2">
                  <c:v>54.0</c:v>
                </c:pt>
                <c:pt idx="3">
                  <c:v>9798.0</c:v>
                </c:pt>
                <c:pt idx="4">
                  <c:v>9834.0</c:v>
                </c:pt>
                <c:pt idx="5">
                  <c:v>36.0</c:v>
                </c:pt>
                <c:pt idx="6">
                  <c:v>9902.0</c:v>
                </c:pt>
                <c:pt idx="7">
                  <c:v>9946.0</c:v>
                </c:pt>
                <c:pt idx="8">
                  <c:v>44.0</c:v>
                </c:pt>
                <c:pt idx="9">
                  <c:v>9798.0</c:v>
                </c:pt>
                <c:pt idx="10">
                  <c:v>9834.0</c:v>
                </c:pt>
                <c:pt idx="11">
                  <c:v>36.0</c:v>
                </c:pt>
                <c:pt idx="12">
                  <c:v>3770.0</c:v>
                </c:pt>
                <c:pt idx="13">
                  <c:v>3780.0</c:v>
                </c:pt>
                <c:pt idx="14">
                  <c:v>10.0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</c:numCache>
            </c:numRef>
          </c:val>
        </c:ser>
        <c:ser>
          <c:idx val="6"/>
          <c:order val="6"/>
          <c:tx>
            <c:strRef>
              <c:f>Qdata!$I$339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Qdata!$B$340:$B$357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Qdata!$I$340:$I$357</c:f>
              <c:numCache>
                <c:formatCode>General</c:formatCode>
                <c:ptCount val="18"/>
                <c:pt idx="0">
                  <c:v>13653.81189890335</c:v>
                </c:pt>
                <c:pt idx="1">
                  <c:v>13734.13897790745</c:v>
                </c:pt>
                <c:pt idx="2">
                  <c:v>80.32707900410241</c:v>
                </c:pt>
                <c:pt idx="3">
                  <c:v>9795.002810650309</c:v>
                </c:pt>
                <c:pt idx="4">
                  <c:v>9861.53617230566</c:v>
                </c:pt>
                <c:pt idx="5">
                  <c:v>66.53336165535256</c:v>
                </c:pt>
                <c:pt idx="6">
                  <c:v>9849.879754551655</c:v>
                </c:pt>
                <c:pt idx="7">
                  <c:v>9923.888363285485</c:v>
                </c:pt>
                <c:pt idx="8">
                  <c:v>74.00860873382953</c:v>
                </c:pt>
                <c:pt idx="9">
                  <c:v>9795.002810650309</c:v>
                </c:pt>
                <c:pt idx="10">
                  <c:v>9861.53617230566</c:v>
                </c:pt>
                <c:pt idx="11">
                  <c:v>66.53336165535256</c:v>
                </c:pt>
                <c:pt idx="12">
                  <c:v>3803.932144351696</c:v>
                </c:pt>
                <c:pt idx="13">
                  <c:v>3810.250614621971</c:v>
                </c:pt>
                <c:pt idx="14">
                  <c:v>6.318470270274702</c:v>
                </c:pt>
                <c:pt idx="15">
                  <c:v>3.22112706877912E-13</c:v>
                </c:pt>
                <c:pt idx="16">
                  <c:v>6.72647123186228E-13</c:v>
                </c:pt>
                <c:pt idx="17">
                  <c:v>3.50534416308316E-13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8257640"/>
        <c:axId val="2127321352"/>
      </c:barChart>
      <c:catAx>
        <c:axId val="2078257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273213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27321352"/>
        <c:scaling>
          <c:orientation val="minMax"/>
          <c:min val="0.0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Daily Load (Wh/h thermal)</a:t>
                </a:r>
              </a:p>
            </c:rich>
          </c:tx>
          <c:layout>
            <c:manualLayout>
              <c:xMode val="edge"/>
              <c:yMode val="edge"/>
              <c:x val="0.0118386977432482"/>
              <c:y val="0.25110394642757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7825764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4916671764531"/>
          <c:y val="0.932572050027189"/>
          <c:w val="0.729052991572502"/>
          <c:h val="0.063077759651984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B16.5.2-44.  HVAC BESTEST: f(ODB) for CE500, CE530
Specific Day COP2</a:t>
            </a:r>
          </a:p>
        </c:rich>
      </c:tx>
      <c:layout>
        <c:manualLayout>
          <c:xMode val="edge"/>
          <c:yMode val="edge"/>
          <c:x val="0.157617462079171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65045837083905"/>
          <c:y val="0.169222403480152"/>
          <c:w val="0.873318942790309"/>
          <c:h val="0.7372485046220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Qdata!$C$381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Qdata!$B$382:$B$387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Qdata!$C$382:$C$387</c:f>
              <c:numCache>
                <c:formatCode>General</c:formatCode>
                <c:ptCount val="6"/>
                <c:pt idx="0">
                  <c:v>3.844796318547862</c:v>
                </c:pt>
                <c:pt idx="1">
                  <c:v>2.931295759216861</c:v>
                </c:pt>
                <c:pt idx="2">
                  <c:v>-0.913500559331001</c:v>
                </c:pt>
                <c:pt idx="3">
                  <c:v>3.543099854148672</c:v>
                </c:pt>
                <c:pt idx="4">
                  <c:v>2.719690139630914</c:v>
                </c:pt>
                <c:pt idx="5">
                  <c:v>-0.823409714517758</c:v>
                </c:pt>
              </c:numCache>
            </c:numRef>
          </c:val>
        </c:ser>
        <c:ser>
          <c:idx val="1"/>
          <c:order val="1"/>
          <c:tx>
            <c:strRef>
              <c:f>Qdata!$D$381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Qdata!$B$382:$B$387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Qdata!$D$382:$D$387</c:f>
              <c:numCache>
                <c:formatCode>General</c:formatCode>
                <c:ptCount val="6"/>
                <c:pt idx="0">
                  <c:v>3.913611528825032</c:v>
                </c:pt>
                <c:pt idx="1">
                  <c:v>2.950511876649164</c:v>
                </c:pt>
                <c:pt idx="2">
                  <c:v>-0.963099652175867</c:v>
                </c:pt>
                <c:pt idx="3">
                  <c:v>3.598815344984498</c:v>
                </c:pt>
                <c:pt idx="4">
                  <c:v>2.724480450786784</c:v>
                </c:pt>
                <c:pt idx="5">
                  <c:v>-0.874334894197715</c:v>
                </c:pt>
              </c:numCache>
            </c:numRef>
          </c:val>
        </c:ser>
        <c:ser>
          <c:idx val="2"/>
          <c:order val="2"/>
          <c:tx>
            <c:strRef>
              <c:f>Qdata!$E$381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Qdata!$B$382:$B$387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Qdata!$E$382:$E$387</c:f>
              <c:numCache>
                <c:formatCode>General</c:formatCode>
                <c:ptCount val="6"/>
                <c:pt idx="0">
                  <c:v>3.913903070894194</c:v>
                </c:pt>
                <c:pt idx="1">
                  <c:v>2.950559270216963</c:v>
                </c:pt>
                <c:pt idx="2">
                  <c:v>-0.963343800677231</c:v>
                </c:pt>
                <c:pt idx="3">
                  <c:v>3.599127836482839</c:v>
                </c:pt>
                <c:pt idx="4">
                  <c:v>2.724484866599986</c:v>
                </c:pt>
                <c:pt idx="5">
                  <c:v>-0.874642969882852</c:v>
                </c:pt>
              </c:numCache>
            </c:numRef>
          </c:val>
        </c:ser>
        <c:ser>
          <c:idx val="3"/>
          <c:order val="3"/>
          <c:tx>
            <c:strRef>
              <c:f>Qdata!$F$381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Qdata!$B$382:$B$387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Qdata!$F$382:$F$387</c:f>
              <c:numCache>
                <c:formatCode>General</c:formatCode>
                <c:ptCount val="6"/>
                <c:pt idx="0">
                  <c:v>3.849746703574466</c:v>
                </c:pt>
                <c:pt idx="1">
                  <c:v>2.943130235167182</c:v>
                </c:pt>
                <c:pt idx="2">
                  <c:v>-0.906616468407285</c:v>
                </c:pt>
                <c:pt idx="3">
                  <c:v>3.441399753990705</c:v>
                </c:pt>
                <c:pt idx="4">
                  <c:v>2.77953117388838</c:v>
                </c:pt>
                <c:pt idx="5">
                  <c:v>-0.661868580102325</c:v>
                </c:pt>
              </c:numCache>
            </c:numRef>
          </c:val>
        </c:ser>
        <c:ser>
          <c:idx val="4"/>
          <c:order val="4"/>
          <c:tx>
            <c:strRef>
              <c:f>Qdata!$G$381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Qdata!$B$382:$B$387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Qdata!$G$382:$G$387</c:f>
              <c:numCache>
                <c:formatCode>General</c:formatCode>
                <c:ptCount val="6"/>
                <c:pt idx="0">
                  <c:v>3.837160039908286</c:v>
                </c:pt>
                <c:pt idx="1">
                  <c:v>2.921265371506894</c:v>
                </c:pt>
                <c:pt idx="2">
                  <c:v>-0.915894668401392</c:v>
                </c:pt>
                <c:pt idx="3">
                  <c:v>3.460435056637667</c:v>
                </c:pt>
                <c:pt idx="4">
                  <c:v>2.690038827291186</c:v>
                </c:pt>
                <c:pt idx="5">
                  <c:v>-0.770396229346481</c:v>
                </c:pt>
              </c:numCache>
            </c:numRef>
          </c:val>
        </c:ser>
        <c:ser>
          <c:idx val="5"/>
          <c:order val="5"/>
          <c:tx>
            <c:strRef>
              <c:f>Qdata!$H$381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Qdata!$B$382:$B$387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Qdata!$H$382:$H$387</c:f>
              <c:numCache>
                <c:formatCode>General</c:formatCode>
                <c:ptCount val="6"/>
                <c:pt idx="0">
                  <c:v>3.85</c:v>
                </c:pt>
                <c:pt idx="1">
                  <c:v>2.94</c:v>
                </c:pt>
                <c:pt idx="2">
                  <c:v>-0.91</c:v>
                </c:pt>
                <c:pt idx="3">
                  <c:v>3.59</c:v>
                </c:pt>
                <c:pt idx="4">
                  <c:v>2.74</c:v>
                </c:pt>
                <c:pt idx="5">
                  <c:v>-0.85</c:v>
                </c:pt>
              </c:numCache>
            </c:numRef>
          </c:val>
        </c:ser>
        <c:ser>
          <c:idx val="6"/>
          <c:order val="6"/>
          <c:tx>
            <c:strRef>
              <c:f>Qdata!$I$381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Qdata!$B$382:$B$387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Qdata!$I$382:$I$387</c:f>
              <c:numCache>
                <c:formatCode>General</c:formatCode>
                <c:ptCount val="6"/>
                <c:pt idx="0">
                  <c:v>3.899406602618684</c:v>
                </c:pt>
                <c:pt idx="1">
                  <c:v>2.917369771010259</c:v>
                </c:pt>
                <c:pt idx="2">
                  <c:v>-0.982036831608426</c:v>
                </c:pt>
                <c:pt idx="3">
                  <c:v>3.519266989445645</c:v>
                </c:pt>
                <c:pt idx="4">
                  <c:v>2.639646671420319</c:v>
                </c:pt>
                <c:pt idx="5">
                  <c:v>-0.879620318025326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90913432"/>
        <c:axId val="1788596456"/>
      </c:barChart>
      <c:catAx>
        <c:axId val="1790913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85964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8859645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COP2</a:t>
                </a:r>
              </a:p>
            </c:rich>
          </c:tx>
          <c:layout>
            <c:manualLayout>
              <c:xMode val="edge"/>
              <c:yMode val="edge"/>
              <c:x val="0.0118386977432482"/>
              <c:y val="0.397417117313844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0913432"/>
        <c:crosses val="autoZero"/>
        <c:crossBetween val="between"/>
        <c:majorUnit val="0.5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9893527460011"/>
          <c:y val="0.932572050027189"/>
          <c:w val="0.744076135877022"/>
          <c:h val="0.063077759651984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B16.5.2-45.  HVAC BESTEST: f(ODB) for CE500, CE530
Specific Day Humidity Ratio</a:t>
            </a:r>
          </a:p>
        </c:rich>
      </c:tx>
      <c:layout>
        <c:manualLayout>
          <c:xMode val="edge"/>
          <c:yMode val="edge"/>
          <c:x val="0.157617462079171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660661091059511"/>
          <c:y val="0.169222403480152"/>
          <c:w val="0.872298670768263"/>
          <c:h val="0.7372485046220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Qdata!$C$374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Qdata!$B$375:$B$380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Qdata!$C$375:$C$380</c:f>
              <c:numCache>
                <c:formatCode>General</c:formatCode>
                <c:ptCount val="6"/>
                <c:pt idx="0">
                  <c:v>0.0106754791666667</c:v>
                </c:pt>
                <c:pt idx="1">
                  <c:v>0.0111683625</c:v>
                </c:pt>
                <c:pt idx="2">
                  <c:v>0.000492883333333334</c:v>
                </c:pt>
                <c:pt idx="3">
                  <c:v>0.00620797</c:v>
                </c:pt>
                <c:pt idx="4">
                  <c:v>0.00620797</c:v>
                </c:pt>
                <c:pt idx="5">
                  <c:v>0.0</c:v>
                </c:pt>
              </c:numCache>
            </c:numRef>
          </c:val>
        </c:ser>
        <c:ser>
          <c:idx val="1"/>
          <c:order val="1"/>
          <c:tx>
            <c:strRef>
              <c:f>Qdata!$D$374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Qdata!$B$375:$B$380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Qdata!$D$375:$D$380</c:f>
              <c:numCache>
                <c:formatCode>General</c:formatCode>
                <c:ptCount val="6"/>
                <c:pt idx="0">
                  <c:v>0.011</c:v>
                </c:pt>
                <c:pt idx="1">
                  <c:v>0.0115</c:v>
                </c:pt>
                <c:pt idx="2">
                  <c:v>0.0005</c:v>
                </c:pt>
                <c:pt idx="3">
                  <c:v>0.0071</c:v>
                </c:pt>
                <c:pt idx="4">
                  <c:v>0.0078</c:v>
                </c:pt>
                <c:pt idx="5">
                  <c:v>0.000699999999999999</c:v>
                </c:pt>
              </c:numCache>
            </c:numRef>
          </c:val>
        </c:ser>
        <c:ser>
          <c:idx val="2"/>
          <c:order val="2"/>
          <c:tx>
            <c:strRef>
              <c:f>Qdata!$E$374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Qdata!$B$375:$B$380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Qdata!$E$375:$E$380</c:f>
              <c:numCache>
                <c:formatCode>General</c:formatCode>
                <c:ptCount val="6"/>
                <c:pt idx="0">
                  <c:v>0.011</c:v>
                </c:pt>
                <c:pt idx="1">
                  <c:v>0.0115</c:v>
                </c:pt>
                <c:pt idx="2">
                  <c:v>0.0005</c:v>
                </c:pt>
                <c:pt idx="3">
                  <c:v>0.0071</c:v>
                </c:pt>
                <c:pt idx="4">
                  <c:v>0.0078</c:v>
                </c:pt>
                <c:pt idx="5">
                  <c:v>0.000699999999999999</c:v>
                </c:pt>
              </c:numCache>
            </c:numRef>
          </c:val>
        </c:ser>
        <c:ser>
          <c:idx val="3"/>
          <c:order val="3"/>
          <c:tx>
            <c:strRef>
              <c:f>Qdata!$F$374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Qdata!$B$375:$B$380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Qdata!$F$375:$F$380</c:f>
              <c:numCache>
                <c:formatCode>General</c:formatCode>
                <c:ptCount val="6"/>
                <c:pt idx="0">
                  <c:v>0.0109843016497566</c:v>
                </c:pt>
                <c:pt idx="1">
                  <c:v>0.0114594333298713</c:v>
                </c:pt>
                <c:pt idx="2">
                  <c:v>0.000475131680114694</c:v>
                </c:pt>
                <c:pt idx="3">
                  <c:v>0.00675313353216183</c:v>
                </c:pt>
                <c:pt idx="4">
                  <c:v>0.00675313353216277</c:v>
                </c:pt>
                <c:pt idx="5">
                  <c:v>9.3414859181351E-16</c:v>
                </c:pt>
              </c:numCache>
            </c:numRef>
          </c:val>
        </c:ser>
        <c:ser>
          <c:idx val="4"/>
          <c:order val="4"/>
          <c:tx>
            <c:strRef>
              <c:f>Qdata!$G$374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Qdata!$B$375:$B$380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Qdata!$G$375:$G$380</c:f>
              <c:numCache>
                <c:formatCode>General</c:formatCode>
                <c:ptCount val="6"/>
                <c:pt idx="0">
                  <c:v>0.010937625</c:v>
                </c:pt>
                <c:pt idx="1">
                  <c:v>0.0114787916666667</c:v>
                </c:pt>
                <c:pt idx="2">
                  <c:v>0.000541166666666669</c:v>
                </c:pt>
                <c:pt idx="3">
                  <c:v>0.005485</c:v>
                </c:pt>
                <c:pt idx="4">
                  <c:v>0.005478</c:v>
                </c:pt>
                <c:pt idx="5">
                  <c:v>-7.0000000000018E-6</c:v>
                </c:pt>
              </c:numCache>
            </c:numRef>
          </c:val>
        </c:ser>
        <c:ser>
          <c:idx val="5"/>
          <c:order val="5"/>
          <c:tx>
            <c:strRef>
              <c:f>Qdata!$H$374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Qdata!$B$375:$B$380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Qdata!$H$375:$H$380</c:f>
              <c:numCache>
                <c:formatCode>General</c:formatCode>
                <c:ptCount val="6"/>
                <c:pt idx="0">
                  <c:v>0.016</c:v>
                </c:pt>
                <c:pt idx="1">
                  <c:v>0.011</c:v>
                </c:pt>
                <c:pt idx="2">
                  <c:v>-0.005</c:v>
                </c:pt>
                <c:pt idx="3">
                  <c:v>0.00674</c:v>
                </c:pt>
                <c:pt idx="4">
                  <c:v>0.00674</c:v>
                </c:pt>
                <c:pt idx="5">
                  <c:v>0.0</c:v>
                </c:pt>
              </c:numCache>
            </c:numRef>
          </c:val>
        </c:ser>
        <c:ser>
          <c:idx val="6"/>
          <c:order val="6"/>
          <c:tx>
            <c:strRef>
              <c:f>Qdata!$I$374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Qdata!$B$375:$B$380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Qdata!$I$375:$I$380</c:f>
              <c:numCache>
                <c:formatCode>General</c:formatCode>
                <c:ptCount val="6"/>
                <c:pt idx="0">
                  <c:v>0.0106457756638066</c:v>
                </c:pt>
                <c:pt idx="1">
                  <c:v>0.0111436581842647</c:v>
                </c:pt>
                <c:pt idx="2">
                  <c:v>0.000497882520458086</c:v>
                </c:pt>
                <c:pt idx="3">
                  <c:v>0.00286970041438597</c:v>
                </c:pt>
                <c:pt idx="4">
                  <c:v>0.00286970041438643</c:v>
                </c:pt>
                <c:pt idx="5">
                  <c:v>4.58834359395865E-16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8237112"/>
        <c:axId val="1788240280"/>
      </c:barChart>
      <c:catAx>
        <c:axId val="1788237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82402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8824028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Humidity Ratio (kg/kg)</a:t>
                </a:r>
              </a:p>
            </c:rich>
          </c:tx>
          <c:layout>
            <c:manualLayout>
              <c:xMode val="edge"/>
              <c:yMode val="edge"/>
              <c:x val="0.0118386977432482"/>
              <c:y val="0.277335594062161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823711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7369589345172"/>
          <c:y val="0.932572050027189"/>
          <c:w val="0.726600073991861"/>
          <c:h val="0.063077759651984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B16.5.2-46.  HVAC BESTEST: CE300
June 28 Hourly Electricity Consumption</a:t>
            </a:r>
          </a:p>
        </c:rich>
      </c:tx>
      <c:layout>
        <c:manualLayout>
          <c:xMode val="edge"/>
          <c:yMode val="edge"/>
          <c:x val="0.260895301516833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626180883882301"/>
          <c:y val="0.169222403480152"/>
          <c:w val="0.875924271952133"/>
          <c:h val="0.632843936922241"/>
        </c:manualLayout>
      </c:layout>
      <c:lineChart>
        <c:grouping val="standard"/>
        <c:varyColors val="0"/>
        <c:ser>
          <c:idx val="0"/>
          <c:order val="0"/>
          <c:tx>
            <c:strRef>
              <c:f>Sdata!$B$7</c:f>
              <c:strCache>
                <c:ptCount val="1"/>
                <c:pt idx="0">
                  <c:v>TRNSYS/TUD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val>
            <c:numRef>
              <c:f>Sdata!$B$8:$B$31</c:f>
              <c:numCache>
                <c:formatCode>General</c:formatCode>
                <c:ptCount val="24"/>
                <c:pt idx="0">
                  <c:v>2312.302322799547</c:v>
                </c:pt>
                <c:pt idx="1">
                  <c:v>2310.197709836246</c:v>
                </c:pt>
                <c:pt idx="2">
                  <c:v>2311.027866693436</c:v>
                </c:pt>
                <c:pt idx="3">
                  <c:v>2059.668142531495</c:v>
                </c:pt>
                <c:pt idx="4">
                  <c:v>2285.736616427984</c:v>
                </c:pt>
                <c:pt idx="5">
                  <c:v>2068.991395825617</c:v>
                </c:pt>
                <c:pt idx="6">
                  <c:v>2975.789027095526</c:v>
                </c:pt>
                <c:pt idx="7">
                  <c:v>3936.764010688054</c:v>
                </c:pt>
                <c:pt idx="8">
                  <c:v>4822.877285563361</c:v>
                </c:pt>
                <c:pt idx="9">
                  <c:v>4899.056542455028</c:v>
                </c:pt>
                <c:pt idx="10">
                  <c:v>5505.899482003248</c:v>
                </c:pt>
                <c:pt idx="11">
                  <c:v>5846.135976363256</c:v>
                </c:pt>
                <c:pt idx="12">
                  <c:v>6805.157140974314</c:v>
                </c:pt>
                <c:pt idx="13">
                  <c:v>6827.053465074144</c:v>
                </c:pt>
                <c:pt idx="14">
                  <c:v>8703.45500653353</c:v>
                </c:pt>
                <c:pt idx="15">
                  <c:v>8745.835369172864</c:v>
                </c:pt>
                <c:pt idx="16">
                  <c:v>5950.275977986606</c:v>
                </c:pt>
                <c:pt idx="17">
                  <c:v>5939.365262779308</c:v>
                </c:pt>
                <c:pt idx="18">
                  <c:v>5789.263448784231</c:v>
                </c:pt>
                <c:pt idx="19">
                  <c:v>5386.56352903027</c:v>
                </c:pt>
                <c:pt idx="20">
                  <c:v>4347.79863695019</c:v>
                </c:pt>
                <c:pt idx="21">
                  <c:v>4333.4888796147</c:v>
                </c:pt>
                <c:pt idx="22">
                  <c:v>4556.426697528334</c:v>
                </c:pt>
                <c:pt idx="23">
                  <c:v>4286.965252950318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Sdata!$C$7</c:f>
              <c:strCache>
                <c:ptCount val="1"/>
                <c:pt idx="0">
                  <c:v>DOE-2.2/NREL</c:v>
                </c:pt>
              </c:strCache>
            </c:strRef>
          </c:tx>
          <c:spPr>
            <a:ln w="12700">
              <a:solidFill>
                <a:srgbClr val="42424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val>
            <c:numRef>
              <c:f>Sdata!$C$8:$C$31</c:f>
              <c:numCache>
                <c:formatCode>General</c:formatCode>
                <c:ptCount val="24"/>
                <c:pt idx="0">
                  <c:v>2134.0</c:v>
                </c:pt>
                <c:pt idx="1">
                  <c:v>2181.0</c:v>
                </c:pt>
                <c:pt idx="2">
                  <c:v>2134.0</c:v>
                </c:pt>
                <c:pt idx="3">
                  <c:v>2128.0</c:v>
                </c:pt>
                <c:pt idx="4">
                  <c:v>1912.0</c:v>
                </c:pt>
                <c:pt idx="5">
                  <c:v>2385.0</c:v>
                </c:pt>
                <c:pt idx="6">
                  <c:v>3550.0</c:v>
                </c:pt>
                <c:pt idx="7">
                  <c:v>3467.0</c:v>
                </c:pt>
                <c:pt idx="8">
                  <c:v>4997.0</c:v>
                </c:pt>
                <c:pt idx="9">
                  <c:v>5130.0</c:v>
                </c:pt>
                <c:pt idx="10">
                  <c:v>5971.0</c:v>
                </c:pt>
                <c:pt idx="11">
                  <c:v>5517.0</c:v>
                </c:pt>
                <c:pt idx="12">
                  <c:v>6637.0</c:v>
                </c:pt>
                <c:pt idx="13">
                  <c:v>7053.0</c:v>
                </c:pt>
                <c:pt idx="14">
                  <c:v>8422.0</c:v>
                </c:pt>
                <c:pt idx="15">
                  <c:v>8990.0</c:v>
                </c:pt>
                <c:pt idx="16">
                  <c:v>6276.0</c:v>
                </c:pt>
                <c:pt idx="17">
                  <c:v>6080.0</c:v>
                </c:pt>
                <c:pt idx="18">
                  <c:v>5192.0</c:v>
                </c:pt>
                <c:pt idx="19">
                  <c:v>5363.0</c:v>
                </c:pt>
                <c:pt idx="20">
                  <c:v>4318.0</c:v>
                </c:pt>
                <c:pt idx="21">
                  <c:v>4224.0</c:v>
                </c:pt>
                <c:pt idx="22">
                  <c:v>4145.0</c:v>
                </c:pt>
                <c:pt idx="23">
                  <c:v>4287.0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Sdata!$D$7</c:f>
              <c:strCache>
                <c:ptCount val="1"/>
                <c:pt idx="0">
                  <c:v>DOE-2.1E-E/NREL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val>
            <c:numRef>
              <c:f>Sdata!$D$8:$D$31</c:f>
              <c:numCache>
                <c:formatCode>General</c:formatCode>
                <c:ptCount val="24"/>
                <c:pt idx="0">
                  <c:v>2131.0</c:v>
                </c:pt>
                <c:pt idx="1">
                  <c:v>2182.0</c:v>
                </c:pt>
                <c:pt idx="2">
                  <c:v>2131.0</c:v>
                </c:pt>
                <c:pt idx="3">
                  <c:v>2126.0</c:v>
                </c:pt>
                <c:pt idx="4">
                  <c:v>1909.0</c:v>
                </c:pt>
                <c:pt idx="5">
                  <c:v>2392.0</c:v>
                </c:pt>
                <c:pt idx="6">
                  <c:v>3576.0</c:v>
                </c:pt>
                <c:pt idx="7">
                  <c:v>3480.0</c:v>
                </c:pt>
                <c:pt idx="8">
                  <c:v>4993.0</c:v>
                </c:pt>
                <c:pt idx="9">
                  <c:v>5133.0</c:v>
                </c:pt>
                <c:pt idx="10">
                  <c:v>5992.0</c:v>
                </c:pt>
                <c:pt idx="11">
                  <c:v>5513.0</c:v>
                </c:pt>
                <c:pt idx="12">
                  <c:v>6636.0</c:v>
                </c:pt>
                <c:pt idx="13">
                  <c:v>7064.0</c:v>
                </c:pt>
                <c:pt idx="14">
                  <c:v>8437.0</c:v>
                </c:pt>
                <c:pt idx="15">
                  <c:v>9025.0</c:v>
                </c:pt>
                <c:pt idx="16">
                  <c:v>6252.0</c:v>
                </c:pt>
                <c:pt idx="17">
                  <c:v>6072.0</c:v>
                </c:pt>
                <c:pt idx="18">
                  <c:v>5168.0</c:v>
                </c:pt>
                <c:pt idx="19">
                  <c:v>5358.0</c:v>
                </c:pt>
                <c:pt idx="20">
                  <c:v>4324.0</c:v>
                </c:pt>
                <c:pt idx="21">
                  <c:v>4222.0</c:v>
                </c:pt>
                <c:pt idx="22">
                  <c:v>4142.0</c:v>
                </c:pt>
                <c:pt idx="23">
                  <c:v>4287.0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Sdata!$E$7</c:f>
              <c:strCache>
                <c:ptCount val="1"/>
                <c:pt idx="0">
                  <c:v>EnergyPlus/GARD</c:v>
                </c:pt>
              </c:strCache>
            </c:strRef>
          </c:tx>
          <c:spPr>
            <a:ln w="12700">
              <a:solidFill>
                <a:srgbClr val="424242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val>
            <c:numRef>
              <c:f>Sdata!$E$8:$E$31</c:f>
              <c:numCache>
                <c:formatCode>General</c:formatCode>
                <c:ptCount val="24"/>
                <c:pt idx="0">
                  <c:v>2118.68894380389</c:v>
                </c:pt>
                <c:pt idx="1">
                  <c:v>2131.25881702944</c:v>
                </c:pt>
                <c:pt idx="2">
                  <c:v>2112.62246514341</c:v>
                </c:pt>
                <c:pt idx="3">
                  <c:v>2074.73959320778</c:v>
                </c:pt>
                <c:pt idx="4">
                  <c:v>1997.22045432477</c:v>
                </c:pt>
                <c:pt idx="5">
                  <c:v>2141.59660611297</c:v>
                </c:pt>
                <c:pt idx="6">
                  <c:v>2869.57814641977</c:v>
                </c:pt>
                <c:pt idx="7">
                  <c:v>3498.53943915426</c:v>
                </c:pt>
                <c:pt idx="8">
                  <c:v>4681.77615617181</c:v>
                </c:pt>
                <c:pt idx="9">
                  <c:v>4947.60111259658</c:v>
                </c:pt>
                <c:pt idx="10">
                  <c:v>5406.64294544458</c:v>
                </c:pt>
                <c:pt idx="11">
                  <c:v>5632.38499554164</c:v>
                </c:pt>
                <c:pt idx="12">
                  <c:v>7132.80352922189</c:v>
                </c:pt>
                <c:pt idx="13">
                  <c:v>6983.30642620514</c:v>
                </c:pt>
                <c:pt idx="14">
                  <c:v>8572.04379090281</c:v>
                </c:pt>
                <c:pt idx="15">
                  <c:v>8732.69625937814</c:v>
                </c:pt>
                <c:pt idx="16">
                  <c:v>5718.32431626831</c:v>
                </c:pt>
                <c:pt idx="17">
                  <c:v>5880.58279297391</c:v>
                </c:pt>
                <c:pt idx="18">
                  <c:v>5555.11124784861</c:v>
                </c:pt>
                <c:pt idx="19">
                  <c:v>5259.21365533307</c:v>
                </c:pt>
                <c:pt idx="20">
                  <c:v>4325.7082941735</c:v>
                </c:pt>
                <c:pt idx="21">
                  <c:v>4278.88009924135</c:v>
                </c:pt>
                <c:pt idx="22">
                  <c:v>4172.59010797107</c:v>
                </c:pt>
                <c:pt idx="23">
                  <c:v>4151.97371347149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Sdata!$F$7</c:f>
              <c:strCache>
                <c:ptCount val="1"/>
                <c:pt idx="0">
                  <c:v>CODYRUN/UR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val>
            <c:numRef>
              <c:f>Sdata!$F$8:$F$31</c:f>
              <c:numCache>
                <c:formatCode>General</c:formatCode>
                <c:ptCount val="24"/>
                <c:pt idx="0">
                  <c:v>2123.0</c:v>
                </c:pt>
                <c:pt idx="1">
                  <c:v>2208.0</c:v>
                </c:pt>
                <c:pt idx="2">
                  <c:v>2117.0</c:v>
                </c:pt>
                <c:pt idx="3">
                  <c:v>2114.0</c:v>
                </c:pt>
                <c:pt idx="4">
                  <c:v>1980.0</c:v>
                </c:pt>
                <c:pt idx="5">
                  <c:v>2328.0</c:v>
                </c:pt>
                <c:pt idx="6">
                  <c:v>3369.0</c:v>
                </c:pt>
                <c:pt idx="7">
                  <c:v>3655.0</c:v>
                </c:pt>
                <c:pt idx="8">
                  <c:v>4946.0</c:v>
                </c:pt>
                <c:pt idx="9">
                  <c:v>5066.0</c:v>
                </c:pt>
                <c:pt idx="10">
                  <c:v>5754.0</c:v>
                </c:pt>
                <c:pt idx="11">
                  <c:v>5570.0</c:v>
                </c:pt>
                <c:pt idx="12">
                  <c:v>7084.0</c:v>
                </c:pt>
                <c:pt idx="13">
                  <c:v>7168.0</c:v>
                </c:pt>
                <c:pt idx="14">
                  <c:v>8785.0</c:v>
                </c:pt>
                <c:pt idx="15">
                  <c:v>8968.0</c:v>
                </c:pt>
                <c:pt idx="16">
                  <c:v>5825.0</c:v>
                </c:pt>
                <c:pt idx="17">
                  <c:v>5909.0</c:v>
                </c:pt>
                <c:pt idx="18">
                  <c:v>5283.0</c:v>
                </c:pt>
                <c:pt idx="19">
                  <c:v>5307.0</c:v>
                </c:pt>
                <c:pt idx="20">
                  <c:v>4347.0</c:v>
                </c:pt>
                <c:pt idx="21">
                  <c:v>4254.0</c:v>
                </c:pt>
                <c:pt idx="22">
                  <c:v>4147.0</c:v>
                </c:pt>
                <c:pt idx="23">
                  <c:v>4193.0</c:v>
                </c:pt>
              </c:numCache>
            </c:numRef>
          </c:val>
          <c:smooth val="0"/>
        </c:ser>
        <c:ser>
          <c:idx val="7"/>
          <c:order val="5"/>
          <c:tx>
            <c:strRef>
              <c:f>Sdata!$G$7</c:f>
              <c:strCache>
                <c:ptCount val="1"/>
                <c:pt idx="0">
                  <c:v>HOT3000/NRCan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val>
            <c:numRef>
              <c:f>Sdata!$G$8:$G$31</c:f>
              <c:numCache>
                <c:formatCode>General</c:formatCode>
                <c:ptCount val="24"/>
                <c:pt idx="0">
                  <c:v>2183.748</c:v>
                </c:pt>
                <c:pt idx="1">
                  <c:v>2191.634</c:v>
                </c:pt>
                <c:pt idx="2">
                  <c:v>2139.18</c:v>
                </c:pt>
                <c:pt idx="3">
                  <c:v>2076.548</c:v>
                </c:pt>
                <c:pt idx="4">
                  <c:v>2153.147</c:v>
                </c:pt>
                <c:pt idx="5">
                  <c:v>2799.158</c:v>
                </c:pt>
                <c:pt idx="6">
                  <c:v>3513.919</c:v>
                </c:pt>
                <c:pt idx="7">
                  <c:v>3794.558</c:v>
                </c:pt>
                <c:pt idx="8">
                  <c:v>4949.938</c:v>
                </c:pt>
                <c:pt idx="9">
                  <c:v>5342.735</c:v>
                </c:pt>
                <c:pt idx="10">
                  <c:v>5672.438</c:v>
                </c:pt>
                <c:pt idx="11">
                  <c:v>5501.464</c:v>
                </c:pt>
                <c:pt idx="12">
                  <c:v>7093.864</c:v>
                </c:pt>
                <c:pt idx="13">
                  <c:v>7143.353</c:v>
                </c:pt>
                <c:pt idx="14">
                  <c:v>8825.455</c:v>
                </c:pt>
                <c:pt idx="15">
                  <c:v>8927.2</c:v>
                </c:pt>
                <c:pt idx="16">
                  <c:v>5721.371</c:v>
                </c:pt>
                <c:pt idx="17">
                  <c:v>5629.246</c:v>
                </c:pt>
                <c:pt idx="18">
                  <c:v>5324.69</c:v>
                </c:pt>
                <c:pt idx="19">
                  <c:v>5376.089</c:v>
                </c:pt>
                <c:pt idx="20">
                  <c:v>4341.163</c:v>
                </c:pt>
                <c:pt idx="21">
                  <c:v>4243.269</c:v>
                </c:pt>
                <c:pt idx="22">
                  <c:v>4204.735</c:v>
                </c:pt>
                <c:pt idx="23">
                  <c:v>4049.81</c:v>
                </c:pt>
              </c:numCache>
            </c:numRef>
          </c:val>
          <c:smooth val="0"/>
        </c:ser>
        <c:ser>
          <c:idx val="5"/>
          <c:order val="6"/>
          <c:tx>
            <c:strRef>
              <c:f>Sdata!$H$7</c:f>
              <c:strCache>
                <c:ptCount val="1"/>
                <c:pt idx="0">
                  <c:v>Tested Prg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x"/>
            <c:size val="7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val>
            <c:numRef>
              <c:f>Sdata!$H$8:$H$31</c:f>
              <c:numCache>
                <c:formatCode>General</c:formatCode>
                <c:ptCount val="24"/>
                <c:pt idx="0">
                  <c:v>2153.197493092155</c:v>
                </c:pt>
                <c:pt idx="1">
                  <c:v>2166.898175068022</c:v>
                </c:pt>
                <c:pt idx="2">
                  <c:v>2147.801652255416</c:v>
                </c:pt>
                <c:pt idx="3">
                  <c:v>2109.689686703858</c:v>
                </c:pt>
                <c:pt idx="4">
                  <c:v>2031.505381781645</c:v>
                </c:pt>
                <c:pt idx="5">
                  <c:v>2181.598882712598</c:v>
                </c:pt>
                <c:pt idx="6">
                  <c:v>2926.904858106845</c:v>
                </c:pt>
                <c:pt idx="7">
                  <c:v>3571.785354380563</c:v>
                </c:pt>
                <c:pt idx="8">
                  <c:v>4771.719211754586</c:v>
                </c:pt>
                <c:pt idx="9">
                  <c:v>5029.289611376351</c:v>
                </c:pt>
                <c:pt idx="10">
                  <c:v>5485.50194993449</c:v>
                </c:pt>
                <c:pt idx="11">
                  <c:v>5708.6427985642</c:v>
                </c:pt>
                <c:pt idx="12">
                  <c:v>7233.138106098658</c:v>
                </c:pt>
                <c:pt idx="13">
                  <c:v>7086.067434047647</c:v>
                </c:pt>
                <c:pt idx="14">
                  <c:v>8690.098485668372</c:v>
                </c:pt>
                <c:pt idx="15">
                  <c:v>8843.010903685032</c:v>
                </c:pt>
                <c:pt idx="16">
                  <c:v>5791.260650397697</c:v>
                </c:pt>
                <c:pt idx="17">
                  <c:v>5952.897745773386</c:v>
                </c:pt>
                <c:pt idx="18">
                  <c:v>5617.968059113101</c:v>
                </c:pt>
                <c:pt idx="19">
                  <c:v>5316.187716128405</c:v>
                </c:pt>
                <c:pt idx="20">
                  <c:v>4369.76052771931</c:v>
                </c:pt>
                <c:pt idx="21">
                  <c:v>4324.02274745001</c:v>
                </c:pt>
                <c:pt idx="22">
                  <c:v>4216.205775218021</c:v>
                </c:pt>
                <c:pt idx="23">
                  <c:v>4194.479736043398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4287528"/>
        <c:axId val="2111266184"/>
      </c:lineChart>
      <c:catAx>
        <c:axId val="1784287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2774694783574"/>
              <c:y val="0.8080478520935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12661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11266184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(Wh/h)</a:t>
                </a:r>
              </a:p>
            </c:rich>
          </c:tx>
          <c:layout>
            <c:manualLayout>
              <c:xMode val="edge"/>
              <c:yMode val="edge"/>
              <c:x val="0.0118386977432482"/>
              <c:y val="0.27442079527987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428752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3107658157603"/>
          <c:y val="0.910821098423056"/>
          <c:w val="0.731039585645579"/>
          <c:h val="0.063077759651984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B16.5.2-47.  HVAC BESTEST: CE300
June 28 Hourly Coil Loads</a:t>
            </a:r>
          </a:p>
        </c:rich>
      </c:tx>
      <c:layout>
        <c:manualLayout>
          <c:xMode val="edge"/>
          <c:yMode val="edge"/>
          <c:x val="0.260895301516833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604945802418427"/>
          <c:y val="0.169222403480152"/>
          <c:w val="0.877404109170038"/>
          <c:h val="0.531702011963024"/>
        </c:manualLayout>
      </c:layout>
      <c:lineChart>
        <c:grouping val="standard"/>
        <c:varyColors val="0"/>
        <c:ser>
          <c:idx val="0"/>
          <c:order val="0"/>
          <c:tx>
            <c:strRef>
              <c:f>Sdata!$B$35</c:f>
              <c:strCache>
                <c:ptCount val="1"/>
                <c:pt idx="0">
                  <c:v>TRNSYS/TUD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Sdata!$B$36:$B$59</c:f>
              <c:numCache>
                <c:formatCode>General</c:formatCode>
                <c:ptCount val="24"/>
                <c:pt idx="0">
                  <c:v>6189.34</c:v>
                </c:pt>
                <c:pt idx="1">
                  <c:v>6201.56</c:v>
                </c:pt>
                <c:pt idx="2">
                  <c:v>6194.38</c:v>
                </c:pt>
                <c:pt idx="3">
                  <c:v>5548.55</c:v>
                </c:pt>
                <c:pt idx="4">
                  <c:v>6318.9</c:v>
                </c:pt>
                <c:pt idx="5">
                  <c:v>5686.24</c:v>
                </c:pt>
                <c:pt idx="6">
                  <c:v>7596.88</c:v>
                </c:pt>
                <c:pt idx="7">
                  <c:v>9558.23</c:v>
                </c:pt>
                <c:pt idx="8">
                  <c:v>11757.9</c:v>
                </c:pt>
                <c:pt idx="9">
                  <c:v>11506.4</c:v>
                </c:pt>
                <c:pt idx="10">
                  <c:v>12342.2</c:v>
                </c:pt>
                <c:pt idx="11">
                  <c:v>12810.0</c:v>
                </c:pt>
                <c:pt idx="12">
                  <c:v>16816.1</c:v>
                </c:pt>
                <c:pt idx="13">
                  <c:v>17283.5</c:v>
                </c:pt>
                <c:pt idx="14">
                  <c:v>22882.4</c:v>
                </c:pt>
                <c:pt idx="15">
                  <c:v>22284.7</c:v>
                </c:pt>
                <c:pt idx="16">
                  <c:v>13048.3</c:v>
                </c:pt>
                <c:pt idx="17">
                  <c:v>12720.6</c:v>
                </c:pt>
                <c:pt idx="18">
                  <c:v>12490.8</c:v>
                </c:pt>
                <c:pt idx="19">
                  <c:v>11655.3</c:v>
                </c:pt>
                <c:pt idx="20">
                  <c:v>8882.19</c:v>
                </c:pt>
                <c:pt idx="21">
                  <c:v>8880.28</c:v>
                </c:pt>
                <c:pt idx="22">
                  <c:v>9449.35</c:v>
                </c:pt>
                <c:pt idx="23">
                  <c:v>8806.54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Sdata!$C$35</c:f>
              <c:strCache>
                <c:ptCount val="1"/>
                <c:pt idx="0">
                  <c:v>DOE-2.2/NREL</c:v>
                </c:pt>
              </c:strCache>
            </c:strRef>
          </c:tx>
          <c:spPr>
            <a:ln w="12700">
              <a:solidFill>
                <a:srgbClr val="42424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Sdata!$C$36:$C$59</c:f>
              <c:numCache>
                <c:formatCode>General</c:formatCode>
                <c:ptCount val="24"/>
                <c:pt idx="0">
                  <c:v>5889.2583</c:v>
                </c:pt>
                <c:pt idx="1">
                  <c:v>6069.807900000001</c:v>
                </c:pt>
                <c:pt idx="2">
                  <c:v>5881.3446</c:v>
                </c:pt>
                <c:pt idx="3">
                  <c:v>5878.1205</c:v>
                </c:pt>
                <c:pt idx="4">
                  <c:v>5675.295300000001</c:v>
                </c:pt>
                <c:pt idx="5">
                  <c:v>6438.527700000001</c:v>
                </c:pt>
                <c:pt idx="6">
                  <c:v>8342.2122</c:v>
                </c:pt>
                <c:pt idx="7">
                  <c:v>9069.979500000001</c:v>
                </c:pt>
                <c:pt idx="8">
                  <c:v>11872.6017</c:v>
                </c:pt>
                <c:pt idx="9">
                  <c:v>12039.0825</c:v>
                </c:pt>
                <c:pt idx="10">
                  <c:v>12811.9872</c:v>
                </c:pt>
                <c:pt idx="11">
                  <c:v>12612.093</c:v>
                </c:pt>
                <c:pt idx="12">
                  <c:v>17139.0225</c:v>
                </c:pt>
                <c:pt idx="13">
                  <c:v>17638.1718</c:v>
                </c:pt>
                <c:pt idx="14">
                  <c:v>22196.463</c:v>
                </c:pt>
                <c:pt idx="15">
                  <c:v>22527.9591</c:v>
                </c:pt>
                <c:pt idx="16">
                  <c:v>13599.2538</c:v>
                </c:pt>
                <c:pt idx="17">
                  <c:v>12829.8663</c:v>
                </c:pt>
                <c:pt idx="18">
                  <c:v>11875.5327</c:v>
                </c:pt>
                <c:pt idx="19">
                  <c:v>11532.3126</c:v>
                </c:pt>
                <c:pt idx="20">
                  <c:v>9302.407800000001</c:v>
                </c:pt>
                <c:pt idx="21">
                  <c:v>8973.5496</c:v>
                </c:pt>
                <c:pt idx="22">
                  <c:v>8787.431100000001</c:v>
                </c:pt>
                <c:pt idx="23">
                  <c:v>8799.1551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Sdata!$D$35</c:f>
              <c:strCache>
                <c:ptCount val="1"/>
                <c:pt idx="0">
                  <c:v>DOE-2.1E-E/NREL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Sdata!$D$36:$D$59</c:f>
              <c:numCache>
                <c:formatCode>General</c:formatCode>
                <c:ptCount val="24"/>
                <c:pt idx="0">
                  <c:v>5886.913500000001</c:v>
                </c:pt>
                <c:pt idx="1">
                  <c:v>6067.170000000001</c:v>
                </c:pt>
                <c:pt idx="2">
                  <c:v>5878.1205</c:v>
                </c:pt>
                <c:pt idx="3">
                  <c:v>5873.430900000001</c:v>
                </c:pt>
                <c:pt idx="4">
                  <c:v>5671.7781</c:v>
                </c:pt>
                <c:pt idx="5">
                  <c:v>6438.527700000001</c:v>
                </c:pt>
                <c:pt idx="6">
                  <c:v>8347.781100000001</c:v>
                </c:pt>
                <c:pt idx="7">
                  <c:v>9069.1002</c:v>
                </c:pt>
                <c:pt idx="8">
                  <c:v>11875.2396</c:v>
                </c:pt>
                <c:pt idx="9">
                  <c:v>12041.1342</c:v>
                </c:pt>
                <c:pt idx="10">
                  <c:v>12817.5561</c:v>
                </c:pt>
                <c:pt idx="11">
                  <c:v>12610.9206</c:v>
                </c:pt>
                <c:pt idx="12">
                  <c:v>17135.2122</c:v>
                </c:pt>
                <c:pt idx="13">
                  <c:v>17639.0511</c:v>
                </c:pt>
                <c:pt idx="14">
                  <c:v>22196.7561</c:v>
                </c:pt>
                <c:pt idx="15">
                  <c:v>22533.2349</c:v>
                </c:pt>
                <c:pt idx="16">
                  <c:v>13600.1331</c:v>
                </c:pt>
                <c:pt idx="17">
                  <c:v>12831.6249</c:v>
                </c:pt>
                <c:pt idx="18">
                  <c:v>11871.1362</c:v>
                </c:pt>
                <c:pt idx="19">
                  <c:v>11534.0712</c:v>
                </c:pt>
                <c:pt idx="20">
                  <c:v>9302.7009</c:v>
                </c:pt>
                <c:pt idx="21">
                  <c:v>8973.8427</c:v>
                </c:pt>
                <c:pt idx="22">
                  <c:v>8787.431100000001</c:v>
                </c:pt>
                <c:pt idx="23">
                  <c:v>8799.7413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Sdata!$E$35</c:f>
              <c:strCache>
                <c:ptCount val="1"/>
                <c:pt idx="0">
                  <c:v>EnergyPlus/GARD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Sdata!$E$36:$E$59</c:f>
              <c:numCache>
                <c:formatCode>General</c:formatCode>
                <c:ptCount val="24"/>
                <c:pt idx="0">
                  <c:v>5810.748027977473</c:v>
                </c:pt>
                <c:pt idx="1">
                  <c:v>5853.14920275111</c:v>
                </c:pt>
                <c:pt idx="2">
                  <c:v>5809.407204356277</c:v>
                </c:pt>
                <c:pt idx="3">
                  <c:v>5743.573347356194</c:v>
                </c:pt>
                <c:pt idx="4">
                  <c:v>5614.132965459305</c:v>
                </c:pt>
                <c:pt idx="5">
                  <c:v>6015.076213319721</c:v>
                </c:pt>
                <c:pt idx="6">
                  <c:v>7532.475441841167</c:v>
                </c:pt>
                <c:pt idx="7">
                  <c:v>8756.655242151027</c:v>
                </c:pt>
                <c:pt idx="8">
                  <c:v>11767.16807694542</c:v>
                </c:pt>
                <c:pt idx="9">
                  <c:v>11996.32975809467</c:v>
                </c:pt>
                <c:pt idx="10">
                  <c:v>12488.09379162878</c:v>
                </c:pt>
                <c:pt idx="11">
                  <c:v>12670.95902779711</c:v>
                </c:pt>
                <c:pt idx="12">
                  <c:v>17401.28276164289</c:v>
                </c:pt>
                <c:pt idx="13">
                  <c:v>17591.91998944444</c:v>
                </c:pt>
                <c:pt idx="14">
                  <c:v>22480.65549800267</c:v>
                </c:pt>
                <c:pt idx="15">
                  <c:v>22557.34081360303</c:v>
                </c:pt>
                <c:pt idx="16">
                  <c:v>13061.48413825086</c:v>
                </c:pt>
                <c:pt idx="17">
                  <c:v>12869.59178223847</c:v>
                </c:pt>
                <c:pt idx="18">
                  <c:v>12169.85389127436</c:v>
                </c:pt>
                <c:pt idx="19">
                  <c:v>11555.6362621977</c:v>
                </c:pt>
                <c:pt idx="20">
                  <c:v>9062.738349208222</c:v>
                </c:pt>
                <c:pt idx="21">
                  <c:v>8952.54219761975</c:v>
                </c:pt>
                <c:pt idx="22">
                  <c:v>8753.473015884221</c:v>
                </c:pt>
                <c:pt idx="23">
                  <c:v>8673.965530293666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Sdata!$F$35</c:f>
              <c:strCache>
                <c:ptCount val="1"/>
                <c:pt idx="0">
                  <c:v>CODYRUN/UR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Sdata!$F$36:$F$59</c:f>
              <c:numCache>
                <c:formatCode>General</c:formatCode>
                <c:ptCount val="24"/>
                <c:pt idx="0">
                  <c:v>5788.0</c:v>
                </c:pt>
                <c:pt idx="1">
                  <c:v>5961.0</c:v>
                </c:pt>
                <c:pt idx="2">
                  <c:v>5788.0</c:v>
                </c:pt>
                <c:pt idx="3">
                  <c:v>5788.0</c:v>
                </c:pt>
                <c:pt idx="4">
                  <c:v>5580.0</c:v>
                </c:pt>
                <c:pt idx="5">
                  <c:v>6341.0</c:v>
                </c:pt>
                <c:pt idx="6">
                  <c:v>8277.0</c:v>
                </c:pt>
                <c:pt idx="7">
                  <c:v>9038.0</c:v>
                </c:pt>
                <c:pt idx="8">
                  <c:v>11971.0</c:v>
                </c:pt>
                <c:pt idx="9">
                  <c:v>11971.0</c:v>
                </c:pt>
                <c:pt idx="10">
                  <c:v>12731.0</c:v>
                </c:pt>
                <c:pt idx="11">
                  <c:v>12559.0</c:v>
                </c:pt>
                <c:pt idx="12">
                  <c:v>17422.0</c:v>
                </c:pt>
                <c:pt idx="13">
                  <c:v>17629.0</c:v>
                </c:pt>
                <c:pt idx="14">
                  <c:v>22491.0</c:v>
                </c:pt>
                <c:pt idx="15">
                  <c:v>22491.0</c:v>
                </c:pt>
                <c:pt idx="16">
                  <c:v>12939.0</c:v>
                </c:pt>
                <c:pt idx="17">
                  <c:v>12729.0</c:v>
                </c:pt>
                <c:pt idx="18">
                  <c:v>11761.0</c:v>
                </c:pt>
                <c:pt idx="19">
                  <c:v>11381.0</c:v>
                </c:pt>
                <c:pt idx="20">
                  <c:v>9036.0</c:v>
                </c:pt>
                <c:pt idx="21">
                  <c:v>8864.0</c:v>
                </c:pt>
                <c:pt idx="22">
                  <c:v>8656.0</c:v>
                </c:pt>
                <c:pt idx="23">
                  <c:v>8656.0</c:v>
                </c:pt>
              </c:numCache>
            </c:numRef>
          </c:val>
          <c:smooth val="0"/>
        </c:ser>
        <c:ser>
          <c:idx val="7"/>
          <c:order val="5"/>
          <c:tx>
            <c:strRef>
              <c:f>Sdata!$G$35</c:f>
              <c:strCache>
                <c:ptCount val="1"/>
                <c:pt idx="0">
                  <c:v>HOT3000/NRCan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Sdata!$G$36:$G$59</c:f>
              <c:numCache>
                <c:formatCode>General</c:formatCode>
                <c:ptCount val="24"/>
                <c:pt idx="0">
                  <c:v>5870.06</c:v>
                </c:pt>
                <c:pt idx="1">
                  <c:v>5871.7</c:v>
                </c:pt>
                <c:pt idx="2">
                  <c:v>5782.88</c:v>
                </c:pt>
                <c:pt idx="3">
                  <c:v>5683.06</c:v>
                </c:pt>
                <c:pt idx="4">
                  <c:v>5955.01</c:v>
                </c:pt>
                <c:pt idx="5">
                  <c:v>7311.79</c:v>
                </c:pt>
                <c:pt idx="6">
                  <c:v>8646.870000000001</c:v>
                </c:pt>
                <c:pt idx="7">
                  <c:v>9298.629999999999</c:v>
                </c:pt>
                <c:pt idx="8">
                  <c:v>11923.2</c:v>
                </c:pt>
                <c:pt idx="9">
                  <c:v>12287.1</c:v>
                </c:pt>
                <c:pt idx="10">
                  <c:v>12561.8</c:v>
                </c:pt>
                <c:pt idx="11">
                  <c:v>12561.3</c:v>
                </c:pt>
                <c:pt idx="12">
                  <c:v>17430.7</c:v>
                </c:pt>
                <c:pt idx="13">
                  <c:v>17608.6</c:v>
                </c:pt>
                <c:pt idx="14">
                  <c:v>22350.4</c:v>
                </c:pt>
                <c:pt idx="15">
                  <c:v>22292.0</c:v>
                </c:pt>
                <c:pt idx="16">
                  <c:v>12739.1</c:v>
                </c:pt>
                <c:pt idx="17">
                  <c:v>12180.9</c:v>
                </c:pt>
                <c:pt idx="18">
                  <c:v>11540.7</c:v>
                </c:pt>
                <c:pt idx="19">
                  <c:v>11359.2</c:v>
                </c:pt>
                <c:pt idx="20">
                  <c:v>8931.389999999999</c:v>
                </c:pt>
                <c:pt idx="21">
                  <c:v>8747.219999999999</c:v>
                </c:pt>
                <c:pt idx="22">
                  <c:v>8646.75</c:v>
                </c:pt>
                <c:pt idx="23">
                  <c:v>8359.6</c:v>
                </c:pt>
              </c:numCache>
            </c:numRef>
          </c:val>
          <c:smooth val="0"/>
        </c:ser>
        <c:ser>
          <c:idx val="12"/>
          <c:order val="6"/>
          <c:tx>
            <c:strRef>
              <c:f>Sdata!$H$35</c:f>
              <c:strCache>
                <c:ptCount val="1"/>
                <c:pt idx="0">
                  <c:v>Tested Prg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x"/>
            <c:size val="7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Sdata!$H$36:$H$59</c:f>
              <c:numCache>
                <c:formatCode>General</c:formatCode>
                <c:ptCount val="24"/>
                <c:pt idx="0">
                  <c:v>5807.250591144121</c:v>
                </c:pt>
                <c:pt idx="1">
                  <c:v>5849.70537036291</c:v>
                </c:pt>
                <c:pt idx="2">
                  <c:v>5806.00596579609</c:v>
                </c:pt>
                <c:pt idx="3">
                  <c:v>5740.296942323203</c:v>
                </c:pt>
                <c:pt idx="4">
                  <c:v>5611.12400135711</c:v>
                </c:pt>
                <c:pt idx="5">
                  <c:v>6012.055322907623</c:v>
                </c:pt>
                <c:pt idx="6">
                  <c:v>7527.99943354772</c:v>
                </c:pt>
                <c:pt idx="7">
                  <c:v>8751.477670524875</c:v>
                </c:pt>
                <c:pt idx="8">
                  <c:v>11758.47018994931</c:v>
                </c:pt>
                <c:pt idx="9">
                  <c:v>11985.55387014401</c:v>
                </c:pt>
                <c:pt idx="10">
                  <c:v>12474.14313295701</c:v>
                </c:pt>
                <c:pt idx="11">
                  <c:v>12655.55062284107</c:v>
                </c:pt>
                <c:pt idx="12">
                  <c:v>17378.65305315929</c:v>
                </c:pt>
                <c:pt idx="13">
                  <c:v>17574.86256431225</c:v>
                </c:pt>
                <c:pt idx="14">
                  <c:v>22454.79255117258</c:v>
                </c:pt>
                <c:pt idx="15">
                  <c:v>22528.06506796087</c:v>
                </c:pt>
                <c:pt idx="16">
                  <c:v>13047.39275671618</c:v>
                </c:pt>
                <c:pt idx="17">
                  <c:v>12851.89702032793</c:v>
                </c:pt>
                <c:pt idx="18">
                  <c:v>12152.10484757262</c:v>
                </c:pt>
                <c:pt idx="19">
                  <c:v>11537.7360741799</c:v>
                </c:pt>
                <c:pt idx="20">
                  <c:v>9050.101828949891</c:v>
                </c:pt>
                <c:pt idx="21">
                  <c:v>8939.96007296447</c:v>
                </c:pt>
                <c:pt idx="22">
                  <c:v>8741.166893616943</c:v>
                </c:pt>
                <c:pt idx="23">
                  <c:v>8661.494875317148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Sdata!$I$35</c:f>
              <c:strCache>
                <c:ptCount val="1"/>
                <c:pt idx="0">
                  <c:v>TRNSYS/TUD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Sdata!$I$36:$I$59</c:f>
              <c:numCache>
                <c:formatCode>0</c:formatCode>
                <c:ptCount val="24"/>
                <c:pt idx="0">
                  <c:v>1942.39</c:v>
                </c:pt>
                <c:pt idx="1">
                  <c:v>1914.24</c:v>
                </c:pt>
                <c:pt idx="2">
                  <c:v>1933.51</c:v>
                </c:pt>
                <c:pt idx="3">
                  <c:v>1675.6</c:v>
                </c:pt>
                <c:pt idx="4">
                  <c:v>1785.95</c:v>
                </c:pt>
                <c:pt idx="5">
                  <c:v>1444.63</c:v>
                </c:pt>
                <c:pt idx="6">
                  <c:v>2114.5</c:v>
                </c:pt>
                <c:pt idx="7">
                  <c:v>2563.08</c:v>
                </c:pt>
                <c:pt idx="8">
                  <c:v>2797.72</c:v>
                </c:pt>
                <c:pt idx="9">
                  <c:v>3132.98</c:v>
                </c:pt>
                <c:pt idx="10">
                  <c:v>4031.89</c:v>
                </c:pt>
                <c:pt idx="11">
                  <c:v>4438.4</c:v>
                </c:pt>
                <c:pt idx="12">
                  <c:v>3682.11</c:v>
                </c:pt>
                <c:pt idx="13">
                  <c:v>2950.56</c:v>
                </c:pt>
                <c:pt idx="14">
                  <c:v>3804.88</c:v>
                </c:pt>
                <c:pt idx="15">
                  <c:v>4437.98</c:v>
                </c:pt>
                <c:pt idx="16">
                  <c:v>4183.03</c:v>
                </c:pt>
                <c:pt idx="17">
                  <c:v>4785.28</c:v>
                </c:pt>
                <c:pt idx="18">
                  <c:v>5170.89</c:v>
                </c:pt>
                <c:pt idx="19">
                  <c:v>5334.51</c:v>
                </c:pt>
                <c:pt idx="20">
                  <c:v>4657.75</c:v>
                </c:pt>
                <c:pt idx="21">
                  <c:v>4684.26</c:v>
                </c:pt>
                <c:pt idx="22">
                  <c:v>5081.99</c:v>
                </c:pt>
                <c:pt idx="23">
                  <c:v>4885.22</c:v>
                </c:pt>
              </c:numCache>
            </c:numRef>
          </c:val>
          <c:smooth val="0"/>
        </c:ser>
        <c:ser>
          <c:idx val="10"/>
          <c:order val="8"/>
          <c:tx>
            <c:strRef>
              <c:f>Sdata!$J$35</c:f>
              <c:strCache>
                <c:ptCount val="1"/>
                <c:pt idx="0">
                  <c:v>DOE-2.2/NREL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Sdata!$J$36:$J$59</c:f>
              <c:numCache>
                <c:formatCode>0</c:formatCode>
                <c:ptCount val="24"/>
                <c:pt idx="0">
                  <c:v>1663.0494</c:v>
                </c:pt>
                <c:pt idx="1">
                  <c:v>1560.4644</c:v>
                </c:pt>
                <c:pt idx="2">
                  <c:v>1668.9114</c:v>
                </c:pt>
                <c:pt idx="3">
                  <c:v>1655.7219</c:v>
                </c:pt>
                <c:pt idx="4">
                  <c:v>1122.573</c:v>
                </c:pt>
                <c:pt idx="5">
                  <c:v>1697.6352</c:v>
                </c:pt>
                <c:pt idx="6">
                  <c:v>2733.7437</c:v>
                </c:pt>
                <c:pt idx="7">
                  <c:v>1220.7615</c:v>
                </c:pt>
                <c:pt idx="8">
                  <c:v>2913.1209</c:v>
                </c:pt>
                <c:pt idx="9">
                  <c:v>3300.8922</c:v>
                </c:pt>
                <c:pt idx="10">
                  <c:v>4643.2902</c:v>
                </c:pt>
                <c:pt idx="11">
                  <c:v>3603.0783</c:v>
                </c:pt>
                <c:pt idx="12">
                  <c:v>2583.9696</c:v>
                </c:pt>
                <c:pt idx="13">
                  <c:v>3170.1696</c:v>
                </c:pt>
                <c:pt idx="14">
                  <c:v>3190.6866</c:v>
                </c:pt>
                <c:pt idx="15">
                  <c:v>5053.044000000001</c:v>
                </c:pt>
                <c:pt idx="16">
                  <c:v>4605.4803</c:v>
                </c:pt>
                <c:pt idx="17">
                  <c:v>5103.457200000001</c:v>
                </c:pt>
                <c:pt idx="18">
                  <c:v>4136.5203</c:v>
                </c:pt>
                <c:pt idx="19">
                  <c:v>5549.848500000001</c:v>
                </c:pt>
                <c:pt idx="20">
                  <c:v>4133.003100000001</c:v>
                </c:pt>
                <c:pt idx="21">
                  <c:v>4306.8114</c:v>
                </c:pt>
                <c:pt idx="22">
                  <c:v>4404.4137</c:v>
                </c:pt>
                <c:pt idx="23">
                  <c:v>4925.2524</c:v>
                </c:pt>
              </c:numCache>
            </c:numRef>
          </c:val>
          <c:smooth val="0"/>
        </c:ser>
        <c:ser>
          <c:idx val="11"/>
          <c:order val="9"/>
          <c:tx>
            <c:strRef>
              <c:f>Sdata!$K$35</c:f>
              <c:strCache>
                <c:ptCount val="1"/>
                <c:pt idx="0">
                  <c:v>DOE-2.1E-E/NREL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Sdata!$K$36:$K$59</c:f>
              <c:numCache>
                <c:formatCode>0</c:formatCode>
                <c:ptCount val="24"/>
                <c:pt idx="0">
                  <c:v>1658.0667</c:v>
                </c:pt>
                <c:pt idx="1">
                  <c:v>1559.8782</c:v>
                </c:pt>
                <c:pt idx="2">
                  <c:v>1668.0321</c:v>
                </c:pt>
                <c:pt idx="3">
                  <c:v>1654.8426</c:v>
                </c:pt>
                <c:pt idx="4">
                  <c:v>1081.2459</c:v>
                </c:pt>
                <c:pt idx="5">
                  <c:v>1746.5829</c:v>
                </c:pt>
                <c:pt idx="6">
                  <c:v>2884.9833</c:v>
                </c:pt>
                <c:pt idx="7">
                  <c:v>1202.5893</c:v>
                </c:pt>
                <c:pt idx="8">
                  <c:v>2968.8099</c:v>
                </c:pt>
                <c:pt idx="9">
                  <c:v>3351.598500000001</c:v>
                </c:pt>
                <c:pt idx="10">
                  <c:v>4787.495400000001</c:v>
                </c:pt>
                <c:pt idx="11">
                  <c:v>3576.6993</c:v>
                </c:pt>
                <c:pt idx="12">
                  <c:v>2485.7811</c:v>
                </c:pt>
                <c:pt idx="13">
                  <c:v>3180.135</c:v>
                </c:pt>
                <c:pt idx="14">
                  <c:v>3195.9624</c:v>
                </c:pt>
                <c:pt idx="15">
                  <c:v>5187.870000000001</c:v>
                </c:pt>
                <c:pt idx="16">
                  <c:v>4644.4626</c:v>
                </c:pt>
                <c:pt idx="17">
                  <c:v>5146.249800000001</c:v>
                </c:pt>
                <c:pt idx="18">
                  <c:v>4043.3145</c:v>
                </c:pt>
                <c:pt idx="19">
                  <c:v>5586.1929</c:v>
                </c:pt>
                <c:pt idx="20">
                  <c:v>4142.3823</c:v>
                </c:pt>
                <c:pt idx="21">
                  <c:v>4311.2079</c:v>
                </c:pt>
                <c:pt idx="22">
                  <c:v>4404.706800000001</c:v>
                </c:pt>
                <c:pt idx="23">
                  <c:v>4954.5624</c:v>
                </c:pt>
              </c:numCache>
            </c:numRef>
          </c:val>
          <c:smooth val="0"/>
        </c:ser>
        <c:ser>
          <c:idx val="5"/>
          <c:order val="10"/>
          <c:tx>
            <c:strRef>
              <c:f>Sdata!$L$35</c:f>
              <c:strCache>
                <c:ptCount val="1"/>
                <c:pt idx="0">
                  <c:v>EnergyPlus/GARD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Sdata!$L$36:$L$59</c:f>
              <c:numCache>
                <c:formatCode>0</c:formatCode>
                <c:ptCount val="24"/>
                <c:pt idx="0">
                  <c:v>1660.969502365369</c:v>
                </c:pt>
                <c:pt idx="1">
                  <c:v>1641.261023398225</c:v>
                </c:pt>
                <c:pt idx="2">
                  <c:v>1637.177168636461</c:v>
                </c:pt>
                <c:pt idx="3">
                  <c:v>1588.426094061722</c:v>
                </c:pt>
                <c:pt idx="4">
                  <c:v>1476.889404674908</c:v>
                </c:pt>
                <c:pt idx="5">
                  <c:v>1409.986268164417</c:v>
                </c:pt>
                <c:pt idx="6">
                  <c:v>1683.524586148975</c:v>
                </c:pt>
                <c:pt idx="7">
                  <c:v>1852.755580176197</c:v>
                </c:pt>
                <c:pt idx="8">
                  <c:v>2265.177845094822</c:v>
                </c:pt>
                <c:pt idx="9">
                  <c:v>2781.359676847972</c:v>
                </c:pt>
                <c:pt idx="10">
                  <c:v>3417.315823958917</c:v>
                </c:pt>
                <c:pt idx="11">
                  <c:v>3850.916459003306</c:v>
                </c:pt>
                <c:pt idx="12">
                  <c:v>4187.138958291305</c:v>
                </c:pt>
                <c:pt idx="13">
                  <c:v>3085.937609097944</c:v>
                </c:pt>
                <c:pt idx="14">
                  <c:v>3652.334212369778</c:v>
                </c:pt>
                <c:pt idx="15">
                  <c:v>4107.284022798111</c:v>
                </c:pt>
                <c:pt idx="16">
                  <c:v>3283.129259371722</c:v>
                </c:pt>
                <c:pt idx="17">
                  <c:v>4323.81312700314</c:v>
                </c:pt>
                <c:pt idx="18">
                  <c:v>4707.767802379666</c:v>
                </c:pt>
                <c:pt idx="19">
                  <c:v>4980.857047734806</c:v>
                </c:pt>
                <c:pt idx="20">
                  <c:v>4382.676571008582</c:v>
                </c:pt>
                <c:pt idx="21">
                  <c:v>4433.959221523472</c:v>
                </c:pt>
                <c:pt idx="22">
                  <c:v>4437.093312370194</c:v>
                </c:pt>
                <c:pt idx="23">
                  <c:v>4522.236516589721</c:v>
                </c:pt>
              </c:numCache>
            </c:numRef>
          </c:val>
          <c:smooth val="0"/>
        </c:ser>
        <c:ser>
          <c:idx val="6"/>
          <c:order val="11"/>
          <c:tx>
            <c:strRef>
              <c:f>Sdata!$M$35</c:f>
              <c:strCache>
                <c:ptCount val="1"/>
                <c:pt idx="0">
                  <c:v>CODYRUN/UR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Sdata!$M$36:$M$59</c:f>
              <c:numCache>
                <c:formatCode>0</c:formatCode>
                <c:ptCount val="24"/>
                <c:pt idx="0">
                  <c:v>1684.0</c:v>
                </c:pt>
                <c:pt idx="1">
                  <c:v>1747.0</c:v>
                </c:pt>
                <c:pt idx="2">
                  <c:v>1657.0</c:v>
                </c:pt>
                <c:pt idx="3">
                  <c:v>1644.0</c:v>
                </c:pt>
                <c:pt idx="4">
                  <c:v>1420.0</c:v>
                </c:pt>
                <c:pt idx="5">
                  <c:v>1574.0</c:v>
                </c:pt>
                <c:pt idx="6">
                  <c:v>2173.0</c:v>
                </c:pt>
                <c:pt idx="7">
                  <c:v>1775.0</c:v>
                </c:pt>
                <c:pt idx="8">
                  <c:v>2660.0</c:v>
                </c:pt>
                <c:pt idx="9">
                  <c:v>3128.0</c:v>
                </c:pt>
                <c:pt idx="10">
                  <c:v>3991.0</c:v>
                </c:pt>
                <c:pt idx="11">
                  <c:v>3699.0</c:v>
                </c:pt>
                <c:pt idx="12">
                  <c:v>3669.0</c:v>
                </c:pt>
                <c:pt idx="13">
                  <c:v>3438.0</c:v>
                </c:pt>
                <c:pt idx="14">
                  <c:v>4145.0</c:v>
                </c:pt>
                <c:pt idx="15">
                  <c:v>4925.0</c:v>
                </c:pt>
                <c:pt idx="16">
                  <c:v>3763.0</c:v>
                </c:pt>
                <c:pt idx="17">
                  <c:v>4582.0</c:v>
                </c:pt>
                <c:pt idx="18">
                  <c:v>4470.0</c:v>
                </c:pt>
                <c:pt idx="19">
                  <c:v>5486.0</c:v>
                </c:pt>
                <c:pt idx="20">
                  <c:v>4447.0</c:v>
                </c:pt>
                <c:pt idx="21">
                  <c:v>4459.0</c:v>
                </c:pt>
                <c:pt idx="22">
                  <c:v>4482.0</c:v>
                </c:pt>
                <c:pt idx="23">
                  <c:v>4666.0</c:v>
                </c:pt>
              </c:numCache>
            </c:numRef>
          </c:val>
          <c:smooth val="0"/>
        </c:ser>
        <c:ser>
          <c:idx val="9"/>
          <c:order val="12"/>
          <c:tx>
            <c:strRef>
              <c:f>Sdata!$N$35</c:f>
              <c:strCache>
                <c:ptCount val="1"/>
                <c:pt idx="0">
                  <c:v>HOT3000/NRCan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Sdata!$N$36:$N$59</c:f>
              <c:numCache>
                <c:formatCode>0</c:formatCode>
                <c:ptCount val="24"/>
                <c:pt idx="0">
                  <c:v>1797.5</c:v>
                </c:pt>
                <c:pt idx="1">
                  <c:v>1802.77</c:v>
                </c:pt>
                <c:pt idx="2">
                  <c:v>1745.07</c:v>
                </c:pt>
                <c:pt idx="3">
                  <c:v>1634.17</c:v>
                </c:pt>
                <c:pt idx="4">
                  <c:v>1559.34</c:v>
                </c:pt>
                <c:pt idx="5">
                  <c:v>1911.15</c:v>
                </c:pt>
                <c:pt idx="6">
                  <c:v>2122.59</c:v>
                </c:pt>
                <c:pt idx="7">
                  <c:v>1887.81</c:v>
                </c:pt>
                <c:pt idx="8">
                  <c:v>2821.19</c:v>
                </c:pt>
                <c:pt idx="9">
                  <c:v>3595.03</c:v>
                </c:pt>
                <c:pt idx="10">
                  <c:v>4052.76</c:v>
                </c:pt>
                <c:pt idx="11">
                  <c:v>3468.23</c:v>
                </c:pt>
                <c:pt idx="12">
                  <c:v>3749.01</c:v>
                </c:pt>
                <c:pt idx="13">
                  <c:v>3446.79</c:v>
                </c:pt>
                <c:pt idx="14">
                  <c:v>4719.45</c:v>
                </c:pt>
                <c:pt idx="15">
                  <c:v>5331.25</c:v>
                </c:pt>
                <c:pt idx="16">
                  <c:v>3811.95</c:v>
                </c:pt>
                <c:pt idx="17">
                  <c:v>4648.77</c:v>
                </c:pt>
                <c:pt idx="18">
                  <c:v>5094.59</c:v>
                </c:pt>
                <c:pt idx="19">
                  <c:v>5771.92</c:v>
                </c:pt>
                <c:pt idx="20">
                  <c:v>4593.42</c:v>
                </c:pt>
                <c:pt idx="21">
                  <c:v>4608.6</c:v>
                </c:pt>
                <c:pt idx="22">
                  <c:v>4696.56</c:v>
                </c:pt>
                <c:pt idx="23">
                  <c:v>4613.06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Sdata!$O$35</c:f>
              <c:strCache>
                <c:ptCount val="1"/>
                <c:pt idx="0">
                  <c:v>Tested Prg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x"/>
            <c:size val="7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Sdata!$O$36:$O$59</c:f>
              <c:numCache>
                <c:formatCode>0</c:formatCode>
                <c:ptCount val="24"/>
                <c:pt idx="0">
                  <c:v>1795.081922844186</c:v>
                </c:pt>
                <c:pt idx="1">
                  <c:v>1778.059557649941</c:v>
                </c:pt>
                <c:pt idx="2">
                  <c:v>1773.206222226408</c:v>
                </c:pt>
                <c:pt idx="3">
                  <c:v>1723.272462002724</c:v>
                </c:pt>
                <c:pt idx="4">
                  <c:v>1607.47244161706</c:v>
                </c:pt>
                <c:pt idx="5">
                  <c:v>1551.009444655496</c:v>
                </c:pt>
                <c:pt idx="6">
                  <c:v>1865.268854902435</c:v>
                </c:pt>
                <c:pt idx="7">
                  <c:v>2069.466657007903</c:v>
                </c:pt>
                <c:pt idx="8">
                  <c:v>2522.672206877063</c:v>
                </c:pt>
                <c:pt idx="9">
                  <c:v>3019.756616221433</c:v>
                </c:pt>
                <c:pt idx="10">
                  <c:v>3654.414702276211</c:v>
                </c:pt>
                <c:pt idx="11">
                  <c:v>4087.277555765343</c:v>
                </c:pt>
                <c:pt idx="12">
                  <c:v>4495.73091146511</c:v>
                </c:pt>
                <c:pt idx="13">
                  <c:v>3359.014987339879</c:v>
                </c:pt>
                <c:pt idx="14">
                  <c:v>3978.724279803196</c:v>
                </c:pt>
                <c:pt idx="15">
                  <c:v>4416.110639874505</c:v>
                </c:pt>
                <c:pt idx="16">
                  <c:v>3479.209024257142</c:v>
                </c:pt>
                <c:pt idx="17">
                  <c:v>4554.634307254233</c:v>
                </c:pt>
                <c:pt idx="18">
                  <c:v>4931.005911889673</c:v>
                </c:pt>
                <c:pt idx="19">
                  <c:v>5206.021335110516</c:v>
                </c:pt>
                <c:pt idx="20">
                  <c:v>4562.107118312844</c:v>
                </c:pt>
                <c:pt idx="21">
                  <c:v>4622.14765420378</c:v>
                </c:pt>
                <c:pt idx="22">
                  <c:v>4624.61178238064</c:v>
                </c:pt>
                <c:pt idx="23">
                  <c:v>4709.871860718553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2181768"/>
        <c:axId val="1782170328"/>
      </c:lineChart>
      <c:catAx>
        <c:axId val="1782181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425453200148"/>
              <c:y val="0.72267536704730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21703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82170328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(Wh/h thermal)</a:t>
                </a:r>
              </a:p>
            </c:rich>
          </c:tx>
          <c:layout>
            <c:manualLayout>
              <c:xMode val="edge"/>
              <c:yMode val="edge"/>
              <c:x val="0.0118386977432482"/>
              <c:y val="0.30230020594897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218176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0.131387405653095"/>
          <c:y val="0.80967917346384"/>
          <c:w val="0.791712911579726"/>
          <c:h val="0.18597063621533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B16.5.2-48.  HVAC BESTEST: CE300
June 28 Hourly COP2</a:t>
            </a:r>
          </a:p>
        </c:rich>
      </c:tx>
      <c:layout>
        <c:manualLayout>
          <c:xMode val="edge"/>
          <c:yMode val="edge"/>
          <c:x val="0.260895301516833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620557502454258"/>
          <c:y val="0.169222403480152"/>
          <c:w val="0.876072255673923"/>
          <c:h val="0.632843936922241"/>
        </c:manualLayout>
      </c:layout>
      <c:lineChart>
        <c:grouping val="standard"/>
        <c:varyColors val="0"/>
        <c:ser>
          <c:idx val="0"/>
          <c:order val="0"/>
          <c:tx>
            <c:strRef>
              <c:f>Sdata!$B$94</c:f>
              <c:strCache>
                <c:ptCount val="1"/>
                <c:pt idx="0">
                  <c:v>TRNSYS/TUD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Sdata!$A$95:$A$118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Sdata!$B$95:$B$118</c:f>
              <c:numCache>
                <c:formatCode>General</c:formatCode>
                <c:ptCount val="24"/>
                <c:pt idx="0">
                  <c:v>3.516724400533735</c:v>
                </c:pt>
                <c:pt idx="1">
                  <c:v>3.513032657527512</c:v>
                </c:pt>
                <c:pt idx="2">
                  <c:v>3.517002160440926</c:v>
                </c:pt>
                <c:pt idx="3">
                  <c:v>3.507433965124569</c:v>
                </c:pt>
                <c:pt idx="4">
                  <c:v>3.545837233279217</c:v>
                </c:pt>
                <c:pt idx="5">
                  <c:v>3.44654405735432</c:v>
                </c:pt>
                <c:pt idx="6">
                  <c:v>3.263463878512465</c:v>
                </c:pt>
                <c:pt idx="7">
                  <c:v>3.079003457431394</c:v>
                </c:pt>
                <c:pt idx="8">
                  <c:v>3.018036565759262</c:v>
                </c:pt>
                <c:pt idx="9">
                  <c:v>2.988203927253282</c:v>
                </c:pt>
                <c:pt idx="10">
                  <c:v>2.973917350565671</c:v>
                </c:pt>
                <c:pt idx="11">
                  <c:v>2.950393228918672</c:v>
                </c:pt>
                <c:pt idx="12">
                  <c:v>3.012158216976193</c:v>
                </c:pt>
                <c:pt idx="13">
                  <c:v>2.963805703809623</c:v>
                </c:pt>
                <c:pt idx="14">
                  <c:v>3.066285742841932</c:v>
                </c:pt>
                <c:pt idx="15">
                  <c:v>3.055474848542374</c:v>
                </c:pt>
                <c:pt idx="16">
                  <c:v>2.895887529208445</c:v>
                </c:pt>
                <c:pt idx="17">
                  <c:v>2.947432802239911</c:v>
                </c:pt>
                <c:pt idx="18">
                  <c:v>3.05076632912759</c:v>
                </c:pt>
                <c:pt idx="19">
                  <c:v>3.15410927735937</c:v>
                </c:pt>
                <c:pt idx="20">
                  <c:v>3.114205861543243</c:v>
                </c:pt>
                <c:pt idx="21">
                  <c:v>3.130166103300594</c:v>
                </c:pt>
                <c:pt idx="22">
                  <c:v>3.18919648326234</c:v>
                </c:pt>
                <c:pt idx="23">
                  <c:v>3.193811750766405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Sdata!$C$94</c:f>
              <c:strCache>
                <c:ptCount val="1"/>
                <c:pt idx="0">
                  <c:v>DOE-2.2/NREL</c:v>
                </c:pt>
              </c:strCache>
            </c:strRef>
          </c:tx>
          <c:spPr>
            <a:ln w="12700">
              <a:solidFill>
                <a:srgbClr val="42424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Sdata!$A$95:$A$118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Sdata!$C$95:$C$118</c:f>
              <c:numCache>
                <c:formatCode>General</c:formatCode>
                <c:ptCount val="24"/>
                <c:pt idx="0">
                  <c:v>3.539038284910966</c:v>
                </c:pt>
                <c:pt idx="1">
                  <c:v>3.49852008253095</c:v>
                </c:pt>
                <c:pt idx="2">
                  <c:v>3.538076850984067</c:v>
                </c:pt>
                <c:pt idx="3">
                  <c:v>3.540339473684211</c:v>
                </c:pt>
                <c:pt idx="4">
                  <c:v>3.555370449790796</c:v>
                </c:pt>
                <c:pt idx="5">
                  <c:v>3.411389056603774</c:v>
                </c:pt>
                <c:pt idx="6">
                  <c:v>3.119987577464789</c:v>
                </c:pt>
                <c:pt idx="7">
                  <c:v>2.968197577156043</c:v>
                </c:pt>
                <c:pt idx="8">
                  <c:v>2.958919871923154</c:v>
                </c:pt>
                <c:pt idx="9">
                  <c:v>2.990248479532164</c:v>
                </c:pt>
                <c:pt idx="10">
                  <c:v>2.923342388209681</c:v>
                </c:pt>
                <c:pt idx="11">
                  <c:v>2.939128384991844</c:v>
                </c:pt>
                <c:pt idx="12">
                  <c:v>2.971672758776556</c:v>
                </c:pt>
                <c:pt idx="13">
                  <c:v>2.950282347937048</c:v>
                </c:pt>
                <c:pt idx="14">
                  <c:v>3.014384896699121</c:v>
                </c:pt>
                <c:pt idx="15">
                  <c:v>3.067964749721913</c:v>
                </c:pt>
                <c:pt idx="16">
                  <c:v>2.900690583173996</c:v>
                </c:pt>
                <c:pt idx="17">
                  <c:v>2.949559786184211</c:v>
                </c:pt>
                <c:pt idx="18">
                  <c:v>3.083985554699538</c:v>
                </c:pt>
                <c:pt idx="19">
                  <c:v>3.185187600223756</c:v>
                </c:pt>
                <c:pt idx="20">
                  <c:v>3.111489323761001</c:v>
                </c:pt>
                <c:pt idx="21">
                  <c:v>3.144024857954545</c:v>
                </c:pt>
                <c:pt idx="22">
                  <c:v>3.182592231604343</c:v>
                </c:pt>
                <c:pt idx="23">
                  <c:v>3.20140132960112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Sdata!$D$94</c:f>
              <c:strCache>
                <c:ptCount val="1"/>
                <c:pt idx="0">
                  <c:v>DOE-2.1E-E/NREL</c:v>
                </c:pt>
              </c:strCache>
            </c:strRef>
          </c:tx>
          <c:spPr>
            <a:ln w="12700">
              <a:solidFill>
                <a:srgbClr val="424242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Sdata!$A$95:$A$118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Sdata!$D$95:$D$118</c:f>
              <c:numCache>
                <c:formatCode>General</c:formatCode>
                <c:ptCount val="24"/>
                <c:pt idx="0">
                  <c:v>3.540581980290943</c:v>
                </c:pt>
                <c:pt idx="1">
                  <c:v>3.495439138405133</c:v>
                </c:pt>
                <c:pt idx="2">
                  <c:v>3.541132144533083</c:v>
                </c:pt>
                <c:pt idx="3">
                  <c:v>3.541050564440264</c:v>
                </c:pt>
                <c:pt idx="4">
                  <c:v>3.537466736511262</c:v>
                </c:pt>
                <c:pt idx="5">
                  <c:v>3.421868979933111</c:v>
                </c:pt>
                <c:pt idx="6">
                  <c:v>3.141153355704699</c:v>
                </c:pt>
                <c:pt idx="7">
                  <c:v>2.951634913793104</c:v>
                </c:pt>
                <c:pt idx="8">
                  <c:v>2.972972060885239</c:v>
                </c:pt>
                <c:pt idx="9">
                  <c:v>2.99877901811806</c:v>
                </c:pt>
                <c:pt idx="10">
                  <c:v>2.93809270694259</c:v>
                </c:pt>
                <c:pt idx="11">
                  <c:v>2.936263359332487</c:v>
                </c:pt>
                <c:pt idx="12">
                  <c:v>2.956750045207957</c:v>
                </c:pt>
                <c:pt idx="13">
                  <c:v>2.947223400339751</c:v>
                </c:pt>
                <c:pt idx="14">
                  <c:v>3.009685729524713</c:v>
                </c:pt>
                <c:pt idx="15">
                  <c:v>3.07159057063712</c:v>
                </c:pt>
                <c:pt idx="16">
                  <c:v>2.918201487523993</c:v>
                </c:pt>
                <c:pt idx="17">
                  <c:v>2.960783053359684</c:v>
                </c:pt>
                <c:pt idx="18">
                  <c:v>3.0794215750774</c:v>
                </c:pt>
                <c:pt idx="19">
                  <c:v>3.195271388577828</c:v>
                </c:pt>
                <c:pt idx="20">
                  <c:v>3.109408695652174</c:v>
                </c:pt>
                <c:pt idx="21">
                  <c:v>3.146624964471814</c:v>
                </c:pt>
                <c:pt idx="22">
                  <c:v>3.184968107194592</c:v>
                </c:pt>
                <c:pt idx="23">
                  <c:v>3.208375017494752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Sdata!$E$94</c:f>
              <c:strCache>
                <c:ptCount val="1"/>
                <c:pt idx="0">
                  <c:v>EnergyPlus/GARD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Sdata!$A$95:$A$118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Sdata!$E$95:$E$118</c:f>
              <c:numCache>
                <c:formatCode>General</c:formatCode>
                <c:ptCount val="24"/>
                <c:pt idx="0">
                  <c:v>3.526575976239403</c:v>
                </c:pt>
                <c:pt idx="1">
                  <c:v>3.516424268261836</c:v>
                </c:pt>
                <c:pt idx="2">
                  <c:v>3.524806015204074</c:v>
                </c:pt>
                <c:pt idx="3">
                  <c:v>3.533937206105862</c:v>
                </c:pt>
                <c:pt idx="4">
                  <c:v>3.550445497781361</c:v>
                </c:pt>
                <c:pt idx="5">
                  <c:v>3.467068662833164</c:v>
                </c:pt>
                <c:pt idx="6">
                  <c:v>3.211621903201516</c:v>
                </c:pt>
                <c:pt idx="7">
                  <c:v>3.032525717329615</c:v>
                </c:pt>
                <c:pt idx="8">
                  <c:v>2.997227004016822</c:v>
                </c:pt>
                <c:pt idx="9">
                  <c:v>2.986839298204271</c:v>
                </c:pt>
                <c:pt idx="10">
                  <c:v>2.94182726251397</c:v>
                </c:pt>
                <c:pt idx="11">
                  <c:v>2.933371120738096</c:v>
                </c:pt>
                <c:pt idx="12">
                  <c:v>3.0266390531423</c:v>
                </c:pt>
                <c:pt idx="13">
                  <c:v>2.961041136752626</c:v>
                </c:pt>
                <c:pt idx="14">
                  <c:v>3.048629982281053</c:v>
                </c:pt>
                <c:pt idx="15">
                  <c:v>3.05342405648951</c:v>
                </c:pt>
                <c:pt idx="16">
                  <c:v>2.858287234797628</c:v>
                </c:pt>
                <c:pt idx="17">
                  <c:v>2.923758667216488</c:v>
                </c:pt>
                <c:pt idx="18">
                  <c:v>3.038214887269883</c:v>
                </c:pt>
                <c:pt idx="19">
                  <c:v>3.1442900771228</c:v>
                </c:pt>
                <c:pt idx="20">
                  <c:v>3.108257424183472</c:v>
                </c:pt>
                <c:pt idx="21">
                  <c:v>3.128505849349848</c:v>
                </c:pt>
                <c:pt idx="22">
                  <c:v>3.161241815498702</c:v>
                </c:pt>
                <c:pt idx="23">
                  <c:v>3.178296144811089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Sdata!$F$94</c:f>
              <c:strCache>
                <c:ptCount val="1"/>
                <c:pt idx="0">
                  <c:v>CODYRUN/UR</c:v>
                </c:pt>
              </c:strCache>
            </c:strRef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Sdata!$A$95:$A$118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Sdata!$F$95:$F$118</c:f>
              <c:numCache>
                <c:formatCode>General</c:formatCode>
                <c:ptCount val="24"/>
                <c:pt idx="0">
                  <c:v>3.519547809703251</c:v>
                </c:pt>
                <c:pt idx="1">
                  <c:v>3.490489130434782</c:v>
                </c:pt>
                <c:pt idx="2">
                  <c:v>3.516769012753897</c:v>
                </c:pt>
                <c:pt idx="3">
                  <c:v>3.515610217596973</c:v>
                </c:pt>
                <c:pt idx="4">
                  <c:v>3.535353535353535</c:v>
                </c:pt>
                <c:pt idx="5">
                  <c:v>3.399914089347078</c:v>
                </c:pt>
                <c:pt idx="6">
                  <c:v>3.101810626298604</c:v>
                </c:pt>
                <c:pt idx="7">
                  <c:v>2.958413132694939</c:v>
                </c:pt>
                <c:pt idx="8">
                  <c:v>2.958147998382532</c:v>
                </c:pt>
                <c:pt idx="9">
                  <c:v>2.980457954994078</c:v>
                </c:pt>
                <c:pt idx="10">
                  <c:v>2.906152241918665</c:v>
                </c:pt>
                <c:pt idx="11">
                  <c:v>2.918850987432675</c:v>
                </c:pt>
                <c:pt idx="12">
                  <c:v>2.977131564088086</c:v>
                </c:pt>
                <c:pt idx="13">
                  <c:v>2.939034598214286</c:v>
                </c:pt>
                <c:pt idx="14">
                  <c:v>3.031986340352874</c:v>
                </c:pt>
                <c:pt idx="15">
                  <c:v>3.057091882247993</c:v>
                </c:pt>
                <c:pt idx="16">
                  <c:v>2.867296137339056</c:v>
                </c:pt>
                <c:pt idx="17">
                  <c:v>2.929768150279235</c:v>
                </c:pt>
                <c:pt idx="18">
                  <c:v>3.072496687488169</c:v>
                </c:pt>
                <c:pt idx="19">
                  <c:v>3.178255134727718</c:v>
                </c:pt>
                <c:pt idx="20">
                  <c:v>3.101909362778928</c:v>
                </c:pt>
                <c:pt idx="21">
                  <c:v>3.131640808650682</c:v>
                </c:pt>
                <c:pt idx="22">
                  <c:v>3.168314444176512</c:v>
                </c:pt>
                <c:pt idx="23">
                  <c:v>3.177438588123063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Sdata!$G$94</c:f>
              <c:strCache>
                <c:ptCount val="1"/>
                <c:pt idx="0">
                  <c:v>HOT3000/NRCan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Sdata!$A$95:$A$118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Sdata!$G$95:$G$118</c:f>
              <c:numCache>
                <c:formatCode>General</c:formatCode>
                <c:ptCount val="24"/>
                <c:pt idx="0">
                  <c:v>3.5112</c:v>
                </c:pt>
                <c:pt idx="1">
                  <c:v>3.5017</c:v>
                </c:pt>
                <c:pt idx="2">
                  <c:v>3.51909</c:v>
                </c:pt>
                <c:pt idx="3">
                  <c:v>3.52375</c:v>
                </c:pt>
                <c:pt idx="4">
                  <c:v>3.48994</c:v>
                </c:pt>
                <c:pt idx="5">
                  <c:v>3.2949</c:v>
                </c:pt>
                <c:pt idx="6">
                  <c:v>3.0648</c:v>
                </c:pt>
                <c:pt idx="7">
                  <c:v>2.94802</c:v>
                </c:pt>
                <c:pt idx="8">
                  <c:v>2.9787</c:v>
                </c:pt>
                <c:pt idx="9">
                  <c:v>2.97265</c:v>
                </c:pt>
                <c:pt idx="10">
                  <c:v>2.92899</c:v>
                </c:pt>
                <c:pt idx="11">
                  <c:v>2.91369</c:v>
                </c:pt>
                <c:pt idx="12">
                  <c:v>2.98563</c:v>
                </c:pt>
                <c:pt idx="13">
                  <c:v>2.94756</c:v>
                </c:pt>
                <c:pt idx="14">
                  <c:v>3.06724</c:v>
                </c:pt>
                <c:pt idx="15">
                  <c:v>3.09428</c:v>
                </c:pt>
                <c:pt idx="16">
                  <c:v>2.89284</c:v>
                </c:pt>
                <c:pt idx="17">
                  <c:v>2.98968</c:v>
                </c:pt>
                <c:pt idx="18">
                  <c:v>3.12418</c:v>
                </c:pt>
                <c:pt idx="19">
                  <c:v>3.18654</c:v>
                </c:pt>
                <c:pt idx="20">
                  <c:v>3.11548</c:v>
                </c:pt>
                <c:pt idx="21">
                  <c:v>3.14753</c:v>
                </c:pt>
                <c:pt idx="22">
                  <c:v>3.1734</c:v>
                </c:pt>
                <c:pt idx="23">
                  <c:v>3.20327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Sdata!$H$94</c:f>
              <c:strCache>
                <c:ptCount val="1"/>
                <c:pt idx="0">
                  <c:v>Tested Prg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x"/>
            <c:size val="7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Sdata!$A$95:$A$118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Sdata!$H$95:$H$118</c:f>
              <c:numCache>
                <c:formatCode>General</c:formatCode>
                <c:ptCount val="24"/>
                <c:pt idx="0">
                  <c:v>3.530717706284705</c:v>
                </c:pt>
                <c:pt idx="1">
                  <c:v>3.520130763769463</c:v>
                </c:pt>
                <c:pt idx="2">
                  <c:v>3.528823148107522</c:v>
                </c:pt>
                <c:pt idx="3">
                  <c:v>3.537756975049196</c:v>
                </c:pt>
                <c:pt idx="4">
                  <c:v>3.553323809875124</c:v>
                </c:pt>
                <c:pt idx="5">
                  <c:v>3.466753135736488</c:v>
                </c:pt>
                <c:pt idx="6">
                  <c:v>3.209283780589243</c:v>
                </c:pt>
                <c:pt idx="7">
                  <c:v>3.029561760832462</c:v>
                </c:pt>
                <c:pt idx="8">
                  <c:v>2.992871492028786</c:v>
                </c:pt>
                <c:pt idx="9">
                  <c:v>2.983584491221809</c:v>
                </c:pt>
                <c:pt idx="10">
                  <c:v>2.940215495762578</c:v>
                </c:pt>
                <c:pt idx="11">
                  <c:v>2.932891191373448</c:v>
                </c:pt>
                <c:pt idx="12">
                  <c:v>3.02419000491376</c:v>
                </c:pt>
                <c:pt idx="13">
                  <c:v>2.954230642946965</c:v>
                </c:pt>
                <c:pt idx="14">
                  <c:v>3.041797152767564</c:v>
                </c:pt>
                <c:pt idx="15">
                  <c:v>3.046945887696156</c:v>
                </c:pt>
                <c:pt idx="16">
                  <c:v>2.853714031993777</c:v>
                </c:pt>
                <c:pt idx="17">
                  <c:v>2.924043393814543</c:v>
                </c:pt>
                <c:pt idx="18">
                  <c:v>3.040798840383435</c:v>
                </c:pt>
                <c:pt idx="19">
                  <c:v>3.149579793522473</c:v>
                </c:pt>
                <c:pt idx="20">
                  <c:v>3.115092660321891</c:v>
                </c:pt>
                <c:pt idx="21">
                  <c:v>3.136456147268462</c:v>
                </c:pt>
                <c:pt idx="22">
                  <c:v>3.170096382524507</c:v>
                </c:pt>
                <c:pt idx="23">
                  <c:v>3.187848691015194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1981176"/>
        <c:axId val="1781968552"/>
      </c:lineChart>
      <c:catAx>
        <c:axId val="1781981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496115427302997"/>
              <c:y val="0.81076672104404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19685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81968552"/>
        <c:scaling>
          <c:orientation val="minMax"/>
          <c:min val="2.6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COP2</a:t>
                </a:r>
              </a:p>
            </c:rich>
          </c:tx>
          <c:layout>
            <c:manualLayout>
              <c:xMode val="edge"/>
              <c:yMode val="edge"/>
              <c:x val="0.0118386977432482"/>
              <c:y val="0.427313714660056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198117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1975582685905"/>
          <c:y val="0.910821098423056"/>
          <c:w val="0.751757306696264"/>
          <c:h val="0.063077759651984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B16.5.2-49.  HVAC BESTEST: CE300
June 28 Hourly Zone Humidity Ratio</a:t>
            </a:r>
          </a:p>
        </c:rich>
      </c:tx>
      <c:layout>
        <c:manualLayout>
          <c:xMode val="edge"/>
          <c:yMode val="edge"/>
          <c:x val="0.260895301516833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622925242002908"/>
          <c:y val="0.169222403480152"/>
          <c:w val="0.876249836140073"/>
          <c:h val="0.632843936922241"/>
        </c:manualLayout>
      </c:layout>
      <c:lineChart>
        <c:grouping val="standard"/>
        <c:varyColors val="0"/>
        <c:ser>
          <c:idx val="0"/>
          <c:order val="0"/>
          <c:tx>
            <c:strRef>
              <c:f>Sdata!$B$64</c:f>
              <c:strCache>
                <c:ptCount val="1"/>
                <c:pt idx="0">
                  <c:v>TRNSYS/TUD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Sdata!$A$65:$A$88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Sdata!$B$65:$B$88</c:f>
              <c:numCache>
                <c:formatCode>General</c:formatCode>
                <c:ptCount val="24"/>
                <c:pt idx="0">
                  <c:v>0.00907779</c:v>
                </c:pt>
                <c:pt idx="1">
                  <c:v>0.00901382</c:v>
                </c:pt>
                <c:pt idx="2">
                  <c:v>0.00906439</c:v>
                </c:pt>
                <c:pt idx="3">
                  <c:v>0.00898639</c:v>
                </c:pt>
                <c:pt idx="4">
                  <c:v>0.00884053</c:v>
                </c:pt>
                <c:pt idx="5">
                  <c:v>0.00865776</c:v>
                </c:pt>
                <c:pt idx="6">
                  <c:v>0.00915306</c:v>
                </c:pt>
                <c:pt idx="7">
                  <c:v>0.00953028</c:v>
                </c:pt>
                <c:pt idx="8">
                  <c:v>0.00967274</c:v>
                </c:pt>
                <c:pt idx="9">
                  <c:v>0.0100578</c:v>
                </c:pt>
                <c:pt idx="10">
                  <c:v>0.0104079</c:v>
                </c:pt>
                <c:pt idx="11">
                  <c:v>0.0106838</c:v>
                </c:pt>
                <c:pt idx="12">
                  <c:v>0.0100874</c:v>
                </c:pt>
                <c:pt idx="13">
                  <c:v>0.00979867</c:v>
                </c:pt>
                <c:pt idx="14">
                  <c:v>0.00957918</c:v>
                </c:pt>
                <c:pt idx="15">
                  <c:v>0.0096663</c:v>
                </c:pt>
                <c:pt idx="16">
                  <c:v>0.0107704</c:v>
                </c:pt>
                <c:pt idx="17">
                  <c:v>0.0111836</c:v>
                </c:pt>
                <c:pt idx="18">
                  <c:v>0.0111308</c:v>
                </c:pt>
                <c:pt idx="19">
                  <c:v>0.0109912</c:v>
                </c:pt>
                <c:pt idx="20">
                  <c:v>0.0111403</c:v>
                </c:pt>
                <c:pt idx="21">
                  <c:v>0.0111766</c:v>
                </c:pt>
                <c:pt idx="22">
                  <c:v>0.0111764</c:v>
                </c:pt>
                <c:pt idx="23">
                  <c:v>0.0112749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Sdata!$C$64</c:f>
              <c:strCache>
                <c:ptCount val="1"/>
                <c:pt idx="0">
                  <c:v>DOE-2.2/NREL</c:v>
                </c:pt>
              </c:strCache>
            </c:strRef>
          </c:tx>
          <c:spPr>
            <a:ln w="12700">
              <a:solidFill>
                <a:srgbClr val="42424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Sdata!$A$65:$A$88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Sdata!$C$65:$C$88</c:f>
              <c:numCache>
                <c:formatCode>General</c:formatCode>
                <c:ptCount val="24"/>
                <c:pt idx="0">
                  <c:v>0.0094</c:v>
                </c:pt>
                <c:pt idx="1">
                  <c:v>0.0093</c:v>
                </c:pt>
                <c:pt idx="2">
                  <c:v>0.0094</c:v>
                </c:pt>
                <c:pt idx="3">
                  <c:v>0.0094</c:v>
                </c:pt>
                <c:pt idx="4">
                  <c:v>0.0089</c:v>
                </c:pt>
                <c:pt idx="5">
                  <c:v>0.0092</c:v>
                </c:pt>
                <c:pt idx="6">
                  <c:v>0.01</c:v>
                </c:pt>
                <c:pt idx="7">
                  <c:v>0.0094</c:v>
                </c:pt>
                <c:pt idx="8">
                  <c:v>0.0099</c:v>
                </c:pt>
                <c:pt idx="9">
                  <c:v>0.0103</c:v>
                </c:pt>
                <c:pt idx="10">
                  <c:v>0.0109</c:v>
                </c:pt>
                <c:pt idx="11">
                  <c:v>0.0108</c:v>
                </c:pt>
                <c:pt idx="12">
                  <c:v>0.0101</c:v>
                </c:pt>
                <c:pt idx="13">
                  <c:v>0.01</c:v>
                </c:pt>
                <c:pt idx="14">
                  <c:v>0.0098</c:v>
                </c:pt>
                <c:pt idx="15">
                  <c:v>0.01</c:v>
                </c:pt>
                <c:pt idx="16">
                  <c:v>0.0107</c:v>
                </c:pt>
                <c:pt idx="17">
                  <c:v>0.0112</c:v>
                </c:pt>
                <c:pt idx="18">
                  <c:v>0.011</c:v>
                </c:pt>
                <c:pt idx="19">
                  <c:v>0.0114</c:v>
                </c:pt>
                <c:pt idx="20">
                  <c:v>0.0113</c:v>
                </c:pt>
                <c:pt idx="21">
                  <c:v>0.0114</c:v>
                </c:pt>
                <c:pt idx="22">
                  <c:v>0.0115</c:v>
                </c:pt>
                <c:pt idx="23">
                  <c:v>0.0117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Sdata!$D$64</c:f>
              <c:strCache>
                <c:ptCount val="1"/>
                <c:pt idx="0">
                  <c:v>DOE-2.1E-E/NREL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Sdata!$A$65:$A$88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Sdata!$D$65:$D$88</c:f>
              <c:numCache>
                <c:formatCode>General</c:formatCode>
                <c:ptCount val="24"/>
                <c:pt idx="0">
                  <c:v>0.0094</c:v>
                </c:pt>
                <c:pt idx="1">
                  <c:v>0.0093</c:v>
                </c:pt>
                <c:pt idx="2">
                  <c:v>0.0094</c:v>
                </c:pt>
                <c:pt idx="3">
                  <c:v>0.0094</c:v>
                </c:pt>
                <c:pt idx="4">
                  <c:v>0.009</c:v>
                </c:pt>
                <c:pt idx="5">
                  <c:v>0.0092</c:v>
                </c:pt>
                <c:pt idx="6">
                  <c:v>0.0098</c:v>
                </c:pt>
                <c:pt idx="7">
                  <c:v>0.0094</c:v>
                </c:pt>
                <c:pt idx="8">
                  <c:v>0.0099</c:v>
                </c:pt>
                <c:pt idx="9">
                  <c:v>0.0102</c:v>
                </c:pt>
                <c:pt idx="10">
                  <c:v>0.0107</c:v>
                </c:pt>
                <c:pt idx="11">
                  <c:v>0.0108</c:v>
                </c:pt>
                <c:pt idx="12">
                  <c:v>0.0102</c:v>
                </c:pt>
                <c:pt idx="13">
                  <c:v>0.01</c:v>
                </c:pt>
                <c:pt idx="14">
                  <c:v>0.0098</c:v>
                </c:pt>
                <c:pt idx="15">
                  <c:v>0.0098</c:v>
                </c:pt>
                <c:pt idx="16">
                  <c:v>0.0107</c:v>
                </c:pt>
                <c:pt idx="17">
                  <c:v>0.0112</c:v>
                </c:pt>
                <c:pt idx="18">
                  <c:v>0.0111</c:v>
                </c:pt>
                <c:pt idx="19">
                  <c:v>0.0113</c:v>
                </c:pt>
                <c:pt idx="20">
                  <c:v>0.0113</c:v>
                </c:pt>
                <c:pt idx="21">
                  <c:v>0.0114</c:v>
                </c:pt>
                <c:pt idx="22">
                  <c:v>0.0115</c:v>
                </c:pt>
                <c:pt idx="23">
                  <c:v>0.0117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Sdata!$E$64</c:f>
              <c:strCache>
                <c:ptCount val="1"/>
                <c:pt idx="0">
                  <c:v>EnergyPlus/GARD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Sdata!$A$65:$A$88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Sdata!$E$65:$E$88</c:f>
              <c:numCache>
                <c:formatCode>General</c:formatCode>
                <c:ptCount val="24"/>
                <c:pt idx="0">
                  <c:v>0.00940541342793728</c:v>
                </c:pt>
                <c:pt idx="1">
                  <c:v>0.0093663530583066</c:v>
                </c:pt>
                <c:pt idx="2">
                  <c:v>0.00937233295357943</c:v>
                </c:pt>
                <c:pt idx="3">
                  <c:v>0.00931412150236977</c:v>
                </c:pt>
                <c:pt idx="4">
                  <c:v>0.00919171255786055</c:v>
                </c:pt>
                <c:pt idx="5">
                  <c:v>0.00904541801096997</c:v>
                </c:pt>
                <c:pt idx="6">
                  <c:v>0.00932273156021643</c:v>
                </c:pt>
                <c:pt idx="7">
                  <c:v>0.00964173646043373</c:v>
                </c:pt>
                <c:pt idx="8">
                  <c:v>0.00981522040506821</c:v>
                </c:pt>
                <c:pt idx="9">
                  <c:v>0.0101966097491508</c:v>
                </c:pt>
                <c:pt idx="10">
                  <c:v>0.0106261475760048</c:v>
                </c:pt>
                <c:pt idx="11">
                  <c:v>0.0109416493232453</c:v>
                </c:pt>
                <c:pt idx="12">
                  <c:v>0.0103866554917124</c:v>
                </c:pt>
                <c:pt idx="13">
                  <c:v>0.00996417190721404</c:v>
                </c:pt>
                <c:pt idx="14">
                  <c:v>0.00980972428004743</c:v>
                </c:pt>
                <c:pt idx="15">
                  <c:v>0.00992215310056144</c:v>
                </c:pt>
                <c:pt idx="16">
                  <c:v>0.0106330940190674</c:v>
                </c:pt>
                <c:pt idx="17">
                  <c:v>0.0111736256641082</c:v>
                </c:pt>
                <c:pt idx="18">
                  <c:v>0.0113123062227934</c:v>
                </c:pt>
                <c:pt idx="19">
                  <c:v>0.0113482241525341</c:v>
                </c:pt>
                <c:pt idx="20">
                  <c:v>0.0115612513728995</c:v>
                </c:pt>
                <c:pt idx="21">
                  <c:v>0.0116000401257577</c:v>
                </c:pt>
                <c:pt idx="22">
                  <c:v>0.0116112295480341</c:v>
                </c:pt>
                <c:pt idx="23">
                  <c:v>0.0116640138239192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Sdata!$F$64</c:f>
              <c:strCache>
                <c:ptCount val="1"/>
                <c:pt idx="0">
                  <c:v>CODYRUN/UR</c:v>
                </c:pt>
              </c:strCache>
            </c:strRef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Sdata!$A$65:$A$88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Sdata!$F$65:$F$88</c:f>
              <c:numCache>
                <c:formatCode>General</c:formatCode>
                <c:ptCount val="24"/>
                <c:pt idx="0">
                  <c:v>0.009276</c:v>
                </c:pt>
                <c:pt idx="1">
                  <c:v>0.009302</c:v>
                </c:pt>
                <c:pt idx="2">
                  <c:v>0.009239</c:v>
                </c:pt>
                <c:pt idx="3">
                  <c:v>0.009201</c:v>
                </c:pt>
                <c:pt idx="4">
                  <c:v>0.008969</c:v>
                </c:pt>
                <c:pt idx="5">
                  <c:v>0.009012</c:v>
                </c:pt>
                <c:pt idx="6">
                  <c:v>0.00949</c:v>
                </c:pt>
                <c:pt idx="7">
                  <c:v>0.009314</c:v>
                </c:pt>
                <c:pt idx="8">
                  <c:v>0.009708</c:v>
                </c:pt>
                <c:pt idx="9">
                  <c:v>0.010041</c:v>
                </c:pt>
                <c:pt idx="10">
                  <c:v>0.010588</c:v>
                </c:pt>
                <c:pt idx="11">
                  <c:v>0.01058</c:v>
                </c:pt>
                <c:pt idx="12">
                  <c:v>0.009975</c:v>
                </c:pt>
                <c:pt idx="13">
                  <c:v>0.009778</c:v>
                </c:pt>
                <c:pt idx="14">
                  <c:v>0.009579</c:v>
                </c:pt>
                <c:pt idx="15">
                  <c:v>0.009733</c:v>
                </c:pt>
                <c:pt idx="16">
                  <c:v>0.01044</c:v>
                </c:pt>
                <c:pt idx="17">
                  <c:v>0.010912</c:v>
                </c:pt>
                <c:pt idx="18">
                  <c:v>0.010914</c:v>
                </c:pt>
                <c:pt idx="19">
                  <c:v>0.011269</c:v>
                </c:pt>
                <c:pt idx="20">
                  <c:v>0.011348</c:v>
                </c:pt>
                <c:pt idx="21">
                  <c:v>0.011383</c:v>
                </c:pt>
                <c:pt idx="22">
                  <c:v>0.011416</c:v>
                </c:pt>
                <c:pt idx="23">
                  <c:v>0.011507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Sdata!$G$64</c:f>
              <c:strCache>
                <c:ptCount val="1"/>
                <c:pt idx="0">
                  <c:v>HOT3000/NRCan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Sdata!$A$65:$A$88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Sdata!$G$65:$G$88</c:f>
              <c:numCache>
                <c:formatCode>General</c:formatCode>
                <c:ptCount val="24"/>
                <c:pt idx="0">
                  <c:v>0.00925015</c:v>
                </c:pt>
                <c:pt idx="1">
                  <c:v>0.00925821</c:v>
                </c:pt>
                <c:pt idx="2">
                  <c:v>0.00920677</c:v>
                </c:pt>
                <c:pt idx="3">
                  <c:v>0.00910472</c:v>
                </c:pt>
                <c:pt idx="4">
                  <c:v>0.00895192</c:v>
                </c:pt>
                <c:pt idx="5">
                  <c:v>0.00915828</c:v>
                </c:pt>
                <c:pt idx="6">
                  <c:v>0.00947783</c:v>
                </c:pt>
                <c:pt idx="7">
                  <c:v>0.00937371</c:v>
                </c:pt>
                <c:pt idx="8">
                  <c:v>0.00971605</c:v>
                </c:pt>
                <c:pt idx="9">
                  <c:v>0.0102366</c:v>
                </c:pt>
                <c:pt idx="10">
                  <c:v>0.0106224</c:v>
                </c:pt>
                <c:pt idx="11">
                  <c:v>0.0104329</c:v>
                </c:pt>
                <c:pt idx="12">
                  <c:v>0.00997149</c:v>
                </c:pt>
                <c:pt idx="13">
                  <c:v>0.0097436</c:v>
                </c:pt>
                <c:pt idx="14">
                  <c:v>0.00978339</c:v>
                </c:pt>
                <c:pt idx="15">
                  <c:v>0.00982552</c:v>
                </c:pt>
                <c:pt idx="16">
                  <c:v>0.0102572</c:v>
                </c:pt>
                <c:pt idx="17">
                  <c:v>0.0108592</c:v>
                </c:pt>
                <c:pt idx="18">
                  <c:v>0.0110239</c:v>
                </c:pt>
                <c:pt idx="19">
                  <c:v>0.0113569</c:v>
                </c:pt>
                <c:pt idx="20">
                  <c:v>0.0113783</c:v>
                </c:pt>
                <c:pt idx="21">
                  <c:v>0.011398</c:v>
                </c:pt>
                <c:pt idx="22">
                  <c:v>0.0114499</c:v>
                </c:pt>
                <c:pt idx="23">
                  <c:v>0.0114619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Sdata!$H$64</c:f>
              <c:strCache>
                <c:ptCount val="1"/>
                <c:pt idx="0">
                  <c:v>Tested Prg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x"/>
            <c:size val="7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Sdata!$A$65:$A$88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Sdata!$H$65:$H$88</c:f>
              <c:numCache>
                <c:formatCode>General</c:formatCode>
                <c:ptCount val="24"/>
                <c:pt idx="0">
                  <c:v>0.00925708415287904</c:v>
                </c:pt>
                <c:pt idx="1">
                  <c:v>0.00922035216554462</c:v>
                </c:pt>
                <c:pt idx="2">
                  <c:v>0.00922691757404312</c:v>
                </c:pt>
                <c:pt idx="3">
                  <c:v>0.00917014512681271</c:v>
                </c:pt>
                <c:pt idx="4">
                  <c:v>0.00904823548928633</c:v>
                </c:pt>
                <c:pt idx="5">
                  <c:v>0.00890194931660823</c:v>
                </c:pt>
                <c:pt idx="6">
                  <c:v>0.00917081538230537</c:v>
                </c:pt>
                <c:pt idx="7">
                  <c:v>0.00948201231513192</c:v>
                </c:pt>
                <c:pt idx="8">
                  <c:v>0.0096210827941317</c:v>
                </c:pt>
                <c:pt idx="9">
                  <c:v>0.00997769687270391</c:v>
                </c:pt>
                <c:pt idx="10">
                  <c:v>0.0103921275521729</c:v>
                </c:pt>
                <c:pt idx="11">
                  <c:v>0.0107009342945686</c:v>
                </c:pt>
                <c:pt idx="12">
                  <c:v>0.0101287591427525</c:v>
                </c:pt>
                <c:pt idx="13">
                  <c:v>0.00969415871740021</c:v>
                </c:pt>
                <c:pt idx="14">
                  <c:v>0.00952117992322672</c:v>
                </c:pt>
                <c:pt idx="15">
                  <c:v>0.00962399967869647</c:v>
                </c:pt>
                <c:pt idx="16">
                  <c:v>0.0103616142874576</c:v>
                </c:pt>
                <c:pt idx="17">
                  <c:v>0.0109246767463291</c:v>
                </c:pt>
                <c:pt idx="18">
                  <c:v>0.011074996331967</c:v>
                </c:pt>
                <c:pt idx="19">
                  <c:v>0.0111265571304498</c:v>
                </c:pt>
                <c:pt idx="20">
                  <c:v>0.0113548518386949</c:v>
                </c:pt>
                <c:pt idx="21">
                  <c:v>0.0114036853458799</c:v>
                </c:pt>
                <c:pt idx="22">
                  <c:v>0.0114204935775699</c:v>
                </c:pt>
                <c:pt idx="23">
                  <c:v>0.0114766046213978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1731144"/>
        <c:axId val="2127225176"/>
      </c:lineChart>
      <c:catAx>
        <c:axId val="2111731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0554938956714"/>
              <c:y val="0.81239804241435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272251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27225176"/>
        <c:scaling>
          <c:orientation val="minMax"/>
          <c:min val="0.006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Humidity Ratio (kg/kg)</a:t>
                </a:r>
              </a:p>
            </c:rich>
          </c:tx>
          <c:layout>
            <c:manualLayout>
              <c:xMode val="edge"/>
              <c:yMode val="edge"/>
              <c:x val="0.0118386977432482"/>
              <c:y val="0.327917346383904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173114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58668146503885"/>
          <c:y val="0.910821098423056"/>
          <c:w val="0.735479097299298"/>
          <c:h val="0.063077759651984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B16.5.2-5.  HVAC BESTEST: CE300 - CE545
Annual Compressor Electricity Consumption</a:t>
            </a:r>
          </a:p>
        </c:rich>
      </c:tx>
      <c:layout>
        <c:manualLayout>
          <c:xMode val="edge"/>
          <c:yMode val="edge"/>
          <c:x val="0.220758387443523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403268459367108"/>
          <c:y val="0.169222403480152"/>
          <c:w val="0.898037933937503"/>
          <c:h val="0.7372485046220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Qdata!$C$33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Qdata!$B$34:$B$54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Qdata!$C$34:$C$54</c:f>
              <c:numCache>
                <c:formatCode>General</c:formatCode>
                <c:ptCount val="21"/>
                <c:pt idx="0">
                  <c:v>22353.53430926873</c:v>
                </c:pt>
                <c:pt idx="1">
                  <c:v>26339.62536998277</c:v>
                </c:pt>
                <c:pt idx="2">
                  <c:v>26433.13738869662</c:v>
                </c:pt>
                <c:pt idx="3">
                  <c:v>27299.73207442339</c:v>
                </c:pt>
                <c:pt idx="4">
                  <c:v>26962.93733737541</c:v>
                </c:pt>
                <c:pt idx="5">
                  <c:v>19316.8403645942</c:v>
                </c:pt>
                <c:pt idx="6">
                  <c:v>40105.83987996713</c:v>
                </c:pt>
                <c:pt idx="7">
                  <c:v>19178.94873770385</c:v>
                </c:pt>
                <c:pt idx="8">
                  <c:v>19204.49436557812</c:v>
                </c:pt>
                <c:pt idx="9">
                  <c:v>20358.58539371374</c:v>
                </c:pt>
                <c:pt idx="10">
                  <c:v>19598.6210630249</c:v>
                </c:pt>
                <c:pt idx="11">
                  <c:v>20629.13325565611</c:v>
                </c:pt>
                <c:pt idx="12">
                  <c:v>17854.29555784842</c:v>
                </c:pt>
                <c:pt idx="13">
                  <c:v>13942.14786408375</c:v>
                </c:pt>
                <c:pt idx="14">
                  <c:v>27747.87898044882</c:v>
                </c:pt>
                <c:pt idx="15">
                  <c:v>19521.27666296837</c:v>
                </c:pt>
                <c:pt idx="16">
                  <c:v>18620.31080645994</c:v>
                </c:pt>
                <c:pt idx="17">
                  <c:v>16557.87482980431</c:v>
                </c:pt>
                <c:pt idx="18">
                  <c:v>13656.99512344002</c:v>
                </c:pt>
                <c:pt idx="19">
                  <c:v>15020.74326978573</c:v>
                </c:pt>
                <c:pt idx="20">
                  <c:v>12621.86851896379</c:v>
                </c:pt>
              </c:numCache>
            </c:numRef>
          </c:val>
        </c:ser>
        <c:ser>
          <c:idx val="1"/>
          <c:order val="1"/>
          <c:tx>
            <c:strRef>
              <c:f>Qdata!$D$33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Qdata!$B$34:$B$54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Qdata!$D$34:$D$54</c:f>
              <c:numCache>
                <c:formatCode>General</c:formatCode>
                <c:ptCount val="21"/>
                <c:pt idx="0">
                  <c:v>21569.0</c:v>
                </c:pt>
                <c:pt idx="1">
                  <c:v>25813.0</c:v>
                </c:pt>
                <c:pt idx="2">
                  <c:v>25250.0</c:v>
                </c:pt>
                <c:pt idx="3">
                  <c:v>26172.0</c:v>
                </c:pt>
                <c:pt idx="4">
                  <c:v>25829.0</c:v>
                </c:pt>
                <c:pt idx="5">
                  <c:v>17802.0</c:v>
                </c:pt>
                <c:pt idx="6">
                  <c:v>38999.0</c:v>
                </c:pt>
                <c:pt idx="7">
                  <c:v>18106.0</c:v>
                </c:pt>
                <c:pt idx="8">
                  <c:v>18823.0</c:v>
                </c:pt>
                <c:pt idx="9">
                  <c:v>19596.0</c:v>
                </c:pt>
                <c:pt idx="10">
                  <c:v>19059.0</c:v>
                </c:pt>
                <c:pt idx="11">
                  <c:v>20042.0</c:v>
                </c:pt>
                <c:pt idx="12">
                  <c:v>18473.0</c:v>
                </c:pt>
                <c:pt idx="13">
                  <c:v>14508.0</c:v>
                </c:pt>
                <c:pt idx="14">
                  <c:v>28811.0</c:v>
                </c:pt>
                <c:pt idx="15">
                  <c:v>20121.0</c:v>
                </c:pt>
                <c:pt idx="16">
                  <c:v>19407.0</c:v>
                </c:pt>
                <c:pt idx="17">
                  <c:v>16880.0</c:v>
                </c:pt>
                <c:pt idx="18">
                  <c:v>14127.0</c:v>
                </c:pt>
                <c:pt idx="19">
                  <c:v>15680.0</c:v>
                </c:pt>
                <c:pt idx="20">
                  <c:v>12967.0</c:v>
                </c:pt>
              </c:numCache>
            </c:numRef>
          </c:val>
        </c:ser>
        <c:ser>
          <c:idx val="2"/>
          <c:order val="2"/>
          <c:tx>
            <c:strRef>
              <c:f>Qdata!$E$33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Qdata!$B$34:$B$54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Qdata!$E$34:$E$54</c:f>
              <c:numCache>
                <c:formatCode>General</c:formatCode>
                <c:ptCount val="21"/>
                <c:pt idx="0">
                  <c:v>21573.0</c:v>
                </c:pt>
                <c:pt idx="1">
                  <c:v>25817.0</c:v>
                </c:pt>
                <c:pt idx="2">
                  <c:v>25294.0</c:v>
                </c:pt>
                <c:pt idx="3">
                  <c:v>25925.0</c:v>
                </c:pt>
                <c:pt idx="4">
                  <c:v>25745.0</c:v>
                </c:pt>
                <c:pt idx="5">
                  <c:v>17801.0</c:v>
                </c:pt>
                <c:pt idx="6">
                  <c:v>38955.0</c:v>
                </c:pt>
                <c:pt idx="7">
                  <c:v>18131.0</c:v>
                </c:pt>
                <c:pt idx="8">
                  <c:v>18850.0</c:v>
                </c:pt>
                <c:pt idx="9">
                  <c:v>19934.0</c:v>
                </c:pt>
                <c:pt idx="10">
                  <c:v>18951.0</c:v>
                </c:pt>
                <c:pt idx="11">
                  <c:v>19989.0</c:v>
                </c:pt>
                <c:pt idx="12">
                  <c:v>18478.0</c:v>
                </c:pt>
                <c:pt idx="13">
                  <c:v>14506.0</c:v>
                </c:pt>
                <c:pt idx="14">
                  <c:v>28810.0</c:v>
                </c:pt>
                <c:pt idx="15">
                  <c:v>20126.0</c:v>
                </c:pt>
                <c:pt idx="16">
                  <c:v>19418.0</c:v>
                </c:pt>
                <c:pt idx="17">
                  <c:v>16893.0</c:v>
                </c:pt>
                <c:pt idx="18">
                  <c:v>14124.0</c:v>
                </c:pt>
                <c:pt idx="19">
                  <c:v>15677.0</c:v>
                </c:pt>
                <c:pt idx="20">
                  <c:v>12957.0</c:v>
                </c:pt>
              </c:numCache>
            </c:numRef>
          </c:val>
        </c:ser>
        <c:ser>
          <c:idx val="3"/>
          <c:order val="3"/>
          <c:tx>
            <c:strRef>
              <c:f>Qdata!$F$33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Qdata!$B$34:$B$54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Qdata!$F$34:$F$54</c:f>
              <c:numCache>
                <c:formatCode>General</c:formatCode>
                <c:ptCount val="2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</c:numCache>
            </c:numRef>
          </c:val>
        </c:ser>
        <c:ser>
          <c:idx val="4"/>
          <c:order val="4"/>
          <c:tx>
            <c:strRef>
              <c:f>Qdata!$G$33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Qdata!$B$34:$B$54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Qdata!$G$34:$G$54</c:f>
              <c:numCache>
                <c:formatCode>General</c:formatCode>
                <c:ptCount val="21"/>
                <c:pt idx="0">
                  <c:v>21770.00099999996</c:v>
                </c:pt>
                <c:pt idx="1">
                  <c:v>25936.82099999996</c:v>
                </c:pt>
                <c:pt idx="2">
                  <c:v>25846.02600000007</c:v>
                </c:pt>
                <c:pt idx="3">
                  <c:v>26927.73299999992</c:v>
                </c:pt>
                <c:pt idx="4">
                  <c:v>26472.78999999994</c:v>
                </c:pt>
                <c:pt idx="5">
                  <c:v>18738.05499999991</c:v>
                </c:pt>
                <c:pt idx="6">
                  <c:v>39697.16200000021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17857.85200000003</c:v>
                </c:pt>
                <c:pt idx="13">
                  <c:v>13988.51200000003</c:v>
                </c:pt>
                <c:pt idx="14">
                  <c:v>27901.95700000002</c:v>
                </c:pt>
                <c:pt idx="15">
                  <c:v>19654.9720000002</c:v>
                </c:pt>
                <c:pt idx="16">
                  <c:v>18689.79899999996</c:v>
                </c:pt>
                <c:pt idx="17">
                  <c:v>16506.80199999999</c:v>
                </c:pt>
                <c:pt idx="18">
                  <c:v>13855.92800000007</c:v>
                </c:pt>
                <c:pt idx="19">
                  <c:v>15163.82</c:v>
                </c:pt>
                <c:pt idx="20">
                  <c:v>12750.62299999999</c:v>
                </c:pt>
              </c:numCache>
            </c:numRef>
          </c:val>
        </c:ser>
        <c:ser>
          <c:idx val="5"/>
          <c:order val="5"/>
          <c:tx>
            <c:strRef>
              <c:f>Qdata!$H$33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Qdata!$B$34:$B$54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Qdata!$H$34:$H$54</c:f>
              <c:numCache>
                <c:formatCode>General</c:formatCode>
                <c:ptCount val="21"/>
                <c:pt idx="0">
                  <c:v>21876.0</c:v>
                </c:pt>
                <c:pt idx="1">
                  <c:v>26053.0</c:v>
                </c:pt>
                <c:pt idx="2">
                  <c:v>25912.0</c:v>
                </c:pt>
                <c:pt idx="3">
                  <c:v>26775.0</c:v>
                </c:pt>
                <c:pt idx="4">
                  <c:v>26400.0</c:v>
                </c:pt>
                <c:pt idx="5">
                  <c:v>18891.0</c:v>
                </c:pt>
                <c:pt idx="6">
                  <c:v>39941.0</c:v>
                </c:pt>
                <c:pt idx="7">
                  <c:v>18629.0</c:v>
                </c:pt>
                <c:pt idx="8">
                  <c:v>18685.0</c:v>
                </c:pt>
                <c:pt idx="9">
                  <c:v>20214.0</c:v>
                </c:pt>
                <c:pt idx="10">
                  <c:v>18966.0</c:v>
                </c:pt>
                <c:pt idx="11">
                  <c:v>20249.0</c:v>
                </c:pt>
                <c:pt idx="12">
                  <c:v>18522.0</c:v>
                </c:pt>
                <c:pt idx="13">
                  <c:v>14491.0</c:v>
                </c:pt>
                <c:pt idx="14">
                  <c:v>28721.0</c:v>
                </c:pt>
                <c:pt idx="15">
                  <c:v>20185.0</c:v>
                </c:pt>
                <c:pt idx="16">
                  <c:v>19281.0</c:v>
                </c:pt>
                <c:pt idx="17">
                  <c:v>17443.0</c:v>
                </c:pt>
                <c:pt idx="18">
                  <c:v>14172.0</c:v>
                </c:pt>
                <c:pt idx="19">
                  <c:v>15664.0</c:v>
                </c:pt>
                <c:pt idx="20">
                  <c:v>13215.0</c:v>
                </c:pt>
              </c:numCache>
            </c:numRef>
          </c:val>
        </c:ser>
        <c:ser>
          <c:idx val="6"/>
          <c:order val="6"/>
          <c:tx>
            <c:strRef>
              <c:f>Qdata!$I$33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Qdata!$B$34:$B$54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Qdata!$I$34:$I$54</c:f>
              <c:numCache>
                <c:formatCode>General</c:formatCode>
                <c:ptCount val="21"/>
                <c:pt idx="0">
                  <c:v>24135.69092147077</c:v>
                </c:pt>
                <c:pt idx="1">
                  <c:v>28531.04694281022</c:v>
                </c:pt>
                <c:pt idx="2">
                  <c:v>28463.06160985974</c:v>
                </c:pt>
                <c:pt idx="3">
                  <c:v>27752.206621175</c:v>
                </c:pt>
                <c:pt idx="4">
                  <c:v>27911.35734517517</c:v>
                </c:pt>
                <c:pt idx="5">
                  <c:v>20493.24895095438</c:v>
                </c:pt>
                <c:pt idx="6">
                  <c:v>44050.19638706213</c:v>
                </c:pt>
                <c:pt idx="7">
                  <c:v>19870.05286495661</c:v>
                </c:pt>
                <c:pt idx="8">
                  <c:v>24135.69092147077</c:v>
                </c:pt>
                <c:pt idx="9">
                  <c:v>24135.69092147077</c:v>
                </c:pt>
                <c:pt idx="10">
                  <c:v>21206.91368032478</c:v>
                </c:pt>
                <c:pt idx="11">
                  <c:v>22370.08723388141</c:v>
                </c:pt>
                <c:pt idx="12">
                  <c:v>20423.77747861423</c:v>
                </c:pt>
                <c:pt idx="13">
                  <c:v>16000.00425294474</c:v>
                </c:pt>
                <c:pt idx="14">
                  <c:v>31725.21195239374</c:v>
                </c:pt>
                <c:pt idx="15">
                  <c:v>22648.5972546627</c:v>
                </c:pt>
                <c:pt idx="16">
                  <c:v>21484.75935539388</c:v>
                </c:pt>
                <c:pt idx="17">
                  <c:v>18569.46474665772</c:v>
                </c:pt>
                <c:pt idx="18">
                  <c:v>16229.63806833413</c:v>
                </c:pt>
                <c:pt idx="19">
                  <c:v>17716.79772540594</c:v>
                </c:pt>
                <c:pt idx="20">
                  <c:v>15068.84400762672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90625384"/>
        <c:axId val="1787864568"/>
      </c:barChart>
      <c:catAx>
        <c:axId val="1790625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78645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87864568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0.0118386977432482"/>
              <c:y val="0.209662903066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062538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5401755413204"/>
          <c:y val="0.932572050027189"/>
          <c:w val="0.728567907923829"/>
          <c:h val="0.063077759651984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B16.5.2-50.  HVAC BESTEST: CE300
June 28 Hourly EDB &amp; EWB</a:t>
            </a:r>
          </a:p>
        </c:rich>
      </c:tx>
      <c:layout>
        <c:manualLayout>
          <c:xMode val="edge"/>
          <c:yMode val="edge"/>
          <c:x val="0.260895301516833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625736932716929"/>
          <c:y val="0.169222403480152"/>
          <c:w val="0.876397819861863"/>
          <c:h val="0.565959760739533"/>
        </c:manualLayout>
      </c:layout>
      <c:lineChart>
        <c:grouping val="standard"/>
        <c:varyColors val="0"/>
        <c:ser>
          <c:idx val="0"/>
          <c:order val="0"/>
          <c:tx>
            <c:strRef>
              <c:f>Sdata!$B$154</c:f>
              <c:strCache>
                <c:ptCount val="1"/>
                <c:pt idx="0">
                  <c:v>TRNSYS/TUD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Sdata!$B$155:$B$178</c:f>
              <c:numCache>
                <c:formatCode>General</c:formatCode>
                <c:ptCount val="24"/>
                <c:pt idx="0">
                  <c:v>23.4068</c:v>
                </c:pt>
                <c:pt idx="1">
                  <c:v>23.3748</c:v>
                </c:pt>
                <c:pt idx="2">
                  <c:v>23.3833</c:v>
                </c:pt>
                <c:pt idx="3">
                  <c:v>23.3739</c:v>
                </c:pt>
                <c:pt idx="4">
                  <c:v>23.3503</c:v>
                </c:pt>
                <c:pt idx="5">
                  <c:v>23.4171</c:v>
                </c:pt>
                <c:pt idx="6">
                  <c:v>24.0395</c:v>
                </c:pt>
                <c:pt idx="7">
                  <c:v>24.5724</c:v>
                </c:pt>
                <c:pt idx="8">
                  <c:v>25.0937</c:v>
                </c:pt>
                <c:pt idx="9">
                  <c:v>25.2815</c:v>
                </c:pt>
                <c:pt idx="10">
                  <c:v>25.3592</c:v>
                </c:pt>
                <c:pt idx="11">
                  <c:v>25.5877</c:v>
                </c:pt>
                <c:pt idx="12">
                  <c:v>26.53</c:v>
                </c:pt>
                <c:pt idx="13">
                  <c:v>26.5617</c:v>
                </c:pt>
                <c:pt idx="14">
                  <c:v>26.7812</c:v>
                </c:pt>
                <c:pt idx="15">
                  <c:v>26.5632</c:v>
                </c:pt>
                <c:pt idx="16">
                  <c:v>26.198</c:v>
                </c:pt>
                <c:pt idx="17">
                  <c:v>26.2263</c:v>
                </c:pt>
                <c:pt idx="18">
                  <c:v>25.7001</c:v>
                </c:pt>
                <c:pt idx="19">
                  <c:v>25.1673</c:v>
                </c:pt>
                <c:pt idx="20">
                  <c:v>24.6544</c:v>
                </c:pt>
                <c:pt idx="21">
                  <c:v>24.7445</c:v>
                </c:pt>
                <c:pt idx="22">
                  <c:v>24.6707</c:v>
                </c:pt>
                <c:pt idx="23">
                  <c:v>24.7257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Sdata!$C$154</c:f>
              <c:strCache>
                <c:ptCount val="1"/>
                <c:pt idx="0">
                  <c:v>DOE-2.2/NREL</c:v>
                </c:pt>
              </c:strCache>
            </c:strRef>
          </c:tx>
          <c:spPr>
            <a:ln w="12700">
              <a:solidFill>
                <a:srgbClr val="42424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Sdata!$C$155:$C$178</c:f>
              <c:numCache>
                <c:formatCode>General</c:formatCode>
                <c:ptCount val="24"/>
                <c:pt idx="0">
                  <c:v>23.83333333333334</c:v>
                </c:pt>
                <c:pt idx="1">
                  <c:v>23.94444444444444</c:v>
                </c:pt>
                <c:pt idx="2">
                  <c:v>23.83333333333334</c:v>
                </c:pt>
                <c:pt idx="3">
                  <c:v>23.83333333333334</c:v>
                </c:pt>
                <c:pt idx="4">
                  <c:v>23.77777777777777</c:v>
                </c:pt>
                <c:pt idx="5">
                  <c:v>24.11111111111111</c:v>
                </c:pt>
                <c:pt idx="6">
                  <c:v>24.94444444444445</c:v>
                </c:pt>
                <c:pt idx="7">
                  <c:v>25.27777777777778</c:v>
                </c:pt>
                <c:pt idx="8">
                  <c:v>25.55555555555555</c:v>
                </c:pt>
                <c:pt idx="9">
                  <c:v>25.55555555555555</c:v>
                </c:pt>
                <c:pt idx="10">
                  <c:v>25.88888888888888</c:v>
                </c:pt>
                <c:pt idx="11">
                  <c:v>25.83333333333334</c:v>
                </c:pt>
                <c:pt idx="12">
                  <c:v>25.94444444444445</c:v>
                </c:pt>
                <c:pt idx="13">
                  <c:v>26.05555555555556</c:v>
                </c:pt>
                <c:pt idx="14">
                  <c:v>26.11111111111111</c:v>
                </c:pt>
                <c:pt idx="15">
                  <c:v>26.16666666666666</c:v>
                </c:pt>
                <c:pt idx="16">
                  <c:v>26.05555555555556</c:v>
                </c:pt>
                <c:pt idx="17">
                  <c:v>25.94444444444445</c:v>
                </c:pt>
                <c:pt idx="18">
                  <c:v>25.5</c:v>
                </c:pt>
                <c:pt idx="19">
                  <c:v>25.33333333333333</c:v>
                </c:pt>
                <c:pt idx="20">
                  <c:v>25.33333333333333</c:v>
                </c:pt>
                <c:pt idx="21">
                  <c:v>25.22222222222222</c:v>
                </c:pt>
                <c:pt idx="22">
                  <c:v>25.11111111111111</c:v>
                </c:pt>
                <c:pt idx="23">
                  <c:v>25.11111111111111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Sdata!$D$154</c:f>
              <c:strCache>
                <c:ptCount val="1"/>
                <c:pt idx="0">
                  <c:v>DOE-2.1E-E/NREL</c:v>
                </c:pt>
              </c:strCache>
            </c:strRef>
          </c:tx>
          <c:spPr>
            <a:ln w="12700">
              <a:solidFill>
                <a:srgbClr val="424242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Sdata!$D$155:$D$178</c:f>
              <c:numCache>
                <c:formatCode>General</c:formatCode>
                <c:ptCount val="24"/>
                <c:pt idx="0">
                  <c:v>23.83333333333334</c:v>
                </c:pt>
                <c:pt idx="1">
                  <c:v>23.94444444444444</c:v>
                </c:pt>
                <c:pt idx="2">
                  <c:v>23.83333333333334</c:v>
                </c:pt>
                <c:pt idx="3">
                  <c:v>23.83333333333334</c:v>
                </c:pt>
                <c:pt idx="4">
                  <c:v>23.77777777777777</c:v>
                </c:pt>
                <c:pt idx="5">
                  <c:v>24.11111111111111</c:v>
                </c:pt>
                <c:pt idx="6">
                  <c:v>24.94444444444445</c:v>
                </c:pt>
                <c:pt idx="7">
                  <c:v>25.27777777777778</c:v>
                </c:pt>
                <c:pt idx="8">
                  <c:v>25.55555555555555</c:v>
                </c:pt>
                <c:pt idx="9">
                  <c:v>25.55555555555555</c:v>
                </c:pt>
                <c:pt idx="10">
                  <c:v>25.88888888888888</c:v>
                </c:pt>
                <c:pt idx="11">
                  <c:v>25.83333333333334</c:v>
                </c:pt>
                <c:pt idx="12">
                  <c:v>25.94444444444445</c:v>
                </c:pt>
                <c:pt idx="13">
                  <c:v>26.05555555555556</c:v>
                </c:pt>
                <c:pt idx="14">
                  <c:v>26.11111111111111</c:v>
                </c:pt>
                <c:pt idx="15">
                  <c:v>26.16666666666666</c:v>
                </c:pt>
                <c:pt idx="16">
                  <c:v>26.05555555555556</c:v>
                </c:pt>
                <c:pt idx="17">
                  <c:v>25.94444444444445</c:v>
                </c:pt>
                <c:pt idx="18">
                  <c:v>25.5</c:v>
                </c:pt>
                <c:pt idx="19">
                  <c:v>25.33333333333333</c:v>
                </c:pt>
                <c:pt idx="20">
                  <c:v>25.33333333333333</c:v>
                </c:pt>
                <c:pt idx="21">
                  <c:v>25.22222222222222</c:v>
                </c:pt>
                <c:pt idx="22">
                  <c:v>25.11111111111111</c:v>
                </c:pt>
                <c:pt idx="23">
                  <c:v>25.11111111111111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Sdata!$E$154</c:f>
              <c:strCache>
                <c:ptCount val="1"/>
                <c:pt idx="0">
                  <c:v>EnergyPlus/GARD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noFill/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Sdata!$E$155:$E$178</c:f>
              <c:numCache>
                <c:formatCode>General</c:formatCode>
                <c:ptCount val="24"/>
                <c:pt idx="0">
                  <c:v>23.9452976987782</c:v>
                </c:pt>
                <c:pt idx="1">
                  <c:v>23.9638373206486</c:v>
                </c:pt>
                <c:pt idx="2">
                  <c:v>23.9453225037416</c:v>
                </c:pt>
                <c:pt idx="3">
                  <c:v>23.917140836449</c:v>
                </c:pt>
                <c:pt idx="4">
                  <c:v>23.861499177245</c:v>
                </c:pt>
                <c:pt idx="5">
                  <c:v>24.0337065465496</c:v>
                </c:pt>
                <c:pt idx="6">
                  <c:v>24.6841469552756</c:v>
                </c:pt>
                <c:pt idx="7">
                  <c:v>25.2075712216046</c:v>
                </c:pt>
                <c:pt idx="8">
                  <c:v>25.4901867856947</c:v>
                </c:pt>
                <c:pt idx="9">
                  <c:v>25.5859171079652</c:v>
                </c:pt>
                <c:pt idx="10">
                  <c:v>25.7944015001216</c:v>
                </c:pt>
                <c:pt idx="11">
                  <c:v>25.8706472768831</c:v>
                </c:pt>
                <c:pt idx="12">
                  <c:v>25.8841350310321</c:v>
                </c:pt>
                <c:pt idx="13">
                  <c:v>25.9682128612719</c:v>
                </c:pt>
                <c:pt idx="14">
                  <c:v>26.0505768437944</c:v>
                </c:pt>
                <c:pt idx="15">
                  <c:v>26.0819452359477</c:v>
                </c:pt>
                <c:pt idx="16">
                  <c:v>26.0382788264618</c:v>
                </c:pt>
                <c:pt idx="17">
                  <c:v>25.9540977592527</c:v>
                </c:pt>
                <c:pt idx="18">
                  <c:v>25.6544867821316</c:v>
                </c:pt>
                <c:pt idx="19">
                  <c:v>25.3924186859809</c:v>
                </c:pt>
                <c:pt idx="20">
                  <c:v>25.3319654428896</c:v>
                </c:pt>
                <c:pt idx="21">
                  <c:v>25.2853408319863</c:v>
                </c:pt>
                <c:pt idx="22">
                  <c:v>25.200324356821</c:v>
                </c:pt>
                <c:pt idx="23">
                  <c:v>25.1664527832307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Sdata!$F$154</c:f>
              <c:strCache>
                <c:ptCount val="1"/>
                <c:pt idx="0">
                  <c:v>CODYRUN/UR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Sdata!$F$155:$F$178</c:f>
              <c:numCache>
                <c:formatCode>General</c:formatCode>
                <c:ptCount val="24"/>
                <c:pt idx="0">
                  <c:v>23.92</c:v>
                </c:pt>
                <c:pt idx="1">
                  <c:v>24.0</c:v>
                </c:pt>
                <c:pt idx="2">
                  <c:v>23.92</c:v>
                </c:pt>
                <c:pt idx="3">
                  <c:v>23.92</c:v>
                </c:pt>
                <c:pt idx="4">
                  <c:v>23.83</c:v>
                </c:pt>
                <c:pt idx="5">
                  <c:v>24.16</c:v>
                </c:pt>
                <c:pt idx="6">
                  <c:v>25.0</c:v>
                </c:pt>
                <c:pt idx="7">
                  <c:v>25.33</c:v>
                </c:pt>
                <c:pt idx="8">
                  <c:v>25.59</c:v>
                </c:pt>
                <c:pt idx="9">
                  <c:v>25.59</c:v>
                </c:pt>
                <c:pt idx="10">
                  <c:v>25.91</c:v>
                </c:pt>
                <c:pt idx="11">
                  <c:v>25.84</c:v>
                </c:pt>
                <c:pt idx="12">
                  <c:v>25.91</c:v>
                </c:pt>
                <c:pt idx="13">
                  <c:v>26.0</c:v>
                </c:pt>
                <c:pt idx="14">
                  <c:v>26.08</c:v>
                </c:pt>
                <c:pt idx="15">
                  <c:v>26.08</c:v>
                </c:pt>
                <c:pt idx="16">
                  <c:v>26.0</c:v>
                </c:pt>
                <c:pt idx="17">
                  <c:v>25.91</c:v>
                </c:pt>
                <c:pt idx="18">
                  <c:v>25.5</c:v>
                </c:pt>
                <c:pt idx="19">
                  <c:v>25.33</c:v>
                </c:pt>
                <c:pt idx="20">
                  <c:v>25.33</c:v>
                </c:pt>
                <c:pt idx="21">
                  <c:v>25.25</c:v>
                </c:pt>
                <c:pt idx="22">
                  <c:v>25.16</c:v>
                </c:pt>
                <c:pt idx="23">
                  <c:v>25.16</c:v>
                </c:pt>
              </c:numCache>
            </c:numRef>
          </c:val>
          <c:smooth val="0"/>
        </c:ser>
        <c:ser>
          <c:idx val="7"/>
          <c:order val="5"/>
          <c:tx>
            <c:strRef>
              <c:f>Sdata!$G$154</c:f>
              <c:strCache>
                <c:ptCount val="1"/>
                <c:pt idx="0">
                  <c:v>HOT3000/NRCan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Sdata!$G$155:$G$178</c:f>
              <c:numCache>
                <c:formatCode>General</c:formatCode>
                <c:ptCount val="24"/>
                <c:pt idx="0">
                  <c:v>23.9367</c:v>
                </c:pt>
                <c:pt idx="1">
                  <c:v>23.9367</c:v>
                </c:pt>
                <c:pt idx="2">
                  <c:v>23.8958</c:v>
                </c:pt>
                <c:pt idx="3">
                  <c:v>23.8375</c:v>
                </c:pt>
                <c:pt idx="4">
                  <c:v>23.9757</c:v>
                </c:pt>
                <c:pt idx="5">
                  <c:v>24.5756</c:v>
                </c:pt>
                <c:pt idx="6">
                  <c:v>25.1643</c:v>
                </c:pt>
                <c:pt idx="7">
                  <c:v>25.4533</c:v>
                </c:pt>
                <c:pt idx="8">
                  <c:v>25.5785</c:v>
                </c:pt>
                <c:pt idx="9">
                  <c:v>25.7393</c:v>
                </c:pt>
                <c:pt idx="10">
                  <c:v>25.8631</c:v>
                </c:pt>
                <c:pt idx="11">
                  <c:v>25.8628</c:v>
                </c:pt>
                <c:pt idx="12">
                  <c:v>25.9424</c:v>
                </c:pt>
                <c:pt idx="13">
                  <c:v>26.022</c:v>
                </c:pt>
                <c:pt idx="14">
                  <c:v>26.1296</c:v>
                </c:pt>
                <c:pt idx="15">
                  <c:v>26.0323</c:v>
                </c:pt>
                <c:pt idx="16">
                  <c:v>25.943</c:v>
                </c:pt>
                <c:pt idx="17">
                  <c:v>25.6955</c:v>
                </c:pt>
                <c:pt idx="18">
                  <c:v>25.4093</c:v>
                </c:pt>
                <c:pt idx="19">
                  <c:v>25.3281</c:v>
                </c:pt>
                <c:pt idx="20">
                  <c:v>25.291</c:v>
                </c:pt>
                <c:pt idx="21">
                  <c:v>25.2092</c:v>
                </c:pt>
                <c:pt idx="22">
                  <c:v>25.1645</c:v>
                </c:pt>
                <c:pt idx="23">
                  <c:v>25.0374</c:v>
                </c:pt>
              </c:numCache>
            </c:numRef>
          </c:val>
          <c:smooth val="0"/>
        </c:ser>
        <c:ser>
          <c:idx val="12"/>
          <c:order val="6"/>
          <c:tx>
            <c:strRef>
              <c:f>Sdata!$H$154</c:f>
              <c:strCache>
                <c:ptCount val="1"/>
                <c:pt idx="0">
                  <c:v>Tested Prg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x"/>
            <c:size val="7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Sdata!$H$155:$H$178</c:f>
              <c:numCache>
                <c:formatCode>General</c:formatCode>
                <c:ptCount val="24"/>
                <c:pt idx="0">
                  <c:v>21.97874865957701</c:v>
                </c:pt>
                <c:pt idx="1">
                  <c:v>21.97891918101935</c:v>
                </c:pt>
                <c:pt idx="2">
                  <c:v>21.97920504580549</c:v>
                </c:pt>
                <c:pt idx="3">
                  <c:v>21.97910316452982</c:v>
                </c:pt>
                <c:pt idx="4">
                  <c:v>21.97858937073005</c:v>
                </c:pt>
                <c:pt idx="5">
                  <c:v>21.97773383158383</c:v>
                </c:pt>
                <c:pt idx="6">
                  <c:v>21.97708696905019</c:v>
                </c:pt>
                <c:pt idx="7">
                  <c:v>21.9757831035524</c:v>
                </c:pt>
                <c:pt idx="8">
                  <c:v>20.96403213408131</c:v>
                </c:pt>
                <c:pt idx="9">
                  <c:v>20.96512482876788</c:v>
                </c:pt>
                <c:pt idx="10">
                  <c:v>20.96762346327487</c:v>
                </c:pt>
                <c:pt idx="11">
                  <c:v>20.96847267897748</c:v>
                </c:pt>
                <c:pt idx="12">
                  <c:v>18.9447949080337</c:v>
                </c:pt>
                <c:pt idx="13">
                  <c:v>18.93959148217285</c:v>
                </c:pt>
                <c:pt idx="14">
                  <c:v>16.91906117124537</c:v>
                </c:pt>
                <c:pt idx="15">
                  <c:v>16.92130017083086</c:v>
                </c:pt>
                <c:pt idx="16">
                  <c:v>20.96560353987211</c:v>
                </c:pt>
                <c:pt idx="17">
                  <c:v>20.97032134969423</c:v>
                </c:pt>
                <c:pt idx="18">
                  <c:v>20.97177995277299</c:v>
                </c:pt>
                <c:pt idx="19">
                  <c:v>20.97379716208031</c:v>
                </c:pt>
                <c:pt idx="20">
                  <c:v>21.98388256504872</c:v>
                </c:pt>
                <c:pt idx="21">
                  <c:v>21.98478389945746</c:v>
                </c:pt>
                <c:pt idx="22">
                  <c:v>21.98499575952714</c:v>
                </c:pt>
                <c:pt idx="23">
                  <c:v>21.98556030663704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Sdata!$I$154</c:f>
              <c:strCache>
                <c:ptCount val="1"/>
                <c:pt idx="0">
                  <c:v>TRNSYS/TUD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Sdata!$I$155:$I$178</c:f>
              <c:numCache>
                <c:formatCode>0.00</c:formatCode>
                <c:ptCount val="24"/>
                <c:pt idx="0">
                  <c:v>16.9641</c:v>
                </c:pt>
                <c:pt idx="1">
                  <c:v>16.9046</c:v>
                </c:pt>
                <c:pt idx="2">
                  <c:v>16.9418</c:v>
                </c:pt>
                <c:pt idx="3">
                  <c:v>16.8619</c:v>
                </c:pt>
                <c:pt idx="4">
                  <c:v>16.6966</c:v>
                </c:pt>
                <c:pt idx="5">
                  <c:v>16.5734</c:v>
                </c:pt>
                <c:pt idx="6">
                  <c:v>17.3192</c:v>
                </c:pt>
                <c:pt idx="7">
                  <c:v>17.7945</c:v>
                </c:pt>
                <c:pt idx="8">
                  <c:v>17.973</c:v>
                </c:pt>
                <c:pt idx="9">
                  <c:v>18.3972</c:v>
                </c:pt>
                <c:pt idx="10">
                  <c:v>18.8246</c:v>
                </c:pt>
                <c:pt idx="11">
                  <c:v>19.1202</c:v>
                </c:pt>
                <c:pt idx="12">
                  <c:v>18.8377</c:v>
                </c:pt>
                <c:pt idx="13">
                  <c:v>18.5548</c:v>
                </c:pt>
                <c:pt idx="14">
                  <c:v>18.5486</c:v>
                </c:pt>
                <c:pt idx="15">
                  <c:v>18.673</c:v>
                </c:pt>
                <c:pt idx="16">
                  <c:v>19.4032</c:v>
                </c:pt>
                <c:pt idx="17">
                  <c:v>19.7724</c:v>
                </c:pt>
                <c:pt idx="18">
                  <c:v>19.5753</c:v>
                </c:pt>
                <c:pt idx="19">
                  <c:v>19.3718</c:v>
                </c:pt>
                <c:pt idx="20">
                  <c:v>19.438</c:v>
                </c:pt>
                <c:pt idx="21">
                  <c:v>19.4846</c:v>
                </c:pt>
                <c:pt idx="22">
                  <c:v>19.4693</c:v>
                </c:pt>
                <c:pt idx="23">
                  <c:v>19.5725</c:v>
                </c:pt>
              </c:numCache>
            </c:numRef>
          </c:val>
          <c:smooth val="0"/>
        </c:ser>
        <c:ser>
          <c:idx val="9"/>
          <c:order val="8"/>
          <c:tx>
            <c:strRef>
              <c:f>Sdata!$J$154</c:f>
              <c:strCache>
                <c:ptCount val="1"/>
                <c:pt idx="0">
                  <c:v>DOE-2.2/NREL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Sdata!$J$155:$J$178</c:f>
              <c:numCache>
                <c:formatCode>0.00</c:formatCode>
                <c:ptCount val="24"/>
                <c:pt idx="0">
                  <c:v>17.34</c:v>
                </c:pt>
                <c:pt idx="1">
                  <c:v>17.29</c:v>
                </c:pt>
                <c:pt idx="2">
                  <c:v>17.34</c:v>
                </c:pt>
                <c:pt idx="3">
                  <c:v>17.34</c:v>
                </c:pt>
                <c:pt idx="4">
                  <c:v>16.85</c:v>
                </c:pt>
                <c:pt idx="5">
                  <c:v>17.3</c:v>
                </c:pt>
                <c:pt idx="6">
                  <c:v>18.39</c:v>
                </c:pt>
                <c:pt idx="7">
                  <c:v>17.78</c:v>
                </c:pt>
                <c:pt idx="8">
                  <c:v>18.36</c:v>
                </c:pt>
                <c:pt idx="9">
                  <c:v>18.68</c:v>
                </c:pt>
                <c:pt idx="10">
                  <c:v>19.48</c:v>
                </c:pt>
                <c:pt idx="11">
                  <c:v>19.23</c:v>
                </c:pt>
                <c:pt idx="12">
                  <c:v>18.56</c:v>
                </c:pt>
                <c:pt idx="13">
                  <c:v>18.6</c:v>
                </c:pt>
                <c:pt idx="14">
                  <c:v>18.46</c:v>
                </c:pt>
                <c:pt idx="15">
                  <c:v>18.84</c:v>
                </c:pt>
                <c:pt idx="16">
                  <c:v>19.35</c:v>
                </c:pt>
                <c:pt idx="17">
                  <c:v>19.75</c:v>
                </c:pt>
                <c:pt idx="18">
                  <c:v>19.32</c:v>
                </c:pt>
                <c:pt idx="19">
                  <c:v>19.76</c:v>
                </c:pt>
                <c:pt idx="20">
                  <c:v>19.76</c:v>
                </c:pt>
                <c:pt idx="21">
                  <c:v>19.8</c:v>
                </c:pt>
                <c:pt idx="22">
                  <c:v>19.84</c:v>
                </c:pt>
                <c:pt idx="23">
                  <c:v>20.14</c:v>
                </c:pt>
              </c:numCache>
            </c:numRef>
          </c:val>
          <c:smooth val="0"/>
        </c:ser>
        <c:ser>
          <c:idx val="10"/>
          <c:order val="9"/>
          <c:tx>
            <c:strRef>
              <c:f>Sdata!$K$154</c:f>
              <c:strCache>
                <c:ptCount val="1"/>
                <c:pt idx="0">
                  <c:v>DOE-2.1E-E/NREL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Sdata!$K$155:$K$178</c:f>
              <c:numCache>
                <c:formatCode>0.00</c:formatCode>
                <c:ptCount val="24"/>
                <c:pt idx="0">
                  <c:v>17.34</c:v>
                </c:pt>
                <c:pt idx="1">
                  <c:v>17.29</c:v>
                </c:pt>
                <c:pt idx="2">
                  <c:v>17.37</c:v>
                </c:pt>
                <c:pt idx="3">
                  <c:v>17.37</c:v>
                </c:pt>
                <c:pt idx="4">
                  <c:v>16.94</c:v>
                </c:pt>
                <c:pt idx="5">
                  <c:v>17.3</c:v>
                </c:pt>
                <c:pt idx="6">
                  <c:v>18.23</c:v>
                </c:pt>
                <c:pt idx="7">
                  <c:v>17.78</c:v>
                </c:pt>
                <c:pt idx="8">
                  <c:v>18.28</c:v>
                </c:pt>
                <c:pt idx="9">
                  <c:v>18.6</c:v>
                </c:pt>
                <c:pt idx="10">
                  <c:v>19.33</c:v>
                </c:pt>
                <c:pt idx="11">
                  <c:v>19.23</c:v>
                </c:pt>
                <c:pt idx="12">
                  <c:v>18.64</c:v>
                </c:pt>
                <c:pt idx="13">
                  <c:v>18.6</c:v>
                </c:pt>
                <c:pt idx="14">
                  <c:v>18.46</c:v>
                </c:pt>
                <c:pt idx="15">
                  <c:v>18.76</c:v>
                </c:pt>
                <c:pt idx="16">
                  <c:v>19.35</c:v>
                </c:pt>
                <c:pt idx="17">
                  <c:v>19.68</c:v>
                </c:pt>
                <c:pt idx="18">
                  <c:v>19.4</c:v>
                </c:pt>
                <c:pt idx="19">
                  <c:v>19.76</c:v>
                </c:pt>
                <c:pt idx="20">
                  <c:v>19.76</c:v>
                </c:pt>
                <c:pt idx="21">
                  <c:v>19.8</c:v>
                </c:pt>
                <c:pt idx="22">
                  <c:v>19.84</c:v>
                </c:pt>
                <c:pt idx="23">
                  <c:v>20.06</c:v>
                </c:pt>
              </c:numCache>
            </c:numRef>
          </c:val>
          <c:smooth val="0"/>
        </c:ser>
        <c:ser>
          <c:idx val="11"/>
          <c:order val="10"/>
          <c:tx>
            <c:strRef>
              <c:f>Sdata!$L$154</c:f>
              <c:strCache>
                <c:ptCount val="1"/>
                <c:pt idx="0">
                  <c:v>EnergyPlus/GARD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Sdata!$L$155:$L$178</c:f>
              <c:numCache>
                <c:formatCode>0.00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5"/>
          <c:order val="11"/>
          <c:tx>
            <c:strRef>
              <c:f>Sdata!$M$154</c:f>
              <c:strCache>
                <c:ptCount val="1"/>
                <c:pt idx="0">
                  <c:v>CODYRUN/UR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Sdata!$M$155:$M$178</c:f>
              <c:numCache>
                <c:formatCode>0.00</c:formatCode>
                <c:ptCount val="24"/>
                <c:pt idx="0">
                  <c:v>17.155</c:v>
                </c:pt>
                <c:pt idx="1">
                  <c:v>17.238</c:v>
                </c:pt>
                <c:pt idx="2">
                  <c:v>17.12</c:v>
                </c:pt>
                <c:pt idx="3">
                  <c:v>17.102</c:v>
                </c:pt>
                <c:pt idx="4">
                  <c:v>16.787</c:v>
                </c:pt>
                <c:pt idx="5">
                  <c:v>17.032</c:v>
                </c:pt>
                <c:pt idx="6">
                  <c:v>17.911</c:v>
                </c:pt>
                <c:pt idx="7">
                  <c:v>17.646</c:v>
                </c:pt>
                <c:pt idx="8">
                  <c:v>18.118</c:v>
                </c:pt>
                <c:pt idx="9">
                  <c:v>18.442</c:v>
                </c:pt>
                <c:pt idx="10">
                  <c:v>19.142</c:v>
                </c:pt>
                <c:pt idx="11">
                  <c:v>18.935</c:v>
                </c:pt>
                <c:pt idx="12">
                  <c:v>18.326</c:v>
                </c:pt>
                <c:pt idx="13">
                  <c:v>18.269</c:v>
                </c:pt>
                <c:pt idx="14">
                  <c:v>18.239</c:v>
                </c:pt>
                <c:pt idx="15">
                  <c:v>18.557</c:v>
                </c:pt>
                <c:pt idx="16">
                  <c:v>19.063</c:v>
                </c:pt>
                <c:pt idx="17">
                  <c:v>19.458</c:v>
                </c:pt>
                <c:pt idx="18">
                  <c:v>19.199</c:v>
                </c:pt>
                <c:pt idx="19">
                  <c:v>19.65</c:v>
                </c:pt>
                <c:pt idx="20">
                  <c:v>19.706</c:v>
                </c:pt>
                <c:pt idx="21">
                  <c:v>19.697</c:v>
                </c:pt>
                <c:pt idx="22">
                  <c:v>19.694</c:v>
                </c:pt>
                <c:pt idx="23">
                  <c:v>19.805</c:v>
                </c:pt>
              </c:numCache>
            </c:numRef>
          </c:val>
          <c:smooth val="0"/>
        </c:ser>
        <c:ser>
          <c:idx val="6"/>
          <c:order val="12"/>
          <c:tx>
            <c:strRef>
              <c:f>Sdata!$N$154</c:f>
              <c:strCache>
                <c:ptCount val="1"/>
                <c:pt idx="0">
                  <c:v>HOT3000/NRCan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Sdata!$N$155:$N$178</c:f>
              <c:numCache>
                <c:formatCode>0.00</c:formatCode>
                <c:ptCount val="24"/>
                <c:pt idx="0">
                  <c:v>17.3042</c:v>
                </c:pt>
                <c:pt idx="1">
                  <c:v>17.31</c:v>
                </c:pt>
                <c:pt idx="2">
                  <c:v>17.2367</c:v>
                </c:pt>
                <c:pt idx="3">
                  <c:v>17.0785</c:v>
                </c:pt>
                <c:pt idx="4">
                  <c:v>17.0075</c:v>
                </c:pt>
                <c:pt idx="5">
                  <c:v>17.5412</c:v>
                </c:pt>
                <c:pt idx="6">
                  <c:v>17.9926</c:v>
                </c:pt>
                <c:pt idx="7">
                  <c:v>17.9591</c:v>
                </c:pt>
                <c:pt idx="8">
                  <c:v>18.3251</c:v>
                </c:pt>
                <c:pt idx="9">
                  <c:v>18.8543</c:v>
                </c:pt>
                <c:pt idx="10">
                  <c:v>19.1876</c:v>
                </c:pt>
                <c:pt idx="11">
                  <c:v>18.8671</c:v>
                </c:pt>
                <c:pt idx="12">
                  <c:v>18.518</c:v>
                </c:pt>
                <c:pt idx="13">
                  <c:v>18.4421</c:v>
                </c:pt>
                <c:pt idx="14">
                  <c:v>18.6471</c:v>
                </c:pt>
                <c:pt idx="15">
                  <c:v>18.7965</c:v>
                </c:pt>
                <c:pt idx="16">
                  <c:v>19.1104</c:v>
                </c:pt>
                <c:pt idx="17">
                  <c:v>19.3936</c:v>
                </c:pt>
                <c:pt idx="18">
                  <c:v>19.5323</c:v>
                </c:pt>
                <c:pt idx="19">
                  <c:v>19.7431</c:v>
                </c:pt>
                <c:pt idx="20">
                  <c:v>19.7437</c:v>
                </c:pt>
                <c:pt idx="21">
                  <c:v>19.7887</c:v>
                </c:pt>
                <c:pt idx="22">
                  <c:v>19.8355</c:v>
                </c:pt>
                <c:pt idx="23">
                  <c:v>19.7678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Sdata!$O$154</c:f>
              <c:strCache>
                <c:ptCount val="1"/>
                <c:pt idx="0">
                  <c:v>Tested Prg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x"/>
            <c:size val="7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Sdata!$O$155:$O$178</c:f>
              <c:numCache>
                <c:formatCode>0.00</c:formatCode>
                <c:ptCount val="24"/>
                <c:pt idx="0">
                  <c:v>16.31603587884121</c:v>
                </c:pt>
                <c:pt idx="1">
                  <c:v>16.28813674003814</c:v>
                </c:pt>
                <c:pt idx="2">
                  <c:v>16.29424506858383</c:v>
                </c:pt>
                <c:pt idx="3">
                  <c:v>16.24950331387254</c:v>
                </c:pt>
                <c:pt idx="4">
                  <c:v>16.12929808680347</c:v>
                </c:pt>
                <c:pt idx="5">
                  <c:v>16.02645268761755</c:v>
                </c:pt>
                <c:pt idx="6">
                  <c:v>16.30139332703624</c:v>
                </c:pt>
                <c:pt idx="7">
                  <c:v>16.52208491651824</c:v>
                </c:pt>
                <c:pt idx="8">
                  <c:v>16.11052612498986</c:v>
                </c:pt>
                <c:pt idx="9">
                  <c:v>16.40744334079481</c:v>
                </c:pt>
                <c:pt idx="10">
                  <c:v>16.77539541549055</c:v>
                </c:pt>
                <c:pt idx="11">
                  <c:v>16.99283202123659</c:v>
                </c:pt>
                <c:pt idx="12">
                  <c:v>15.72539054564306</c:v>
                </c:pt>
                <c:pt idx="13">
                  <c:v>15.38617940447822</c:v>
                </c:pt>
                <c:pt idx="14">
                  <c:v>14.46823193334686</c:v>
                </c:pt>
                <c:pt idx="15">
                  <c:v>14.5901024678616</c:v>
                </c:pt>
                <c:pt idx="16">
                  <c:v>16.75529760498895</c:v>
                </c:pt>
                <c:pt idx="17">
                  <c:v>17.19206771915301</c:v>
                </c:pt>
                <c:pt idx="18">
                  <c:v>17.28159597070414</c:v>
                </c:pt>
                <c:pt idx="19">
                  <c:v>17.36317621088448</c:v>
                </c:pt>
                <c:pt idx="20">
                  <c:v>18.08172712051181</c:v>
                </c:pt>
                <c:pt idx="21">
                  <c:v>18.12486799072385</c:v>
                </c:pt>
                <c:pt idx="22">
                  <c:v>18.14256404046378</c:v>
                </c:pt>
                <c:pt idx="23">
                  <c:v>18.19291120373802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8140440"/>
        <c:axId val="-2127158008"/>
      </c:lineChart>
      <c:catAx>
        <c:axId val="2078140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490935997040326"/>
              <c:y val="0.75367047308319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271580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27158008"/>
        <c:scaling>
          <c:orientation val="minMax"/>
          <c:min val="15.0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175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Temperature (°C)</a:t>
                </a:r>
              </a:p>
            </c:rich>
          </c:tx>
          <c:layout>
            <c:manualLayout>
              <c:xMode val="edge"/>
              <c:yMode val="edge"/>
              <c:x val="0.0118386977432482"/>
              <c:y val="0.32337139749864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7814044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08782833888272"/>
          <c:y val="0.843936922240348"/>
          <c:w val="0.815390307066222"/>
          <c:h val="0.15171288743882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B16.5.2-51.  HVAC BESTEST: CE300
June 28 Hourly ODB</a:t>
            </a:r>
          </a:p>
        </c:rich>
      </c:tx>
      <c:layout>
        <c:manualLayout>
          <c:xMode val="edge"/>
          <c:yMode val="edge"/>
          <c:x val="0.260895301516833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613010332642937"/>
          <c:y val="0.169222403480152"/>
          <c:w val="0.877877657079769"/>
          <c:h val="0.632843936922241"/>
        </c:manualLayout>
      </c:layout>
      <c:lineChart>
        <c:grouping val="standard"/>
        <c:varyColors val="0"/>
        <c:ser>
          <c:idx val="0"/>
          <c:order val="0"/>
          <c:tx>
            <c:strRef>
              <c:f>Sdata!$B$124</c:f>
              <c:strCache>
                <c:ptCount val="1"/>
                <c:pt idx="0">
                  <c:v>TRNSYS/TUD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Sdata!$A$125:$A$148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Sdata!$B$125:$B$148</c:f>
              <c:numCache>
                <c:formatCode>General</c:formatCode>
                <c:ptCount val="24"/>
                <c:pt idx="0">
                  <c:v>18.05</c:v>
                </c:pt>
                <c:pt idx="1">
                  <c:v>18.05</c:v>
                </c:pt>
                <c:pt idx="2">
                  <c:v>18.05</c:v>
                </c:pt>
                <c:pt idx="3">
                  <c:v>17.8</c:v>
                </c:pt>
                <c:pt idx="4">
                  <c:v>17.5</c:v>
                </c:pt>
                <c:pt idx="5">
                  <c:v>18.3</c:v>
                </c:pt>
                <c:pt idx="6">
                  <c:v>22.2</c:v>
                </c:pt>
                <c:pt idx="7">
                  <c:v>26.1</c:v>
                </c:pt>
                <c:pt idx="8">
                  <c:v>28.05</c:v>
                </c:pt>
                <c:pt idx="9">
                  <c:v>28.9</c:v>
                </c:pt>
                <c:pt idx="10">
                  <c:v>30.0</c:v>
                </c:pt>
                <c:pt idx="11">
                  <c:v>30.85</c:v>
                </c:pt>
                <c:pt idx="12">
                  <c:v>30.85</c:v>
                </c:pt>
                <c:pt idx="13">
                  <c:v>31.4</c:v>
                </c:pt>
                <c:pt idx="14">
                  <c:v>31.95</c:v>
                </c:pt>
                <c:pt idx="15">
                  <c:v>32.2</c:v>
                </c:pt>
                <c:pt idx="16">
                  <c:v>31.95</c:v>
                </c:pt>
                <c:pt idx="17">
                  <c:v>31.4</c:v>
                </c:pt>
                <c:pt idx="18">
                  <c:v>29.7</c:v>
                </c:pt>
                <c:pt idx="19">
                  <c:v>27.75</c:v>
                </c:pt>
                <c:pt idx="20">
                  <c:v>27.2</c:v>
                </c:pt>
                <c:pt idx="21">
                  <c:v>26.95</c:v>
                </c:pt>
                <c:pt idx="22">
                  <c:v>26.4</c:v>
                </c:pt>
                <c:pt idx="23">
                  <c:v>26.1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Sdata!$C$124</c:f>
              <c:strCache>
                <c:ptCount val="1"/>
                <c:pt idx="0">
                  <c:v>DOE-2.2/NREL</c:v>
                </c:pt>
              </c:strCache>
            </c:strRef>
          </c:tx>
          <c:spPr>
            <a:ln w="12700">
              <a:solidFill>
                <a:srgbClr val="42424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Sdata!$A$125:$A$148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Sdata!$C$125:$C$148</c:f>
              <c:numCache>
                <c:formatCode>General</c:formatCode>
                <c:ptCount val="24"/>
                <c:pt idx="0">
                  <c:v>17.77777777777778</c:v>
                </c:pt>
                <c:pt idx="1">
                  <c:v>18.33333333333333</c:v>
                </c:pt>
                <c:pt idx="2">
                  <c:v>17.77777777777778</c:v>
                </c:pt>
                <c:pt idx="3">
                  <c:v>17.77777777777778</c:v>
                </c:pt>
                <c:pt idx="4">
                  <c:v>17.22222222222222</c:v>
                </c:pt>
                <c:pt idx="5">
                  <c:v>19.44444444444445</c:v>
                </c:pt>
                <c:pt idx="6">
                  <c:v>25.0</c:v>
                </c:pt>
                <c:pt idx="7">
                  <c:v>27.22222222222222</c:v>
                </c:pt>
                <c:pt idx="8">
                  <c:v>28.88888888888889</c:v>
                </c:pt>
                <c:pt idx="9">
                  <c:v>28.88888888888889</c:v>
                </c:pt>
                <c:pt idx="10">
                  <c:v>31.11111111111111</c:v>
                </c:pt>
                <c:pt idx="11">
                  <c:v>30.55555555555556</c:v>
                </c:pt>
                <c:pt idx="12">
                  <c:v>31.11111111111111</c:v>
                </c:pt>
                <c:pt idx="13">
                  <c:v>31.66666666666666</c:v>
                </c:pt>
                <c:pt idx="14">
                  <c:v>32.22222222222222</c:v>
                </c:pt>
                <c:pt idx="15">
                  <c:v>32.22222222222222</c:v>
                </c:pt>
                <c:pt idx="16">
                  <c:v>31.66666666666666</c:v>
                </c:pt>
                <c:pt idx="17">
                  <c:v>31.11111111111111</c:v>
                </c:pt>
                <c:pt idx="18">
                  <c:v>28.33333333333333</c:v>
                </c:pt>
                <c:pt idx="19">
                  <c:v>27.22222222222222</c:v>
                </c:pt>
                <c:pt idx="20">
                  <c:v>27.22222222222222</c:v>
                </c:pt>
                <c:pt idx="21">
                  <c:v>26.66666666666667</c:v>
                </c:pt>
                <c:pt idx="22">
                  <c:v>26.11111111111111</c:v>
                </c:pt>
                <c:pt idx="23">
                  <c:v>26.11111111111111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Sdata!$D$124</c:f>
              <c:strCache>
                <c:ptCount val="1"/>
                <c:pt idx="0">
                  <c:v>DOE-2.1E-E/NREL</c:v>
                </c:pt>
              </c:strCache>
            </c:strRef>
          </c:tx>
          <c:spPr>
            <a:ln w="12700">
              <a:solidFill>
                <a:srgbClr val="424242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Sdata!$A$125:$A$148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Sdata!$D$125:$D$148</c:f>
              <c:numCache>
                <c:formatCode>General</c:formatCode>
                <c:ptCount val="24"/>
                <c:pt idx="0">
                  <c:v>17.77777777777778</c:v>
                </c:pt>
                <c:pt idx="1">
                  <c:v>18.33333333333333</c:v>
                </c:pt>
                <c:pt idx="2">
                  <c:v>17.77777777777778</c:v>
                </c:pt>
                <c:pt idx="3">
                  <c:v>17.77777777777778</c:v>
                </c:pt>
                <c:pt idx="4">
                  <c:v>17.22222222222222</c:v>
                </c:pt>
                <c:pt idx="5">
                  <c:v>19.44444444444445</c:v>
                </c:pt>
                <c:pt idx="6">
                  <c:v>25.0</c:v>
                </c:pt>
                <c:pt idx="7">
                  <c:v>27.22222222222222</c:v>
                </c:pt>
                <c:pt idx="8">
                  <c:v>28.88888888888889</c:v>
                </c:pt>
                <c:pt idx="9">
                  <c:v>28.88888888888889</c:v>
                </c:pt>
                <c:pt idx="10">
                  <c:v>31.11111111111111</c:v>
                </c:pt>
                <c:pt idx="11">
                  <c:v>30.55555555555556</c:v>
                </c:pt>
                <c:pt idx="12">
                  <c:v>31.11111111111111</c:v>
                </c:pt>
                <c:pt idx="13">
                  <c:v>31.66666666666666</c:v>
                </c:pt>
                <c:pt idx="14">
                  <c:v>32.22222222222222</c:v>
                </c:pt>
                <c:pt idx="15">
                  <c:v>32.22222222222222</c:v>
                </c:pt>
                <c:pt idx="16">
                  <c:v>31.66666666666666</c:v>
                </c:pt>
                <c:pt idx="17">
                  <c:v>31.11111111111111</c:v>
                </c:pt>
                <c:pt idx="18">
                  <c:v>28.33333333333333</c:v>
                </c:pt>
                <c:pt idx="19">
                  <c:v>27.22222222222222</c:v>
                </c:pt>
                <c:pt idx="20">
                  <c:v>27.22222222222222</c:v>
                </c:pt>
                <c:pt idx="21">
                  <c:v>26.66666666666667</c:v>
                </c:pt>
                <c:pt idx="22">
                  <c:v>26.11111111111111</c:v>
                </c:pt>
                <c:pt idx="23">
                  <c:v>26.11111111111111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Sdata!$E$124</c:f>
              <c:strCache>
                <c:ptCount val="1"/>
                <c:pt idx="0">
                  <c:v>EnergyPlus/GARD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Sdata!$A$125:$A$148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Sdata!$E$125:$E$148</c:f>
              <c:numCache>
                <c:formatCode>General</c:formatCode>
                <c:ptCount val="24"/>
                <c:pt idx="0">
                  <c:v>17.9875</c:v>
                </c:pt>
                <c:pt idx="1">
                  <c:v>18.1125</c:v>
                </c:pt>
                <c:pt idx="2">
                  <c:v>17.9875</c:v>
                </c:pt>
                <c:pt idx="3">
                  <c:v>17.8</c:v>
                </c:pt>
                <c:pt idx="4">
                  <c:v>17.425</c:v>
                </c:pt>
                <c:pt idx="5">
                  <c:v>18.575</c:v>
                </c:pt>
                <c:pt idx="6">
                  <c:v>22.9</c:v>
                </c:pt>
                <c:pt idx="7">
                  <c:v>26.375</c:v>
                </c:pt>
                <c:pt idx="8">
                  <c:v>28.2625</c:v>
                </c:pt>
                <c:pt idx="9">
                  <c:v>28.9</c:v>
                </c:pt>
                <c:pt idx="10">
                  <c:v>30.275</c:v>
                </c:pt>
                <c:pt idx="11">
                  <c:v>30.7875</c:v>
                </c:pt>
                <c:pt idx="12">
                  <c:v>30.9125</c:v>
                </c:pt>
                <c:pt idx="13">
                  <c:v>31.475</c:v>
                </c:pt>
                <c:pt idx="14">
                  <c:v>32.0125</c:v>
                </c:pt>
                <c:pt idx="15">
                  <c:v>32.2</c:v>
                </c:pt>
                <c:pt idx="16">
                  <c:v>31.8875</c:v>
                </c:pt>
                <c:pt idx="17">
                  <c:v>31.325</c:v>
                </c:pt>
                <c:pt idx="18">
                  <c:v>29.35</c:v>
                </c:pt>
                <c:pt idx="19">
                  <c:v>27.6125</c:v>
                </c:pt>
                <c:pt idx="20">
                  <c:v>27.2</c:v>
                </c:pt>
                <c:pt idx="21">
                  <c:v>26.8875</c:v>
                </c:pt>
                <c:pt idx="22">
                  <c:v>26.325</c:v>
                </c:pt>
                <c:pt idx="23">
                  <c:v>26.1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Sdata!$F$124</c:f>
              <c:strCache>
                <c:ptCount val="1"/>
                <c:pt idx="0">
                  <c:v>CODYRUN/UR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Sdata!$A$125:$A$148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Sdata!$F$125:$F$148</c:f>
              <c:numCache>
                <c:formatCode>General</c:formatCode>
                <c:ptCount val="24"/>
                <c:pt idx="0">
                  <c:v>17.8</c:v>
                </c:pt>
                <c:pt idx="1">
                  <c:v>18.3</c:v>
                </c:pt>
                <c:pt idx="2">
                  <c:v>17.8</c:v>
                </c:pt>
                <c:pt idx="3">
                  <c:v>17.8</c:v>
                </c:pt>
                <c:pt idx="4">
                  <c:v>17.2</c:v>
                </c:pt>
                <c:pt idx="5">
                  <c:v>19.4</c:v>
                </c:pt>
                <c:pt idx="6">
                  <c:v>25.0</c:v>
                </c:pt>
                <c:pt idx="7">
                  <c:v>27.2</c:v>
                </c:pt>
                <c:pt idx="8">
                  <c:v>28.9</c:v>
                </c:pt>
                <c:pt idx="9">
                  <c:v>28.9</c:v>
                </c:pt>
                <c:pt idx="10">
                  <c:v>31.1</c:v>
                </c:pt>
                <c:pt idx="11">
                  <c:v>30.6</c:v>
                </c:pt>
                <c:pt idx="12">
                  <c:v>31.1</c:v>
                </c:pt>
                <c:pt idx="13">
                  <c:v>31.7</c:v>
                </c:pt>
                <c:pt idx="14">
                  <c:v>32.2</c:v>
                </c:pt>
                <c:pt idx="15">
                  <c:v>32.2</c:v>
                </c:pt>
                <c:pt idx="16">
                  <c:v>31.7</c:v>
                </c:pt>
                <c:pt idx="17">
                  <c:v>31.1</c:v>
                </c:pt>
                <c:pt idx="18">
                  <c:v>28.3</c:v>
                </c:pt>
                <c:pt idx="19">
                  <c:v>27.2</c:v>
                </c:pt>
                <c:pt idx="20">
                  <c:v>27.2</c:v>
                </c:pt>
                <c:pt idx="21">
                  <c:v>26.7</c:v>
                </c:pt>
                <c:pt idx="22">
                  <c:v>26.1</c:v>
                </c:pt>
                <c:pt idx="23">
                  <c:v>26.1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Sdata!$G$124</c:f>
              <c:strCache>
                <c:ptCount val="1"/>
                <c:pt idx="0">
                  <c:v>HOT3000/NRCan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Sdata!$A$125:$A$148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Sdata!$G$125:$G$148</c:f>
              <c:numCache>
                <c:formatCode>General</c:formatCode>
                <c:ptCount val="24"/>
                <c:pt idx="0">
                  <c:v>17.8</c:v>
                </c:pt>
                <c:pt idx="1">
                  <c:v>18.3</c:v>
                </c:pt>
                <c:pt idx="2">
                  <c:v>17.8</c:v>
                </c:pt>
                <c:pt idx="3">
                  <c:v>17.8</c:v>
                </c:pt>
                <c:pt idx="4">
                  <c:v>17.2</c:v>
                </c:pt>
                <c:pt idx="5">
                  <c:v>19.4</c:v>
                </c:pt>
                <c:pt idx="6">
                  <c:v>25.0</c:v>
                </c:pt>
                <c:pt idx="7">
                  <c:v>27.2</c:v>
                </c:pt>
                <c:pt idx="8">
                  <c:v>28.9</c:v>
                </c:pt>
                <c:pt idx="9">
                  <c:v>28.9</c:v>
                </c:pt>
                <c:pt idx="10">
                  <c:v>31.1</c:v>
                </c:pt>
                <c:pt idx="11">
                  <c:v>30.6</c:v>
                </c:pt>
                <c:pt idx="12">
                  <c:v>31.1</c:v>
                </c:pt>
                <c:pt idx="13">
                  <c:v>31.7</c:v>
                </c:pt>
                <c:pt idx="14">
                  <c:v>32.2</c:v>
                </c:pt>
                <c:pt idx="15">
                  <c:v>32.2</c:v>
                </c:pt>
                <c:pt idx="16">
                  <c:v>31.7</c:v>
                </c:pt>
                <c:pt idx="17">
                  <c:v>31.1</c:v>
                </c:pt>
                <c:pt idx="18">
                  <c:v>28.3</c:v>
                </c:pt>
                <c:pt idx="19">
                  <c:v>27.2</c:v>
                </c:pt>
                <c:pt idx="20">
                  <c:v>27.2</c:v>
                </c:pt>
                <c:pt idx="21">
                  <c:v>26.7</c:v>
                </c:pt>
                <c:pt idx="22">
                  <c:v>26.1</c:v>
                </c:pt>
                <c:pt idx="23">
                  <c:v>26.1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Sdata!$H$124</c:f>
              <c:strCache>
                <c:ptCount val="1"/>
                <c:pt idx="0">
                  <c:v>Tested Prg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x"/>
            <c:size val="7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Sdata!$A$125:$A$148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Sdata!$H$125:$H$148</c:f>
              <c:numCache>
                <c:formatCode>General</c:formatCode>
                <c:ptCount val="24"/>
                <c:pt idx="0">
                  <c:v>17.9875</c:v>
                </c:pt>
                <c:pt idx="1">
                  <c:v>18.1125</c:v>
                </c:pt>
                <c:pt idx="2">
                  <c:v>17.9875</c:v>
                </c:pt>
                <c:pt idx="3">
                  <c:v>17.8</c:v>
                </c:pt>
                <c:pt idx="4">
                  <c:v>17.425</c:v>
                </c:pt>
                <c:pt idx="5">
                  <c:v>18.575</c:v>
                </c:pt>
                <c:pt idx="6">
                  <c:v>22.9</c:v>
                </c:pt>
                <c:pt idx="7">
                  <c:v>26.375</c:v>
                </c:pt>
                <c:pt idx="8">
                  <c:v>28.2625</c:v>
                </c:pt>
                <c:pt idx="9">
                  <c:v>28.9</c:v>
                </c:pt>
                <c:pt idx="10">
                  <c:v>30.275</c:v>
                </c:pt>
                <c:pt idx="11">
                  <c:v>30.7875</c:v>
                </c:pt>
                <c:pt idx="12">
                  <c:v>30.9125</c:v>
                </c:pt>
                <c:pt idx="13">
                  <c:v>31.475</c:v>
                </c:pt>
                <c:pt idx="14">
                  <c:v>32.0125</c:v>
                </c:pt>
                <c:pt idx="15">
                  <c:v>32.2</c:v>
                </c:pt>
                <c:pt idx="16">
                  <c:v>31.8875</c:v>
                </c:pt>
                <c:pt idx="17">
                  <c:v>31.325</c:v>
                </c:pt>
                <c:pt idx="18">
                  <c:v>29.35</c:v>
                </c:pt>
                <c:pt idx="19">
                  <c:v>27.6125</c:v>
                </c:pt>
                <c:pt idx="20">
                  <c:v>27.2</c:v>
                </c:pt>
                <c:pt idx="21">
                  <c:v>26.8875</c:v>
                </c:pt>
                <c:pt idx="22">
                  <c:v>26.325</c:v>
                </c:pt>
                <c:pt idx="23">
                  <c:v>26.1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8164888"/>
        <c:axId val="1788483224"/>
      </c:lineChart>
      <c:catAx>
        <c:axId val="1788164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48834628190899"/>
              <c:y val="0.81892332789559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84832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88483224"/>
        <c:scaling>
          <c:orientation val="minMax"/>
          <c:max val="34.0"/>
          <c:min val="16.0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1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Temperature (°C)</a:t>
                </a:r>
              </a:p>
            </c:rich>
          </c:tx>
          <c:layout>
            <c:manualLayout>
              <c:xMode val="edge"/>
              <c:yMode val="edge"/>
              <c:x val="0.0118386977432482"/>
              <c:y val="0.36343116979871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816488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37106918238994"/>
          <c:y val="0.910821098423056"/>
          <c:w val="0.757676655567888"/>
          <c:h val="0.063077759651984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B16.5.2-52.  HVAC BESTEST: CE300
June 28 Hourly OHR</a:t>
            </a:r>
          </a:p>
        </c:rich>
      </c:tx>
      <c:layout>
        <c:manualLayout>
          <c:xMode val="edge"/>
          <c:yMode val="edge"/>
          <c:x val="0.260895301516833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631582872340736"/>
          <c:y val="0.169222403480152"/>
          <c:w val="0.874769998922166"/>
          <c:h val="0.632843936922241"/>
        </c:manualLayout>
      </c:layout>
      <c:lineChart>
        <c:grouping val="standard"/>
        <c:varyColors val="0"/>
        <c:ser>
          <c:idx val="0"/>
          <c:order val="0"/>
          <c:tx>
            <c:strRef>
              <c:f>Sdata!$B$184</c:f>
              <c:strCache>
                <c:ptCount val="1"/>
                <c:pt idx="0">
                  <c:v>TRNSYS/TUD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Sdata!$A$185:$A$208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Sdata!$B$185:$B$208</c:f>
              <c:numCache>
                <c:formatCode>General</c:formatCode>
                <c:ptCount val="24"/>
                <c:pt idx="0">
                  <c:v>0.0112551</c:v>
                </c:pt>
                <c:pt idx="1">
                  <c:v>0.0112551</c:v>
                </c:pt>
                <c:pt idx="2">
                  <c:v>0.0112551</c:v>
                </c:pt>
                <c:pt idx="3">
                  <c:v>0.0110746</c:v>
                </c:pt>
                <c:pt idx="4">
                  <c:v>0.0106103</c:v>
                </c:pt>
                <c:pt idx="5">
                  <c:v>0.0105682</c:v>
                </c:pt>
                <c:pt idx="6">
                  <c:v>0.0120713</c:v>
                </c:pt>
                <c:pt idx="7">
                  <c:v>0.0121731</c:v>
                </c:pt>
                <c:pt idx="8">
                  <c:v>0.011538</c:v>
                </c:pt>
                <c:pt idx="9">
                  <c:v>0.012388</c:v>
                </c:pt>
                <c:pt idx="10">
                  <c:v>0.013776</c:v>
                </c:pt>
                <c:pt idx="11">
                  <c:v>0.0140408</c:v>
                </c:pt>
                <c:pt idx="12">
                  <c:v>0.0123149</c:v>
                </c:pt>
                <c:pt idx="13">
                  <c:v>0.0115429</c:v>
                </c:pt>
                <c:pt idx="14">
                  <c:v>0.0120686</c:v>
                </c:pt>
                <c:pt idx="15">
                  <c:v>0.013324</c:v>
                </c:pt>
                <c:pt idx="16">
                  <c:v>0.0145051</c:v>
                </c:pt>
                <c:pt idx="17">
                  <c:v>0.0152343</c:v>
                </c:pt>
                <c:pt idx="18">
                  <c:v>0.0151339</c:v>
                </c:pt>
                <c:pt idx="19">
                  <c:v>0.0157481</c:v>
                </c:pt>
                <c:pt idx="20">
                  <c:v>0.0168863</c:v>
                </c:pt>
                <c:pt idx="21">
                  <c:v>0.016863</c:v>
                </c:pt>
                <c:pt idx="22">
                  <c:v>0.0168673</c:v>
                </c:pt>
                <c:pt idx="23">
                  <c:v>0.0171121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Sdata!$C$184</c:f>
              <c:strCache>
                <c:ptCount val="1"/>
                <c:pt idx="0">
                  <c:v>DOE-2.2/NREL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Sdata!$A$185:$A$208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Sdata!$C$185:$C$208</c:f>
              <c:numCache>
                <c:formatCode>General</c:formatCode>
                <c:ptCount val="24"/>
                <c:pt idx="0">
                  <c:v>0.0114</c:v>
                </c:pt>
                <c:pt idx="1">
                  <c:v>0.0112</c:v>
                </c:pt>
                <c:pt idx="2">
                  <c:v>0.0114</c:v>
                </c:pt>
                <c:pt idx="3">
                  <c:v>0.0114</c:v>
                </c:pt>
                <c:pt idx="4">
                  <c:v>0.0103</c:v>
                </c:pt>
                <c:pt idx="5">
                  <c:v>0.0113</c:v>
                </c:pt>
                <c:pt idx="6">
                  <c:v>0.0133</c:v>
                </c:pt>
                <c:pt idx="7">
                  <c:v>0.0109</c:v>
                </c:pt>
                <c:pt idx="8">
                  <c:v>0.0117</c:v>
                </c:pt>
                <c:pt idx="9">
                  <c:v>0.0125</c:v>
                </c:pt>
                <c:pt idx="10">
                  <c:v>0.0148</c:v>
                </c:pt>
                <c:pt idx="11">
                  <c:v>0.0134</c:v>
                </c:pt>
                <c:pt idx="12">
                  <c:v>0.0115</c:v>
                </c:pt>
                <c:pt idx="13">
                  <c:v>0.0121</c:v>
                </c:pt>
                <c:pt idx="14">
                  <c:v>0.0119</c:v>
                </c:pt>
                <c:pt idx="15">
                  <c:v>0.0144</c:v>
                </c:pt>
                <c:pt idx="16">
                  <c:v>0.0146</c:v>
                </c:pt>
                <c:pt idx="17">
                  <c:v>0.0157</c:v>
                </c:pt>
                <c:pt idx="18">
                  <c:v>0.0143</c:v>
                </c:pt>
                <c:pt idx="19">
                  <c:v>0.0164</c:v>
                </c:pt>
                <c:pt idx="20">
                  <c:v>0.0164</c:v>
                </c:pt>
                <c:pt idx="21">
                  <c:v>0.0167</c:v>
                </c:pt>
                <c:pt idx="22">
                  <c:v>0.0169</c:v>
                </c:pt>
                <c:pt idx="23">
                  <c:v>0.0178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Sdata!$D$184</c:f>
              <c:strCache>
                <c:ptCount val="1"/>
                <c:pt idx="0">
                  <c:v>DOE-2.1E-E/NREL</c:v>
                </c:pt>
              </c:strCache>
            </c:strRef>
          </c:tx>
          <c:spPr>
            <a:ln w="12700">
              <a:solidFill>
                <a:srgbClr val="424242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Sdata!$A$185:$A$208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Sdata!$D$185:$D$208</c:f>
              <c:numCache>
                <c:formatCode>General</c:formatCode>
                <c:ptCount val="24"/>
                <c:pt idx="0">
                  <c:v>0.0114</c:v>
                </c:pt>
                <c:pt idx="1">
                  <c:v>0.0112</c:v>
                </c:pt>
                <c:pt idx="2">
                  <c:v>0.0114</c:v>
                </c:pt>
                <c:pt idx="3">
                  <c:v>0.0114</c:v>
                </c:pt>
                <c:pt idx="4">
                  <c:v>0.0103</c:v>
                </c:pt>
                <c:pt idx="5">
                  <c:v>0.0113</c:v>
                </c:pt>
                <c:pt idx="6">
                  <c:v>0.0133</c:v>
                </c:pt>
                <c:pt idx="7">
                  <c:v>0.0109</c:v>
                </c:pt>
                <c:pt idx="8">
                  <c:v>0.0117</c:v>
                </c:pt>
                <c:pt idx="9">
                  <c:v>0.0125</c:v>
                </c:pt>
                <c:pt idx="10">
                  <c:v>0.0148</c:v>
                </c:pt>
                <c:pt idx="11">
                  <c:v>0.0134</c:v>
                </c:pt>
                <c:pt idx="12">
                  <c:v>0.0115</c:v>
                </c:pt>
                <c:pt idx="13">
                  <c:v>0.0121</c:v>
                </c:pt>
                <c:pt idx="14">
                  <c:v>0.0119</c:v>
                </c:pt>
                <c:pt idx="15">
                  <c:v>0.0144</c:v>
                </c:pt>
                <c:pt idx="16">
                  <c:v>0.0146</c:v>
                </c:pt>
                <c:pt idx="17">
                  <c:v>0.0157</c:v>
                </c:pt>
                <c:pt idx="18">
                  <c:v>0.0143</c:v>
                </c:pt>
                <c:pt idx="19">
                  <c:v>0.0164</c:v>
                </c:pt>
                <c:pt idx="20">
                  <c:v>0.0164</c:v>
                </c:pt>
                <c:pt idx="21">
                  <c:v>0.0167</c:v>
                </c:pt>
                <c:pt idx="22">
                  <c:v>0.0169</c:v>
                </c:pt>
                <c:pt idx="23">
                  <c:v>0.0178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Sdata!$E$184</c:f>
              <c:strCache>
                <c:ptCount val="1"/>
                <c:pt idx="0">
                  <c:v>EnergyPlus/GARD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Sdata!$A$185:$A$208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Sdata!$E$185:$E$208</c:f>
              <c:numCache>
                <c:formatCode>General</c:formatCode>
                <c:ptCount val="24"/>
                <c:pt idx="0">
                  <c:v>0.0111922383841688</c:v>
                </c:pt>
                <c:pt idx="1">
                  <c:v>0.0112864861922515</c:v>
                </c:pt>
                <c:pt idx="2">
                  <c:v>0.0111896031761954</c:v>
                </c:pt>
                <c:pt idx="3">
                  <c:v>0.011050517767761</c:v>
                </c:pt>
                <c:pt idx="4">
                  <c:v>0.0104787885325494</c:v>
                </c:pt>
                <c:pt idx="5">
                  <c:v>0.0106374132060997</c:v>
                </c:pt>
                <c:pt idx="6">
                  <c:v>0.0122646283801164</c:v>
                </c:pt>
                <c:pt idx="7">
                  <c:v>0.0117772481166376</c:v>
                </c:pt>
                <c:pt idx="8">
                  <c:v>0.0115717539210535</c:v>
                </c:pt>
                <c:pt idx="9">
                  <c:v>0.0123930566818862</c:v>
                </c:pt>
                <c:pt idx="10">
                  <c:v>0.0139552571996681</c:v>
                </c:pt>
                <c:pt idx="11">
                  <c:v>0.0137523542093869</c:v>
                </c:pt>
                <c:pt idx="12">
                  <c:v>0.0119775977361672</c:v>
                </c:pt>
                <c:pt idx="13">
                  <c:v>0.0115165366449661</c:v>
                </c:pt>
                <c:pt idx="14">
                  <c:v>0.0120746990284587</c:v>
                </c:pt>
                <c:pt idx="15">
                  <c:v>0.0134786607926151</c:v>
                </c:pt>
                <c:pt idx="16">
                  <c:v>0.0144852092196681</c:v>
                </c:pt>
                <c:pt idx="17">
                  <c:v>0.01526465477882</c:v>
                </c:pt>
                <c:pt idx="18">
                  <c:v>0.0149076512329854</c:v>
                </c:pt>
                <c:pt idx="19">
                  <c:v>0.0159248092386298</c:v>
                </c:pt>
                <c:pt idx="20">
                  <c:v>0.0167918299822824</c:v>
                </c:pt>
                <c:pt idx="21">
                  <c:v>0.0167521726021846</c:v>
                </c:pt>
                <c:pt idx="22">
                  <c:v>0.0167641288941543</c:v>
                </c:pt>
                <c:pt idx="23">
                  <c:v>0.0170585281100915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Sdata!$F$184</c:f>
              <c:strCache>
                <c:ptCount val="1"/>
                <c:pt idx="0">
                  <c:v>CODYRUN/UR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Sdata!$A$185:$A$208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Sdata!$F$185:$F$208</c:f>
              <c:numCache>
                <c:formatCode>General</c:formatCode>
                <c:ptCount val="24"/>
                <c:pt idx="0">
                  <c:v>0.0111</c:v>
                </c:pt>
                <c:pt idx="1">
                  <c:v>0.011462</c:v>
                </c:pt>
                <c:pt idx="2">
                  <c:v>0.0111</c:v>
                </c:pt>
                <c:pt idx="3">
                  <c:v>0.0111</c:v>
                </c:pt>
                <c:pt idx="4">
                  <c:v>0.01018</c:v>
                </c:pt>
                <c:pt idx="5">
                  <c:v>0.011001</c:v>
                </c:pt>
                <c:pt idx="6">
                  <c:v>0.01314</c:v>
                </c:pt>
                <c:pt idx="7">
                  <c:v>0.011075</c:v>
                </c:pt>
                <c:pt idx="8">
                  <c:v>0.011995</c:v>
                </c:pt>
                <c:pt idx="9">
                  <c:v>0.01276</c:v>
                </c:pt>
                <c:pt idx="10">
                  <c:v>0.014809</c:v>
                </c:pt>
                <c:pt idx="11">
                  <c:v>0.013253</c:v>
                </c:pt>
                <c:pt idx="12">
                  <c:v>0.011329</c:v>
                </c:pt>
                <c:pt idx="13">
                  <c:v>0.011729</c:v>
                </c:pt>
                <c:pt idx="14">
                  <c:v>0.012379</c:v>
                </c:pt>
                <c:pt idx="15">
                  <c:v>0.014232</c:v>
                </c:pt>
                <c:pt idx="16">
                  <c:v>0.01473</c:v>
                </c:pt>
                <c:pt idx="17">
                  <c:v>0.015684</c:v>
                </c:pt>
                <c:pt idx="18">
                  <c:v>0.014539</c:v>
                </c:pt>
                <c:pt idx="19">
                  <c:v>0.016878</c:v>
                </c:pt>
                <c:pt idx="20">
                  <c:v>0.016878</c:v>
                </c:pt>
                <c:pt idx="21">
                  <c:v>0.016832</c:v>
                </c:pt>
                <c:pt idx="22">
                  <c:v>0.016889</c:v>
                </c:pt>
                <c:pt idx="23">
                  <c:v>0.017329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Sdata!$G$184</c:f>
              <c:strCache>
                <c:ptCount val="1"/>
                <c:pt idx="0">
                  <c:v>HOT3000/NRCan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Sdata!$A$185:$A$208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Sdata!$G$185:$G$208</c:f>
              <c:numCache>
                <c:formatCode>General</c:formatCode>
                <c:ptCount val="24"/>
                <c:pt idx="0">
                  <c:v>0.0110717155</c:v>
                </c:pt>
                <c:pt idx="1">
                  <c:v>0.011431797</c:v>
                </c:pt>
                <c:pt idx="2">
                  <c:v>0.0110717155</c:v>
                </c:pt>
                <c:pt idx="3">
                  <c:v>0.0110717155</c:v>
                </c:pt>
                <c:pt idx="4">
                  <c:v>0.010155273</c:v>
                </c:pt>
                <c:pt idx="5">
                  <c:v>0.010970428</c:v>
                </c:pt>
                <c:pt idx="6">
                  <c:v>0.013098754</c:v>
                </c:pt>
                <c:pt idx="7">
                  <c:v>0.011039306</c:v>
                </c:pt>
                <c:pt idx="8">
                  <c:v>0.011956723</c:v>
                </c:pt>
                <c:pt idx="9">
                  <c:v>0.012719301</c:v>
                </c:pt>
                <c:pt idx="10">
                  <c:v>0.014761318</c:v>
                </c:pt>
                <c:pt idx="11">
                  <c:v>0.013210559</c:v>
                </c:pt>
                <c:pt idx="12">
                  <c:v>0.011293012</c:v>
                </c:pt>
                <c:pt idx="13">
                  <c:v>0.011691814</c:v>
                </c:pt>
                <c:pt idx="14">
                  <c:v>0.012340473</c:v>
                </c:pt>
                <c:pt idx="15">
                  <c:v>0.014187589</c:v>
                </c:pt>
                <c:pt idx="16">
                  <c:v>0.014683774</c:v>
                </c:pt>
                <c:pt idx="17">
                  <c:v>0.01563434</c:v>
                </c:pt>
                <c:pt idx="18">
                  <c:v>0.014492502</c:v>
                </c:pt>
                <c:pt idx="19">
                  <c:v>0.016823953</c:v>
                </c:pt>
                <c:pt idx="20">
                  <c:v>0.016823953</c:v>
                </c:pt>
                <c:pt idx="21">
                  <c:v>0.016777486</c:v>
                </c:pt>
                <c:pt idx="22">
                  <c:v>0.01683502</c:v>
                </c:pt>
                <c:pt idx="23">
                  <c:v>0.01727306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Sdata!$H$184</c:f>
              <c:strCache>
                <c:ptCount val="1"/>
                <c:pt idx="0">
                  <c:v>Tested Prg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x"/>
            <c:size val="7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Sdata!$A$185:$A$208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Sdata!$H$185:$H$208</c:f>
              <c:numCache>
                <c:formatCode>General</c:formatCode>
                <c:ptCount val="24"/>
                <c:pt idx="0">
                  <c:v>0.0112019332851779</c:v>
                </c:pt>
                <c:pt idx="1">
                  <c:v>0.0112962217520776</c:v>
                </c:pt>
                <c:pt idx="2">
                  <c:v>0.0111991806940513</c:v>
                </c:pt>
                <c:pt idx="3">
                  <c:v>0.011060818557718</c:v>
                </c:pt>
                <c:pt idx="4">
                  <c:v>0.0104842823483674</c:v>
                </c:pt>
                <c:pt idx="5">
                  <c:v>0.0106478586232074</c:v>
                </c:pt>
                <c:pt idx="6">
                  <c:v>0.0122878522696151</c:v>
                </c:pt>
                <c:pt idx="7">
                  <c:v>0.011848777233208</c:v>
                </c:pt>
                <c:pt idx="8">
                  <c:v>0.0115799386565856</c:v>
                </c:pt>
                <c:pt idx="9">
                  <c:v>0.0124060330646003</c:v>
                </c:pt>
                <c:pt idx="10">
                  <c:v>0.0139488986120056</c:v>
                </c:pt>
                <c:pt idx="11">
                  <c:v>0.0137609705383949</c:v>
                </c:pt>
                <c:pt idx="12">
                  <c:v>0.0119992129124616</c:v>
                </c:pt>
                <c:pt idx="13">
                  <c:v>0.011528114554117</c:v>
                </c:pt>
                <c:pt idx="14">
                  <c:v>0.0120859039927297</c:v>
                </c:pt>
                <c:pt idx="15">
                  <c:v>0.0134924504298861</c:v>
                </c:pt>
                <c:pt idx="16">
                  <c:v>0.0145043822298757</c:v>
                </c:pt>
                <c:pt idx="17">
                  <c:v>0.0152878756161443</c:v>
                </c:pt>
                <c:pt idx="18">
                  <c:v>0.0149299954948694</c:v>
                </c:pt>
                <c:pt idx="19">
                  <c:v>0.0159700581987407</c:v>
                </c:pt>
                <c:pt idx="20">
                  <c:v>0.0168097357982845</c:v>
                </c:pt>
                <c:pt idx="21">
                  <c:v>0.0167711277945416</c:v>
                </c:pt>
                <c:pt idx="22">
                  <c:v>0.016784233128061</c:v>
                </c:pt>
                <c:pt idx="23">
                  <c:v>0.0170766900608846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5073576"/>
        <c:axId val="2127401128"/>
      </c:lineChart>
      <c:catAx>
        <c:axId val="-2125073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1664816870145"/>
              <c:y val="0.80750407830342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274011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27401128"/>
        <c:scaling>
          <c:orientation val="minMax"/>
          <c:min val="0.006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Humidity Ratio (kg/kg)</a:t>
                </a:r>
              </a:p>
            </c:rich>
          </c:tx>
          <c:layout>
            <c:manualLayout>
              <c:xMode val="edge"/>
              <c:yMode val="edge"/>
              <c:x val="0.0118386977432482"/>
              <c:y val="0.32214238309933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2507357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59533909537668"/>
          <c:y val="0.910821098423056"/>
          <c:w val="0.733999260081392"/>
          <c:h val="0.063077759651984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B16.5.2-6.  HVAC BESTEST: CE300 - CE545
Annual Compressor Electricity Consumption Sensitivities</a:t>
            </a:r>
          </a:p>
        </c:rich>
      </c:tx>
      <c:layout>
        <c:manualLayout>
          <c:xMode val="edge"/>
          <c:yMode val="edge"/>
          <c:x val="0.176478045682692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145091630471829"/>
          <c:y val="0.169222403480152"/>
          <c:w val="0.923855616827031"/>
          <c:h val="0.7372485046220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Tdata!$C$30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Tdata!$B$31:$B$48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Tdata!$C$31:$C$48</c:f>
              <c:numCache>
                <c:formatCode>General</c:formatCode>
                <c:ptCount val="18"/>
                <c:pt idx="0">
                  <c:v>3986.091060714039</c:v>
                </c:pt>
                <c:pt idx="1">
                  <c:v>4079.603079427896</c:v>
                </c:pt>
                <c:pt idx="2">
                  <c:v>4946.197765154666</c:v>
                </c:pt>
                <c:pt idx="3">
                  <c:v>866.59468572677</c:v>
                </c:pt>
                <c:pt idx="4">
                  <c:v>4609.403028106681</c:v>
                </c:pt>
                <c:pt idx="5">
                  <c:v>336.7947370479851</c:v>
                </c:pt>
                <c:pt idx="6">
                  <c:v>-3036.693944674531</c:v>
                </c:pt>
                <c:pt idx="7">
                  <c:v>4438.076392674601</c:v>
                </c:pt>
                <c:pt idx="8">
                  <c:v>-3174.585571564872</c:v>
                </c:pt>
                <c:pt idx="9">
                  <c:v>-3149.039943690612</c:v>
                </c:pt>
                <c:pt idx="10">
                  <c:v>-1994.948915554985</c:v>
                </c:pt>
                <c:pt idx="11">
                  <c:v>-2754.913246243824</c:v>
                </c:pt>
                <c:pt idx="12">
                  <c:v>-1724.401053612615</c:v>
                </c:pt>
                <c:pt idx="13">
                  <c:v>-2249.619375710154</c:v>
                </c:pt>
                <c:pt idx="14">
                  <c:v>3451.432779091268</c:v>
                </c:pt>
                <c:pt idx="15">
                  <c:v>-2963.401833164065</c:v>
                </c:pt>
                <c:pt idx="16">
                  <c:v>-4197.3004344084</c:v>
                </c:pt>
                <c:pt idx="17">
                  <c:v>-2398.874750821938</c:v>
                </c:pt>
              </c:numCache>
            </c:numRef>
          </c:val>
        </c:ser>
        <c:ser>
          <c:idx val="1"/>
          <c:order val="1"/>
          <c:tx>
            <c:strRef>
              <c:f>Tdata!$D$30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Tdata!$B$31:$B$48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Tdata!$D$31:$D$48</c:f>
              <c:numCache>
                <c:formatCode>General</c:formatCode>
                <c:ptCount val="18"/>
                <c:pt idx="0">
                  <c:v>4244.0</c:v>
                </c:pt>
                <c:pt idx="1">
                  <c:v>3681.0</c:v>
                </c:pt>
                <c:pt idx="2">
                  <c:v>4603.0</c:v>
                </c:pt>
                <c:pt idx="3">
                  <c:v>922.0</c:v>
                </c:pt>
                <c:pt idx="4">
                  <c:v>4260.0</c:v>
                </c:pt>
                <c:pt idx="5">
                  <c:v>343.0</c:v>
                </c:pt>
                <c:pt idx="6">
                  <c:v>-3767.0</c:v>
                </c:pt>
                <c:pt idx="7">
                  <c:v>4357.5</c:v>
                </c:pt>
                <c:pt idx="8">
                  <c:v>-3463.0</c:v>
                </c:pt>
                <c:pt idx="9">
                  <c:v>-2746.0</c:v>
                </c:pt>
                <c:pt idx="10">
                  <c:v>-1973.0</c:v>
                </c:pt>
                <c:pt idx="11">
                  <c:v>-2510.0</c:v>
                </c:pt>
                <c:pt idx="12">
                  <c:v>-1527.0</c:v>
                </c:pt>
                <c:pt idx="13">
                  <c:v>-1548.0</c:v>
                </c:pt>
                <c:pt idx="14">
                  <c:v>3575.75</c:v>
                </c:pt>
                <c:pt idx="15">
                  <c:v>-3241.0</c:v>
                </c:pt>
                <c:pt idx="16">
                  <c:v>-4346.0</c:v>
                </c:pt>
                <c:pt idx="17">
                  <c:v>-2713.0</c:v>
                </c:pt>
              </c:numCache>
            </c:numRef>
          </c:val>
        </c:ser>
        <c:ser>
          <c:idx val="2"/>
          <c:order val="2"/>
          <c:tx>
            <c:strRef>
              <c:f>Tdata!$E$30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Tdata!$B$31:$B$48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Tdata!$E$31:$E$48</c:f>
              <c:numCache>
                <c:formatCode>General</c:formatCode>
                <c:ptCount val="18"/>
                <c:pt idx="0">
                  <c:v>4244.0</c:v>
                </c:pt>
                <c:pt idx="1">
                  <c:v>3721.0</c:v>
                </c:pt>
                <c:pt idx="2">
                  <c:v>4352.0</c:v>
                </c:pt>
                <c:pt idx="3">
                  <c:v>631.0</c:v>
                </c:pt>
                <c:pt idx="4">
                  <c:v>4172.0</c:v>
                </c:pt>
                <c:pt idx="5">
                  <c:v>180.0</c:v>
                </c:pt>
                <c:pt idx="6">
                  <c:v>-3772.0</c:v>
                </c:pt>
                <c:pt idx="7">
                  <c:v>4345.5</c:v>
                </c:pt>
                <c:pt idx="8">
                  <c:v>-3442.0</c:v>
                </c:pt>
                <c:pt idx="9">
                  <c:v>-2723.0</c:v>
                </c:pt>
                <c:pt idx="10">
                  <c:v>-1639.0</c:v>
                </c:pt>
                <c:pt idx="11">
                  <c:v>-2622.0</c:v>
                </c:pt>
                <c:pt idx="12">
                  <c:v>-1584.0</c:v>
                </c:pt>
                <c:pt idx="13">
                  <c:v>-1547.5</c:v>
                </c:pt>
                <c:pt idx="14">
                  <c:v>3576.0</c:v>
                </c:pt>
                <c:pt idx="15">
                  <c:v>-3233.0</c:v>
                </c:pt>
                <c:pt idx="16">
                  <c:v>-4354.0</c:v>
                </c:pt>
                <c:pt idx="17">
                  <c:v>-2720.0</c:v>
                </c:pt>
              </c:numCache>
            </c:numRef>
          </c:val>
        </c:ser>
        <c:ser>
          <c:idx val="3"/>
          <c:order val="3"/>
          <c:tx>
            <c:strRef>
              <c:f>Tdata!$F$30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Tdata!$B$31:$B$48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Tdata!$F$31:$F$48</c:f>
              <c:numCache>
                <c:formatCode>General</c:formatCode>
                <c:ptCount val="1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</c:numCache>
            </c:numRef>
          </c:val>
        </c:ser>
        <c:ser>
          <c:idx val="4"/>
          <c:order val="4"/>
          <c:tx>
            <c:strRef>
              <c:f>Tdata!$G$30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Tdata!$B$31:$B$48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Tdata!$G$31:$G$48</c:f>
              <c:numCache>
                <c:formatCode>General</c:formatCode>
                <c:ptCount val="18"/>
                <c:pt idx="0">
                  <c:v>4166.82</c:v>
                </c:pt>
                <c:pt idx="1">
                  <c:v>4076.025000000114</c:v>
                </c:pt>
                <c:pt idx="2">
                  <c:v>5157.731999999964</c:v>
                </c:pt>
                <c:pt idx="3">
                  <c:v>1081.706999999849</c:v>
                </c:pt>
                <c:pt idx="4">
                  <c:v>4702.788999999979</c:v>
                </c:pt>
                <c:pt idx="5">
                  <c:v>454.9429999999847</c:v>
                </c:pt>
                <c:pt idx="6">
                  <c:v>-3031.946000000047</c:v>
                </c:pt>
                <c:pt idx="7">
                  <c:v>4481.790250000062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-1956.074499999964</c:v>
                </c:pt>
                <c:pt idx="14">
                  <c:v>3478.361249999997</c:v>
                </c:pt>
                <c:pt idx="15">
                  <c:v>-3148.170000000202</c:v>
                </c:pt>
                <c:pt idx="16">
                  <c:v>-4001.92399999996</c:v>
                </c:pt>
                <c:pt idx="17">
                  <c:v>-2413.197000000015</c:v>
                </c:pt>
              </c:numCache>
            </c:numRef>
          </c:val>
        </c:ser>
        <c:ser>
          <c:idx val="5"/>
          <c:order val="5"/>
          <c:tx>
            <c:strRef>
              <c:f>Tdata!$H$30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Tdata!$B$31:$B$48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Tdata!$H$31:$H$48</c:f>
              <c:numCache>
                <c:formatCode>General</c:formatCode>
                <c:ptCount val="18"/>
                <c:pt idx="0">
                  <c:v>4177.0</c:v>
                </c:pt>
                <c:pt idx="1">
                  <c:v>4036.0</c:v>
                </c:pt>
                <c:pt idx="2">
                  <c:v>4899.0</c:v>
                </c:pt>
                <c:pt idx="3">
                  <c:v>863.0</c:v>
                </c:pt>
                <c:pt idx="4">
                  <c:v>4524.0</c:v>
                </c:pt>
                <c:pt idx="5">
                  <c:v>375.0</c:v>
                </c:pt>
                <c:pt idx="6">
                  <c:v>-2985.0</c:v>
                </c:pt>
                <c:pt idx="7">
                  <c:v>4516.25</c:v>
                </c:pt>
                <c:pt idx="8">
                  <c:v>-3247.0</c:v>
                </c:pt>
                <c:pt idx="9">
                  <c:v>-3191.0</c:v>
                </c:pt>
                <c:pt idx="10">
                  <c:v>-1662.0</c:v>
                </c:pt>
                <c:pt idx="11">
                  <c:v>-2910.0</c:v>
                </c:pt>
                <c:pt idx="12">
                  <c:v>-1627.0</c:v>
                </c:pt>
                <c:pt idx="13">
                  <c:v>-1677.0</c:v>
                </c:pt>
                <c:pt idx="14">
                  <c:v>3557.5</c:v>
                </c:pt>
                <c:pt idx="15">
                  <c:v>-2742.0</c:v>
                </c:pt>
                <c:pt idx="16">
                  <c:v>-4350.0</c:v>
                </c:pt>
                <c:pt idx="17">
                  <c:v>-2449.0</c:v>
                </c:pt>
              </c:numCache>
            </c:numRef>
          </c:val>
        </c:ser>
        <c:ser>
          <c:idx val="6"/>
          <c:order val="6"/>
          <c:tx>
            <c:strRef>
              <c:f>Tdata!$I$30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Tdata!$B$31:$B$48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Tdata!$I$31:$I$48</c:f>
              <c:numCache>
                <c:formatCode>General</c:formatCode>
                <c:ptCount val="18"/>
                <c:pt idx="0">
                  <c:v>4395.356021339448</c:v>
                </c:pt>
                <c:pt idx="1">
                  <c:v>4327.370688388972</c:v>
                </c:pt>
                <c:pt idx="2">
                  <c:v>3616.515699704221</c:v>
                </c:pt>
                <c:pt idx="3">
                  <c:v>-710.8549886847504</c:v>
                </c:pt>
                <c:pt idx="4">
                  <c:v>3775.666423704399</c:v>
                </c:pt>
                <c:pt idx="5">
                  <c:v>-159.1507240001774</c:v>
                </c:pt>
                <c:pt idx="6">
                  <c:v>-3642.441970516385</c:v>
                </c:pt>
                <c:pt idx="7">
                  <c:v>4978.62636639784</c:v>
                </c:pt>
                <c:pt idx="8">
                  <c:v>-4265.638056514163</c:v>
                </c:pt>
                <c:pt idx="9">
                  <c:v>0.0</c:v>
                </c:pt>
                <c:pt idx="10">
                  <c:v>0.0</c:v>
                </c:pt>
                <c:pt idx="11">
                  <c:v>-2928.777241145992</c:v>
                </c:pt>
                <c:pt idx="12">
                  <c:v>-1765.603687589362</c:v>
                </c:pt>
                <c:pt idx="13">
                  <c:v>-1855.956721428272</c:v>
                </c:pt>
                <c:pt idx="14">
                  <c:v>3931.30192486225</c:v>
                </c:pt>
                <c:pt idx="15">
                  <c:v>-4079.132508004972</c:v>
                </c:pt>
                <c:pt idx="16">
                  <c:v>-4194.139410280099</c:v>
                </c:pt>
                <c:pt idx="17">
                  <c:v>-2647.953717779226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6829832"/>
        <c:axId val="-2126825208"/>
      </c:barChart>
      <c:catAx>
        <c:axId val="-2126829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268252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26825208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0.0118386977432482"/>
              <c:y val="0.20096252242531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2682983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1479254604828"/>
          <c:y val="0.932572050027189"/>
          <c:w val="0.732490408732204"/>
          <c:h val="0.063077759651984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B16.5.2-7.  HVAC BESTEST: CE300 - CE545
Annual Indoor (Supply) Fan Electricity Consumption</a:t>
            </a:r>
          </a:p>
        </c:rich>
      </c:tx>
      <c:layout>
        <c:manualLayout>
          <c:xMode val="edge"/>
          <c:yMode val="edge"/>
          <c:x val="0.206796181553887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403268459367108"/>
          <c:y val="0.169222403480152"/>
          <c:w val="0.898037933937503"/>
          <c:h val="0.7372485046220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Qdata!$C$59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Qdata!$B$60:$B$80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Qdata!$C$60:$C$80</c:f>
              <c:numCache>
                <c:formatCode>General</c:formatCode>
                <c:ptCount val="21"/>
                <c:pt idx="0">
                  <c:v>10879.92</c:v>
                </c:pt>
                <c:pt idx="1">
                  <c:v>10879.92</c:v>
                </c:pt>
                <c:pt idx="2">
                  <c:v>10879.92</c:v>
                </c:pt>
                <c:pt idx="3">
                  <c:v>10879.92</c:v>
                </c:pt>
                <c:pt idx="4">
                  <c:v>10879.92</c:v>
                </c:pt>
                <c:pt idx="5">
                  <c:v>10879.92</c:v>
                </c:pt>
                <c:pt idx="6">
                  <c:v>10879.92</c:v>
                </c:pt>
                <c:pt idx="7">
                  <c:v>10879.92</c:v>
                </c:pt>
                <c:pt idx="8">
                  <c:v>10879.92</c:v>
                </c:pt>
                <c:pt idx="9">
                  <c:v>10879.92</c:v>
                </c:pt>
                <c:pt idx="10">
                  <c:v>10879.92</c:v>
                </c:pt>
                <c:pt idx="11">
                  <c:v>10879.92</c:v>
                </c:pt>
                <c:pt idx="12">
                  <c:v>2563.821635090991</c:v>
                </c:pt>
                <c:pt idx="13">
                  <c:v>1972.048521954151</c:v>
                </c:pt>
                <c:pt idx="14">
                  <c:v>3923.219754588878</c:v>
                </c:pt>
                <c:pt idx="15">
                  <c:v>3125.188404844777</c:v>
                </c:pt>
                <c:pt idx="16">
                  <c:v>2815.571619703362</c:v>
                </c:pt>
                <c:pt idx="17">
                  <c:v>2151.770222590522</c:v>
                </c:pt>
                <c:pt idx="18">
                  <c:v>2072.445071513472</c:v>
                </c:pt>
                <c:pt idx="19">
                  <c:v>2521.531736717593</c:v>
                </c:pt>
                <c:pt idx="20">
                  <c:v>1752.758810541888</c:v>
                </c:pt>
              </c:numCache>
            </c:numRef>
          </c:val>
        </c:ser>
        <c:ser>
          <c:idx val="1"/>
          <c:order val="1"/>
          <c:tx>
            <c:strRef>
              <c:f>Qdata!$D$59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Qdata!$B$60:$B$80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Qdata!$D$60:$D$80</c:f>
              <c:numCache>
                <c:formatCode>General</c:formatCode>
                <c:ptCount val="21"/>
                <c:pt idx="0">
                  <c:v>10880.0</c:v>
                </c:pt>
                <c:pt idx="1">
                  <c:v>10880.0</c:v>
                </c:pt>
                <c:pt idx="2">
                  <c:v>10880.0</c:v>
                </c:pt>
                <c:pt idx="3">
                  <c:v>10880.0</c:v>
                </c:pt>
                <c:pt idx="4">
                  <c:v>10880.0</c:v>
                </c:pt>
                <c:pt idx="5">
                  <c:v>10880.0</c:v>
                </c:pt>
                <c:pt idx="6">
                  <c:v>10880.0</c:v>
                </c:pt>
                <c:pt idx="7">
                  <c:v>10880.0</c:v>
                </c:pt>
                <c:pt idx="8">
                  <c:v>10880.0</c:v>
                </c:pt>
                <c:pt idx="9">
                  <c:v>10880.0</c:v>
                </c:pt>
                <c:pt idx="10">
                  <c:v>10880.0</c:v>
                </c:pt>
                <c:pt idx="11">
                  <c:v>10880.0</c:v>
                </c:pt>
                <c:pt idx="12">
                  <c:v>2369.0</c:v>
                </c:pt>
                <c:pt idx="13">
                  <c:v>1837.0</c:v>
                </c:pt>
                <c:pt idx="14">
                  <c:v>4099.0</c:v>
                </c:pt>
                <c:pt idx="15">
                  <c:v>2874.0</c:v>
                </c:pt>
                <c:pt idx="16">
                  <c:v>2704.0</c:v>
                </c:pt>
                <c:pt idx="17">
                  <c:v>1886.0</c:v>
                </c:pt>
                <c:pt idx="18">
                  <c:v>1833.0</c:v>
                </c:pt>
                <c:pt idx="19">
                  <c:v>2258.0</c:v>
                </c:pt>
                <c:pt idx="20">
                  <c:v>1501.0</c:v>
                </c:pt>
              </c:numCache>
            </c:numRef>
          </c:val>
        </c:ser>
        <c:ser>
          <c:idx val="2"/>
          <c:order val="2"/>
          <c:tx>
            <c:strRef>
              <c:f>Qdata!$E$59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Qdata!$B$60:$B$80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Qdata!$E$60:$E$80</c:f>
              <c:numCache>
                <c:formatCode>General</c:formatCode>
                <c:ptCount val="21"/>
                <c:pt idx="0">
                  <c:v>10880.0</c:v>
                </c:pt>
                <c:pt idx="1">
                  <c:v>10880.0</c:v>
                </c:pt>
                <c:pt idx="2">
                  <c:v>10880.0</c:v>
                </c:pt>
                <c:pt idx="3">
                  <c:v>10880.0</c:v>
                </c:pt>
                <c:pt idx="4">
                  <c:v>10880.0</c:v>
                </c:pt>
                <c:pt idx="5">
                  <c:v>10880.0</c:v>
                </c:pt>
                <c:pt idx="6">
                  <c:v>10880.0</c:v>
                </c:pt>
                <c:pt idx="7">
                  <c:v>10880.0</c:v>
                </c:pt>
                <c:pt idx="8">
                  <c:v>10880.0</c:v>
                </c:pt>
                <c:pt idx="9">
                  <c:v>10880.0</c:v>
                </c:pt>
                <c:pt idx="10">
                  <c:v>10880.0</c:v>
                </c:pt>
                <c:pt idx="11">
                  <c:v>10880.0</c:v>
                </c:pt>
                <c:pt idx="12">
                  <c:v>2369.0</c:v>
                </c:pt>
                <c:pt idx="13">
                  <c:v>1837.0</c:v>
                </c:pt>
                <c:pt idx="14">
                  <c:v>4099.0</c:v>
                </c:pt>
                <c:pt idx="15">
                  <c:v>2871.0</c:v>
                </c:pt>
                <c:pt idx="16">
                  <c:v>2707.0</c:v>
                </c:pt>
                <c:pt idx="17">
                  <c:v>1885.0</c:v>
                </c:pt>
                <c:pt idx="18">
                  <c:v>1833.0</c:v>
                </c:pt>
                <c:pt idx="19">
                  <c:v>2258.0</c:v>
                </c:pt>
                <c:pt idx="20">
                  <c:v>1501.0</c:v>
                </c:pt>
              </c:numCache>
            </c:numRef>
          </c:val>
        </c:ser>
        <c:ser>
          <c:idx val="3"/>
          <c:order val="3"/>
          <c:tx>
            <c:strRef>
              <c:f>Qdata!$F$59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Qdata!$B$60:$B$80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Qdata!$F$60:$F$80</c:f>
              <c:numCache>
                <c:formatCode>General</c:formatCode>
                <c:ptCount val="21"/>
                <c:pt idx="0">
                  <c:v>10862.09192896024</c:v>
                </c:pt>
                <c:pt idx="1">
                  <c:v>10862.09192896024</c:v>
                </c:pt>
                <c:pt idx="2">
                  <c:v>10862.09192896024</c:v>
                </c:pt>
                <c:pt idx="3">
                  <c:v>10862.09192896024</c:v>
                </c:pt>
                <c:pt idx="4">
                  <c:v>10862.09192896024</c:v>
                </c:pt>
                <c:pt idx="5">
                  <c:v>10862.09192896024</c:v>
                </c:pt>
                <c:pt idx="6">
                  <c:v>10862.09192896024</c:v>
                </c:pt>
                <c:pt idx="7">
                  <c:v>10862.09192896024</c:v>
                </c:pt>
                <c:pt idx="8">
                  <c:v>0.0</c:v>
                </c:pt>
                <c:pt idx="9">
                  <c:v>10862.09192896024</c:v>
                </c:pt>
                <c:pt idx="10">
                  <c:v>10862.09192896024</c:v>
                </c:pt>
                <c:pt idx="11">
                  <c:v>10862.09192896024</c:v>
                </c:pt>
                <c:pt idx="12">
                  <c:v>2628.326523173034</c:v>
                </c:pt>
                <c:pt idx="13">
                  <c:v>2028.96338276232</c:v>
                </c:pt>
                <c:pt idx="14">
                  <c:v>4063.302452735134</c:v>
                </c:pt>
                <c:pt idx="15">
                  <c:v>3018.669250728188</c:v>
                </c:pt>
                <c:pt idx="16">
                  <c:v>2842.556391868364</c:v>
                </c:pt>
                <c:pt idx="17">
                  <c:v>2179.89591100024</c:v>
                </c:pt>
                <c:pt idx="18">
                  <c:v>2090.217392228543</c:v>
                </c:pt>
                <c:pt idx="19">
                  <c:v>2309.24569396636</c:v>
                </c:pt>
                <c:pt idx="20">
                  <c:v>1870.902339102726</c:v>
                </c:pt>
              </c:numCache>
            </c:numRef>
          </c:val>
        </c:ser>
        <c:ser>
          <c:idx val="4"/>
          <c:order val="4"/>
          <c:tx>
            <c:strRef>
              <c:f>Qdata!$G$59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Qdata!$B$60:$B$80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Qdata!$G$60:$G$80</c:f>
              <c:numCache>
                <c:formatCode>General</c:formatCode>
                <c:ptCount val="21"/>
                <c:pt idx="0">
                  <c:v>10879.9200000013</c:v>
                </c:pt>
                <c:pt idx="1">
                  <c:v>10879.9200000013</c:v>
                </c:pt>
                <c:pt idx="2">
                  <c:v>10879.9200000013</c:v>
                </c:pt>
                <c:pt idx="3">
                  <c:v>10879.9200000013</c:v>
                </c:pt>
                <c:pt idx="4">
                  <c:v>10879.9200000013</c:v>
                </c:pt>
                <c:pt idx="5">
                  <c:v>10879.9200000013</c:v>
                </c:pt>
                <c:pt idx="6">
                  <c:v>10879.9200000013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2553.23199999999</c:v>
                </c:pt>
                <c:pt idx="13">
                  <c:v>1970.496999999993</c:v>
                </c:pt>
                <c:pt idx="14">
                  <c:v>3972.28</c:v>
                </c:pt>
                <c:pt idx="15">
                  <c:v>3131.27100000003</c:v>
                </c:pt>
                <c:pt idx="16">
                  <c:v>2819.112000000006</c:v>
                </c:pt>
                <c:pt idx="17">
                  <c:v>2135.707999999999</c:v>
                </c:pt>
                <c:pt idx="18">
                  <c:v>2050.855999999997</c:v>
                </c:pt>
                <c:pt idx="19">
                  <c:v>2500.41600000006</c:v>
                </c:pt>
                <c:pt idx="20">
                  <c:v>1738.667000000007</c:v>
                </c:pt>
              </c:numCache>
            </c:numRef>
          </c:val>
        </c:ser>
        <c:ser>
          <c:idx val="5"/>
          <c:order val="5"/>
          <c:tx>
            <c:strRef>
              <c:f>Qdata!$H$59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Qdata!$B$60:$B$80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Qdata!$H$60:$H$80</c:f>
              <c:numCache>
                <c:formatCode>General</c:formatCode>
                <c:ptCount val="21"/>
                <c:pt idx="0">
                  <c:v>10880.0</c:v>
                </c:pt>
                <c:pt idx="1">
                  <c:v>10880.0</c:v>
                </c:pt>
                <c:pt idx="2">
                  <c:v>10880.0</c:v>
                </c:pt>
                <c:pt idx="3">
                  <c:v>10880.0</c:v>
                </c:pt>
                <c:pt idx="4">
                  <c:v>10880.0</c:v>
                </c:pt>
                <c:pt idx="5">
                  <c:v>10880.0</c:v>
                </c:pt>
                <c:pt idx="6">
                  <c:v>10880.0</c:v>
                </c:pt>
                <c:pt idx="7">
                  <c:v>10880.0</c:v>
                </c:pt>
                <c:pt idx="8">
                  <c:v>10880.0</c:v>
                </c:pt>
                <c:pt idx="9">
                  <c:v>10880.0</c:v>
                </c:pt>
                <c:pt idx="10">
                  <c:v>10880.0</c:v>
                </c:pt>
                <c:pt idx="11">
                  <c:v>10880.0</c:v>
                </c:pt>
                <c:pt idx="12">
                  <c:v>2639.0</c:v>
                </c:pt>
                <c:pt idx="13">
                  <c:v>2035.0</c:v>
                </c:pt>
                <c:pt idx="14">
                  <c:v>4073.0</c:v>
                </c:pt>
                <c:pt idx="15">
                  <c:v>3200.0</c:v>
                </c:pt>
                <c:pt idx="16">
                  <c:v>2904.0</c:v>
                </c:pt>
                <c:pt idx="17">
                  <c:v>2221.0</c:v>
                </c:pt>
                <c:pt idx="18">
                  <c:v>2117.0</c:v>
                </c:pt>
                <c:pt idx="19">
                  <c:v>2573.0</c:v>
                </c:pt>
                <c:pt idx="20">
                  <c:v>1786.0</c:v>
                </c:pt>
              </c:numCache>
            </c:numRef>
          </c:val>
        </c:ser>
        <c:ser>
          <c:idx val="6"/>
          <c:order val="6"/>
          <c:tx>
            <c:strRef>
              <c:f>Qdata!$I$59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Qdata!$B$60:$B$80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Qdata!$I$60:$I$80</c:f>
              <c:numCache>
                <c:formatCode>General</c:formatCode>
                <c:ptCount val="21"/>
                <c:pt idx="0">
                  <c:v>10862.09192895926</c:v>
                </c:pt>
                <c:pt idx="1">
                  <c:v>10862.09192895926</c:v>
                </c:pt>
                <c:pt idx="2">
                  <c:v>10862.09192895926</c:v>
                </c:pt>
                <c:pt idx="3">
                  <c:v>10862.09192895926</c:v>
                </c:pt>
                <c:pt idx="4">
                  <c:v>10862.09192895926</c:v>
                </c:pt>
                <c:pt idx="5">
                  <c:v>10862.09192895926</c:v>
                </c:pt>
                <c:pt idx="6">
                  <c:v>10862.09192895926</c:v>
                </c:pt>
                <c:pt idx="7">
                  <c:v>10862.09192895926</c:v>
                </c:pt>
                <c:pt idx="8">
                  <c:v>10862.09192895926</c:v>
                </c:pt>
                <c:pt idx="9">
                  <c:v>10862.09192895926</c:v>
                </c:pt>
                <c:pt idx="10">
                  <c:v>10862.09192895926</c:v>
                </c:pt>
                <c:pt idx="11">
                  <c:v>10862.09192895926</c:v>
                </c:pt>
                <c:pt idx="12">
                  <c:v>2629.63673171841</c:v>
                </c:pt>
                <c:pt idx="13">
                  <c:v>2030.773582634463</c:v>
                </c:pt>
                <c:pt idx="14">
                  <c:v>4065.860598689298</c:v>
                </c:pt>
                <c:pt idx="15">
                  <c:v>3139.617939368432</c:v>
                </c:pt>
                <c:pt idx="16">
                  <c:v>2877.97119596203</c:v>
                </c:pt>
                <c:pt idx="17">
                  <c:v>2191.496202895166</c:v>
                </c:pt>
                <c:pt idx="18">
                  <c:v>2204.922053897593</c:v>
                </c:pt>
                <c:pt idx="19">
                  <c:v>2513.971059485838</c:v>
                </c:pt>
                <c:pt idx="20">
                  <c:v>1943.243799458695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6118200"/>
        <c:axId val="1786121384"/>
      </c:barChart>
      <c:catAx>
        <c:axId val="1786118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61213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86121384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0.0118386977432482"/>
              <c:y val="0.209662903066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611820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5401755413204"/>
          <c:y val="0.932572050027189"/>
          <c:w val="0.728567907923829"/>
          <c:h val="0.063077759651984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B16.5.2-8.  HVAC BESTEST: CE300 - CE545
Annual Indoor (Supply) Fan Electricity Consumption Sensitivities</a:t>
            </a:r>
          </a:p>
        </c:rich>
      </c:tx>
      <c:layout>
        <c:manualLayout>
          <c:xMode val="edge"/>
          <c:yMode val="edge"/>
          <c:x val="0.134410002301322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217028032428244"/>
          <c:y val="0.169222403480152"/>
          <c:w val="0.91666197663139"/>
          <c:h val="0.7372485046220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Tdata!$C$54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Tdata!$B$55:$B$72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Tdata!$C$55:$C$72</c:f>
              <c:numCache>
                <c:formatCode>General</c:formatCode>
                <c:ptCount val="1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-8316.098364909009</c:v>
                </c:pt>
                <c:pt idx="14">
                  <c:v>1951.171232634727</c:v>
                </c:pt>
                <c:pt idx="15">
                  <c:v>-973.418182254255</c:v>
                </c:pt>
                <c:pt idx="16">
                  <c:v>-491.3765635775189</c:v>
                </c:pt>
                <c:pt idx="17">
                  <c:v>-768.7729261757052</c:v>
                </c:pt>
              </c:numCache>
            </c:numRef>
          </c:val>
        </c:ser>
        <c:ser>
          <c:idx val="1"/>
          <c:order val="1"/>
          <c:tx>
            <c:strRef>
              <c:f>Tdata!$D$54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Tdata!$B$55:$B$72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Tdata!$D$55:$D$72</c:f>
              <c:numCache>
                <c:formatCode>General</c:formatCode>
                <c:ptCount val="1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-8511.0</c:v>
                </c:pt>
                <c:pt idx="14">
                  <c:v>2262.0</c:v>
                </c:pt>
                <c:pt idx="15">
                  <c:v>-988.0</c:v>
                </c:pt>
                <c:pt idx="16">
                  <c:v>-536.0</c:v>
                </c:pt>
                <c:pt idx="17">
                  <c:v>-757.0</c:v>
                </c:pt>
              </c:numCache>
            </c:numRef>
          </c:val>
        </c:ser>
        <c:ser>
          <c:idx val="2"/>
          <c:order val="2"/>
          <c:tx>
            <c:strRef>
              <c:f>Tdata!$E$54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Tdata!$B$55:$B$72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Tdata!$E$55:$E$72</c:f>
              <c:numCache>
                <c:formatCode>General</c:formatCode>
                <c:ptCount val="1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-8511.0</c:v>
                </c:pt>
                <c:pt idx="14">
                  <c:v>2262.0</c:v>
                </c:pt>
                <c:pt idx="15">
                  <c:v>-986.0</c:v>
                </c:pt>
                <c:pt idx="16">
                  <c:v>-536.0</c:v>
                </c:pt>
                <c:pt idx="17">
                  <c:v>-757.0</c:v>
                </c:pt>
              </c:numCache>
            </c:numRef>
          </c:val>
        </c:ser>
        <c:ser>
          <c:idx val="3"/>
          <c:order val="3"/>
          <c:tx>
            <c:strRef>
              <c:f>Tdata!$F$54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Tdata!$B$55:$B$72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Tdata!$F$55:$F$72</c:f>
              <c:numCache>
                <c:formatCode>General</c:formatCode>
                <c:ptCount val="1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-8233.765405787202</c:v>
                </c:pt>
                <c:pt idx="14">
                  <c:v>2034.339069972814</c:v>
                </c:pt>
                <c:pt idx="15">
                  <c:v>-838.7733397279475</c:v>
                </c:pt>
                <c:pt idx="16">
                  <c:v>-538.109130944491</c:v>
                </c:pt>
                <c:pt idx="17">
                  <c:v>-438.343354863634</c:v>
                </c:pt>
              </c:numCache>
            </c:numRef>
          </c:val>
        </c:ser>
        <c:ser>
          <c:idx val="4"/>
          <c:order val="4"/>
          <c:tx>
            <c:strRef>
              <c:f>Tdata!$G$54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Tdata!$B$55:$B$72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Tdata!$G$55:$G$72</c:f>
              <c:numCache>
                <c:formatCode>General</c:formatCode>
                <c:ptCount val="1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-8326.688000001311</c:v>
                </c:pt>
                <c:pt idx="14">
                  <c:v>2001.783000000007</c:v>
                </c:pt>
                <c:pt idx="15">
                  <c:v>-995.563000000031</c:v>
                </c:pt>
                <c:pt idx="16">
                  <c:v>-502.3759999999925</c:v>
                </c:pt>
                <c:pt idx="17">
                  <c:v>-761.7490000000523</c:v>
                </c:pt>
              </c:numCache>
            </c:numRef>
          </c:val>
        </c:ser>
        <c:ser>
          <c:idx val="5"/>
          <c:order val="5"/>
          <c:tx>
            <c:strRef>
              <c:f>Tdata!$H$54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Tdata!$B$55:$B$72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Tdata!$H$55:$H$72</c:f>
              <c:numCache>
                <c:formatCode>General</c:formatCode>
                <c:ptCount val="1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-8241.0</c:v>
                </c:pt>
                <c:pt idx="14">
                  <c:v>2038.0</c:v>
                </c:pt>
                <c:pt idx="15">
                  <c:v>-979.0</c:v>
                </c:pt>
                <c:pt idx="16">
                  <c:v>-522.0</c:v>
                </c:pt>
                <c:pt idx="17">
                  <c:v>-787.0</c:v>
                </c:pt>
              </c:numCache>
            </c:numRef>
          </c:val>
        </c:ser>
        <c:ser>
          <c:idx val="6"/>
          <c:order val="6"/>
          <c:tx>
            <c:strRef>
              <c:f>Tdata!$I$54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Tdata!$B$55:$B$72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Tdata!$I$55:$I$72</c:f>
              <c:numCache>
                <c:formatCode>General</c:formatCode>
                <c:ptCount val="1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-8232.455197240846</c:v>
                </c:pt>
                <c:pt idx="14">
                  <c:v>2035.087016054834</c:v>
                </c:pt>
                <c:pt idx="15">
                  <c:v>-948.121736473266</c:v>
                </c:pt>
                <c:pt idx="16">
                  <c:v>-424.7146778208171</c:v>
                </c:pt>
                <c:pt idx="17">
                  <c:v>-570.7272600271431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6452552"/>
        <c:axId val="2108731544"/>
      </c:barChart>
      <c:catAx>
        <c:axId val="1786452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87315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8731544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0.0118386977432482"/>
              <c:y val="0.20096252242531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645255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8872731086195"/>
          <c:y val="0.932572050027189"/>
          <c:w val="0.725096932250839"/>
          <c:h val="0.063077759651984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B16.5.2-9.  HVAC BESTEST: CE300 - CE545
Annual Outdoor (Condenser) Fan Electricity Consumption</a:t>
            </a:r>
          </a:p>
        </c:rich>
      </c:tx>
      <c:layout>
        <c:manualLayout>
          <c:xMode val="edge"/>
          <c:yMode val="edge"/>
          <c:x val="0.174557869500497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31659311176558"/>
          <c:y val="0.169222403480152"/>
          <c:w val="0.906705468697656"/>
          <c:h val="0.7372485046220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Qdata!$C$83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Qdata!$B$84:$B$104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Qdata!$C$84:$C$104</c:f>
              <c:numCache>
                <c:formatCode>General</c:formatCode>
                <c:ptCount val="21"/>
                <c:pt idx="0">
                  <c:v>2400.322943466023</c:v>
                </c:pt>
                <c:pt idx="1">
                  <c:v>2753.834476136315</c:v>
                </c:pt>
                <c:pt idx="2">
                  <c:v>2746.599643860706</c:v>
                </c:pt>
                <c:pt idx="3">
                  <c:v>2783.648303550881</c:v>
                </c:pt>
                <c:pt idx="4">
                  <c:v>2776.437784763614</c:v>
                </c:pt>
                <c:pt idx="5">
                  <c:v>2040.219103852233</c:v>
                </c:pt>
                <c:pt idx="6">
                  <c:v>4313.031840962285</c:v>
                </c:pt>
                <c:pt idx="7">
                  <c:v>1986.284830467073</c:v>
                </c:pt>
                <c:pt idx="8">
                  <c:v>1994.01749804832</c:v>
                </c:pt>
                <c:pt idx="9">
                  <c:v>2148.502213710512</c:v>
                </c:pt>
                <c:pt idx="10">
                  <c:v>2059.490255706839</c:v>
                </c:pt>
                <c:pt idx="11">
                  <c:v>2182.267761589098</c:v>
                </c:pt>
                <c:pt idx="12">
                  <c:v>1919.769823377307</c:v>
                </c:pt>
                <c:pt idx="13">
                  <c:v>1476.654690352144</c:v>
                </c:pt>
                <c:pt idx="14">
                  <c:v>2937.676627832258</c:v>
                </c:pt>
                <c:pt idx="15">
                  <c:v>2340.116921502125</c:v>
                </c:pt>
                <c:pt idx="16">
                  <c:v>2108.27826596145</c:v>
                </c:pt>
                <c:pt idx="17">
                  <c:v>1611.228910635414</c:v>
                </c:pt>
                <c:pt idx="18">
                  <c:v>1551.830850650182</c:v>
                </c:pt>
                <c:pt idx="19">
                  <c:v>1888.103474353765</c:v>
                </c:pt>
                <c:pt idx="20">
                  <c:v>1312.452249439574</c:v>
                </c:pt>
              </c:numCache>
            </c:numRef>
          </c:val>
        </c:ser>
        <c:ser>
          <c:idx val="1"/>
          <c:order val="1"/>
          <c:tx>
            <c:strRef>
              <c:f>Qdata!$D$83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Qdata!$B$84:$B$104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Qdata!$D$84:$D$104</c:f>
              <c:numCache>
                <c:formatCode>General</c:formatCode>
                <c:ptCount val="21"/>
                <c:pt idx="0">
                  <c:v>2301.0</c:v>
                </c:pt>
                <c:pt idx="1">
                  <c:v>2686.0</c:v>
                </c:pt>
                <c:pt idx="2">
                  <c:v>2615.0</c:v>
                </c:pt>
                <c:pt idx="3">
                  <c:v>2656.0</c:v>
                </c:pt>
                <c:pt idx="4">
                  <c:v>2649.0</c:v>
                </c:pt>
                <c:pt idx="5">
                  <c:v>1865.0</c:v>
                </c:pt>
                <c:pt idx="6">
                  <c:v>4185.0</c:v>
                </c:pt>
                <c:pt idx="7">
                  <c:v>1860.0</c:v>
                </c:pt>
                <c:pt idx="8">
                  <c:v>1965.0</c:v>
                </c:pt>
                <c:pt idx="9">
                  <c:v>2054.0</c:v>
                </c:pt>
                <c:pt idx="10">
                  <c:v>1993.0</c:v>
                </c:pt>
                <c:pt idx="11">
                  <c:v>2110.0</c:v>
                </c:pt>
                <c:pt idx="12">
                  <c:v>1975.0</c:v>
                </c:pt>
                <c:pt idx="13">
                  <c:v>1527.0</c:v>
                </c:pt>
                <c:pt idx="14">
                  <c:v>3061.0</c:v>
                </c:pt>
                <c:pt idx="15">
                  <c:v>2394.0</c:v>
                </c:pt>
                <c:pt idx="16">
                  <c:v>2182.0</c:v>
                </c:pt>
                <c:pt idx="17">
                  <c:v>1642.0</c:v>
                </c:pt>
                <c:pt idx="18">
                  <c:v>1580.0</c:v>
                </c:pt>
                <c:pt idx="19">
                  <c:v>1940.0</c:v>
                </c:pt>
                <c:pt idx="20">
                  <c:v>1334.0</c:v>
                </c:pt>
              </c:numCache>
            </c:numRef>
          </c:val>
        </c:ser>
        <c:ser>
          <c:idx val="2"/>
          <c:order val="2"/>
          <c:tx>
            <c:strRef>
              <c:f>Qdata!$E$83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Qdata!$B$84:$B$104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Qdata!$E$84:$E$104</c:f>
              <c:numCache>
                <c:formatCode>General</c:formatCode>
                <c:ptCount val="21"/>
                <c:pt idx="0">
                  <c:v>2302.0</c:v>
                </c:pt>
                <c:pt idx="1">
                  <c:v>2687.0</c:v>
                </c:pt>
                <c:pt idx="2">
                  <c:v>2618.0</c:v>
                </c:pt>
                <c:pt idx="3">
                  <c:v>2633.0</c:v>
                </c:pt>
                <c:pt idx="4">
                  <c:v>2640.0</c:v>
                </c:pt>
                <c:pt idx="5">
                  <c:v>1867.0</c:v>
                </c:pt>
                <c:pt idx="6">
                  <c:v>4181.0</c:v>
                </c:pt>
                <c:pt idx="7">
                  <c:v>1865.0</c:v>
                </c:pt>
                <c:pt idx="8">
                  <c:v>1969.0</c:v>
                </c:pt>
                <c:pt idx="9">
                  <c:v>2096.0</c:v>
                </c:pt>
                <c:pt idx="10">
                  <c:v>1980.0</c:v>
                </c:pt>
                <c:pt idx="11">
                  <c:v>2104.0</c:v>
                </c:pt>
                <c:pt idx="12">
                  <c:v>1975.0</c:v>
                </c:pt>
                <c:pt idx="13">
                  <c:v>1527.0</c:v>
                </c:pt>
                <c:pt idx="14">
                  <c:v>3061.0</c:v>
                </c:pt>
                <c:pt idx="15">
                  <c:v>2393.0</c:v>
                </c:pt>
                <c:pt idx="16">
                  <c:v>2182.0</c:v>
                </c:pt>
                <c:pt idx="17">
                  <c:v>1643.0</c:v>
                </c:pt>
                <c:pt idx="18">
                  <c:v>1580.0</c:v>
                </c:pt>
                <c:pt idx="19">
                  <c:v>1939.0</c:v>
                </c:pt>
                <c:pt idx="20">
                  <c:v>1333.0</c:v>
                </c:pt>
              </c:numCache>
            </c:numRef>
          </c:val>
        </c:ser>
        <c:ser>
          <c:idx val="3"/>
          <c:order val="3"/>
          <c:tx>
            <c:strRef>
              <c:f>Qdata!$F$83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Qdata!$B$84:$B$104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Qdata!$F$84:$F$104</c:f>
              <c:numCache>
                <c:formatCode>General</c:formatCode>
                <c:ptCount val="2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</c:numCache>
            </c:numRef>
          </c:val>
        </c:ser>
        <c:ser>
          <c:idx val="4"/>
          <c:order val="4"/>
          <c:tx>
            <c:strRef>
              <c:f>Qdata!$G$83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660066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Qdata!$B$84:$B$104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Qdata!$G$84:$G$104</c:f>
              <c:numCache>
                <c:formatCode>General</c:formatCode>
                <c:ptCount val="21"/>
                <c:pt idx="0">
                  <c:v>2326.489999999989</c:v>
                </c:pt>
                <c:pt idx="1">
                  <c:v>2702.828000000005</c:v>
                </c:pt>
                <c:pt idx="2">
                  <c:v>2674.869000000009</c:v>
                </c:pt>
                <c:pt idx="3">
                  <c:v>2727.483999999994</c:v>
                </c:pt>
                <c:pt idx="4">
                  <c:v>2712.550999999996</c:v>
                </c:pt>
                <c:pt idx="5">
                  <c:v>1968.617000000002</c:v>
                </c:pt>
                <c:pt idx="6">
                  <c:v>4266.175999999747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1911.869000000002</c:v>
                </c:pt>
                <c:pt idx="13">
                  <c:v>1475.528000000003</c:v>
                </c:pt>
                <c:pt idx="14">
                  <c:v>2974.4</c:v>
                </c:pt>
                <c:pt idx="15">
                  <c:v>2344.827000000041</c:v>
                </c:pt>
                <c:pt idx="16">
                  <c:v>2110.832999999992</c:v>
                </c:pt>
                <c:pt idx="17">
                  <c:v>1599.203000000007</c:v>
                </c:pt>
                <c:pt idx="18">
                  <c:v>1535.684</c:v>
                </c:pt>
                <c:pt idx="19">
                  <c:v>1872.335999999995</c:v>
                </c:pt>
                <c:pt idx="20">
                  <c:v>1301.79099999999</c:v>
                </c:pt>
              </c:numCache>
            </c:numRef>
          </c:val>
        </c:ser>
        <c:ser>
          <c:idx val="5"/>
          <c:order val="5"/>
          <c:tx>
            <c:strRef>
              <c:f>Qdata!$H$83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Qdata!$B$84:$B$104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Qdata!$H$84:$H$104</c:f>
              <c:numCache>
                <c:formatCode>General</c:formatCode>
                <c:ptCount val="21"/>
                <c:pt idx="0">
                  <c:v>2323.0</c:v>
                </c:pt>
                <c:pt idx="1">
                  <c:v>2691.0</c:v>
                </c:pt>
                <c:pt idx="2">
                  <c:v>2681.0</c:v>
                </c:pt>
                <c:pt idx="3">
                  <c:v>2693.0</c:v>
                </c:pt>
                <c:pt idx="4">
                  <c:v>2684.0</c:v>
                </c:pt>
                <c:pt idx="5">
                  <c:v>1970.0</c:v>
                </c:pt>
                <c:pt idx="6">
                  <c:v>4272.0</c:v>
                </c:pt>
                <c:pt idx="7">
                  <c:v>1902.0</c:v>
                </c:pt>
                <c:pt idx="8">
                  <c:v>1936.0</c:v>
                </c:pt>
                <c:pt idx="9">
                  <c:v>2115.0</c:v>
                </c:pt>
                <c:pt idx="10">
                  <c:v>1970.0</c:v>
                </c:pt>
                <c:pt idx="11">
                  <c:v>2120.0</c:v>
                </c:pt>
                <c:pt idx="12">
                  <c:v>1976.0</c:v>
                </c:pt>
                <c:pt idx="13">
                  <c:v>1524.0</c:v>
                </c:pt>
                <c:pt idx="14">
                  <c:v>3050.0</c:v>
                </c:pt>
                <c:pt idx="15">
                  <c:v>2396.0</c:v>
                </c:pt>
                <c:pt idx="16">
                  <c:v>2174.0</c:v>
                </c:pt>
                <c:pt idx="17">
                  <c:v>1663.0</c:v>
                </c:pt>
                <c:pt idx="18">
                  <c:v>1585.0</c:v>
                </c:pt>
                <c:pt idx="19">
                  <c:v>1926.0</c:v>
                </c:pt>
                <c:pt idx="20">
                  <c:v>1337.0</c:v>
                </c:pt>
              </c:numCache>
            </c:numRef>
          </c:val>
        </c:ser>
        <c:ser>
          <c:idx val="6"/>
          <c:order val="6"/>
          <c:tx>
            <c:strRef>
              <c:f>Qdata!$I$83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Qdata!$B$84:$B$104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Qdata!$I$84:$I$104</c:f>
              <c:numCache>
                <c:formatCode>General</c:formatCode>
                <c:ptCount val="2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57891992"/>
        <c:axId val="-2057905352"/>
      </c:barChart>
      <c:catAx>
        <c:axId val="-2057891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79053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57905352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0.0118386977432482"/>
              <c:y val="0.209662903066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789199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56527859100853"/>
          <c:y val="0.932572050027189"/>
          <c:w val="0.73744180423618"/>
          <c:h val="0.063077759651984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chart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chart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chart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chart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chart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chart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chart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chart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chart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.xml"/></Relationships>
</file>

<file path=xl/chart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.xml"/></Relationships>
</file>

<file path=xl/chart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.xml"/></Relationships>
</file>

<file path=xl/chart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.xml"/></Relationships>
</file>

<file path=xl/chart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.xml"/></Relationships>
</file>

<file path=xl/chart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9.xml"/></Relationships>
</file>

<file path=xl/chart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1.xml"/></Relationships>
</file>

<file path=xl/chart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3.xml"/></Relationships>
</file>

<file path=xl/chart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5.xml"/></Relationships>
</file>

<file path=xl/chart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7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9.xml"/></Relationships>
</file>

<file path=xl/chart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1.xml"/></Relationships>
</file>

<file path=xl/chart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3.xml"/></Relationships>
</file>

<file path=xl/chart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5.xml"/></Relationships>
</file>

<file path=xl/chart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7.xml"/></Relationships>
</file>

<file path=xl/chart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9.xml"/></Relationships>
</file>

<file path=xl/chart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1.xml"/></Relationships>
</file>

<file path=xl/chartsheets/_rels/sheet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3.xml"/></Relationships>
</file>

<file path=xl/chartsheets/_rels/sheet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5.xml"/></Relationships>
</file>

<file path=xl/chartsheets/_rels/sheet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7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9.xml"/></Relationships>
</file>

<file path=xl/chartsheets/_rels/sheet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1.xml"/></Relationships>
</file>

<file path=xl/chartsheets/_rels/sheet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3.xml"/></Relationships>
</file>

<file path=xl/chartsheets/_rels/sheet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5.xml"/></Relationships>
</file>

<file path=xl/chartsheets/_rels/sheet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7.xml"/></Relationships>
</file>

<file path=xl/chartsheets/_rels/sheet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9.xml"/></Relationships>
</file>

<file path=xl/chartsheets/_rels/sheet4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1.xml"/></Relationships>
</file>

<file path=xl/chartsheets/_rels/sheet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3.xml"/></Relationships>
</file>

<file path=xl/chartsheets/_rels/sheet4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5.xml"/></Relationships>
</file>

<file path=xl/chartsheets/_rels/sheet4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7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_rels/sheet5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9.xml"/></Relationships>
</file>

<file path=xl/chartsheets/_rels/sheet5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1.xml"/></Relationships>
</file>

<file path=xl/chartsheets/_rels/sheet5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3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21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10.xml><?xml version="1.0" encoding="utf-8"?>
<chartsheet xmlns="http://schemas.openxmlformats.org/spreadsheetml/2006/main" xmlns:r="http://schemas.openxmlformats.org/officeDocument/2006/relationships">
  <sheetPr codeName="Chart31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11.xml><?xml version="1.0" encoding="utf-8"?>
<chartsheet xmlns="http://schemas.openxmlformats.org/spreadsheetml/2006/main" xmlns:r="http://schemas.openxmlformats.org/officeDocument/2006/relationships">
  <sheetPr codeName="Chart32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12.xml><?xml version="1.0" encoding="utf-8"?>
<chartsheet xmlns="http://schemas.openxmlformats.org/spreadsheetml/2006/main" xmlns:r="http://schemas.openxmlformats.org/officeDocument/2006/relationships">
  <sheetPr codeName="Chart33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13.xml><?xml version="1.0" encoding="utf-8"?>
<chartsheet xmlns="http://schemas.openxmlformats.org/spreadsheetml/2006/main" xmlns:r="http://schemas.openxmlformats.org/officeDocument/2006/relationships">
  <sheetPr codeName="Chart34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14.xml><?xml version="1.0" encoding="utf-8"?>
<chartsheet xmlns="http://schemas.openxmlformats.org/spreadsheetml/2006/main" xmlns:r="http://schemas.openxmlformats.org/officeDocument/2006/relationships">
  <sheetPr codeName="Chart35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15.xml><?xml version="1.0" encoding="utf-8"?>
<chartsheet xmlns="http://schemas.openxmlformats.org/spreadsheetml/2006/main" xmlns:r="http://schemas.openxmlformats.org/officeDocument/2006/relationships">
  <sheetPr codeName="Chart36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16.xml><?xml version="1.0" encoding="utf-8"?>
<chartsheet xmlns="http://schemas.openxmlformats.org/spreadsheetml/2006/main" xmlns:r="http://schemas.openxmlformats.org/officeDocument/2006/relationships">
  <sheetPr codeName="Chart37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17.xml><?xml version="1.0" encoding="utf-8"?>
<chartsheet xmlns="http://schemas.openxmlformats.org/spreadsheetml/2006/main" xmlns:r="http://schemas.openxmlformats.org/officeDocument/2006/relationships">
  <sheetPr codeName="Chart38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18.xml><?xml version="1.0" encoding="utf-8"?>
<chartsheet xmlns="http://schemas.openxmlformats.org/spreadsheetml/2006/main" xmlns:r="http://schemas.openxmlformats.org/officeDocument/2006/relationships">
  <sheetPr codeName="Chart39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19.xml><?xml version="1.0" encoding="utf-8"?>
<chartsheet xmlns="http://schemas.openxmlformats.org/spreadsheetml/2006/main" xmlns:r="http://schemas.openxmlformats.org/officeDocument/2006/relationships">
  <sheetPr codeName="Chart40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 codeName="Chart23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20.xml><?xml version="1.0" encoding="utf-8"?>
<chartsheet xmlns="http://schemas.openxmlformats.org/spreadsheetml/2006/main" xmlns:r="http://schemas.openxmlformats.org/officeDocument/2006/relationships">
  <sheetPr codeName="Chart41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21.xml><?xml version="1.0" encoding="utf-8"?>
<chartsheet xmlns="http://schemas.openxmlformats.org/spreadsheetml/2006/main" xmlns:r="http://schemas.openxmlformats.org/officeDocument/2006/relationships">
  <sheetPr codeName="Chart42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22.xml><?xml version="1.0" encoding="utf-8"?>
<chartsheet xmlns="http://schemas.openxmlformats.org/spreadsheetml/2006/main" xmlns:r="http://schemas.openxmlformats.org/officeDocument/2006/relationships">
  <sheetPr codeName="Chart43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23.xml><?xml version="1.0" encoding="utf-8"?>
<chartsheet xmlns="http://schemas.openxmlformats.org/spreadsheetml/2006/main" xmlns:r="http://schemas.openxmlformats.org/officeDocument/2006/relationships">
  <sheetPr codeName="Chart44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24.xml><?xml version="1.0" encoding="utf-8"?>
<chartsheet xmlns="http://schemas.openxmlformats.org/spreadsheetml/2006/main" xmlns:r="http://schemas.openxmlformats.org/officeDocument/2006/relationships">
  <sheetPr codeName="Chart45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25.xml><?xml version="1.0" encoding="utf-8"?>
<chartsheet xmlns="http://schemas.openxmlformats.org/spreadsheetml/2006/main" xmlns:r="http://schemas.openxmlformats.org/officeDocument/2006/relationships">
  <sheetPr codeName="Chart46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26.xml><?xml version="1.0" encoding="utf-8"?>
<chartsheet xmlns="http://schemas.openxmlformats.org/spreadsheetml/2006/main" xmlns:r="http://schemas.openxmlformats.org/officeDocument/2006/relationships">
  <sheetPr codeName="Chart47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27.xml><?xml version="1.0" encoding="utf-8"?>
<chartsheet xmlns="http://schemas.openxmlformats.org/spreadsheetml/2006/main" xmlns:r="http://schemas.openxmlformats.org/officeDocument/2006/relationships">
  <sheetPr codeName="Chart48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28.xml><?xml version="1.0" encoding="utf-8"?>
<chartsheet xmlns="http://schemas.openxmlformats.org/spreadsheetml/2006/main" xmlns:r="http://schemas.openxmlformats.org/officeDocument/2006/relationships">
  <sheetPr codeName="Chart49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29.xml><?xml version="1.0" encoding="utf-8"?>
<chartsheet xmlns="http://schemas.openxmlformats.org/spreadsheetml/2006/main" xmlns:r="http://schemas.openxmlformats.org/officeDocument/2006/relationships">
  <sheetPr codeName="Chart50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 codeName="Chart24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30.xml><?xml version="1.0" encoding="utf-8"?>
<chartsheet xmlns="http://schemas.openxmlformats.org/spreadsheetml/2006/main" xmlns:r="http://schemas.openxmlformats.org/officeDocument/2006/relationships">
  <sheetPr codeName="Chart51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31.xml><?xml version="1.0" encoding="utf-8"?>
<chartsheet xmlns="http://schemas.openxmlformats.org/spreadsheetml/2006/main" xmlns:r="http://schemas.openxmlformats.org/officeDocument/2006/relationships">
  <sheetPr codeName="Chart52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32.xml><?xml version="1.0" encoding="utf-8"?>
<chartsheet xmlns="http://schemas.openxmlformats.org/spreadsheetml/2006/main" xmlns:r="http://schemas.openxmlformats.org/officeDocument/2006/relationships">
  <sheetPr codeName="Chart53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33.xml><?xml version="1.0" encoding="utf-8"?>
<chartsheet xmlns="http://schemas.openxmlformats.org/spreadsheetml/2006/main" xmlns:r="http://schemas.openxmlformats.org/officeDocument/2006/relationships">
  <sheetPr codeName="Chart54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34.xml><?xml version="1.0" encoding="utf-8"?>
<chartsheet xmlns="http://schemas.openxmlformats.org/spreadsheetml/2006/main" xmlns:r="http://schemas.openxmlformats.org/officeDocument/2006/relationships">
  <sheetPr codeName="Chart55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35.xml><?xml version="1.0" encoding="utf-8"?>
<chartsheet xmlns="http://schemas.openxmlformats.org/spreadsheetml/2006/main" xmlns:r="http://schemas.openxmlformats.org/officeDocument/2006/relationships">
  <sheetPr codeName="Chart56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36.xml><?xml version="1.0" encoding="utf-8"?>
<chartsheet xmlns="http://schemas.openxmlformats.org/spreadsheetml/2006/main" xmlns:r="http://schemas.openxmlformats.org/officeDocument/2006/relationships">
  <sheetPr codeName="Chart57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37.xml><?xml version="1.0" encoding="utf-8"?>
<chartsheet xmlns="http://schemas.openxmlformats.org/spreadsheetml/2006/main" xmlns:r="http://schemas.openxmlformats.org/officeDocument/2006/relationships">
  <sheetPr codeName="Chart58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38.xml><?xml version="1.0" encoding="utf-8"?>
<chartsheet xmlns="http://schemas.openxmlformats.org/spreadsheetml/2006/main" xmlns:r="http://schemas.openxmlformats.org/officeDocument/2006/relationships">
  <sheetPr codeName="Chart59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39.xml><?xml version="1.0" encoding="utf-8"?>
<chartsheet xmlns="http://schemas.openxmlformats.org/spreadsheetml/2006/main" xmlns:r="http://schemas.openxmlformats.org/officeDocument/2006/relationships">
  <sheetPr codeName="Chart60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 codeName="Chart25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40.xml><?xml version="1.0" encoding="utf-8"?>
<chartsheet xmlns="http://schemas.openxmlformats.org/spreadsheetml/2006/main" xmlns:r="http://schemas.openxmlformats.org/officeDocument/2006/relationships">
  <sheetPr codeName="Chart61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41.xml><?xml version="1.0" encoding="utf-8"?>
<chartsheet xmlns="http://schemas.openxmlformats.org/spreadsheetml/2006/main" xmlns:r="http://schemas.openxmlformats.org/officeDocument/2006/relationships">
  <sheetPr codeName="Chart62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42.xml><?xml version="1.0" encoding="utf-8"?>
<chartsheet xmlns="http://schemas.openxmlformats.org/spreadsheetml/2006/main" xmlns:r="http://schemas.openxmlformats.org/officeDocument/2006/relationships">
  <sheetPr codeName="Chart63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43.xml><?xml version="1.0" encoding="utf-8"?>
<chartsheet xmlns="http://schemas.openxmlformats.org/spreadsheetml/2006/main" xmlns:r="http://schemas.openxmlformats.org/officeDocument/2006/relationships">
  <sheetPr codeName="Chart64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44.xml><?xml version="1.0" encoding="utf-8"?>
<chartsheet xmlns="http://schemas.openxmlformats.org/spreadsheetml/2006/main" xmlns:r="http://schemas.openxmlformats.org/officeDocument/2006/relationships">
  <sheetPr codeName="Chart65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45.xml><?xml version="1.0" encoding="utf-8"?>
<chartsheet xmlns="http://schemas.openxmlformats.org/spreadsheetml/2006/main" xmlns:r="http://schemas.openxmlformats.org/officeDocument/2006/relationships">
  <sheetPr codeName="Chart66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46.xml><?xml version="1.0" encoding="utf-8"?>
<chartsheet xmlns="http://schemas.openxmlformats.org/spreadsheetml/2006/main" xmlns:r="http://schemas.openxmlformats.org/officeDocument/2006/relationships">
  <sheetPr codeName="Chart67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47.xml><?xml version="1.0" encoding="utf-8"?>
<chartsheet xmlns="http://schemas.openxmlformats.org/spreadsheetml/2006/main" xmlns:r="http://schemas.openxmlformats.org/officeDocument/2006/relationships">
  <sheetPr codeName="Chart68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48.xml><?xml version="1.0" encoding="utf-8"?>
<chartsheet xmlns="http://schemas.openxmlformats.org/spreadsheetml/2006/main" xmlns:r="http://schemas.openxmlformats.org/officeDocument/2006/relationships">
  <sheetPr codeName="Chart69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49.xml><?xml version="1.0" encoding="utf-8"?>
<chartsheet xmlns="http://schemas.openxmlformats.org/spreadsheetml/2006/main" xmlns:r="http://schemas.openxmlformats.org/officeDocument/2006/relationships">
  <sheetPr codeName="Chart70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 codeName="Chart26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50.xml><?xml version="1.0" encoding="utf-8"?>
<chartsheet xmlns="http://schemas.openxmlformats.org/spreadsheetml/2006/main" xmlns:r="http://schemas.openxmlformats.org/officeDocument/2006/relationships">
  <sheetPr codeName="Chart71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51.xml><?xml version="1.0" encoding="utf-8"?>
<chartsheet xmlns="http://schemas.openxmlformats.org/spreadsheetml/2006/main" xmlns:r="http://schemas.openxmlformats.org/officeDocument/2006/relationships">
  <sheetPr codeName="Chart72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52.xml><?xml version="1.0" encoding="utf-8"?>
<chartsheet xmlns="http://schemas.openxmlformats.org/spreadsheetml/2006/main" xmlns:r="http://schemas.openxmlformats.org/officeDocument/2006/relationships">
  <sheetPr codeName="Chart73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 codeName="Chart27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>
  <sheetPr codeName="Chart28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>
  <sheetPr codeName="Chart29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>
  <sheetPr codeName="Chart30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1.xml"/></Relationships>
</file>

<file path=xl/drawings/_rels/drawing10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4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5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5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5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5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6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6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6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6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6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7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7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/Relationships>
</file>

<file path=xl/drawings/_rels/drawing7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.xml"/></Relationships>
</file>

<file path=xl/drawings/_rels/drawing7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/Relationships>
</file>

<file path=xl/drawings/_rels/drawing7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/Relationships>
</file>

<file path=xl/drawings/_rels/drawing8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/Relationships>
</file>

<file path=xl/drawings/_rels/drawing8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.xml"/></Relationships>
</file>

<file path=xl/drawings/_rels/drawing8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/Relationships>
</file>

<file path=xl/drawings/_rels/drawing8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.xml"/></Relationships>
</file>

<file path=xl/drawings/_rels/drawing8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9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.xml"/></Relationships>
</file>

<file path=xl/drawings/_rels/drawing9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.xml"/></Relationships>
</file>

<file path=xl/drawings/_rels/drawing9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8.xml"/></Relationships>
</file>

<file path=xl/drawings/_rels/drawing9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.xml"/></Relationships>
</file>

<file path=xl/drawings/_rels/drawing9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0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4505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C4E30E0-6108-437F-B0ED-D2432ECCF66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00.xml><?xml version="1.0" encoding="utf-8"?>
<c:userShapes xmlns:c="http://schemas.openxmlformats.org/drawingml/2006/chart">
  <cdr:relSizeAnchor xmlns:cdr="http://schemas.openxmlformats.org/drawingml/2006/chartDrawing">
    <cdr:from>
      <cdr:x>0.25571</cdr:x>
      <cdr:y>0.26231</cdr:y>
    </cdr:from>
    <cdr:to>
      <cdr:x>0.37146</cdr:x>
      <cdr:y>0.32006</cdr:y>
    </cdr:to>
    <cdr:sp macro="" textlink="">
      <cdr:nvSpPr>
        <cdr:cNvPr id="11468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194531" y="1531601"/>
          <a:ext cx="993370" cy="33719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32004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600" b="0" i="0" u="none" strike="noStrike" baseline="0">
              <a:solidFill>
                <a:srgbClr val="000000"/>
              </a:solidFill>
              <a:latin typeface="Arial"/>
              <a:cs typeface="Arial"/>
            </a:rPr>
            <a:t>EDB</a:t>
          </a:r>
        </a:p>
      </cdr:txBody>
    </cdr:sp>
  </cdr:relSizeAnchor>
  <cdr:relSizeAnchor xmlns:cdr="http://schemas.openxmlformats.org/drawingml/2006/chartDrawing">
    <cdr:from>
      <cdr:x>0.68875</cdr:x>
      <cdr:y>0.57132</cdr:y>
    </cdr:from>
    <cdr:to>
      <cdr:x>0.81225</cdr:x>
      <cdr:y>0.63957</cdr:y>
    </cdr:to>
    <cdr:sp macro="" textlink="">
      <cdr:nvSpPr>
        <cdr:cNvPr id="11469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910870" y="3335826"/>
          <a:ext cx="1059880" cy="3985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32004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600" b="0" i="0" u="none" strike="noStrike" baseline="0">
              <a:solidFill>
                <a:srgbClr val="000000"/>
              </a:solidFill>
              <a:latin typeface="Arial"/>
              <a:cs typeface="Arial"/>
            </a:rPr>
            <a:t>EWB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0.999</cdr:x>
      <cdr:y>0.056</cdr:y>
    </cdr:to>
    <cdr:sp macro="" textlink="'Title Page'!$B$37">
      <cdr:nvSpPr>
        <cdr:cNvPr id="114691" name="Text Box 3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697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62779806-FD40-4424-9729-F968CDCCF1F3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0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8196" name="Text Box 4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B8ECA965-7FEC-41E5-9313-605ECDEC066E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0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0.05525</cdr:y>
    </cdr:to>
    <cdr:sp macro="" textlink="'Title Page'!$B$37">
      <cdr:nvSpPr>
        <cdr:cNvPr id="455681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4D30B7C5-71B2-4C79-94A1-892ACFB1E798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26627" name="Text Box 3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E662D48B-3AA4-4148-AB97-BA2D2B3A189E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34819" name="Text Box 3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E4351C00-23F5-4537-850E-790B4A4FAD0F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69634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9D9D35F2-8AA6-4793-8DE9-61FFFA1B41D8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51201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CDA38239-37E8-4764-A3F3-FAB0588412B6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44033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85295E61-AAC1-46AD-BB32-E9474F909052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7065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115F7ED7-CD41-4BB3-8C62-D6422DEBB7B5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0.05525</cdr:y>
    </cdr:to>
    <cdr:sp macro="" textlink="'Title Page'!$B$37">
      <cdr:nvSpPr>
        <cdr:cNvPr id="52225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BBAEFF81-0ECB-4569-9C21-D01F6F1B3A5E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39939" name="Text Box 3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24ECC24D-FB15-43DF-8B51-F144402C6B8C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8089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FBC403BE-82A1-48EA-B7E4-7A142A0CA0FA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0.05525</cdr:y>
    </cdr:to>
    <cdr:sp macro="" textlink="'Title Page'!$B$37">
      <cdr:nvSpPr>
        <cdr:cNvPr id="53249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0992113-55D3-4245-A9B3-B6928C123DE2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0.05525</cdr:y>
    </cdr:to>
    <cdr:sp macro="" textlink="'Title Page'!$B$37">
      <cdr:nvSpPr>
        <cdr:cNvPr id="71681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CA89D2D0-DA12-4719-B5CE-1F1003946265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315393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C2A662E2-53E3-4B5E-9919-47D246229899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27649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CC076464-FFA5-42A1-A868-D7CC136ADCCF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72705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AD93063B-A0E0-452D-B675-0D3576866A25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77831" name="Text Box 7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B8D22FF4-06BA-43E1-B552-4A849A7A9FEA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61441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709A1455-621D-4F7E-A8D6-E68233F1AD50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79873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63423E7B-D591-4E60-8393-C21E757F927B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54273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E023F20-3B9C-4060-A676-F87F81313FDF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0.05525</cdr:y>
    </cdr:to>
    <cdr:sp macro="" textlink="'Title Page'!$B$37">
      <cdr:nvSpPr>
        <cdr:cNvPr id="73729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133BE591-E88F-46DA-AB31-9B86A4AF5CE1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247811" name="Text Box 3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763F15C5-0B67-46F7-B9B8-D9AFF80EF22F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364545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3D3CDE44-F2D3-4E44-B4F1-F7E563717277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365569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F54E03B7-4826-44E7-BE59-83EEB83AD771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5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0.056</cdr:y>
    </cdr:to>
    <cdr:sp macro="" textlink="'Title Page'!$B$37">
      <cdr:nvSpPr>
        <cdr:cNvPr id="366593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697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58440ADB-D4AD-4E2C-AAEC-5FB63F98D3FB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5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0.05525</cdr:y>
    </cdr:to>
    <cdr:sp macro="" textlink="'Title Page'!$B$37">
      <cdr:nvSpPr>
        <cdr:cNvPr id="5529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380EBCC-161E-430A-9D30-3E8CEB50F3C6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5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0.05525</cdr:y>
    </cdr:to>
    <cdr:sp macro="" textlink="'Title Page'!$B$37">
      <cdr:nvSpPr>
        <cdr:cNvPr id="74753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4D679751-DF21-4ED1-B7F3-2C16F3E26C30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5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81921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9E3D14F0-B7C4-4B8F-8A8D-C7EC7A8F407D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5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</cdr:y>
    </cdr:to>
    <cdr:sp macro="" textlink="'Title Page'!$B$37">
      <cdr:nvSpPr>
        <cdr:cNvPr id="76801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11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8BCC094-B688-4D80-801E-AD532923A087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6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0.05525</cdr:y>
    </cdr:to>
    <cdr:sp macro="" textlink="'Title Page'!$B$37">
      <cdr:nvSpPr>
        <cdr:cNvPr id="83970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823CFC41-F005-414F-9D50-DB0BE57CDDC8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6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82945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5933C798-703E-4268-9225-99A67F4A739D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6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56321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1F82973D-01C8-4966-B9C0-63DF31D11116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6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0.05525</cdr:y>
    </cdr:to>
    <cdr:sp macro="" textlink="'Title Page'!$B$37">
      <cdr:nvSpPr>
        <cdr:cNvPr id="7577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30525AB0-4977-4DBF-8CDB-7BAD5CCACCBC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6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84996" name="Text Box 4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3C92347F-17D7-4CCC-BE59-B77A8DB3A5A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6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8601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F2782C47-3A95-4269-BD29-3E0CC924FB01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7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179201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A211408F-8964-48CF-8D3C-2C69D96A1651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7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6041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AD485F43-CC70-4BBF-92A6-FD1AB4AD8EB1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7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0.05525</cdr:y>
    </cdr:to>
    <cdr:sp macro="" textlink="'Title Page'!$B$37">
      <cdr:nvSpPr>
        <cdr:cNvPr id="361473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9736865F-3828-4A56-B124-F4B311D24ACA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7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32665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F6FC8987-1040-4923-BA67-771FECE1F138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7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</cdr:y>
    </cdr:to>
    <cdr:sp macro="" textlink="'Title Page'!$B$37">
      <cdr:nvSpPr>
        <cdr:cNvPr id="78849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11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E730F87D-5428-40EE-A7F6-2E3082369D47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8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0.05525</cdr:y>
    </cdr:to>
    <cdr:sp macro="" textlink="'Title Page'!$B$37">
      <cdr:nvSpPr>
        <cdr:cNvPr id="36761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BDBEFEB1-90EF-48A7-9012-02517E914D8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8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</cdr:y>
    </cdr:to>
    <cdr:sp macro="" textlink="'Title Page'!$B$37">
      <cdr:nvSpPr>
        <cdr:cNvPr id="21913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11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1F051D13-B05E-466F-9AE0-1A5F2311361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8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4.xml><?xml version="1.0" encoding="utf-8"?>
<c:userShapes xmlns:c="http://schemas.openxmlformats.org/drawingml/2006/chart">
  <cdr:relSizeAnchor xmlns:cdr="http://schemas.openxmlformats.org/drawingml/2006/chartDrawing">
    <cdr:from>
      <cdr:x>0.38624</cdr:x>
      <cdr:y>0.18189</cdr:y>
    </cdr:from>
    <cdr:to>
      <cdr:x>0.38707</cdr:x>
      <cdr:y>0.72125</cdr:y>
    </cdr:to>
    <cdr:sp macro="" textlink="">
      <cdr:nvSpPr>
        <cdr:cNvPr id="24577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 flipV="1">
          <a:off x="3314700" y="1062038"/>
          <a:ext cx="7137" cy="3149215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0.66233</cdr:x>
      <cdr:y>0.18108</cdr:y>
    </cdr:from>
    <cdr:to>
      <cdr:x>0.66315</cdr:x>
      <cdr:y>0.72207</cdr:y>
    </cdr:to>
    <cdr:sp macro="" textlink="">
      <cdr:nvSpPr>
        <cdr:cNvPr id="24578" name="Line 2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5684156" y="1057275"/>
          <a:ext cx="7032" cy="315874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0.12069</cdr:x>
      <cdr:y>0.18205</cdr:y>
    </cdr:from>
    <cdr:to>
      <cdr:x>0.37669</cdr:x>
      <cdr:y>0.24605</cdr:y>
    </cdr:to>
    <cdr:sp macro="" textlink="">
      <cdr:nvSpPr>
        <cdr:cNvPr id="24579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035766" y="1062960"/>
          <a:ext cx="2196998" cy="37368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Total (compr + both fans) </a:t>
          </a:r>
        </a:p>
      </cdr:txBody>
    </cdr:sp>
  </cdr:relSizeAnchor>
  <cdr:relSizeAnchor xmlns:cdr="http://schemas.openxmlformats.org/drawingml/2006/chartDrawing">
    <cdr:from>
      <cdr:x>0.66315</cdr:x>
      <cdr:y>0.1796</cdr:y>
    </cdr:from>
    <cdr:to>
      <cdr:x>0.93785</cdr:x>
      <cdr:y>0.2436</cdr:y>
    </cdr:to>
    <cdr:sp macro="" textlink="">
      <cdr:nvSpPr>
        <cdr:cNvPr id="24580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691189" y="1048672"/>
          <a:ext cx="2357436" cy="37368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Indoor Fan</a:t>
          </a:r>
        </a:p>
      </cdr:txBody>
    </cdr:sp>
  </cdr:relSizeAnchor>
  <cdr:relSizeAnchor xmlns:cdr="http://schemas.openxmlformats.org/drawingml/2006/chartDrawing">
    <cdr:from>
      <cdr:x>0.38679</cdr:x>
      <cdr:y>0.18205</cdr:y>
    </cdr:from>
    <cdr:to>
      <cdr:x>0.66315</cdr:x>
      <cdr:y>0.2558</cdr:y>
    </cdr:to>
    <cdr:sp macro="" textlink="">
      <cdr:nvSpPr>
        <cdr:cNvPr id="24581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319463" y="1062960"/>
          <a:ext cx="2371725" cy="43061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Outdoor Fan</a:t>
          </a:r>
        </a:p>
      </cdr:txBody>
    </cdr:sp>
  </cdr:relSizeAnchor>
  <cdr:relSizeAnchor xmlns:cdr="http://schemas.openxmlformats.org/drawingml/2006/chartDrawing">
    <cdr:from>
      <cdr:x>0.24917</cdr:x>
      <cdr:y>0.27162</cdr:y>
    </cdr:from>
    <cdr:to>
      <cdr:x>0.24924</cdr:x>
      <cdr:y>0.7237</cdr:y>
    </cdr:to>
    <cdr:sp macro="" textlink="">
      <cdr:nvSpPr>
        <cdr:cNvPr id="24582" name="Line 6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 flipV="1">
          <a:off x="2138363" y="1585913"/>
          <a:ext cx="616" cy="2639628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 cap="rnd">
          <a:solidFill>
            <a:srgbClr val="000000"/>
          </a:solidFill>
          <a:prstDash val="sysDot"/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0.52386</cdr:x>
      <cdr:y>0.27162</cdr:y>
    </cdr:from>
    <cdr:to>
      <cdr:x>0.52484</cdr:x>
      <cdr:y>0.72288</cdr:y>
    </cdr:to>
    <cdr:sp macro="" textlink="">
      <cdr:nvSpPr>
        <cdr:cNvPr id="24583" name="Line 7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 flipV="1">
          <a:off x="4495800" y="1585913"/>
          <a:ext cx="8374" cy="2634865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 cap="rnd">
          <a:solidFill>
            <a:srgbClr val="000000"/>
          </a:solidFill>
          <a:prstDash val="sysDot"/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0.80049</cdr:x>
      <cdr:y>0.27162</cdr:y>
    </cdr:from>
    <cdr:to>
      <cdr:x>0.80078</cdr:x>
      <cdr:y>0.72043</cdr:y>
    </cdr:to>
    <cdr:sp macro="" textlink="">
      <cdr:nvSpPr>
        <cdr:cNvPr id="24584" name="Line 8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6869842" y="1585913"/>
          <a:ext cx="2446" cy="2620578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 cap="rnd">
          <a:solidFill>
            <a:srgbClr val="000000"/>
          </a:solidFill>
          <a:prstDash val="sysDot"/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0.52404</cdr:x>
      <cdr:y>0.27131</cdr:y>
    </cdr:from>
    <cdr:to>
      <cdr:x>0.66315</cdr:x>
      <cdr:y>0.33406</cdr:y>
    </cdr:to>
    <cdr:sp macro="" textlink="">
      <cdr:nvSpPr>
        <cdr:cNvPr id="24585" name="Text Box 9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497314" y="1584148"/>
          <a:ext cx="1193874" cy="36638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CE530, Dry Coil</a:t>
          </a:r>
        </a:p>
      </cdr:txBody>
    </cdr:sp>
  </cdr:relSizeAnchor>
  <cdr:relSizeAnchor xmlns:cdr="http://schemas.openxmlformats.org/drawingml/2006/chartDrawing">
    <cdr:from>
      <cdr:x>0.24808</cdr:x>
      <cdr:y>0.2705</cdr:y>
    </cdr:from>
    <cdr:to>
      <cdr:x>0.38457</cdr:x>
      <cdr:y>0.33525</cdr:y>
    </cdr:to>
    <cdr:sp macro="" textlink="">
      <cdr:nvSpPr>
        <cdr:cNvPr id="24586" name="Text Box 10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129029" y="1579385"/>
          <a:ext cx="1171383" cy="37806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CE530, Dry Coil</a:t>
          </a:r>
        </a:p>
      </cdr:txBody>
    </cdr:sp>
  </cdr:relSizeAnchor>
  <cdr:relSizeAnchor xmlns:cdr="http://schemas.openxmlformats.org/drawingml/2006/chartDrawing">
    <cdr:from>
      <cdr:x>0.80052</cdr:x>
      <cdr:y>0.272</cdr:y>
    </cdr:from>
    <cdr:to>
      <cdr:x>0.93729</cdr:x>
      <cdr:y>0.3515</cdr:y>
    </cdr:to>
    <cdr:sp macro="" textlink="">
      <cdr:nvSpPr>
        <cdr:cNvPr id="24587" name="Text Box 1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870102" y="1588144"/>
          <a:ext cx="1173761" cy="46418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CE530, Dry Coil</a:t>
          </a:r>
        </a:p>
      </cdr:txBody>
    </cdr:sp>
  </cdr:relSizeAnchor>
  <cdr:relSizeAnchor xmlns:cdr="http://schemas.openxmlformats.org/drawingml/2006/chartDrawing">
    <cdr:from>
      <cdr:x>0.19702</cdr:x>
      <cdr:y>0.27133</cdr:y>
    </cdr:from>
    <cdr:to>
      <cdr:x>0.26827</cdr:x>
      <cdr:y>0.33608</cdr:y>
    </cdr:to>
    <cdr:sp macro="" textlink="">
      <cdr:nvSpPr>
        <cdr:cNvPr id="24588" name="Text Box 1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690827" y="1584252"/>
          <a:ext cx="611470" cy="37806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CE500</a:t>
          </a:r>
        </a:p>
      </cdr:txBody>
    </cdr:sp>
  </cdr:relSizeAnchor>
  <cdr:relSizeAnchor xmlns:cdr="http://schemas.openxmlformats.org/drawingml/2006/chartDrawing">
    <cdr:from>
      <cdr:x>0.38651</cdr:x>
      <cdr:y>0.27213</cdr:y>
    </cdr:from>
    <cdr:to>
      <cdr:x>0.52301</cdr:x>
      <cdr:y>0.33688</cdr:y>
    </cdr:to>
    <cdr:sp macro="" textlink="">
      <cdr:nvSpPr>
        <cdr:cNvPr id="24589" name="Text Box 1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317074" y="1588910"/>
          <a:ext cx="1171447" cy="37806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CE500, Wet Coil</a:t>
          </a:r>
        </a:p>
      </cdr:txBody>
    </cdr:sp>
  </cdr:relSizeAnchor>
  <cdr:relSizeAnchor xmlns:cdr="http://schemas.openxmlformats.org/drawingml/2006/chartDrawing">
    <cdr:from>
      <cdr:x>0.66272</cdr:x>
      <cdr:y>0.27131</cdr:y>
    </cdr:from>
    <cdr:to>
      <cdr:x>0.80078</cdr:x>
      <cdr:y>0.35131</cdr:y>
    </cdr:to>
    <cdr:sp macro="" textlink="">
      <cdr:nvSpPr>
        <cdr:cNvPr id="24590" name="Text Box 1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687505" y="1584147"/>
          <a:ext cx="1184784" cy="46710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CE500, Wet Coil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0.999</cdr:x>
      <cdr:y>0.056</cdr:y>
    </cdr:to>
    <cdr:sp macro="" textlink="'Title Page'!$B$37">
      <cdr:nvSpPr>
        <cdr:cNvPr id="24591" name="Text Box 15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697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E2C3A71B-A50F-4167-A220-3CF9B0FF6760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8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6.xml><?xml version="1.0" encoding="utf-8"?>
<c:userShapes xmlns:c="http://schemas.openxmlformats.org/drawingml/2006/chart">
  <cdr:relSizeAnchor xmlns:cdr="http://schemas.openxmlformats.org/drawingml/2006/chartDrawing">
    <cdr:from>
      <cdr:x>0.3929</cdr:x>
      <cdr:y>0.18108</cdr:y>
    </cdr:from>
    <cdr:to>
      <cdr:x>0.39291</cdr:x>
      <cdr:y>0.72131</cdr:y>
    </cdr:to>
    <cdr:sp macro="" textlink="">
      <cdr:nvSpPr>
        <cdr:cNvPr id="10242" name="Line 2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 flipV="1">
          <a:off x="3371849" y="1057275"/>
          <a:ext cx="133" cy="3154318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0.66563</cdr:x>
      <cdr:y>0.18108</cdr:y>
    </cdr:from>
    <cdr:to>
      <cdr:x>0.66565</cdr:x>
      <cdr:y>0.72212</cdr:y>
    </cdr:to>
    <cdr:sp macro="" textlink="">
      <cdr:nvSpPr>
        <cdr:cNvPr id="10243" name="Line 3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5712423" y="1057274"/>
          <a:ext cx="195" cy="3159081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0.12072</cdr:x>
      <cdr:y>0.18223</cdr:y>
    </cdr:from>
    <cdr:to>
      <cdr:x>0.39179</cdr:x>
      <cdr:y>0.22573</cdr:y>
    </cdr:to>
    <cdr:sp macro="" textlink="">
      <cdr:nvSpPr>
        <cdr:cNvPr id="10244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036008" y="1064022"/>
          <a:ext cx="2326317" cy="25398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32004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Total</a:t>
          </a:r>
        </a:p>
      </cdr:txBody>
    </cdr:sp>
  </cdr:relSizeAnchor>
  <cdr:relSizeAnchor xmlns:cdr="http://schemas.openxmlformats.org/drawingml/2006/chartDrawing">
    <cdr:from>
      <cdr:x>0.39322</cdr:x>
      <cdr:y>0.18155</cdr:y>
    </cdr:from>
    <cdr:to>
      <cdr:x>0.66426</cdr:x>
      <cdr:y>0.2258</cdr:y>
    </cdr:to>
    <cdr:sp macro="" textlink="">
      <cdr:nvSpPr>
        <cdr:cNvPr id="10245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374583" y="1060025"/>
          <a:ext cx="2326130" cy="25836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32004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Sensible</a:t>
          </a:r>
        </a:p>
      </cdr:txBody>
    </cdr:sp>
  </cdr:relSizeAnchor>
  <cdr:relSizeAnchor xmlns:cdr="http://schemas.openxmlformats.org/drawingml/2006/chartDrawing">
    <cdr:from>
      <cdr:x>0.66604</cdr:x>
      <cdr:y>0.18223</cdr:y>
    </cdr:from>
    <cdr:to>
      <cdr:x>0.93785</cdr:x>
      <cdr:y>0.23448</cdr:y>
    </cdr:to>
    <cdr:sp macro="" textlink="">
      <cdr:nvSpPr>
        <cdr:cNvPr id="10246" name="Text Box 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715941" y="1064022"/>
          <a:ext cx="2332684" cy="30507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32004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Latent</a:t>
          </a:r>
        </a:p>
      </cdr:txBody>
    </cdr:sp>
  </cdr:relSizeAnchor>
  <cdr:relSizeAnchor xmlns:cdr="http://schemas.openxmlformats.org/drawingml/2006/chartDrawing">
    <cdr:from>
      <cdr:x>0.25625</cdr:x>
      <cdr:y>0.24796</cdr:y>
    </cdr:from>
    <cdr:to>
      <cdr:x>0.25694</cdr:x>
      <cdr:y>0.72244</cdr:y>
    </cdr:to>
    <cdr:sp macro="" textlink="">
      <cdr:nvSpPr>
        <cdr:cNvPr id="10247" name="Line 7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2199122" y="1447800"/>
          <a:ext cx="5916" cy="2770397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 cap="rnd">
          <a:solidFill>
            <a:srgbClr val="000000"/>
          </a:solidFill>
          <a:prstDash val="sysDot"/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0.5296</cdr:x>
      <cdr:y>0.24796</cdr:y>
    </cdr:from>
    <cdr:to>
      <cdr:x>0.52997</cdr:x>
      <cdr:y>0.72043</cdr:y>
    </cdr:to>
    <cdr:sp macro="" textlink="">
      <cdr:nvSpPr>
        <cdr:cNvPr id="10248" name="Line 8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4545056" y="1447800"/>
          <a:ext cx="3132" cy="2758692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 cap="rnd">
          <a:solidFill>
            <a:srgbClr val="000000"/>
          </a:solidFill>
          <a:prstDash val="sysDot"/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0.80022</cdr:x>
      <cdr:y>0.24878</cdr:y>
    </cdr:from>
    <cdr:to>
      <cdr:x>0.80165</cdr:x>
      <cdr:y>0.71918</cdr:y>
    </cdr:to>
    <cdr:sp macro="" textlink="">
      <cdr:nvSpPr>
        <cdr:cNvPr id="10249" name="Line 9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 flipV="1">
          <a:off x="6867525" y="1452563"/>
          <a:ext cx="12266" cy="2746586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 cap="rnd">
          <a:solidFill>
            <a:srgbClr val="000000"/>
          </a:solidFill>
          <a:prstDash val="sysDot"/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0.53032</cdr:x>
      <cdr:y>0.24889</cdr:y>
    </cdr:from>
    <cdr:to>
      <cdr:x>0.66537</cdr:x>
      <cdr:y>0.29289</cdr:y>
    </cdr:to>
    <cdr:sp macro="" textlink="">
      <cdr:nvSpPr>
        <cdr:cNvPr id="10250" name="Text Box 10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551233" y="1453232"/>
          <a:ext cx="1159005" cy="25690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CE530, Dry</a:t>
          </a:r>
        </a:p>
      </cdr:txBody>
    </cdr:sp>
  </cdr:relSizeAnchor>
  <cdr:relSizeAnchor xmlns:cdr="http://schemas.openxmlformats.org/drawingml/2006/chartDrawing">
    <cdr:from>
      <cdr:x>0.25945</cdr:x>
      <cdr:y>0.24971</cdr:y>
    </cdr:from>
    <cdr:to>
      <cdr:x>0.39234</cdr:x>
      <cdr:y>0.29371</cdr:y>
    </cdr:to>
    <cdr:sp macro="" textlink="">
      <cdr:nvSpPr>
        <cdr:cNvPr id="10252" name="Text Box 1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226638" y="1457994"/>
          <a:ext cx="1140450" cy="25690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CE530, Dry</a:t>
          </a:r>
        </a:p>
      </cdr:txBody>
    </cdr:sp>
  </cdr:relSizeAnchor>
  <cdr:relSizeAnchor xmlns:cdr="http://schemas.openxmlformats.org/drawingml/2006/chartDrawing">
    <cdr:from>
      <cdr:x>0.80054</cdr:x>
      <cdr:y>0.24889</cdr:y>
    </cdr:from>
    <cdr:to>
      <cdr:x>0.93785</cdr:x>
      <cdr:y>0.30439</cdr:y>
    </cdr:to>
    <cdr:sp macro="" textlink="">
      <cdr:nvSpPr>
        <cdr:cNvPr id="10254" name="Text Box 1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870266" y="1453232"/>
          <a:ext cx="1178359" cy="3240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CE530, Dry</a:t>
          </a:r>
        </a:p>
      </cdr:txBody>
    </cdr:sp>
  </cdr:relSizeAnchor>
  <cdr:relSizeAnchor xmlns:cdr="http://schemas.openxmlformats.org/drawingml/2006/chartDrawing">
    <cdr:from>
      <cdr:x>0.20511</cdr:x>
      <cdr:y>0.24889</cdr:y>
    </cdr:from>
    <cdr:to>
      <cdr:x>0.27261</cdr:x>
      <cdr:y>0.29289</cdr:y>
    </cdr:to>
    <cdr:sp macro="" textlink="">
      <cdr:nvSpPr>
        <cdr:cNvPr id="10255" name="Text Box 1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760284" y="1453232"/>
          <a:ext cx="579287" cy="25690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CE500</a:t>
          </a:r>
        </a:p>
      </cdr:txBody>
    </cdr:sp>
  </cdr:relSizeAnchor>
  <cdr:relSizeAnchor xmlns:cdr="http://schemas.openxmlformats.org/drawingml/2006/chartDrawing">
    <cdr:from>
      <cdr:x>0.39291</cdr:x>
      <cdr:y>0.24889</cdr:y>
    </cdr:from>
    <cdr:to>
      <cdr:x>0.52886</cdr:x>
      <cdr:y>0.29289</cdr:y>
    </cdr:to>
    <cdr:sp macro="" textlink="">
      <cdr:nvSpPr>
        <cdr:cNvPr id="10256" name="Text Box 1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371983" y="1453232"/>
          <a:ext cx="1166680" cy="25690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CE500, Wet</a:t>
          </a:r>
        </a:p>
      </cdr:txBody>
    </cdr:sp>
  </cdr:relSizeAnchor>
  <cdr:relSizeAnchor xmlns:cdr="http://schemas.openxmlformats.org/drawingml/2006/chartDrawing">
    <cdr:from>
      <cdr:x>0.66546</cdr:x>
      <cdr:y>0.24889</cdr:y>
    </cdr:from>
    <cdr:to>
      <cdr:x>0.79911</cdr:x>
      <cdr:y>0.30439</cdr:y>
    </cdr:to>
    <cdr:sp macro="" textlink="">
      <cdr:nvSpPr>
        <cdr:cNvPr id="10257" name="Text Box 17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711009" y="1453232"/>
          <a:ext cx="1146991" cy="3240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CE500, Wet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10258" name="Text Box 18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75F474D2-7268-4A4D-97BC-52772B538BBE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8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8.xml><?xml version="1.0" encoding="utf-8"?>
<c:userShapes xmlns:c="http://schemas.openxmlformats.org/drawingml/2006/chart">
  <cdr:relSizeAnchor xmlns:cdr="http://schemas.openxmlformats.org/drawingml/2006/chartDrawing">
    <cdr:from>
      <cdr:x>0.5222</cdr:x>
      <cdr:y>0.18108</cdr:y>
    </cdr:from>
    <cdr:to>
      <cdr:x>0.5222</cdr:x>
      <cdr:y>0.72186</cdr:y>
    </cdr:to>
    <cdr:sp macro="" textlink="">
      <cdr:nvSpPr>
        <cdr:cNvPr id="442369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 flipV="1">
          <a:off x="4481512" y="1057275"/>
          <a:ext cx="1" cy="3157538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0.10488</cdr:x>
      <cdr:y>0.18138</cdr:y>
    </cdr:from>
    <cdr:to>
      <cdr:x>0.52109</cdr:x>
      <cdr:y>0.24113</cdr:y>
    </cdr:to>
    <cdr:sp macro="" textlink="">
      <cdr:nvSpPr>
        <cdr:cNvPr id="442371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00113" y="1059037"/>
          <a:ext cx="3571875" cy="34887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CE500, Wet Coil</a:t>
          </a:r>
        </a:p>
      </cdr:txBody>
    </cdr:sp>
  </cdr:relSizeAnchor>
  <cdr:relSizeAnchor xmlns:cdr="http://schemas.openxmlformats.org/drawingml/2006/chartDrawing">
    <cdr:from>
      <cdr:x>0.52225</cdr:x>
      <cdr:y>0.18301</cdr:y>
    </cdr:from>
    <cdr:to>
      <cdr:x>0.93729</cdr:x>
      <cdr:y>0.25551</cdr:y>
    </cdr:to>
    <cdr:sp macro="" textlink="">
      <cdr:nvSpPr>
        <cdr:cNvPr id="442372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481977" y="1068562"/>
          <a:ext cx="3561886" cy="42331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CE530, Dry Coil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442373" name="Text Box 5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B2626C6D-91A9-4851-8BF6-80B1F8DF2E6C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8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0.xml><?xml version="1.0" encoding="utf-8"?>
<c:userShapes xmlns:c="http://schemas.openxmlformats.org/drawingml/2006/chart">
  <cdr:relSizeAnchor xmlns:cdr="http://schemas.openxmlformats.org/drawingml/2006/chartDrawing">
    <cdr:from>
      <cdr:x>0.53052</cdr:x>
      <cdr:y>0.18026</cdr:y>
    </cdr:from>
    <cdr:to>
      <cdr:x>0.53108</cdr:x>
      <cdr:y>0.72104</cdr:y>
    </cdr:to>
    <cdr:sp macro="" textlink="">
      <cdr:nvSpPr>
        <cdr:cNvPr id="22529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 flipV="1">
          <a:off x="4552949" y="1052513"/>
          <a:ext cx="4762" cy="3157536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0.12339</cdr:x>
      <cdr:y>0.1818</cdr:y>
    </cdr:from>
    <cdr:to>
      <cdr:x>0.52941</cdr:x>
      <cdr:y>0.24205</cdr:y>
    </cdr:to>
    <cdr:sp macro="" textlink="">
      <cdr:nvSpPr>
        <cdr:cNvPr id="22531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058967" y="1061499"/>
          <a:ext cx="3484457" cy="35178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CE500, Wet Coil</a:t>
          </a:r>
        </a:p>
      </cdr:txBody>
    </cdr:sp>
  </cdr:relSizeAnchor>
  <cdr:relSizeAnchor xmlns:cdr="http://schemas.openxmlformats.org/drawingml/2006/chartDrawing">
    <cdr:from>
      <cdr:x>0.53068</cdr:x>
      <cdr:y>0.18137</cdr:y>
    </cdr:from>
    <cdr:to>
      <cdr:x>0.9384</cdr:x>
      <cdr:y>0.25412</cdr:y>
    </cdr:to>
    <cdr:sp macro="" textlink="">
      <cdr:nvSpPr>
        <cdr:cNvPr id="22532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554330" y="1058963"/>
          <a:ext cx="3499057" cy="4247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CE530, Dry Coil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22533" name="Text Box 5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06263BA-DA7F-4A85-A8B7-FB065B3288C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9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2.xml><?xml version="1.0" encoding="utf-8"?>
<c:userShapes xmlns:c="http://schemas.openxmlformats.org/drawingml/2006/chart">
  <cdr:relSizeAnchor xmlns:cdr="http://schemas.openxmlformats.org/drawingml/2006/chartDrawing">
    <cdr:from>
      <cdr:x>0.1705</cdr:x>
      <cdr:y>0.37675</cdr:y>
    </cdr:from>
    <cdr:to>
      <cdr:x>0.41075</cdr:x>
      <cdr:y>0.4145</cdr:y>
    </cdr:to>
    <cdr:sp macro="" textlink="">
      <cdr:nvSpPr>
        <cdr:cNvPr id="1025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463235" y="2199777"/>
          <a:ext cx="2061832" cy="22041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Compressor + OD Fan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 xmlns:a="http://schemas.openxmlformats.org/drawingml/2006/main"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1028" name="Text Box 4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BB759E3B-207A-40E4-9AF7-9A44BF6E6D71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9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4.xml><?xml version="1.0" encoding="utf-8"?>
<c:userShapes xmlns:c="http://schemas.openxmlformats.org/drawingml/2006/chart">
  <cdr:relSizeAnchor xmlns:cdr="http://schemas.openxmlformats.org/drawingml/2006/chartDrawing">
    <cdr:from>
      <cdr:x>0.19075</cdr:x>
      <cdr:y>0.48975</cdr:y>
    </cdr:from>
    <cdr:to>
      <cdr:x>0.34375</cdr:x>
      <cdr:y>0.52775</cdr:y>
    </cdr:to>
    <cdr:sp macro="" textlink="">
      <cdr:nvSpPr>
        <cdr:cNvPr id="27852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637021" y="2859565"/>
          <a:ext cx="1313050" cy="2218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Sensible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 xmlns:a="http://schemas.openxmlformats.org/drawingml/2006/main"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0.68925</cdr:x>
      <cdr:y>0.60125</cdr:y>
    </cdr:from>
    <cdr:to>
      <cdr:x>0.89125</cdr:x>
      <cdr:y>0.65275</cdr:y>
    </cdr:to>
    <cdr:sp macro="" textlink="">
      <cdr:nvSpPr>
        <cdr:cNvPr id="27853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915161" y="3510594"/>
          <a:ext cx="1733569" cy="30069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Latent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278531" name="Text Box 3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8CBFDA99-B365-4BE9-9E3F-29E245D3017D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9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45465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D8B1914A-0B2D-4056-89B0-F2E630479733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9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5123" name="Text Box 3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B2459674-E6A5-4A72-8302-802E88336F92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9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 enableFormatConditionsCalculation="0"/>
  <dimension ref="A2:A47"/>
  <sheetViews>
    <sheetView workbookViewId="0"/>
  </sheetViews>
  <sheetFormatPr baseColWidth="10" defaultColWidth="8.625" defaultRowHeight="16" x14ac:dyDescent="0"/>
  <cols>
    <col min="1" max="1" width="112.5" customWidth="1"/>
  </cols>
  <sheetData>
    <row r="2" spans="1:1">
      <c r="A2" s="71"/>
    </row>
    <row r="3" spans="1:1">
      <c r="A3" s="71"/>
    </row>
    <row r="4" spans="1:1">
      <c r="A4" s="71"/>
    </row>
    <row r="5" spans="1:1">
      <c r="A5" s="902" t="s">
        <v>2220</v>
      </c>
    </row>
    <row r="6" spans="1:1">
      <c r="A6" s="902" t="s">
        <v>662</v>
      </c>
    </row>
    <row r="7" spans="1:1">
      <c r="A7" s="902" t="s">
        <v>550</v>
      </c>
    </row>
    <row r="8" spans="1:1">
      <c r="A8" s="902" t="s">
        <v>552</v>
      </c>
    </row>
    <row r="9" spans="1:1">
      <c r="A9" s="71"/>
    </row>
    <row r="10" spans="1:1">
      <c r="A10" s="71"/>
    </row>
    <row r="11" spans="1:1">
      <c r="A11" s="903" t="s">
        <v>2215</v>
      </c>
    </row>
    <row r="12" spans="1:1">
      <c r="A12" s="903" t="s">
        <v>2174</v>
      </c>
    </row>
    <row r="13" spans="1:1">
      <c r="A13" s="903" t="s">
        <v>2175</v>
      </c>
    </row>
    <row r="14" spans="1:1">
      <c r="A14" s="904" t="s">
        <v>601</v>
      </c>
    </row>
    <row r="15" spans="1:1">
      <c r="A15" s="903" t="s">
        <v>659</v>
      </c>
    </row>
    <row r="16" spans="1:1">
      <c r="A16" s="903" t="s">
        <v>2176</v>
      </c>
    </row>
    <row r="17" spans="1:1">
      <c r="A17" s="903" t="s">
        <v>2177</v>
      </c>
    </row>
    <row r="18" spans="1:1">
      <c r="A18" s="71"/>
    </row>
    <row r="19" spans="1:1">
      <c r="A19" s="903" t="s">
        <v>2178</v>
      </c>
    </row>
    <row r="20" spans="1:1">
      <c r="A20" s="903" t="s">
        <v>660</v>
      </c>
    </row>
    <row r="21" spans="1:1">
      <c r="A21" s="905"/>
    </row>
    <row r="22" spans="1:1">
      <c r="A22" s="71"/>
    </row>
    <row r="24" spans="1:1">
      <c r="A24" s="906" t="s">
        <v>750</v>
      </c>
    </row>
    <row r="25" spans="1:1">
      <c r="A25" s="905" t="s">
        <v>2179</v>
      </c>
    </row>
    <row r="26" spans="1:1">
      <c r="A26" s="905" t="s">
        <v>2180</v>
      </c>
    </row>
    <row r="27" spans="1:1">
      <c r="A27" s="905" t="s">
        <v>2181</v>
      </c>
    </row>
    <row r="28" spans="1:1">
      <c r="A28" s="905" t="s">
        <v>2182</v>
      </c>
    </row>
    <row r="29" spans="1:1">
      <c r="A29" s="905" t="s">
        <v>2189</v>
      </c>
    </row>
    <row r="30" spans="1:1">
      <c r="A30" s="905" t="s">
        <v>2183</v>
      </c>
    </row>
    <row r="31" spans="1:1">
      <c r="A31" s="905" t="s">
        <v>2184</v>
      </c>
    </row>
    <row r="32" spans="1:1">
      <c r="A32" s="905" t="s">
        <v>2185</v>
      </c>
    </row>
    <row r="33" spans="1:1">
      <c r="A33" s="905" t="s">
        <v>2186</v>
      </c>
    </row>
    <row r="34" spans="1:1">
      <c r="A34" s="905" t="s">
        <v>2187</v>
      </c>
    </row>
    <row r="35" spans="1:1">
      <c r="A35" s="905" t="s">
        <v>2188</v>
      </c>
    </row>
    <row r="36" spans="1:1">
      <c r="A36" s="905"/>
    </row>
    <row r="37" spans="1:1">
      <c r="A37" s="905" t="s">
        <v>661</v>
      </c>
    </row>
    <row r="38" spans="1:1">
      <c r="A38" s="907" t="s">
        <v>668</v>
      </c>
    </row>
    <row r="39" spans="1:1">
      <c r="A39" s="907" t="s">
        <v>666</v>
      </c>
    </row>
    <row r="40" spans="1:1">
      <c r="A40" s="907" t="s">
        <v>667</v>
      </c>
    </row>
    <row r="41" spans="1:1">
      <c r="A41" s="907" t="s">
        <v>663</v>
      </c>
    </row>
    <row r="42" spans="1:1">
      <c r="A42" s="907" t="s">
        <v>665</v>
      </c>
    </row>
    <row r="43" spans="1:1">
      <c r="A43" s="907" t="s">
        <v>664</v>
      </c>
    </row>
    <row r="44" spans="1:1">
      <c r="A44" s="907"/>
    </row>
    <row r="45" spans="1:1">
      <c r="A45" s="907"/>
    </row>
    <row r="46" spans="1:1">
      <c r="A46" s="907"/>
    </row>
    <row r="47" spans="1:1">
      <c r="A47" s="907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19" enableFormatConditionsCalculation="0">
    <pageSetUpPr fitToPage="1"/>
  </sheetPr>
  <dimension ref="A1:Y405"/>
  <sheetViews>
    <sheetView defaultGridColor="0" colorId="22" workbookViewId="0">
      <selection activeCell="A6" sqref="A6"/>
    </sheetView>
  </sheetViews>
  <sheetFormatPr baseColWidth="10" defaultColWidth="9.625" defaultRowHeight="16" x14ac:dyDescent="0"/>
  <cols>
    <col min="1" max="1" width="0.75" customWidth="1"/>
    <col min="2" max="2" width="10.875" customWidth="1"/>
    <col min="3" max="3" width="8.25" customWidth="1"/>
    <col min="4" max="4" width="7.375" customWidth="1"/>
    <col min="5" max="9" width="6.875" customWidth="1"/>
    <col min="10" max="10" width="6.25" customWidth="1"/>
    <col min="11" max="12" width="5.625" customWidth="1"/>
    <col min="13" max="13" width="6.875" customWidth="1"/>
    <col min="14" max="14" width="0.625" customWidth="1"/>
    <col min="15" max="17" width="6.875" customWidth="1"/>
    <col min="18" max="21" width="2.125" customWidth="1"/>
    <col min="22" max="22" width="6.375" customWidth="1"/>
    <col min="23" max="23" width="5.625" customWidth="1"/>
    <col min="24" max="24" width="7.125" customWidth="1"/>
    <col min="32" max="32" width="10.625" customWidth="1"/>
    <col min="43" max="43" width="10.625" customWidth="1"/>
    <col min="52" max="52" width="0.75" customWidth="1"/>
    <col min="53" max="67" width="6.625" customWidth="1"/>
    <col min="68" max="68" width="1" customWidth="1"/>
    <col min="69" max="69" width="6.625" customWidth="1"/>
    <col min="70" max="70" width="0.75" customWidth="1"/>
    <col min="71" max="71" width="4.5" customWidth="1"/>
    <col min="72" max="85" width="6.625" customWidth="1"/>
    <col min="86" max="86" width="0.75" customWidth="1"/>
    <col min="87" max="87" width="6.625" customWidth="1"/>
    <col min="88" max="88" width="1" customWidth="1"/>
    <col min="89" max="89" width="7.625" customWidth="1"/>
    <col min="90" max="90" width="5.625" customWidth="1"/>
    <col min="91" max="91" width="6.625" customWidth="1"/>
    <col min="92" max="99" width="5.625" customWidth="1"/>
    <col min="100" max="100" width="7.625" customWidth="1"/>
    <col min="101" max="103" width="5.625" customWidth="1"/>
    <col min="104" max="104" width="0.875" customWidth="1"/>
    <col min="105" max="105" width="6.875" customWidth="1"/>
    <col min="106" max="106" width="0.75" customWidth="1"/>
    <col min="107" max="107" width="8.375" customWidth="1"/>
    <col min="108" max="108" width="5.625" customWidth="1"/>
    <col min="109" max="109" width="6.625" customWidth="1"/>
    <col min="110" max="121" width="5.625" customWidth="1"/>
    <col min="122" max="122" width="0.875" customWidth="1"/>
    <col min="123" max="123" width="6.75" customWidth="1"/>
  </cols>
  <sheetData>
    <row r="1" spans="1:25" ht="12.75" customHeight="1">
      <c r="A1" s="1089" t="str">
        <f>'Title Page'!$B$30</f>
        <v>ASHRAE Standard 140-2014, Informative Annex B16, Section B16.5.2</v>
      </c>
      <c r="B1" s="1089"/>
      <c r="C1" s="1089"/>
      <c r="D1" s="1089"/>
      <c r="E1" s="1089"/>
      <c r="F1" s="1089"/>
      <c r="G1" s="1089"/>
      <c r="H1" s="1089"/>
      <c r="I1" s="1089"/>
      <c r="J1" s="1089"/>
      <c r="K1" s="1089"/>
      <c r="L1" s="1089"/>
      <c r="M1" s="1089"/>
      <c r="N1" s="71"/>
      <c r="O1" s="71"/>
    </row>
    <row r="2" spans="1:25" ht="12.75" customHeight="1">
      <c r="A2" s="1089" t="str">
        <f>'Title Page'!$B$32</f>
        <v>Example Results for Section 5.3 - HVAC Equipment Performance Tests CE300-CE545</v>
      </c>
      <c r="B2" s="1089"/>
      <c r="C2" s="1089"/>
      <c r="D2" s="1089"/>
      <c r="E2" s="1089"/>
      <c r="F2" s="1089"/>
      <c r="G2" s="1089"/>
      <c r="H2" s="1089"/>
      <c r="I2" s="1089"/>
      <c r="J2" s="1089"/>
      <c r="K2" s="1089"/>
      <c r="L2" s="1089"/>
      <c r="M2" s="1089"/>
      <c r="N2" s="960"/>
      <c r="O2" s="960"/>
    </row>
    <row r="3" spans="1:25" ht="12.75" customHeight="1">
      <c r="A3" s="1089" t="str">
        <f>'Title Page'!$B$34</f>
        <v/>
      </c>
      <c r="B3" s="1089"/>
      <c r="C3" s="1089"/>
      <c r="D3" s="1089"/>
      <c r="E3" s="1089"/>
      <c r="F3" s="1089"/>
      <c r="G3" s="1089"/>
      <c r="H3" s="1089"/>
      <c r="I3" s="1089"/>
      <c r="J3" s="1089"/>
      <c r="K3" s="1089"/>
      <c r="L3" s="1089"/>
      <c r="M3" s="1089"/>
      <c r="N3" s="960"/>
      <c r="O3" s="960"/>
    </row>
    <row r="4" spans="1:25" ht="16.5" customHeight="1">
      <c r="C4" s="813" t="str">
        <f>"Note:  The statistics in the tables below are based on the Standard 140 informative example results."</f>
        <v>Note:  The statistics in the tables below are based on the Standard 140 informative example results.</v>
      </c>
    </row>
    <row r="5" spans="1:25" ht="10.5" customHeight="1">
      <c r="C5" s="813" t="s">
        <v>600</v>
      </c>
    </row>
    <row r="6" spans="1:25" ht="8.25" customHeight="1">
      <c r="B6" s="55"/>
    </row>
    <row r="7" spans="1:25" ht="15.75" customHeight="1">
      <c r="B7" s="55" t="s">
        <v>2164</v>
      </c>
      <c r="E7" s="55"/>
      <c r="F7" s="55"/>
      <c r="G7" s="55"/>
      <c r="H7" s="55"/>
      <c r="M7" s="32"/>
      <c r="N7" s="32"/>
      <c r="O7" s="2"/>
      <c r="P7" s="12"/>
      <c r="Q7" s="12"/>
      <c r="R7" s="12"/>
      <c r="S7" s="12"/>
      <c r="T7" s="2"/>
      <c r="U7" s="2"/>
      <c r="V7" s="2"/>
      <c r="W7" s="2"/>
      <c r="X7" s="12"/>
      <c r="Y7" s="12"/>
    </row>
    <row r="8" spans="1:25" ht="6" customHeight="1" thickBot="1">
      <c r="D8" s="215"/>
      <c r="E8" s="55"/>
      <c r="F8" s="55"/>
      <c r="G8" s="55"/>
      <c r="H8" s="55"/>
      <c r="M8" s="32"/>
      <c r="N8" s="32"/>
      <c r="O8" s="2"/>
      <c r="P8" s="12"/>
      <c r="Q8" s="12"/>
      <c r="R8" s="12"/>
      <c r="S8" s="12"/>
      <c r="T8" s="2"/>
      <c r="U8" s="2"/>
      <c r="V8" s="2"/>
      <c r="W8" s="2"/>
      <c r="X8" s="12"/>
      <c r="Y8" s="12"/>
    </row>
    <row r="9" spans="1:25" ht="14.25" customHeight="1" thickTop="1">
      <c r="B9" s="219" t="s">
        <v>285</v>
      </c>
      <c r="C9" s="207" t="s">
        <v>141</v>
      </c>
      <c r="D9" s="208"/>
      <c r="E9" s="207" t="s">
        <v>356</v>
      </c>
      <c r="F9" s="208"/>
      <c r="G9" s="339"/>
      <c r="H9" s="216" t="s">
        <v>358</v>
      </c>
      <c r="I9" s="217"/>
      <c r="J9" s="208"/>
      <c r="K9" s="208"/>
      <c r="L9" s="340"/>
      <c r="M9" s="342"/>
      <c r="N9" s="32"/>
      <c r="O9" s="2"/>
      <c r="P9" s="12"/>
      <c r="Q9" s="12"/>
      <c r="R9" s="12"/>
      <c r="S9" s="12"/>
      <c r="T9" s="2"/>
      <c r="U9" s="2"/>
      <c r="V9" s="2"/>
      <c r="W9" s="2"/>
      <c r="X9" s="12"/>
      <c r="Y9" s="12"/>
    </row>
    <row r="10" spans="1:25" ht="12" customHeight="1">
      <c r="B10" s="218"/>
      <c r="C10" s="193" t="s">
        <v>5</v>
      </c>
      <c r="D10" s="195" t="s">
        <v>82</v>
      </c>
      <c r="E10" s="193" t="s">
        <v>4</v>
      </c>
      <c r="F10" s="195" t="s">
        <v>6</v>
      </c>
      <c r="G10" s="195" t="s">
        <v>7</v>
      </c>
      <c r="H10" s="193" t="s">
        <v>147</v>
      </c>
      <c r="I10" s="194" t="s">
        <v>148</v>
      </c>
      <c r="J10" s="195" t="s">
        <v>149</v>
      </c>
      <c r="K10" s="195" t="s">
        <v>150</v>
      </c>
      <c r="L10" s="195" t="s">
        <v>151</v>
      </c>
      <c r="M10" s="343" t="s">
        <v>221</v>
      </c>
      <c r="N10" s="32"/>
      <c r="O10" s="2"/>
      <c r="P10" s="12"/>
      <c r="Q10" s="12"/>
      <c r="R10" s="12"/>
      <c r="S10" s="12"/>
      <c r="T10" s="2"/>
      <c r="U10" s="2"/>
      <c r="V10" s="2"/>
      <c r="W10" s="2"/>
      <c r="X10" s="12"/>
      <c r="Y10" s="12"/>
    </row>
    <row r="11" spans="1:25" ht="12" customHeight="1">
      <c r="B11" s="209" t="s">
        <v>76</v>
      </c>
      <c r="C11" s="196" t="s">
        <v>154</v>
      </c>
      <c r="D11" s="197" t="s">
        <v>154</v>
      </c>
      <c r="E11" s="196" t="s">
        <v>154</v>
      </c>
      <c r="F11" s="197" t="s">
        <v>154</v>
      </c>
      <c r="G11" s="197" t="s">
        <v>154</v>
      </c>
      <c r="H11" s="196" t="s">
        <v>155</v>
      </c>
      <c r="I11" s="341"/>
      <c r="J11" s="206" t="s">
        <v>11</v>
      </c>
      <c r="K11" s="197" t="s">
        <v>11</v>
      </c>
      <c r="L11" s="197" t="s">
        <v>11</v>
      </c>
      <c r="M11" s="372" t="s">
        <v>155</v>
      </c>
      <c r="N11" s="32"/>
      <c r="O11" s="2"/>
      <c r="P11" s="12"/>
      <c r="Q11" s="12"/>
      <c r="R11" s="12"/>
      <c r="S11" s="12"/>
      <c r="T11" s="2"/>
      <c r="U11" s="2"/>
      <c r="V11" s="2"/>
      <c r="W11" s="2"/>
      <c r="X11" s="12"/>
      <c r="Y11" s="12"/>
    </row>
    <row r="12" spans="1:25" ht="12" customHeight="1">
      <c r="B12" s="210" t="s">
        <v>157</v>
      </c>
      <c r="C12" s="198">
        <f>'TRNSYS-TUD'!B89</f>
        <v>2055.769720310841</v>
      </c>
      <c r="D12" s="198">
        <f>'TRNSYS-TUD'!C89</f>
        <v>256.53260248870583</v>
      </c>
      <c r="E12" s="199">
        <f>'TRNSYS-TUD'!D89</f>
        <v>8131.7300000000005</v>
      </c>
      <c r="F12" s="338">
        <f>'TRNSYS-TUD'!E89</f>
        <v>6189.34</v>
      </c>
      <c r="G12" s="200">
        <f>'TRNSYS-TUD'!F89</f>
        <v>1942.39</v>
      </c>
      <c r="H12" s="344">
        <f>'TRNSYS-TUD'!G89</f>
        <v>9.0777900000000005E-3</v>
      </c>
      <c r="I12" s="204">
        <f>'TRNSYS-TUD'!H89</f>
        <v>3.5167244005337355</v>
      </c>
      <c r="J12" s="205">
        <f>'TRNSYS-TUD'!I89</f>
        <v>18.05</v>
      </c>
      <c r="K12" s="205">
        <f>'TRNSYS-TUD'!J89</f>
        <v>23.4068</v>
      </c>
      <c r="L12" s="205">
        <f>'TRNSYS-TUD'!K89</f>
        <v>16.964099999999998</v>
      </c>
      <c r="M12" s="347">
        <f>'TRNSYS-TUD'!L89</f>
        <v>1.1255100000000001E-2</v>
      </c>
      <c r="N12" s="32"/>
      <c r="O12" s="2"/>
      <c r="P12" s="12"/>
      <c r="Q12" s="12"/>
      <c r="R12" s="12"/>
      <c r="S12" s="12"/>
      <c r="T12" s="2"/>
      <c r="U12" s="2"/>
      <c r="V12" s="2"/>
      <c r="W12" s="2"/>
      <c r="X12" s="12"/>
      <c r="Y12" s="12"/>
    </row>
    <row r="13" spans="1:25" ht="12" customHeight="1">
      <c r="B13" s="211" t="s">
        <v>164</v>
      </c>
      <c r="C13" s="198">
        <f>'TRNSYS-TUD'!B90</f>
        <v>2053.6705655900555</v>
      </c>
      <c r="D13" s="198">
        <f>'TRNSYS-TUD'!C90</f>
        <v>256.52714424619057</v>
      </c>
      <c r="E13" s="201">
        <f>'TRNSYS-TUD'!D90</f>
        <v>8115.8</v>
      </c>
      <c r="F13" s="198">
        <f>'TRNSYS-TUD'!E90</f>
        <v>6201.56</v>
      </c>
      <c r="G13" s="149">
        <f>'TRNSYS-TUD'!F90</f>
        <v>1914.24</v>
      </c>
      <c r="H13" s="345">
        <f>'TRNSYS-TUD'!G90</f>
        <v>9.0138200000000005E-3</v>
      </c>
      <c r="I13" s="204">
        <f>'TRNSYS-TUD'!H90</f>
        <v>3.5130326575275128</v>
      </c>
      <c r="J13" s="205">
        <f>'TRNSYS-TUD'!I90</f>
        <v>18.05</v>
      </c>
      <c r="K13" s="205">
        <f>'TRNSYS-TUD'!J90</f>
        <v>23.3748</v>
      </c>
      <c r="L13" s="205">
        <f>'TRNSYS-TUD'!K90</f>
        <v>16.904599999999999</v>
      </c>
      <c r="M13" s="347">
        <f>'TRNSYS-TUD'!L90</f>
        <v>1.1255100000000001E-2</v>
      </c>
      <c r="N13" s="32"/>
      <c r="O13" s="2"/>
      <c r="P13" s="12"/>
      <c r="Q13" s="12"/>
      <c r="R13" s="12"/>
      <c r="S13" s="12"/>
      <c r="T13" s="2"/>
      <c r="U13" s="2"/>
      <c r="V13" s="2"/>
      <c r="W13" s="2"/>
      <c r="X13" s="12"/>
      <c r="Y13" s="12"/>
    </row>
    <row r="14" spans="1:25" ht="12" customHeight="1">
      <c r="B14" s="211" t="s">
        <v>167</v>
      </c>
      <c r="C14" s="198">
        <f>'TRNSYS-TUD'!B91</f>
        <v>2054.4922521461531</v>
      </c>
      <c r="D14" s="198">
        <f>'TRNSYS-TUD'!C91</f>
        <v>256.53561454728344</v>
      </c>
      <c r="E14" s="201">
        <f>'TRNSYS-TUD'!D91</f>
        <v>8127.89</v>
      </c>
      <c r="F14" s="198">
        <f>'TRNSYS-TUD'!E91</f>
        <v>6194.38</v>
      </c>
      <c r="G14" s="149">
        <f>'TRNSYS-TUD'!F91</f>
        <v>1933.51</v>
      </c>
      <c r="H14" s="345">
        <f>'TRNSYS-TUD'!G91</f>
        <v>9.0643900000000003E-3</v>
      </c>
      <c r="I14" s="204">
        <f>'TRNSYS-TUD'!H91</f>
        <v>3.5170021604409261</v>
      </c>
      <c r="J14" s="205">
        <f>'TRNSYS-TUD'!I91</f>
        <v>18.05</v>
      </c>
      <c r="K14" s="205">
        <f>'TRNSYS-TUD'!J91</f>
        <v>23.383299999999998</v>
      </c>
      <c r="L14" s="205">
        <f>'TRNSYS-TUD'!K91</f>
        <v>16.941800000000001</v>
      </c>
      <c r="M14" s="347">
        <f>'TRNSYS-TUD'!L91</f>
        <v>1.1255100000000001E-2</v>
      </c>
      <c r="N14" s="32"/>
      <c r="O14" s="2"/>
      <c r="P14" s="12"/>
      <c r="Q14" s="12"/>
      <c r="R14" s="12"/>
      <c r="S14" s="12"/>
      <c r="T14" s="2"/>
      <c r="U14" s="2"/>
      <c r="V14" s="2"/>
      <c r="W14" s="2"/>
      <c r="X14" s="12"/>
      <c r="Y14" s="12"/>
    </row>
    <row r="15" spans="1:25" ht="12" customHeight="1">
      <c r="B15" s="211" t="s">
        <v>169</v>
      </c>
      <c r="C15" s="198">
        <f>'TRNSYS-TUD'!B92</f>
        <v>1830.0823980528924</v>
      </c>
      <c r="D15" s="198">
        <f>'TRNSYS-TUD'!C92</f>
        <v>229.58574447860309</v>
      </c>
      <c r="E15" s="201">
        <f>'TRNSYS-TUD'!D92</f>
        <v>7224.15</v>
      </c>
      <c r="F15" s="198">
        <f>'TRNSYS-TUD'!E92</f>
        <v>5548.55</v>
      </c>
      <c r="G15" s="149">
        <f>'TRNSYS-TUD'!F92</f>
        <v>1675.6</v>
      </c>
      <c r="H15" s="345">
        <f>'TRNSYS-TUD'!G92</f>
        <v>8.9863900000000003E-3</v>
      </c>
      <c r="I15" s="204">
        <f>'TRNSYS-TUD'!H92</f>
        <v>3.5074339651245694</v>
      </c>
      <c r="J15" s="205">
        <f>'TRNSYS-TUD'!I92</f>
        <v>17.8</v>
      </c>
      <c r="K15" s="205">
        <f>'TRNSYS-TUD'!J92</f>
        <v>23.373899999999999</v>
      </c>
      <c r="L15" s="205">
        <f>'TRNSYS-TUD'!K92</f>
        <v>16.861899999999999</v>
      </c>
      <c r="M15" s="347">
        <f>'TRNSYS-TUD'!L92</f>
        <v>1.10746E-2</v>
      </c>
      <c r="N15" s="32"/>
      <c r="O15" s="2"/>
      <c r="P15" s="12"/>
      <c r="Q15" s="12"/>
      <c r="R15" s="12"/>
      <c r="S15" s="12"/>
      <c r="T15" s="2"/>
      <c r="U15" s="2"/>
      <c r="V15" s="2"/>
      <c r="W15" s="2"/>
      <c r="X15" s="12"/>
      <c r="Y15" s="12"/>
    </row>
    <row r="16" spans="1:25" ht="12" customHeight="1">
      <c r="B16" s="211" t="s">
        <v>171</v>
      </c>
      <c r="C16" s="198">
        <f>'TRNSYS-TUD'!B93</f>
        <v>2029.3425670209424</v>
      </c>
      <c r="D16" s="198">
        <f>'TRNSYS-TUD'!C93</f>
        <v>256.39404940704128</v>
      </c>
      <c r="E16" s="201">
        <f>'TRNSYS-TUD'!D93</f>
        <v>8104.8499999999995</v>
      </c>
      <c r="F16" s="198">
        <f>'TRNSYS-TUD'!E93</f>
        <v>6318.9</v>
      </c>
      <c r="G16" s="149">
        <f>'TRNSYS-TUD'!F93</f>
        <v>1785.95</v>
      </c>
      <c r="H16" s="345">
        <f>'TRNSYS-TUD'!G93</f>
        <v>8.8405299999999992E-3</v>
      </c>
      <c r="I16" s="204">
        <f>'TRNSYS-TUD'!H93</f>
        <v>3.5458372332792165</v>
      </c>
      <c r="J16" s="205">
        <f>'TRNSYS-TUD'!I93</f>
        <v>17.5</v>
      </c>
      <c r="K16" s="205">
        <f>'TRNSYS-TUD'!J93</f>
        <v>23.350300000000001</v>
      </c>
      <c r="L16" s="205">
        <f>'TRNSYS-TUD'!K93</f>
        <v>16.6966</v>
      </c>
      <c r="M16" s="347">
        <f>'TRNSYS-TUD'!L93</f>
        <v>1.06103E-2</v>
      </c>
      <c r="N16" s="32"/>
      <c r="O16" s="2"/>
      <c r="P16" s="12"/>
      <c r="Q16" s="12"/>
      <c r="R16" s="12"/>
      <c r="S16" s="12"/>
      <c r="T16" s="2"/>
      <c r="U16" s="2"/>
      <c r="V16" s="2"/>
      <c r="W16" s="2"/>
      <c r="X16" s="12"/>
      <c r="Y16" s="12"/>
    </row>
    <row r="17" spans="2:25" ht="12" customHeight="1">
      <c r="B17" s="211" t="s">
        <v>172</v>
      </c>
      <c r="C17" s="198">
        <f>'TRNSYS-TUD'!B94</f>
        <v>1839.4316687849705</v>
      </c>
      <c r="D17" s="198">
        <f>'TRNSYS-TUD'!C94</f>
        <v>229.55972704064635</v>
      </c>
      <c r="E17" s="201">
        <f>'TRNSYS-TUD'!D94</f>
        <v>7130.87</v>
      </c>
      <c r="F17" s="198">
        <f>'TRNSYS-TUD'!E94</f>
        <v>5686.24</v>
      </c>
      <c r="G17" s="149">
        <f>'TRNSYS-TUD'!F94</f>
        <v>1444.63</v>
      </c>
      <c r="H17" s="345">
        <f>'TRNSYS-TUD'!G94</f>
        <v>8.6577600000000005E-3</v>
      </c>
      <c r="I17" s="204">
        <f>'TRNSYS-TUD'!H94</f>
        <v>3.4465440573543198</v>
      </c>
      <c r="J17" s="205">
        <f>'TRNSYS-TUD'!I94</f>
        <v>18.3</v>
      </c>
      <c r="K17" s="205">
        <f>'TRNSYS-TUD'!J94</f>
        <v>23.417100000000001</v>
      </c>
      <c r="L17" s="205">
        <f>'TRNSYS-TUD'!K94</f>
        <v>16.573399999999999</v>
      </c>
      <c r="M17" s="347">
        <f>'TRNSYS-TUD'!L94</f>
        <v>1.05682E-2</v>
      </c>
      <c r="N17" s="32"/>
      <c r="O17" s="2"/>
      <c r="P17" s="12"/>
      <c r="Q17" s="12"/>
      <c r="R17" s="12"/>
      <c r="S17" s="12"/>
      <c r="T17" s="2"/>
      <c r="U17" s="2"/>
      <c r="V17" s="2"/>
      <c r="W17" s="2"/>
      <c r="X17" s="12"/>
      <c r="Y17" s="12"/>
    </row>
    <row r="18" spans="2:25" ht="12" customHeight="1">
      <c r="B18" s="211" t="s">
        <v>174</v>
      </c>
      <c r="C18" s="198">
        <f>'TRNSYS-TUD'!B95</f>
        <v>2667.2443936627674</v>
      </c>
      <c r="D18" s="198">
        <f>'TRNSYS-TUD'!C95</f>
        <v>308.54463343275864</v>
      </c>
      <c r="E18" s="201">
        <f>'TRNSYS-TUD'!D95</f>
        <v>9711.380000000001</v>
      </c>
      <c r="F18" s="198">
        <f>'TRNSYS-TUD'!E95</f>
        <v>7596.88</v>
      </c>
      <c r="G18" s="149">
        <f>'TRNSYS-TUD'!F95</f>
        <v>2114.5</v>
      </c>
      <c r="H18" s="345">
        <f>'TRNSYS-TUD'!G95</f>
        <v>9.1530599999999993E-3</v>
      </c>
      <c r="I18" s="204">
        <f>'TRNSYS-TUD'!H95</f>
        <v>3.2634638785124657</v>
      </c>
      <c r="J18" s="205">
        <f>'TRNSYS-TUD'!I95</f>
        <v>22.2</v>
      </c>
      <c r="K18" s="205">
        <f>'TRNSYS-TUD'!J95</f>
        <v>24.0395</v>
      </c>
      <c r="L18" s="205">
        <f>'TRNSYS-TUD'!K95</f>
        <v>17.319199999999999</v>
      </c>
      <c r="M18" s="347">
        <f>'TRNSYS-TUD'!L95</f>
        <v>1.20713E-2</v>
      </c>
      <c r="N18" s="32"/>
      <c r="O18" s="2"/>
      <c r="P18" s="12"/>
      <c r="Q18" s="12"/>
      <c r="R18" s="12"/>
      <c r="S18" s="12"/>
      <c r="T18" s="2"/>
      <c r="U18" s="2"/>
      <c r="V18" s="2"/>
      <c r="W18" s="2"/>
      <c r="X18" s="12"/>
      <c r="Y18" s="12"/>
    </row>
    <row r="19" spans="2:25" ht="12" customHeight="1">
      <c r="B19" s="211" t="s">
        <v>176</v>
      </c>
      <c r="C19" s="198">
        <f>'TRNSYS-TUD'!B96</f>
        <v>3552.7184949106027</v>
      </c>
      <c r="D19" s="198">
        <f>'TRNSYS-TUD'!C96</f>
        <v>384.04551577745127</v>
      </c>
      <c r="E19" s="201">
        <f>'TRNSYS-TUD'!D96</f>
        <v>12121.31</v>
      </c>
      <c r="F19" s="198">
        <f>'TRNSYS-TUD'!E96</f>
        <v>9558.23</v>
      </c>
      <c r="G19" s="149">
        <f>'TRNSYS-TUD'!F96</f>
        <v>2563.08</v>
      </c>
      <c r="H19" s="345">
        <f>'TRNSYS-TUD'!G96</f>
        <v>9.5302800000000003E-3</v>
      </c>
      <c r="I19" s="204">
        <f>'TRNSYS-TUD'!H96</f>
        <v>3.0790034574313938</v>
      </c>
      <c r="J19" s="205">
        <f>'TRNSYS-TUD'!I96</f>
        <v>26.1</v>
      </c>
      <c r="K19" s="205">
        <f>'TRNSYS-TUD'!J96</f>
        <v>24.572399999999998</v>
      </c>
      <c r="L19" s="205">
        <f>'TRNSYS-TUD'!K96</f>
        <v>17.794499999999999</v>
      </c>
      <c r="M19" s="347">
        <f>'TRNSYS-TUD'!L96</f>
        <v>1.2173099999999999E-2</v>
      </c>
      <c r="N19" s="32"/>
      <c r="O19" s="2"/>
      <c r="P19" s="12"/>
      <c r="Q19" s="12"/>
      <c r="R19" s="12"/>
      <c r="S19" s="12"/>
      <c r="T19" s="2"/>
      <c r="U19" s="2"/>
      <c r="V19" s="2"/>
      <c r="W19" s="2"/>
      <c r="X19" s="12"/>
      <c r="Y19" s="12"/>
    </row>
    <row r="20" spans="2:25" ht="12" customHeight="1">
      <c r="B20" s="211" t="s">
        <v>178</v>
      </c>
      <c r="C20" s="198">
        <f>'TRNSYS-TUD'!B97</f>
        <v>4364.7758495164062</v>
      </c>
      <c r="D20" s="198">
        <f>'TRNSYS-TUD'!C97</f>
        <v>458.10143604695531</v>
      </c>
      <c r="E20" s="201">
        <f>'TRNSYS-TUD'!D97</f>
        <v>14555.619999999999</v>
      </c>
      <c r="F20" s="198">
        <f>'TRNSYS-TUD'!E97</f>
        <v>11757.9</v>
      </c>
      <c r="G20" s="149">
        <f>'TRNSYS-TUD'!F97</f>
        <v>2797.72</v>
      </c>
      <c r="H20" s="345">
        <f>'TRNSYS-TUD'!G97</f>
        <v>9.6727400000000009E-3</v>
      </c>
      <c r="I20" s="204">
        <f>'TRNSYS-TUD'!H97</f>
        <v>3.018036565759262</v>
      </c>
      <c r="J20" s="205">
        <f>'TRNSYS-TUD'!I97</f>
        <v>28.05</v>
      </c>
      <c r="K20" s="205">
        <f>'TRNSYS-TUD'!J97</f>
        <v>25.093699999999998</v>
      </c>
      <c r="L20" s="205">
        <f>'TRNSYS-TUD'!K97</f>
        <v>17.972999999999999</v>
      </c>
      <c r="M20" s="347">
        <f>'TRNSYS-TUD'!L97</f>
        <v>1.1538E-2</v>
      </c>
      <c r="N20" s="32"/>
      <c r="O20" s="2"/>
      <c r="P20" s="12"/>
      <c r="Q20" s="12"/>
      <c r="R20" s="12"/>
      <c r="S20" s="12"/>
      <c r="T20" s="2"/>
      <c r="U20" s="2"/>
      <c r="V20" s="2"/>
      <c r="W20" s="2"/>
      <c r="X20" s="12"/>
      <c r="Y20" s="12"/>
    </row>
    <row r="21" spans="2:25" ht="12" customHeight="1">
      <c r="B21" s="211" t="s">
        <v>181</v>
      </c>
      <c r="C21" s="198">
        <f>'TRNSYS-TUD'!B98</f>
        <v>4441.0632976815668</v>
      </c>
      <c r="D21" s="198">
        <f>'TRNSYS-TUD'!C98</f>
        <v>457.99324477346147</v>
      </c>
      <c r="E21" s="201">
        <f>'TRNSYS-TUD'!D98</f>
        <v>14639.38</v>
      </c>
      <c r="F21" s="198">
        <f>'TRNSYS-TUD'!E98</f>
        <v>11506.4</v>
      </c>
      <c r="G21" s="149">
        <f>'TRNSYS-TUD'!F98</f>
        <v>3132.98</v>
      </c>
      <c r="H21" s="345">
        <f>'TRNSYS-TUD'!G98</f>
        <v>1.00578E-2</v>
      </c>
      <c r="I21" s="204">
        <f>'TRNSYS-TUD'!H98</f>
        <v>2.9882039272532817</v>
      </c>
      <c r="J21" s="205">
        <f>'TRNSYS-TUD'!I98</f>
        <v>28.9</v>
      </c>
      <c r="K21" s="205">
        <f>'TRNSYS-TUD'!J98</f>
        <v>25.281500000000001</v>
      </c>
      <c r="L21" s="205">
        <f>'TRNSYS-TUD'!K98</f>
        <v>18.397200000000002</v>
      </c>
      <c r="M21" s="347">
        <f>'TRNSYS-TUD'!L98</f>
        <v>1.2388E-2</v>
      </c>
      <c r="N21" s="32"/>
      <c r="O21" s="2"/>
      <c r="P21" s="12"/>
      <c r="Q21" s="12"/>
      <c r="R21" s="12"/>
      <c r="S21" s="12"/>
      <c r="T21" s="2"/>
      <c r="U21" s="2"/>
      <c r="V21" s="2"/>
      <c r="W21" s="2"/>
      <c r="X21" s="12"/>
      <c r="Y21" s="12"/>
    </row>
    <row r="22" spans="2:25" ht="12" customHeight="1">
      <c r="B22" s="211" t="s">
        <v>184</v>
      </c>
      <c r="C22" s="198">
        <f>'TRNSYS-TUD'!B99</f>
        <v>4999.5949681009843</v>
      </c>
      <c r="D22" s="198">
        <f>'TRNSYS-TUD'!C99</f>
        <v>506.30451390226443</v>
      </c>
      <c r="E22" s="201">
        <f>'TRNSYS-TUD'!D99</f>
        <v>16374.09</v>
      </c>
      <c r="F22" s="198">
        <f>'TRNSYS-TUD'!E99</f>
        <v>12342.2</v>
      </c>
      <c r="G22" s="149">
        <f>'TRNSYS-TUD'!F99</f>
        <v>4031.89</v>
      </c>
      <c r="H22" s="345">
        <f>'TRNSYS-TUD'!G99</f>
        <v>1.0407899999999999E-2</v>
      </c>
      <c r="I22" s="204">
        <f>'TRNSYS-TUD'!H99</f>
        <v>2.9739173505656709</v>
      </c>
      <c r="J22" s="205">
        <f>'TRNSYS-TUD'!I99</f>
        <v>30</v>
      </c>
      <c r="K22" s="205">
        <f>'TRNSYS-TUD'!J99</f>
        <v>25.359200000000001</v>
      </c>
      <c r="L22" s="205">
        <f>'TRNSYS-TUD'!K99</f>
        <v>18.8246</v>
      </c>
      <c r="M22" s="347">
        <f>'TRNSYS-TUD'!L99</f>
        <v>1.3776E-2</v>
      </c>
      <c r="N22" s="32"/>
      <c r="O22" s="2"/>
      <c r="P22" s="12"/>
      <c r="Q22" s="12"/>
      <c r="R22" s="12"/>
      <c r="S22" s="12"/>
      <c r="T22" s="2"/>
      <c r="U22" s="2"/>
      <c r="V22" s="2"/>
      <c r="W22" s="2"/>
      <c r="X22" s="12"/>
      <c r="Y22" s="12"/>
    </row>
    <row r="23" spans="2:25" ht="12" customHeight="1">
      <c r="B23" s="211" t="s">
        <v>185</v>
      </c>
      <c r="C23" s="198">
        <f>'TRNSYS-TUD'!B100</f>
        <v>5316.7711371459918</v>
      </c>
      <c r="D23" s="198">
        <f>'TRNSYS-TUD'!C100</f>
        <v>529.36483921726438</v>
      </c>
      <c r="E23" s="201">
        <f>'TRNSYS-TUD'!D100</f>
        <v>17248.400000000001</v>
      </c>
      <c r="F23" s="198">
        <f>'TRNSYS-TUD'!E100</f>
        <v>12810</v>
      </c>
      <c r="G23" s="149">
        <f>'TRNSYS-TUD'!F100</f>
        <v>4438.3999999999996</v>
      </c>
      <c r="H23" s="345">
        <f>'TRNSYS-TUD'!G100</f>
        <v>1.06838E-2</v>
      </c>
      <c r="I23" s="204">
        <f>'TRNSYS-TUD'!H100</f>
        <v>2.9503932289186721</v>
      </c>
      <c r="J23" s="205">
        <f>'TRNSYS-TUD'!I100</f>
        <v>30.85</v>
      </c>
      <c r="K23" s="205">
        <f>'TRNSYS-TUD'!J100</f>
        <v>25.587700000000002</v>
      </c>
      <c r="L23" s="205">
        <f>'TRNSYS-TUD'!K100</f>
        <v>19.120200000000001</v>
      </c>
      <c r="M23" s="347">
        <f>'TRNSYS-TUD'!L100</f>
        <v>1.4040800000000001E-2</v>
      </c>
      <c r="N23" s="31"/>
      <c r="O23" s="2"/>
      <c r="P23" s="12"/>
      <c r="Q23" s="12"/>
      <c r="R23" s="12"/>
      <c r="S23" s="12"/>
      <c r="T23" s="2"/>
      <c r="U23" s="2"/>
      <c r="V23" s="2"/>
      <c r="W23" s="2"/>
      <c r="X23" s="12"/>
      <c r="Y23" s="12"/>
    </row>
    <row r="24" spans="2:25" ht="12" customHeight="1">
      <c r="B24" s="211" t="s">
        <v>189</v>
      </c>
      <c r="C24" s="198">
        <f>'TRNSYS-TUD'!B101</f>
        <v>6188.547691714125</v>
      </c>
      <c r="D24" s="198">
        <f>'TRNSYS-TUD'!C101</f>
        <v>616.60944926018874</v>
      </c>
      <c r="E24" s="201">
        <f>'TRNSYS-TUD'!D101</f>
        <v>20498.21</v>
      </c>
      <c r="F24" s="198">
        <f>'TRNSYS-TUD'!E101</f>
        <v>16816.099999999999</v>
      </c>
      <c r="G24" s="149">
        <f>'TRNSYS-TUD'!F101</f>
        <v>3682.11</v>
      </c>
      <c r="H24" s="345">
        <f>'TRNSYS-TUD'!G101</f>
        <v>1.00874E-2</v>
      </c>
      <c r="I24" s="204">
        <f>'TRNSYS-TUD'!H101</f>
        <v>3.0121582169761933</v>
      </c>
      <c r="J24" s="205">
        <f>'TRNSYS-TUD'!I101</f>
        <v>30.85</v>
      </c>
      <c r="K24" s="205">
        <f>'TRNSYS-TUD'!J101</f>
        <v>26.53</v>
      </c>
      <c r="L24" s="205">
        <f>'TRNSYS-TUD'!K101</f>
        <v>18.837700000000002</v>
      </c>
      <c r="M24" s="347">
        <f>'TRNSYS-TUD'!L101</f>
        <v>1.23149E-2</v>
      </c>
      <c r="N24" s="52"/>
      <c r="O24" s="2"/>
      <c r="P24" s="11"/>
      <c r="Q24" s="11"/>
      <c r="R24" s="11"/>
      <c r="S24" s="12"/>
      <c r="T24" s="2"/>
      <c r="U24" s="2"/>
      <c r="V24" s="2"/>
      <c r="W24" s="2"/>
      <c r="X24" s="12"/>
      <c r="Y24" s="12"/>
    </row>
    <row r="25" spans="2:25" ht="12" customHeight="1">
      <c r="B25" s="211" t="s">
        <v>192</v>
      </c>
      <c r="C25" s="198">
        <f>'TRNSYS-TUD'!B102</f>
        <v>6210.9292642389719</v>
      </c>
      <c r="D25" s="198">
        <f>'TRNSYS-TUD'!C102</f>
        <v>616.12420083517168</v>
      </c>
      <c r="E25" s="201">
        <f>'TRNSYS-TUD'!D102</f>
        <v>20234.060000000001</v>
      </c>
      <c r="F25" s="198">
        <f>'TRNSYS-TUD'!E102</f>
        <v>17283.5</v>
      </c>
      <c r="G25" s="149">
        <f>'TRNSYS-TUD'!F102</f>
        <v>2950.56</v>
      </c>
      <c r="H25" s="345">
        <f>'TRNSYS-TUD'!G102</f>
        <v>9.7986700000000006E-3</v>
      </c>
      <c r="I25" s="204">
        <f>'TRNSYS-TUD'!H102</f>
        <v>2.9638057038096233</v>
      </c>
      <c r="J25" s="205">
        <f>'TRNSYS-TUD'!I102</f>
        <v>31.4</v>
      </c>
      <c r="K25" s="205">
        <f>'TRNSYS-TUD'!J102</f>
        <v>26.561699999999998</v>
      </c>
      <c r="L25" s="205">
        <f>'TRNSYS-TUD'!K102</f>
        <v>18.5548</v>
      </c>
      <c r="M25" s="347">
        <f>'TRNSYS-TUD'!L102</f>
        <v>1.15429E-2</v>
      </c>
      <c r="N25" s="52"/>
      <c r="O25" s="2"/>
      <c r="P25" s="11"/>
      <c r="Q25" s="11"/>
      <c r="R25" s="11"/>
      <c r="S25" s="12"/>
      <c r="T25" s="2"/>
      <c r="U25" s="2"/>
      <c r="V25" s="2"/>
      <c r="W25" s="2"/>
      <c r="X25" s="12"/>
      <c r="Y25" s="12"/>
    </row>
    <row r="26" spans="2:25" ht="12" customHeight="1">
      <c r="B26" s="211" t="s">
        <v>77</v>
      </c>
      <c r="C26" s="198">
        <f>'TRNSYS-TUD'!B103</f>
        <v>7922.4534138611234</v>
      </c>
      <c r="D26" s="198">
        <f>'TRNSYS-TUD'!C103</f>
        <v>781.00159267240622</v>
      </c>
      <c r="E26" s="201">
        <f>'TRNSYS-TUD'!D103</f>
        <v>26687.280000000002</v>
      </c>
      <c r="F26" s="198">
        <f>'TRNSYS-TUD'!E103</f>
        <v>22882.400000000001</v>
      </c>
      <c r="G26" s="149">
        <f>'TRNSYS-TUD'!F103</f>
        <v>3804.88</v>
      </c>
      <c r="H26" s="345">
        <f>'TRNSYS-TUD'!G103</f>
        <v>9.5791799999999996E-3</v>
      </c>
      <c r="I26" s="204">
        <f>'TRNSYS-TUD'!H103</f>
        <v>3.0662857428419326</v>
      </c>
      <c r="J26" s="205">
        <f>'TRNSYS-TUD'!I103</f>
        <v>31.95</v>
      </c>
      <c r="K26" s="205">
        <f>'TRNSYS-TUD'!J103</f>
        <v>26.781199999999998</v>
      </c>
      <c r="L26" s="205">
        <f>'TRNSYS-TUD'!K103</f>
        <v>18.5486</v>
      </c>
      <c r="M26" s="347">
        <f>'TRNSYS-TUD'!L103</f>
        <v>1.2068600000000001E-2</v>
      </c>
      <c r="N26" s="32"/>
      <c r="O26" s="2"/>
      <c r="P26" s="12"/>
      <c r="Q26" s="12"/>
      <c r="R26" s="12"/>
      <c r="S26" s="12"/>
      <c r="T26" s="2"/>
      <c r="U26" s="2"/>
      <c r="V26" s="2"/>
      <c r="W26" s="2"/>
      <c r="X26" s="12"/>
      <c r="Y26" s="12"/>
    </row>
    <row r="27" spans="2:25" ht="12" customHeight="1">
      <c r="B27" s="211" t="s">
        <v>196</v>
      </c>
      <c r="C27" s="198">
        <f>'TRNSYS-TUD'!B104</f>
        <v>7964.8229620022494</v>
      </c>
      <c r="D27" s="198">
        <f>'TRNSYS-TUD'!C104</f>
        <v>781.01240717061535</v>
      </c>
      <c r="E27" s="201">
        <f>'TRNSYS-TUD'!D104</f>
        <v>26722.68</v>
      </c>
      <c r="F27" s="198">
        <f>'TRNSYS-TUD'!E104</f>
        <v>22284.7</v>
      </c>
      <c r="G27" s="149">
        <f>'TRNSYS-TUD'!F104</f>
        <v>4437.9799999999996</v>
      </c>
      <c r="H27" s="345">
        <f>'TRNSYS-TUD'!G104</f>
        <v>9.6662999999999992E-3</v>
      </c>
      <c r="I27" s="204">
        <f>'TRNSYS-TUD'!H104</f>
        <v>3.0554748485423744</v>
      </c>
      <c r="J27" s="205">
        <f>'TRNSYS-TUD'!I104</f>
        <v>32.200000000000003</v>
      </c>
      <c r="K27" s="205">
        <f>'TRNSYS-TUD'!J104</f>
        <v>26.563199999999998</v>
      </c>
      <c r="L27" s="205">
        <f>'TRNSYS-TUD'!K104</f>
        <v>18.672999999999998</v>
      </c>
      <c r="M27" s="347">
        <f>'TRNSYS-TUD'!L104</f>
        <v>1.3324000000000001E-2</v>
      </c>
      <c r="N27" s="32"/>
      <c r="O27" s="2"/>
      <c r="P27" s="12"/>
      <c r="Q27" s="12"/>
      <c r="R27" s="12"/>
      <c r="S27" s="12"/>
      <c r="T27" s="2"/>
      <c r="U27" s="2"/>
      <c r="V27" s="2"/>
      <c r="W27" s="2"/>
      <c r="X27" s="12"/>
      <c r="Y27" s="12"/>
    </row>
    <row r="28" spans="2:25" ht="12" customHeight="1">
      <c r="B28" s="211" t="s">
        <v>199</v>
      </c>
      <c r="C28" s="198">
        <f>'TRNSYS-TUD'!B105</f>
        <v>5420.7774972433799</v>
      </c>
      <c r="D28" s="198">
        <f>'TRNSYS-TUD'!C105</f>
        <v>529.49848074322631</v>
      </c>
      <c r="E28" s="201">
        <f>'TRNSYS-TUD'!D105</f>
        <v>17231.329999999998</v>
      </c>
      <c r="F28" s="198">
        <f>'TRNSYS-TUD'!E105</f>
        <v>13048.3</v>
      </c>
      <c r="G28" s="149">
        <f>'TRNSYS-TUD'!F105</f>
        <v>4183.03</v>
      </c>
      <c r="H28" s="345">
        <f>'TRNSYS-TUD'!G105</f>
        <v>1.0770399999999999E-2</v>
      </c>
      <c r="I28" s="204">
        <f>'TRNSYS-TUD'!H105</f>
        <v>2.8958875292084452</v>
      </c>
      <c r="J28" s="205">
        <f>'TRNSYS-TUD'!I105</f>
        <v>31.95</v>
      </c>
      <c r="K28" s="205">
        <f>'TRNSYS-TUD'!J105</f>
        <v>26.198</v>
      </c>
      <c r="L28" s="205">
        <f>'TRNSYS-TUD'!K105</f>
        <v>19.403199999999998</v>
      </c>
      <c r="M28" s="347">
        <f>'TRNSYS-TUD'!L105</f>
        <v>1.45051E-2</v>
      </c>
      <c r="N28" s="32"/>
      <c r="O28" s="2"/>
      <c r="P28" s="12"/>
      <c r="Q28" s="12"/>
      <c r="R28" s="12"/>
      <c r="S28" s="12"/>
      <c r="T28" s="2"/>
      <c r="U28" s="2"/>
      <c r="V28" s="2"/>
      <c r="W28" s="2"/>
      <c r="X28" s="12"/>
      <c r="Y28" s="12"/>
    </row>
    <row r="29" spans="2:25" ht="12" customHeight="1">
      <c r="B29" s="211" t="s">
        <v>202</v>
      </c>
      <c r="C29" s="198">
        <f>'TRNSYS-TUD'!B106</f>
        <v>5409.9868298857464</v>
      </c>
      <c r="D29" s="198">
        <f>'TRNSYS-TUD'!C106</f>
        <v>529.37843289356158</v>
      </c>
      <c r="E29" s="201">
        <f>'TRNSYS-TUD'!D106</f>
        <v>17505.88</v>
      </c>
      <c r="F29" s="198">
        <f>'TRNSYS-TUD'!E106</f>
        <v>12720.6</v>
      </c>
      <c r="G29" s="149">
        <f>'TRNSYS-TUD'!F106</f>
        <v>4785.28</v>
      </c>
      <c r="H29" s="345">
        <f>'TRNSYS-TUD'!G106</f>
        <v>1.11836E-2</v>
      </c>
      <c r="I29" s="204">
        <f>'TRNSYS-TUD'!H106</f>
        <v>2.947432802239911</v>
      </c>
      <c r="J29" s="205">
        <f>'TRNSYS-TUD'!I106</f>
        <v>31.4</v>
      </c>
      <c r="K29" s="205">
        <f>'TRNSYS-TUD'!J106</f>
        <v>26.226299999999998</v>
      </c>
      <c r="L29" s="205">
        <f>'TRNSYS-TUD'!K106</f>
        <v>19.772400000000001</v>
      </c>
      <c r="M29" s="347">
        <f>'TRNSYS-TUD'!L106</f>
        <v>1.5234299999999999E-2</v>
      </c>
      <c r="N29" s="32"/>
      <c r="O29" s="2"/>
      <c r="P29" s="12"/>
      <c r="Q29" s="12"/>
      <c r="R29" s="12"/>
      <c r="S29" s="12"/>
      <c r="T29" s="2"/>
      <c r="U29" s="2"/>
      <c r="V29" s="2"/>
      <c r="W29" s="2"/>
      <c r="X29" s="12"/>
      <c r="Y29" s="12"/>
    </row>
    <row r="30" spans="2:25" ht="12" customHeight="1">
      <c r="B30" s="211" t="s">
        <v>204</v>
      </c>
      <c r="C30" s="198">
        <f>'TRNSYS-TUD'!B107</f>
        <v>5260.0345031678471</v>
      </c>
      <c r="D30" s="198">
        <f>'TRNSYS-TUD'!C107</f>
        <v>529.2289456163835</v>
      </c>
      <c r="E30" s="201">
        <f>'TRNSYS-TUD'!D107</f>
        <v>17661.689999999999</v>
      </c>
      <c r="F30" s="198">
        <f>'TRNSYS-TUD'!E107</f>
        <v>12490.8</v>
      </c>
      <c r="G30" s="149">
        <f>'TRNSYS-TUD'!F107</f>
        <v>5170.8900000000003</v>
      </c>
      <c r="H30" s="345">
        <f>'TRNSYS-TUD'!G107</f>
        <v>1.11308E-2</v>
      </c>
      <c r="I30" s="204">
        <f>'TRNSYS-TUD'!H107</f>
        <v>3.0507663291275899</v>
      </c>
      <c r="J30" s="205">
        <f>'TRNSYS-TUD'!I107</f>
        <v>29.7</v>
      </c>
      <c r="K30" s="205">
        <f>'TRNSYS-TUD'!J107</f>
        <v>25.700099999999999</v>
      </c>
      <c r="L30" s="205">
        <f>'TRNSYS-TUD'!K107</f>
        <v>19.575299999999999</v>
      </c>
      <c r="M30" s="347">
        <f>'TRNSYS-TUD'!L107</f>
        <v>1.51339E-2</v>
      </c>
      <c r="N30" s="32"/>
      <c r="O30" s="2"/>
      <c r="P30" s="12"/>
      <c r="Q30" s="12"/>
      <c r="R30" s="12"/>
      <c r="S30" s="12"/>
      <c r="T30" s="2"/>
      <c r="U30" s="2"/>
      <c r="V30" s="2"/>
      <c r="W30" s="2"/>
      <c r="X30" s="12"/>
      <c r="Y30" s="12"/>
    </row>
    <row r="31" spans="2:25" ht="12" customHeight="1">
      <c r="B31" s="211" t="s">
        <v>205</v>
      </c>
      <c r="C31" s="198">
        <f>'TRNSYS-TUD'!B108</f>
        <v>4880.3428688729146</v>
      </c>
      <c r="D31" s="198">
        <f>'TRNSYS-TUD'!C108</f>
        <v>506.22066015735538</v>
      </c>
      <c r="E31" s="201">
        <f>'TRNSYS-TUD'!D108</f>
        <v>16989.809999999998</v>
      </c>
      <c r="F31" s="198">
        <f>'TRNSYS-TUD'!E108</f>
        <v>11655.3</v>
      </c>
      <c r="G31" s="149">
        <f>'TRNSYS-TUD'!F108</f>
        <v>5334.51</v>
      </c>
      <c r="H31" s="345">
        <f>'TRNSYS-TUD'!G108</f>
        <v>1.09912E-2</v>
      </c>
      <c r="I31" s="204">
        <f>'TRNSYS-TUD'!H108</f>
        <v>3.1541092773593693</v>
      </c>
      <c r="J31" s="205">
        <f>'TRNSYS-TUD'!I108</f>
        <v>27.75</v>
      </c>
      <c r="K31" s="205">
        <f>'TRNSYS-TUD'!J108</f>
        <v>25.167300000000001</v>
      </c>
      <c r="L31" s="205">
        <f>'TRNSYS-TUD'!K108</f>
        <v>19.3718</v>
      </c>
      <c r="M31" s="347">
        <f>'TRNSYS-TUD'!L108</f>
        <v>1.5748100000000001E-2</v>
      </c>
      <c r="N31" s="32"/>
      <c r="O31" s="2"/>
      <c r="P31" s="12"/>
      <c r="Q31" s="12"/>
      <c r="R31" s="12"/>
      <c r="S31" s="12"/>
      <c r="T31" s="2"/>
      <c r="U31" s="2"/>
      <c r="V31" s="2"/>
      <c r="W31" s="2"/>
      <c r="X31" s="12"/>
      <c r="Y31" s="12"/>
    </row>
    <row r="32" spans="2:25" ht="12" customHeight="1">
      <c r="B32" s="211" t="s">
        <v>206</v>
      </c>
      <c r="C32" s="198">
        <f>'TRNSYS-TUD'!B109</f>
        <v>3938.7143150582915</v>
      </c>
      <c r="D32" s="198">
        <f>'TRNSYS-TUD'!C109</f>
        <v>409.08432189189836</v>
      </c>
      <c r="E32" s="201">
        <f>'TRNSYS-TUD'!D109</f>
        <v>13539.94</v>
      </c>
      <c r="F32" s="198">
        <f>'TRNSYS-TUD'!E109</f>
        <v>8882.19</v>
      </c>
      <c r="G32" s="149">
        <f>'TRNSYS-TUD'!F109</f>
        <v>4657.75</v>
      </c>
      <c r="H32" s="345">
        <f>'TRNSYS-TUD'!G109</f>
        <v>1.1140300000000001E-2</v>
      </c>
      <c r="I32" s="204">
        <f>'TRNSYS-TUD'!H109</f>
        <v>3.1142058615432426</v>
      </c>
      <c r="J32" s="205">
        <f>'TRNSYS-TUD'!I109</f>
        <v>27.2</v>
      </c>
      <c r="K32" s="205">
        <f>'TRNSYS-TUD'!J109</f>
        <v>24.654399999999999</v>
      </c>
      <c r="L32" s="205">
        <f>'TRNSYS-TUD'!K109</f>
        <v>19.437999999999999</v>
      </c>
      <c r="M32" s="347">
        <f>'TRNSYS-TUD'!L109</f>
        <v>1.68863E-2</v>
      </c>
      <c r="N32" s="32"/>
      <c r="O32" s="2"/>
      <c r="P32" s="12"/>
      <c r="Q32" s="12"/>
      <c r="R32" s="12"/>
      <c r="S32" s="12"/>
      <c r="T32" s="2"/>
      <c r="U32" s="2"/>
      <c r="V32" s="2"/>
      <c r="W32" s="2"/>
      <c r="X32" s="12"/>
      <c r="Y32" s="12"/>
    </row>
    <row r="33" spans="2:25" ht="12" customHeight="1">
      <c r="B33" s="211" t="s">
        <v>207</v>
      </c>
      <c r="C33" s="198">
        <f>'TRNSYS-TUD'!B110</f>
        <v>3923.956305130047</v>
      </c>
      <c r="D33" s="198">
        <f>'TRNSYS-TUD'!C110</f>
        <v>409.53257448465308</v>
      </c>
      <c r="E33" s="201">
        <f>'TRNSYS-TUD'!D110</f>
        <v>13564.54</v>
      </c>
      <c r="F33" s="198">
        <f>'TRNSYS-TUD'!E110</f>
        <v>8880.2800000000007</v>
      </c>
      <c r="G33" s="149">
        <f>'TRNSYS-TUD'!F110</f>
        <v>4684.26</v>
      </c>
      <c r="H33" s="345">
        <f>'TRNSYS-TUD'!G110</f>
        <v>1.11766E-2</v>
      </c>
      <c r="I33" s="204">
        <f>'TRNSYS-TUD'!H110</f>
        <v>3.1301661033005939</v>
      </c>
      <c r="J33" s="205">
        <f>'TRNSYS-TUD'!I110</f>
        <v>26.95</v>
      </c>
      <c r="K33" s="205">
        <f>'TRNSYS-TUD'!J110</f>
        <v>24.744499999999999</v>
      </c>
      <c r="L33" s="205">
        <f>'TRNSYS-TUD'!K110</f>
        <v>19.4846</v>
      </c>
      <c r="M33" s="347">
        <f>'TRNSYS-TUD'!L110</f>
        <v>1.6863E-2</v>
      </c>
      <c r="N33" s="32"/>
      <c r="O33" s="2"/>
      <c r="P33" s="12"/>
      <c r="Q33" s="12"/>
      <c r="R33" s="12"/>
      <c r="S33" s="12"/>
      <c r="T33" s="2"/>
      <c r="U33" s="2"/>
      <c r="V33" s="2"/>
      <c r="W33" s="2"/>
      <c r="X33" s="12"/>
      <c r="Y33" s="12"/>
    </row>
    <row r="34" spans="2:25" ht="12" customHeight="1">
      <c r="B34" s="211" t="s">
        <v>208</v>
      </c>
      <c r="C34" s="198">
        <f>'TRNSYS-TUD'!B111</f>
        <v>4122.5715830260397</v>
      </c>
      <c r="D34" s="198">
        <f>'TRNSYS-TUD'!C111</f>
        <v>433.8551145022941</v>
      </c>
      <c r="E34" s="201">
        <f>'TRNSYS-TUD'!D111</f>
        <v>14531.34</v>
      </c>
      <c r="F34" s="198">
        <f>'TRNSYS-TUD'!E111</f>
        <v>9449.35</v>
      </c>
      <c r="G34" s="149">
        <f>'TRNSYS-TUD'!F111</f>
        <v>5081.99</v>
      </c>
      <c r="H34" s="345">
        <f>'TRNSYS-TUD'!G111</f>
        <v>1.11764E-2</v>
      </c>
      <c r="I34" s="204">
        <f>'TRNSYS-TUD'!H111</f>
        <v>3.1891964832623403</v>
      </c>
      <c r="J34" s="205">
        <f>'TRNSYS-TUD'!I111</f>
        <v>26.4</v>
      </c>
      <c r="K34" s="205">
        <f>'TRNSYS-TUD'!J111</f>
        <v>24.6707</v>
      </c>
      <c r="L34" s="205">
        <f>'TRNSYS-TUD'!K111</f>
        <v>19.4693</v>
      </c>
      <c r="M34" s="347">
        <f>'TRNSYS-TUD'!L111</f>
        <v>1.6867299999999998E-2</v>
      </c>
      <c r="N34" s="32"/>
      <c r="O34" s="2"/>
      <c r="P34" s="12"/>
      <c r="Q34" s="12"/>
      <c r="R34" s="12"/>
      <c r="S34" s="12"/>
      <c r="T34" s="2"/>
      <c r="U34" s="2"/>
      <c r="V34" s="2"/>
      <c r="W34" s="2"/>
      <c r="X34" s="12"/>
      <c r="Y34" s="12"/>
    </row>
    <row r="35" spans="2:25" ht="12" customHeight="1" thickBot="1">
      <c r="B35" s="212" t="s">
        <v>209</v>
      </c>
      <c r="C35" s="150">
        <f>'TRNSYS-TUD'!B112</f>
        <v>3877.3844587743106</v>
      </c>
      <c r="D35" s="150">
        <f>'TRNSYS-TUD'!C112</f>
        <v>409.58079417600788</v>
      </c>
      <c r="E35" s="213">
        <f>'TRNSYS-TUD'!D112</f>
        <v>13691.760000000002</v>
      </c>
      <c r="F35" s="150">
        <f>'TRNSYS-TUD'!E112</f>
        <v>8806.5400000000009</v>
      </c>
      <c r="G35" s="152">
        <f>'TRNSYS-TUD'!F112</f>
        <v>4885.22</v>
      </c>
      <c r="H35" s="346">
        <f>'TRNSYS-TUD'!G112</f>
        <v>1.1274899999999999E-2</v>
      </c>
      <c r="I35" s="214">
        <f>'TRNSYS-TUD'!H112</f>
        <v>3.1938117507664052</v>
      </c>
      <c r="J35" s="140">
        <f>'TRNSYS-TUD'!I112</f>
        <v>26.1</v>
      </c>
      <c r="K35" s="140">
        <f>'TRNSYS-TUD'!J112</f>
        <v>24.7257</v>
      </c>
      <c r="L35" s="140">
        <f>'TRNSYS-TUD'!K112</f>
        <v>19.572500000000002</v>
      </c>
      <c r="M35" s="348">
        <f>'TRNSYS-TUD'!L112</f>
        <v>1.7112100000000002E-2</v>
      </c>
      <c r="N35" s="32"/>
      <c r="O35" s="2"/>
      <c r="P35" s="12"/>
      <c r="Q35" s="12"/>
      <c r="R35" s="12"/>
      <c r="S35" s="12"/>
      <c r="T35" s="2"/>
      <c r="U35" s="2"/>
      <c r="V35" s="2"/>
      <c r="W35" s="2"/>
      <c r="X35" s="12"/>
      <c r="Y35" s="12"/>
    </row>
    <row r="36" spans="2:25" ht="9" customHeight="1" thickTop="1">
      <c r="B36" s="397"/>
      <c r="C36" s="198"/>
      <c r="D36" s="198"/>
      <c r="E36" s="198"/>
      <c r="F36" s="198"/>
      <c r="G36" s="198"/>
      <c r="H36" s="202"/>
      <c r="I36" s="191"/>
      <c r="J36" s="205"/>
      <c r="K36" s="205"/>
      <c r="L36" s="205"/>
      <c r="M36" s="202"/>
      <c r="N36" s="32"/>
      <c r="O36" s="2"/>
      <c r="P36" s="12"/>
      <c r="Q36" s="12"/>
      <c r="R36" s="12"/>
      <c r="S36" s="12"/>
      <c r="T36" s="2"/>
      <c r="U36" s="2"/>
      <c r="V36" s="2"/>
      <c r="W36" s="2"/>
      <c r="X36" s="12"/>
      <c r="Y36" s="12"/>
    </row>
    <row r="37" spans="2:25" ht="9" customHeight="1">
      <c r="B37" s="397"/>
      <c r="C37" s="198"/>
      <c r="D37" s="198"/>
      <c r="E37" s="198"/>
      <c r="F37" s="198"/>
      <c r="G37" s="198"/>
      <c r="H37" s="202"/>
      <c r="I37" s="191"/>
      <c r="J37" s="205"/>
      <c r="K37" s="205"/>
      <c r="L37" s="205"/>
      <c r="M37" s="202"/>
      <c r="N37" s="32"/>
      <c r="O37" s="2"/>
      <c r="P37" s="12"/>
      <c r="Q37" s="12"/>
      <c r="R37" s="12"/>
      <c r="S37" s="12"/>
      <c r="T37" s="2"/>
      <c r="U37" s="2"/>
      <c r="V37" s="2"/>
      <c r="W37" s="2"/>
      <c r="X37" s="12"/>
      <c r="Y37" s="12"/>
    </row>
    <row r="38" spans="2:25" ht="9" customHeight="1" thickBot="1">
      <c r="M38" s="117"/>
      <c r="N38" s="32"/>
      <c r="O38" s="2"/>
      <c r="P38" s="12"/>
      <c r="Q38" s="12"/>
      <c r="R38" s="12"/>
      <c r="S38" s="12"/>
      <c r="T38" s="2"/>
      <c r="U38" s="2"/>
      <c r="V38" s="2"/>
      <c r="W38" s="2"/>
      <c r="X38" s="12"/>
      <c r="Y38" s="12"/>
    </row>
    <row r="39" spans="2:25" ht="14.25" customHeight="1" thickTop="1">
      <c r="B39" s="219" t="s">
        <v>426</v>
      </c>
      <c r="C39" s="207" t="s">
        <v>141</v>
      </c>
      <c r="D39" s="208"/>
      <c r="E39" s="207" t="s">
        <v>356</v>
      </c>
      <c r="F39" s="208"/>
      <c r="G39" s="339"/>
      <c r="H39" s="216" t="s">
        <v>358</v>
      </c>
      <c r="I39" s="217"/>
      <c r="J39" s="208"/>
      <c r="K39" s="208"/>
      <c r="L39" s="340"/>
      <c r="M39" s="342"/>
      <c r="N39" s="32"/>
      <c r="O39" s="2"/>
      <c r="P39" s="12"/>
      <c r="Q39" s="12"/>
      <c r="R39" s="12"/>
      <c r="S39" s="12"/>
      <c r="T39" s="2"/>
      <c r="U39" s="2"/>
      <c r="V39" s="2"/>
      <c r="W39" s="2"/>
      <c r="X39" s="12"/>
      <c r="Y39" s="12"/>
    </row>
    <row r="40" spans="2:25" ht="12" customHeight="1">
      <c r="B40" s="218"/>
      <c r="C40" s="193" t="s">
        <v>5</v>
      </c>
      <c r="D40" s="195" t="s">
        <v>82</v>
      </c>
      <c r="E40" s="193" t="s">
        <v>4</v>
      </c>
      <c r="F40" s="195" t="s">
        <v>6</v>
      </c>
      <c r="G40" s="195" t="s">
        <v>7</v>
      </c>
      <c r="H40" s="193" t="s">
        <v>147</v>
      </c>
      <c r="I40" s="194" t="s">
        <v>148</v>
      </c>
      <c r="J40" s="195" t="s">
        <v>149</v>
      </c>
      <c r="K40" s="195" t="s">
        <v>150</v>
      </c>
      <c r="L40" s="195" t="s">
        <v>151</v>
      </c>
      <c r="M40" s="343" t="s">
        <v>221</v>
      </c>
      <c r="N40" s="32"/>
      <c r="O40" s="2"/>
      <c r="P40" s="12"/>
      <c r="Q40" s="12"/>
      <c r="R40" s="12"/>
      <c r="S40" s="12"/>
      <c r="T40" s="2"/>
      <c r="U40" s="2"/>
      <c r="V40" s="2"/>
      <c r="W40" s="2"/>
      <c r="X40" s="12"/>
      <c r="Y40" s="12"/>
    </row>
    <row r="41" spans="2:25" ht="12" customHeight="1">
      <c r="B41" s="209" t="s">
        <v>76</v>
      </c>
      <c r="C41" s="196" t="s">
        <v>154</v>
      </c>
      <c r="D41" s="197" t="s">
        <v>154</v>
      </c>
      <c r="E41" s="196" t="s">
        <v>154</v>
      </c>
      <c r="F41" s="197" t="s">
        <v>154</v>
      </c>
      <c r="G41" s="197" t="s">
        <v>154</v>
      </c>
      <c r="H41" s="196" t="s">
        <v>155</v>
      </c>
      <c r="I41" s="341"/>
      <c r="J41" s="206" t="s">
        <v>11</v>
      </c>
      <c r="K41" s="197" t="s">
        <v>11</v>
      </c>
      <c r="L41" s="197" t="s">
        <v>11</v>
      </c>
      <c r="M41" s="372" t="s">
        <v>155</v>
      </c>
      <c r="N41" s="32"/>
      <c r="O41" s="2"/>
      <c r="P41" s="12"/>
      <c r="Q41" s="12"/>
      <c r="R41" s="12"/>
      <c r="S41" s="12"/>
      <c r="T41" s="2"/>
      <c r="U41" s="2"/>
      <c r="V41" s="2"/>
      <c r="W41" s="2"/>
      <c r="X41" s="12"/>
      <c r="Y41" s="12"/>
    </row>
    <row r="42" spans="2:25" ht="12" customHeight="1">
      <c r="B42" s="210" t="s">
        <v>157</v>
      </c>
      <c r="C42" s="198">
        <f>'DOE22'!B89</f>
        <v>1897</v>
      </c>
      <c r="D42" s="198">
        <f>'DOE22'!C89</f>
        <v>237</v>
      </c>
      <c r="E42" s="199">
        <f>'DOE22'!D89</f>
        <v>7552.3077000000003</v>
      </c>
      <c r="F42" s="338">
        <f>'DOE22'!E89</f>
        <v>5889.2583000000004</v>
      </c>
      <c r="G42" s="338">
        <f>'DOE22'!F89</f>
        <v>1663.0494000000001</v>
      </c>
      <c r="H42" s="352">
        <f>'DOE22'!G89</f>
        <v>9.4000000000000004E-3</v>
      </c>
      <c r="I42" s="191">
        <f>'DOE22'!H89</f>
        <v>3.5390382849109656</v>
      </c>
      <c r="J42" s="362">
        <f>'DOE22'!I89</f>
        <v>17.777777777777779</v>
      </c>
      <c r="K42" s="205">
        <f>'DOE22'!J89</f>
        <v>23.833333333333336</v>
      </c>
      <c r="L42" s="205">
        <f>'DOE22'!K89</f>
        <v>17.34</v>
      </c>
      <c r="M42" s="364">
        <f>'DOE22'!L89</f>
        <v>1.14E-2</v>
      </c>
      <c r="N42" s="32"/>
      <c r="O42" s="2"/>
      <c r="P42" s="12"/>
      <c r="Q42" s="12"/>
      <c r="R42" s="12"/>
      <c r="S42" s="12"/>
      <c r="T42" s="2"/>
      <c r="U42" s="2"/>
      <c r="V42" s="2"/>
      <c r="W42" s="2"/>
      <c r="X42" s="12"/>
      <c r="Y42" s="12"/>
    </row>
    <row r="43" spans="2:25" ht="12" customHeight="1">
      <c r="B43" s="211" t="s">
        <v>164</v>
      </c>
      <c r="C43" s="198">
        <f>'DOE22'!B90</f>
        <v>1941</v>
      </c>
      <c r="D43" s="198">
        <f>'DOE22'!C90</f>
        <v>240</v>
      </c>
      <c r="E43" s="201">
        <f>'DOE22'!D90</f>
        <v>7630.2723000000005</v>
      </c>
      <c r="F43" s="198">
        <f>'DOE22'!E90</f>
        <v>6069.8079000000007</v>
      </c>
      <c r="G43" s="198">
        <f>'DOE22'!F90</f>
        <v>1560.4644000000001</v>
      </c>
      <c r="H43" s="353">
        <f>'DOE22'!G90</f>
        <v>9.2999999999999992E-3</v>
      </c>
      <c r="I43" s="191">
        <f>'DOE22'!H90</f>
        <v>3.4985200825309493</v>
      </c>
      <c r="J43" s="363">
        <f>'DOE22'!I90</f>
        <v>18.333333333333332</v>
      </c>
      <c r="K43" s="205">
        <f>'DOE22'!J90</f>
        <v>23.944444444444439</v>
      </c>
      <c r="L43" s="205">
        <f>'DOE22'!K90</f>
        <v>17.29</v>
      </c>
      <c r="M43" s="365">
        <f>'DOE22'!L90</f>
        <v>1.12E-2</v>
      </c>
      <c r="N43" s="18"/>
      <c r="O43" s="2"/>
      <c r="P43" s="12"/>
      <c r="Q43" s="12"/>
      <c r="R43" s="12"/>
      <c r="S43" s="12"/>
      <c r="T43" s="2"/>
      <c r="U43" s="2"/>
      <c r="V43" s="2"/>
      <c r="W43" s="2"/>
      <c r="X43" s="12"/>
      <c r="Y43" s="12"/>
    </row>
    <row r="44" spans="2:25" ht="12" customHeight="1">
      <c r="B44" s="211" t="s">
        <v>167</v>
      </c>
      <c r="C44" s="198">
        <f>'DOE22'!B91</f>
        <v>1897</v>
      </c>
      <c r="D44" s="198">
        <f>'DOE22'!C91</f>
        <v>237</v>
      </c>
      <c r="E44" s="201">
        <f>'DOE22'!D91</f>
        <v>7550.2560000000003</v>
      </c>
      <c r="F44" s="198">
        <f>'DOE22'!E91</f>
        <v>5881.3446000000004</v>
      </c>
      <c r="G44" s="198">
        <f>'DOE22'!F91</f>
        <v>1668.9114000000002</v>
      </c>
      <c r="H44" s="353">
        <f>'DOE22'!G91</f>
        <v>9.4000000000000004E-3</v>
      </c>
      <c r="I44" s="191">
        <f>'DOE22'!H91</f>
        <v>3.5380768509840674</v>
      </c>
      <c r="J44" s="363">
        <f>'DOE22'!I91</f>
        <v>17.777777777777779</v>
      </c>
      <c r="K44" s="205">
        <f>'DOE22'!J91</f>
        <v>23.833333333333336</v>
      </c>
      <c r="L44" s="205">
        <f>'DOE22'!K91</f>
        <v>17.34</v>
      </c>
      <c r="M44" s="365">
        <f>'DOE22'!L91</f>
        <v>1.14E-2</v>
      </c>
      <c r="N44" s="2"/>
      <c r="O44" s="2"/>
      <c r="P44" s="12"/>
      <c r="Q44" s="12"/>
      <c r="R44" s="12"/>
      <c r="S44" s="12"/>
      <c r="T44" s="2"/>
      <c r="U44" s="2"/>
      <c r="V44" s="2"/>
      <c r="W44" s="2"/>
      <c r="X44" s="12"/>
      <c r="Y44" s="12"/>
    </row>
    <row r="45" spans="2:25" ht="12" customHeight="1">
      <c r="B45" s="211" t="s">
        <v>169</v>
      </c>
      <c r="C45" s="198">
        <f>'DOE22'!B92</f>
        <v>1891</v>
      </c>
      <c r="D45" s="198">
        <f>'DOE22'!C92</f>
        <v>237</v>
      </c>
      <c r="E45" s="201">
        <f>'DOE22'!D92</f>
        <v>7533.8424000000005</v>
      </c>
      <c r="F45" s="198">
        <f>'DOE22'!E92</f>
        <v>5878.1205</v>
      </c>
      <c r="G45" s="198">
        <f>'DOE22'!F92</f>
        <v>1655.7219000000002</v>
      </c>
      <c r="H45" s="353">
        <f>'DOE22'!G92</f>
        <v>9.4000000000000004E-3</v>
      </c>
      <c r="I45" s="191">
        <f>'DOE22'!H92</f>
        <v>3.5403394736842109</v>
      </c>
      <c r="J45" s="363">
        <f>'DOE22'!I92</f>
        <v>17.777777777777779</v>
      </c>
      <c r="K45" s="205">
        <f>'DOE22'!J92</f>
        <v>23.833333333333336</v>
      </c>
      <c r="L45" s="205">
        <f>'DOE22'!K92</f>
        <v>17.34</v>
      </c>
      <c r="M45" s="365">
        <f>'DOE22'!L92</f>
        <v>1.14E-2</v>
      </c>
      <c r="N45" s="2"/>
      <c r="O45" s="2"/>
      <c r="P45" s="12"/>
      <c r="Q45" s="12"/>
      <c r="R45" s="12"/>
      <c r="S45" s="12"/>
      <c r="T45" s="2"/>
      <c r="U45" s="2"/>
      <c r="V45" s="2"/>
      <c r="W45" s="2"/>
      <c r="X45" s="12"/>
      <c r="Y45" s="12"/>
    </row>
    <row r="46" spans="2:25" ht="12" customHeight="1">
      <c r="B46" s="211" t="s">
        <v>171</v>
      </c>
      <c r="C46" s="198">
        <f>'DOE22'!B93</f>
        <v>1697</v>
      </c>
      <c r="D46" s="198">
        <f>'DOE22'!C93</f>
        <v>215</v>
      </c>
      <c r="E46" s="201">
        <f>'DOE22'!D93</f>
        <v>6797.868300000001</v>
      </c>
      <c r="F46" s="198">
        <f>'DOE22'!E93</f>
        <v>5675.2953000000007</v>
      </c>
      <c r="G46" s="198">
        <f>'DOE22'!F93</f>
        <v>1122.5730000000001</v>
      </c>
      <c r="H46" s="353">
        <f>'DOE22'!G93</f>
        <v>8.8999999999999999E-3</v>
      </c>
      <c r="I46" s="191">
        <f>'DOE22'!H93</f>
        <v>3.5553704497907956</v>
      </c>
      <c r="J46" s="363">
        <f>'DOE22'!I93</f>
        <v>17.222222222222221</v>
      </c>
      <c r="K46" s="205">
        <f>'DOE22'!J93</f>
        <v>23.777777777777775</v>
      </c>
      <c r="L46" s="205">
        <f>'DOE22'!K93</f>
        <v>16.850000000000001</v>
      </c>
      <c r="M46" s="365">
        <f>'DOE22'!L93</f>
        <v>1.03E-2</v>
      </c>
      <c r="N46" s="2"/>
      <c r="O46" s="2"/>
      <c r="P46" s="12"/>
      <c r="Q46" s="12"/>
      <c r="R46" s="12"/>
      <c r="S46" s="12"/>
      <c r="T46" s="2"/>
      <c r="U46" s="2"/>
      <c r="V46" s="2"/>
      <c r="W46" s="17"/>
      <c r="X46" s="2"/>
      <c r="Y46" s="2"/>
    </row>
    <row r="47" spans="2:25" ht="12" customHeight="1">
      <c r="B47" s="211" t="s">
        <v>172</v>
      </c>
      <c r="C47" s="198">
        <f>'DOE22'!B94</f>
        <v>2126</v>
      </c>
      <c r="D47" s="198">
        <f>'DOE22'!C94</f>
        <v>259</v>
      </c>
      <c r="E47" s="201">
        <f>'DOE22'!D94</f>
        <v>8136.1629000000012</v>
      </c>
      <c r="F47" s="198">
        <f>'DOE22'!E94</f>
        <v>6438.5277000000006</v>
      </c>
      <c r="G47" s="198">
        <f>'DOE22'!F94</f>
        <v>1697.6352000000002</v>
      </c>
      <c r="H47" s="353">
        <f>'DOE22'!G94</f>
        <v>9.1999999999999998E-3</v>
      </c>
      <c r="I47" s="191">
        <f>'DOE22'!H94</f>
        <v>3.4113890566037739</v>
      </c>
      <c r="J47" s="363">
        <f>'DOE22'!I94</f>
        <v>19.444444444444446</v>
      </c>
      <c r="K47" s="205">
        <f>'DOE22'!J94</f>
        <v>24.111111111111114</v>
      </c>
      <c r="L47" s="205">
        <f>'DOE22'!K94</f>
        <v>17.3</v>
      </c>
      <c r="M47" s="365">
        <f>'DOE22'!L94</f>
        <v>1.1299999999999999E-2</v>
      </c>
      <c r="N47" s="2"/>
      <c r="O47" s="2"/>
      <c r="P47" s="2"/>
      <c r="Q47" s="2"/>
      <c r="R47" s="2"/>
      <c r="S47" s="2"/>
      <c r="T47" s="2"/>
      <c r="U47" s="2"/>
      <c r="V47" s="2"/>
      <c r="W47" s="17"/>
      <c r="X47" s="2"/>
      <c r="Y47" s="2"/>
    </row>
    <row r="48" spans="2:25" ht="12" customHeight="1">
      <c r="B48" s="211" t="s">
        <v>174</v>
      </c>
      <c r="C48" s="198">
        <f>'DOE22'!B95</f>
        <v>3198</v>
      </c>
      <c r="D48" s="198">
        <f>'DOE22'!C95</f>
        <v>352</v>
      </c>
      <c r="E48" s="201">
        <f>'DOE22'!D95</f>
        <v>11075.955900000001</v>
      </c>
      <c r="F48" s="198">
        <f>'DOE22'!E95</f>
        <v>8342.2121999999999</v>
      </c>
      <c r="G48" s="198">
        <f>'DOE22'!F95</f>
        <v>2733.7437000000004</v>
      </c>
      <c r="H48" s="353">
        <f>'DOE22'!G95</f>
        <v>0.01</v>
      </c>
      <c r="I48" s="191">
        <f>'DOE22'!H95</f>
        <v>3.1199875774647889</v>
      </c>
      <c r="J48" s="363">
        <f>'DOE22'!I95</f>
        <v>25</v>
      </c>
      <c r="K48" s="205">
        <f>'DOE22'!J95</f>
        <v>24.944444444444446</v>
      </c>
      <c r="L48" s="205">
        <f>'DOE22'!K95</f>
        <v>18.39</v>
      </c>
      <c r="M48" s="365">
        <f>'DOE22'!L95</f>
        <v>1.3299999999999999E-2</v>
      </c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2:25" ht="12" customHeight="1">
      <c r="B49" s="211" t="s">
        <v>176</v>
      </c>
      <c r="C49" s="198">
        <f>'DOE22'!B96</f>
        <v>3135</v>
      </c>
      <c r="D49" s="198">
        <f>'DOE22'!C96</f>
        <v>332</v>
      </c>
      <c r="E49" s="201">
        <f>'DOE22'!D96</f>
        <v>10290.741000000002</v>
      </c>
      <c r="F49" s="198">
        <f>'DOE22'!E96</f>
        <v>9069.9795000000013</v>
      </c>
      <c r="G49" s="198">
        <f>'DOE22'!F96</f>
        <v>1220.7615000000001</v>
      </c>
      <c r="H49" s="353">
        <f>'DOE22'!G96</f>
        <v>9.4000000000000004E-3</v>
      </c>
      <c r="I49" s="191">
        <f>'DOE22'!H96</f>
        <v>2.9681975771560434</v>
      </c>
      <c r="J49" s="363">
        <f>'DOE22'!I96</f>
        <v>27.222222222222221</v>
      </c>
      <c r="K49" s="205">
        <f>'DOE22'!J96</f>
        <v>25.277777777777779</v>
      </c>
      <c r="L49" s="205">
        <f>'DOE22'!K96</f>
        <v>17.78</v>
      </c>
      <c r="M49" s="365">
        <f>'DOE22'!L96</f>
        <v>1.09E-2</v>
      </c>
      <c r="N49" s="2"/>
      <c r="O49" s="12"/>
      <c r="P49" s="12"/>
      <c r="Q49" s="12"/>
      <c r="R49" s="12"/>
      <c r="S49" s="12"/>
      <c r="T49" s="12"/>
      <c r="U49" s="12"/>
      <c r="V49" s="12"/>
      <c r="W49" s="17"/>
      <c r="X49" s="2"/>
      <c r="Y49" s="2"/>
    </row>
    <row r="50" spans="2:25" ht="12" customHeight="1">
      <c r="B50" s="211" t="s">
        <v>178</v>
      </c>
      <c r="C50" s="198">
        <f>'DOE22'!B97</f>
        <v>4528</v>
      </c>
      <c r="D50" s="198">
        <f>'DOE22'!C97</f>
        <v>469</v>
      </c>
      <c r="E50" s="201">
        <f>'DOE22'!D97</f>
        <v>14785.722600000001</v>
      </c>
      <c r="F50" s="198">
        <f>'DOE22'!E97</f>
        <v>11872.601700000001</v>
      </c>
      <c r="G50" s="198">
        <f>'DOE22'!F97</f>
        <v>2913.1209000000003</v>
      </c>
      <c r="H50" s="353">
        <f>'DOE22'!G97</f>
        <v>9.9000000000000008E-3</v>
      </c>
      <c r="I50" s="191">
        <f>'DOE22'!H97</f>
        <v>2.958919871923154</v>
      </c>
      <c r="J50" s="363">
        <f>'DOE22'!I97</f>
        <v>28.888888888888886</v>
      </c>
      <c r="K50" s="205">
        <f>'DOE22'!J97</f>
        <v>25.555555555555554</v>
      </c>
      <c r="L50" s="205">
        <f>'DOE22'!K97</f>
        <v>18.36</v>
      </c>
      <c r="M50" s="365">
        <f>'DOE22'!L97</f>
        <v>1.17E-2</v>
      </c>
      <c r="N50" s="2"/>
      <c r="O50" s="12"/>
      <c r="P50" s="12"/>
      <c r="Q50" s="12"/>
      <c r="R50" s="12"/>
      <c r="S50" s="12"/>
      <c r="T50" s="12"/>
      <c r="U50" s="12"/>
      <c r="V50" s="12"/>
      <c r="W50" s="17"/>
      <c r="X50" s="2"/>
      <c r="Y50" s="2"/>
    </row>
    <row r="51" spans="2:25" ht="12" customHeight="1">
      <c r="B51" s="211" t="s">
        <v>181</v>
      </c>
      <c r="C51" s="198">
        <f>'DOE22'!B98</f>
        <v>4651</v>
      </c>
      <c r="D51" s="198">
        <f>'DOE22'!C98</f>
        <v>479</v>
      </c>
      <c r="E51" s="201">
        <f>'DOE22'!D98</f>
        <v>15339.974700000001</v>
      </c>
      <c r="F51" s="198">
        <f>'DOE22'!E98</f>
        <v>12039.0825</v>
      </c>
      <c r="G51" s="198">
        <f>'DOE22'!F98</f>
        <v>3300.8922000000002</v>
      </c>
      <c r="H51" s="353">
        <f>'DOE22'!G98</f>
        <v>1.03E-2</v>
      </c>
      <c r="I51" s="191">
        <f>'DOE22'!H98</f>
        <v>2.990248479532164</v>
      </c>
      <c r="J51" s="363">
        <f>'DOE22'!I98</f>
        <v>28.888888888888886</v>
      </c>
      <c r="K51" s="205">
        <f>'DOE22'!J98</f>
        <v>25.555555555555554</v>
      </c>
      <c r="L51" s="205">
        <f>'DOE22'!K98</f>
        <v>18.68</v>
      </c>
      <c r="M51" s="365">
        <f>'DOE22'!L98</f>
        <v>1.2500000000000001E-2</v>
      </c>
      <c r="N51" s="2"/>
      <c r="O51" s="12"/>
      <c r="P51" s="12"/>
      <c r="Q51" s="12"/>
      <c r="R51" s="12"/>
      <c r="S51" s="12"/>
      <c r="T51" s="12"/>
      <c r="U51" s="12"/>
      <c r="V51" s="12"/>
      <c r="W51" s="17"/>
      <c r="X51" s="2"/>
      <c r="Y51" s="2"/>
    </row>
    <row r="52" spans="2:25" ht="12" customHeight="1">
      <c r="B52" s="211" t="s">
        <v>184</v>
      </c>
      <c r="C52" s="198">
        <f>'DOE22'!B99</f>
        <v>5434</v>
      </c>
      <c r="D52" s="198">
        <f>'DOE22'!C99</f>
        <v>537</v>
      </c>
      <c r="E52" s="201">
        <f>'DOE22'!D99</f>
        <v>17455.277400000003</v>
      </c>
      <c r="F52" s="198">
        <f>'DOE22'!E99</f>
        <v>12811.987200000003</v>
      </c>
      <c r="G52" s="198">
        <f>'DOE22'!F99</f>
        <v>4643.2902000000004</v>
      </c>
      <c r="H52" s="353">
        <f>'DOE22'!G99</f>
        <v>1.09E-2</v>
      </c>
      <c r="I52" s="191">
        <f>'DOE22'!H99</f>
        <v>2.9233423882096807</v>
      </c>
      <c r="J52" s="363">
        <f>'DOE22'!I99</f>
        <v>31.111111111111111</v>
      </c>
      <c r="K52" s="205">
        <f>'DOE22'!J99</f>
        <v>25.888888888888882</v>
      </c>
      <c r="L52" s="205">
        <f>'DOE22'!K99</f>
        <v>19.48</v>
      </c>
      <c r="M52" s="365">
        <f>'DOE22'!L99</f>
        <v>1.4800000000000001E-2</v>
      </c>
      <c r="N52" s="2"/>
      <c r="O52" s="12"/>
      <c r="P52" s="12"/>
      <c r="Q52" s="12"/>
      <c r="R52" s="12"/>
      <c r="S52" s="12"/>
      <c r="T52" s="12"/>
      <c r="U52" s="12"/>
      <c r="V52" s="12"/>
      <c r="W52" s="17"/>
      <c r="X52" s="2"/>
      <c r="Y52" s="2"/>
    </row>
    <row r="53" spans="2:25" ht="12" customHeight="1">
      <c r="B53" s="211" t="s">
        <v>185</v>
      </c>
      <c r="C53" s="198">
        <f>'DOE22'!B100</f>
        <v>5019</v>
      </c>
      <c r="D53" s="198">
        <f>'DOE22'!C100</f>
        <v>498</v>
      </c>
      <c r="E53" s="201">
        <f>'DOE22'!D100</f>
        <v>16215.171300000002</v>
      </c>
      <c r="F53" s="198">
        <f>'DOE22'!E100</f>
        <v>12612.093000000001</v>
      </c>
      <c r="G53" s="198">
        <f>'DOE22'!F100</f>
        <v>3603.0783000000001</v>
      </c>
      <c r="H53" s="353">
        <f>'DOE22'!G100</f>
        <v>1.0800000000000001E-2</v>
      </c>
      <c r="I53" s="191">
        <f>'DOE22'!H100</f>
        <v>2.9391283849918439</v>
      </c>
      <c r="J53" s="363">
        <f>'DOE22'!I100</f>
        <v>30.555555555555557</v>
      </c>
      <c r="K53" s="205">
        <f>'DOE22'!J100</f>
        <v>25.833333333333336</v>
      </c>
      <c r="L53" s="205">
        <f>'DOE22'!K100</f>
        <v>19.23</v>
      </c>
      <c r="M53" s="365">
        <f>'DOE22'!L100</f>
        <v>1.34E-2</v>
      </c>
      <c r="N53" s="2"/>
      <c r="O53" s="12"/>
      <c r="P53" s="12"/>
      <c r="Q53" s="12"/>
      <c r="R53" s="12"/>
      <c r="S53" s="12"/>
      <c r="T53" s="12"/>
      <c r="U53" s="12"/>
      <c r="V53" s="12"/>
      <c r="W53" s="17"/>
      <c r="X53" s="2"/>
      <c r="Y53" s="2"/>
    </row>
    <row r="54" spans="2:25" ht="12" customHeight="1">
      <c r="B54" s="211" t="s">
        <v>189</v>
      </c>
      <c r="C54" s="198">
        <f>'DOE22'!B101</f>
        <v>6040</v>
      </c>
      <c r="D54" s="198">
        <f>'DOE22'!C101</f>
        <v>597</v>
      </c>
      <c r="E54" s="201">
        <f>'DOE22'!D101</f>
        <v>19722.992100000003</v>
      </c>
      <c r="F54" s="198">
        <f>'DOE22'!E101</f>
        <v>17139.022500000003</v>
      </c>
      <c r="G54" s="198">
        <f>'DOE22'!F101</f>
        <v>2583.9696000000004</v>
      </c>
      <c r="H54" s="353">
        <f>'DOE22'!G101</f>
        <v>1.01E-2</v>
      </c>
      <c r="I54" s="191">
        <f>'DOE22'!H101</f>
        <v>2.9716727587765561</v>
      </c>
      <c r="J54" s="363">
        <f>'DOE22'!I101</f>
        <v>31.111111111111111</v>
      </c>
      <c r="K54" s="205">
        <f>'DOE22'!J101</f>
        <v>25.944444444444446</v>
      </c>
      <c r="L54" s="205">
        <f>'DOE22'!K101</f>
        <v>18.559999999999999</v>
      </c>
      <c r="M54" s="365">
        <f>'DOE22'!L101</f>
        <v>1.15E-2</v>
      </c>
      <c r="N54" s="2"/>
      <c r="O54" s="12"/>
      <c r="P54" s="12"/>
      <c r="Q54" s="12"/>
      <c r="R54" s="12"/>
      <c r="S54" s="12"/>
      <c r="T54" s="12"/>
      <c r="U54" s="12"/>
      <c r="V54" s="12"/>
      <c r="W54" s="17"/>
      <c r="X54" s="2"/>
      <c r="Y54" s="2"/>
    </row>
    <row r="55" spans="2:25" ht="12" customHeight="1">
      <c r="B55" s="211" t="s">
        <v>192</v>
      </c>
      <c r="C55" s="198">
        <f>'DOE22'!B102</f>
        <v>6420</v>
      </c>
      <c r="D55" s="198">
        <f>'DOE22'!C102</f>
        <v>633</v>
      </c>
      <c r="E55" s="201">
        <f>'DOE22'!D102</f>
        <v>20808.341400000001</v>
      </c>
      <c r="F55" s="198">
        <f>'DOE22'!E102</f>
        <v>17638.1718</v>
      </c>
      <c r="G55" s="198">
        <f>'DOE22'!F102</f>
        <v>3170.1696000000002</v>
      </c>
      <c r="H55" s="353">
        <f>'DOE22'!G102</f>
        <v>0.01</v>
      </c>
      <c r="I55" s="191">
        <f>'DOE22'!H102</f>
        <v>2.9502823479370481</v>
      </c>
      <c r="J55" s="363">
        <f>'DOE22'!I102</f>
        <v>31.666666666666664</v>
      </c>
      <c r="K55" s="205">
        <f>'DOE22'!J102</f>
        <v>26.055555555555561</v>
      </c>
      <c r="L55" s="205">
        <f>'DOE22'!K102</f>
        <v>18.600000000000001</v>
      </c>
      <c r="M55" s="365">
        <f>'DOE22'!L102</f>
        <v>1.21E-2</v>
      </c>
      <c r="N55" s="2"/>
      <c r="O55" s="12"/>
      <c r="P55" s="12"/>
      <c r="Q55" s="12"/>
      <c r="R55" s="12"/>
      <c r="S55" s="12"/>
      <c r="T55" s="12"/>
      <c r="U55" s="12"/>
      <c r="V55" s="12"/>
      <c r="W55" s="17"/>
      <c r="X55" s="2"/>
      <c r="Y55" s="2"/>
    </row>
    <row r="56" spans="2:25" ht="12" customHeight="1">
      <c r="B56" s="211" t="s">
        <v>77</v>
      </c>
      <c r="C56" s="198">
        <f>'DOE22'!B103</f>
        <v>7671</v>
      </c>
      <c r="D56" s="198">
        <f>'DOE22'!C103</f>
        <v>751</v>
      </c>
      <c r="E56" s="201">
        <f>'DOE22'!D103</f>
        <v>25387.149600000001</v>
      </c>
      <c r="F56" s="198">
        <f>'DOE22'!E103</f>
        <v>22196.463</v>
      </c>
      <c r="G56" s="198">
        <f>'DOE22'!F103</f>
        <v>3190.6866000000005</v>
      </c>
      <c r="H56" s="353">
        <f>'DOE22'!G103</f>
        <v>9.7999999999999997E-3</v>
      </c>
      <c r="I56" s="191">
        <f>'DOE22'!H103</f>
        <v>3.0143848966991214</v>
      </c>
      <c r="J56" s="363">
        <f>'DOE22'!I103</f>
        <v>32.222222222222221</v>
      </c>
      <c r="K56" s="205">
        <f>'DOE22'!J103</f>
        <v>26.111111111111114</v>
      </c>
      <c r="L56" s="205">
        <f>'DOE22'!K103</f>
        <v>18.46</v>
      </c>
      <c r="M56" s="365">
        <f>'DOE22'!L103</f>
        <v>1.1900000000000001E-2</v>
      </c>
      <c r="N56" s="2"/>
      <c r="O56" s="12"/>
      <c r="P56" s="12"/>
      <c r="Q56" s="12"/>
      <c r="R56" s="12"/>
      <c r="S56" s="12"/>
      <c r="T56" s="12"/>
      <c r="U56" s="12"/>
      <c r="V56" s="12"/>
      <c r="W56" s="17"/>
      <c r="X56" s="2"/>
      <c r="Y56" s="2"/>
    </row>
    <row r="57" spans="2:25" ht="12" customHeight="1">
      <c r="B57" s="211" t="s">
        <v>196</v>
      </c>
      <c r="C57" s="198">
        <f>'DOE22'!B104</f>
        <v>8190</v>
      </c>
      <c r="D57" s="198">
        <f>'DOE22'!C104</f>
        <v>800</v>
      </c>
      <c r="E57" s="201">
        <f>'DOE22'!D104</f>
        <v>27581.003100000002</v>
      </c>
      <c r="F57" s="198">
        <f>'DOE22'!E104</f>
        <v>22527.9591</v>
      </c>
      <c r="G57" s="198">
        <f>'DOE22'!F104</f>
        <v>5053.0440000000008</v>
      </c>
      <c r="H57" s="353">
        <f>'DOE22'!G104</f>
        <v>0.01</v>
      </c>
      <c r="I57" s="191">
        <f>'DOE22'!H104</f>
        <v>3.0679647497219134</v>
      </c>
      <c r="J57" s="363">
        <f>'DOE22'!I104</f>
        <v>32.222222222222221</v>
      </c>
      <c r="K57" s="205">
        <f>'DOE22'!J104</f>
        <v>26.166666666666664</v>
      </c>
      <c r="L57" s="205">
        <f>'DOE22'!K104</f>
        <v>18.84</v>
      </c>
      <c r="M57" s="365">
        <f>'DOE22'!L104</f>
        <v>1.44E-2</v>
      </c>
      <c r="N57" s="2"/>
      <c r="O57" s="12"/>
      <c r="P57" s="12"/>
      <c r="Q57" s="12"/>
      <c r="R57" s="12"/>
      <c r="S57" s="12"/>
      <c r="T57" s="12"/>
      <c r="U57" s="12"/>
      <c r="V57" s="12"/>
      <c r="W57" s="17"/>
      <c r="X57" s="2"/>
      <c r="Y57" s="2"/>
    </row>
    <row r="58" spans="2:25" ht="12" customHeight="1">
      <c r="B58" s="211" t="s">
        <v>199</v>
      </c>
      <c r="C58" s="198">
        <f>'DOE22'!B105</f>
        <v>5715</v>
      </c>
      <c r="D58" s="198">
        <f>'DOE22'!C105</f>
        <v>561</v>
      </c>
      <c r="E58" s="201">
        <f>'DOE22'!D105</f>
        <v>18204.734100000001</v>
      </c>
      <c r="F58" s="198">
        <f>'DOE22'!E105</f>
        <v>13599.253800000002</v>
      </c>
      <c r="G58" s="198">
        <f>'DOE22'!F105</f>
        <v>4605.4803000000002</v>
      </c>
      <c r="H58" s="353">
        <f>'DOE22'!G105</f>
        <v>1.0699999999999999E-2</v>
      </c>
      <c r="I58" s="191">
        <f>'DOE22'!H105</f>
        <v>2.9006905831739962</v>
      </c>
      <c r="J58" s="363">
        <f>'DOE22'!I105</f>
        <v>31.666666666666664</v>
      </c>
      <c r="K58" s="205">
        <f>'DOE22'!J105</f>
        <v>26.055555555555561</v>
      </c>
      <c r="L58" s="205">
        <f>'DOE22'!K105</f>
        <v>19.350000000000001</v>
      </c>
      <c r="M58" s="365">
        <f>'DOE22'!L105</f>
        <v>1.46E-2</v>
      </c>
      <c r="N58" s="2"/>
      <c r="O58" s="12"/>
      <c r="P58" s="12"/>
      <c r="Q58" s="12"/>
      <c r="R58" s="12"/>
      <c r="S58" s="12"/>
      <c r="T58" s="12"/>
      <c r="U58" s="12"/>
      <c r="V58" s="12"/>
      <c r="W58" s="17"/>
      <c r="X58" s="2"/>
      <c r="Y58" s="2"/>
    </row>
    <row r="59" spans="2:25" ht="12" customHeight="1">
      <c r="B59" s="211" t="s">
        <v>202</v>
      </c>
      <c r="C59" s="198">
        <f>'DOE22'!B106</f>
        <v>5536</v>
      </c>
      <c r="D59" s="198">
        <f>'DOE22'!C106</f>
        <v>544</v>
      </c>
      <c r="E59" s="201">
        <f>'DOE22'!D106</f>
        <v>17933.323500000002</v>
      </c>
      <c r="F59" s="198">
        <f>'DOE22'!E106</f>
        <v>12829.866300000002</v>
      </c>
      <c r="G59" s="198">
        <f>'DOE22'!F106</f>
        <v>5103.4572000000007</v>
      </c>
      <c r="H59" s="353">
        <f>'DOE22'!G106</f>
        <v>1.12E-2</v>
      </c>
      <c r="I59" s="191">
        <f>'DOE22'!H106</f>
        <v>2.9495597861842109</v>
      </c>
      <c r="J59" s="363">
        <f>'DOE22'!I106</f>
        <v>31.111111111111111</v>
      </c>
      <c r="K59" s="205">
        <f>'DOE22'!J106</f>
        <v>25.944444444444446</v>
      </c>
      <c r="L59" s="205">
        <f>'DOE22'!K106</f>
        <v>19.75</v>
      </c>
      <c r="M59" s="365">
        <f>'DOE22'!L106</f>
        <v>1.5699999999999999E-2</v>
      </c>
      <c r="N59" s="2"/>
      <c r="O59" s="12"/>
      <c r="P59" s="12"/>
      <c r="Q59" s="12"/>
      <c r="R59" s="12"/>
      <c r="S59" s="12"/>
      <c r="T59" s="12"/>
      <c r="U59" s="12"/>
      <c r="V59" s="12"/>
      <c r="W59" s="17"/>
      <c r="X59" s="2"/>
      <c r="Y59" s="2"/>
    </row>
    <row r="60" spans="2:25" ht="12" customHeight="1">
      <c r="B60" s="211" t="s">
        <v>204</v>
      </c>
      <c r="C60" s="198">
        <f>'DOE22'!B107</f>
        <v>4711</v>
      </c>
      <c r="D60" s="198">
        <f>'DOE22'!C107</f>
        <v>481</v>
      </c>
      <c r="E60" s="201">
        <f>'DOE22'!D107</f>
        <v>16012.053000000002</v>
      </c>
      <c r="F60" s="198">
        <f>'DOE22'!E107</f>
        <v>11875.532700000002</v>
      </c>
      <c r="G60" s="198">
        <f>'DOE22'!F107</f>
        <v>4136.5203000000001</v>
      </c>
      <c r="H60" s="353">
        <f>'DOE22'!G107</f>
        <v>1.0999999999999999E-2</v>
      </c>
      <c r="I60" s="191">
        <f>'DOE22'!H107</f>
        <v>3.0839855546995381</v>
      </c>
      <c r="J60" s="363">
        <f>'DOE22'!I107</f>
        <v>28.333333333333332</v>
      </c>
      <c r="K60" s="205">
        <f>'DOE22'!J107</f>
        <v>25.5</v>
      </c>
      <c r="L60" s="205">
        <f>'DOE22'!K107</f>
        <v>19.32</v>
      </c>
      <c r="M60" s="365">
        <f>'DOE22'!L107</f>
        <v>1.43E-2</v>
      </c>
      <c r="N60" s="2"/>
      <c r="O60" s="12"/>
      <c r="P60" s="12"/>
      <c r="Q60" s="12"/>
      <c r="R60" s="12"/>
      <c r="S60" s="12"/>
      <c r="T60" s="12"/>
      <c r="U60" s="12"/>
      <c r="V60" s="12"/>
      <c r="W60" s="17"/>
      <c r="X60" s="2"/>
      <c r="Y60" s="2"/>
    </row>
    <row r="61" spans="2:25" ht="12" customHeight="1">
      <c r="B61" s="211" t="s">
        <v>205</v>
      </c>
      <c r="C61" s="198">
        <f>'DOE22'!B108</f>
        <v>4859</v>
      </c>
      <c r="D61" s="198">
        <f>'DOE22'!C108</f>
        <v>504</v>
      </c>
      <c r="E61" s="201">
        <f>'DOE22'!D108</f>
        <v>17082.161100000001</v>
      </c>
      <c r="F61" s="198">
        <f>'DOE22'!E108</f>
        <v>11532.312600000001</v>
      </c>
      <c r="G61" s="198">
        <f>'DOE22'!F108</f>
        <v>5549.848500000001</v>
      </c>
      <c r="H61" s="353">
        <f>'DOE22'!G108</f>
        <v>1.14E-2</v>
      </c>
      <c r="I61" s="191">
        <f>'DOE22'!H108</f>
        <v>3.1851876002237556</v>
      </c>
      <c r="J61" s="363">
        <f>'DOE22'!I108</f>
        <v>27.222222222222221</v>
      </c>
      <c r="K61" s="205">
        <f>'DOE22'!J108</f>
        <v>25.333333333333329</v>
      </c>
      <c r="L61" s="205">
        <f>'DOE22'!K108</f>
        <v>19.760000000000002</v>
      </c>
      <c r="M61" s="365">
        <f>'DOE22'!L108</f>
        <v>1.6400000000000001E-2</v>
      </c>
      <c r="N61" s="2"/>
      <c r="O61" s="12"/>
      <c r="P61" s="12"/>
      <c r="Q61" s="12"/>
      <c r="R61" s="12"/>
      <c r="S61" s="12"/>
      <c r="T61" s="12"/>
      <c r="U61" s="12"/>
      <c r="V61" s="12"/>
      <c r="W61" s="17"/>
      <c r="X61" s="2"/>
      <c r="Y61" s="2"/>
    </row>
    <row r="62" spans="2:25" ht="12" customHeight="1">
      <c r="B62" s="211" t="s">
        <v>206</v>
      </c>
      <c r="C62" s="198">
        <f>'DOE22'!B109</f>
        <v>3913</v>
      </c>
      <c r="D62" s="198">
        <f>'DOE22'!C109</f>
        <v>405</v>
      </c>
      <c r="E62" s="201">
        <f>'DOE22'!D109</f>
        <v>13435.410900000001</v>
      </c>
      <c r="F62" s="198">
        <f>'DOE22'!E109</f>
        <v>9302.4078000000009</v>
      </c>
      <c r="G62" s="198">
        <f>'DOE22'!F109</f>
        <v>4133.0031000000008</v>
      </c>
      <c r="H62" s="353">
        <f>'DOE22'!G109</f>
        <v>1.1299999999999999E-2</v>
      </c>
      <c r="I62" s="191">
        <f>'DOE22'!H109</f>
        <v>3.1114893237610008</v>
      </c>
      <c r="J62" s="363">
        <f>'DOE22'!I109</f>
        <v>27.222222222222221</v>
      </c>
      <c r="K62" s="205">
        <f>'DOE22'!J109</f>
        <v>25.333333333333329</v>
      </c>
      <c r="L62" s="205">
        <f>'DOE22'!K109</f>
        <v>19.760000000000002</v>
      </c>
      <c r="M62" s="365">
        <f>'DOE22'!L109</f>
        <v>1.6400000000000001E-2</v>
      </c>
      <c r="N62" s="2"/>
      <c r="O62" s="12"/>
      <c r="P62" s="12"/>
      <c r="Q62" s="12"/>
      <c r="R62" s="12"/>
      <c r="S62" s="12"/>
      <c r="T62" s="12"/>
      <c r="U62" s="12"/>
      <c r="V62" s="12"/>
      <c r="W62" s="17"/>
      <c r="X62" s="2"/>
      <c r="Y62" s="2"/>
    </row>
    <row r="63" spans="2:25" ht="12" customHeight="1">
      <c r="B63" s="211" t="s">
        <v>207</v>
      </c>
      <c r="C63" s="198">
        <f>'DOE22'!B110</f>
        <v>3825</v>
      </c>
      <c r="D63" s="198">
        <f>'DOE22'!C110</f>
        <v>399</v>
      </c>
      <c r="E63" s="201">
        <f>'DOE22'!D110</f>
        <v>13280.361000000001</v>
      </c>
      <c r="F63" s="198">
        <f>'DOE22'!E110</f>
        <v>8973.5496000000003</v>
      </c>
      <c r="G63" s="198">
        <f>'DOE22'!F110</f>
        <v>4306.8114000000005</v>
      </c>
      <c r="H63" s="353">
        <f>'DOE22'!G110</f>
        <v>1.14E-2</v>
      </c>
      <c r="I63" s="191">
        <f>'DOE22'!H110</f>
        <v>3.1440248579545456</v>
      </c>
      <c r="J63" s="363">
        <f>'DOE22'!I110</f>
        <v>26.666666666666668</v>
      </c>
      <c r="K63" s="205">
        <f>'DOE22'!J110</f>
        <v>25.222222222222225</v>
      </c>
      <c r="L63" s="205">
        <f>'DOE22'!K110</f>
        <v>19.8</v>
      </c>
      <c r="M63" s="365">
        <f>'DOE22'!L110</f>
        <v>1.67E-2</v>
      </c>
      <c r="N63" s="2"/>
      <c r="O63" s="2"/>
      <c r="P63" s="12"/>
      <c r="Q63" s="12"/>
      <c r="R63" s="12"/>
      <c r="S63" s="12"/>
      <c r="T63" s="2"/>
      <c r="U63" s="2"/>
      <c r="V63" s="2"/>
      <c r="W63" s="17"/>
      <c r="X63" s="2"/>
      <c r="Y63" s="2"/>
    </row>
    <row r="64" spans="2:25" ht="12" customHeight="1">
      <c r="B64" s="211" t="s">
        <v>208</v>
      </c>
      <c r="C64" s="198">
        <f>'DOE22'!B111</f>
        <v>3750</v>
      </c>
      <c r="D64" s="198">
        <f>'DOE22'!C111</f>
        <v>395</v>
      </c>
      <c r="E64" s="201">
        <f>'DOE22'!D111</f>
        <v>13191.844800000001</v>
      </c>
      <c r="F64" s="198">
        <f>'DOE22'!E111</f>
        <v>8787.4311000000016</v>
      </c>
      <c r="G64" s="198">
        <f>'DOE22'!F111</f>
        <v>4404.4137000000001</v>
      </c>
      <c r="H64" s="353">
        <f>'DOE22'!G111</f>
        <v>1.15E-2</v>
      </c>
      <c r="I64" s="191">
        <f>'DOE22'!H111</f>
        <v>3.1825922316043429</v>
      </c>
      <c r="J64" s="363">
        <f>'DOE22'!I111</f>
        <v>26.111111111111114</v>
      </c>
      <c r="K64" s="205">
        <f>'DOE22'!J111</f>
        <v>25.111111111111111</v>
      </c>
      <c r="L64" s="205">
        <f>'DOE22'!K111</f>
        <v>19.84</v>
      </c>
      <c r="M64" s="365">
        <f>'DOE22'!L111</f>
        <v>1.6899999999999998E-2</v>
      </c>
      <c r="N64" s="2"/>
      <c r="O64" s="2"/>
      <c r="P64" s="2"/>
      <c r="Q64" s="2"/>
      <c r="R64" s="2"/>
      <c r="S64" s="2"/>
      <c r="T64" s="2"/>
      <c r="U64" s="2"/>
      <c r="V64" s="2"/>
      <c r="W64" s="17"/>
      <c r="X64" s="2"/>
      <c r="Y64" s="2"/>
    </row>
    <row r="65" spans="2:25" ht="12" customHeight="1" thickBot="1">
      <c r="B65" s="212" t="s">
        <v>209</v>
      </c>
      <c r="C65" s="213">
        <f>'DOE22'!B112</f>
        <v>3880</v>
      </c>
      <c r="D65" s="150">
        <f>'DOE22'!C112</f>
        <v>407</v>
      </c>
      <c r="E65" s="213">
        <f>'DOE22'!D112</f>
        <v>13724.407500000001</v>
      </c>
      <c r="F65" s="150">
        <f>'DOE22'!E112</f>
        <v>8799.1550999999999</v>
      </c>
      <c r="G65" s="150">
        <f>'DOE22'!F112</f>
        <v>4925.2524000000003</v>
      </c>
      <c r="H65" s="354">
        <f>'DOE22'!G112</f>
        <v>1.17E-2</v>
      </c>
      <c r="I65" s="192">
        <f>'DOE22'!H112</f>
        <v>3.2014013296011199</v>
      </c>
      <c r="J65" s="366">
        <f>'DOE22'!I112</f>
        <v>26.111111111111114</v>
      </c>
      <c r="K65" s="367">
        <f>'DOE22'!J112</f>
        <v>25.111111111111111</v>
      </c>
      <c r="L65" s="367">
        <f>'DOE22'!K112</f>
        <v>20.14</v>
      </c>
      <c r="M65" s="368">
        <f>'DOE22'!L112</f>
        <v>1.78E-2</v>
      </c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spans="2:25" ht="12" customHeight="1" thickTop="1">
      <c r="B66" s="397"/>
      <c r="C66" s="198"/>
      <c r="D66" s="198"/>
      <c r="E66" s="198"/>
      <c r="F66" s="198"/>
      <c r="G66" s="328"/>
      <c r="H66" s="202"/>
      <c r="I66" s="191"/>
      <c r="J66" s="205"/>
      <c r="K66" s="205"/>
      <c r="L66" s="205"/>
      <c r="M66" s="20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spans="2:25" ht="15.75" customHeight="1">
      <c r="B67" s="55" t="s">
        <v>746</v>
      </c>
      <c r="C67" s="55"/>
      <c r="D67" s="198"/>
      <c r="E67" s="198"/>
      <c r="F67" s="198"/>
      <c r="G67" s="198"/>
      <c r="H67" s="202"/>
      <c r="I67" s="191"/>
      <c r="J67" s="205"/>
      <c r="K67" s="205"/>
      <c r="L67" s="205"/>
      <c r="M67" s="20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spans="2:25" ht="6" customHeight="1" thickBot="1">
      <c r="G68" s="320"/>
      <c r="H68" s="117"/>
      <c r="I68" s="118"/>
      <c r="J68" s="94"/>
      <c r="K68" s="94"/>
      <c r="M68" s="117"/>
      <c r="N68" s="2"/>
      <c r="O68" s="12"/>
      <c r="P68" s="12"/>
      <c r="Q68" s="12"/>
      <c r="R68" s="12"/>
      <c r="S68" s="12"/>
      <c r="T68" s="12"/>
      <c r="U68" s="12"/>
      <c r="V68" s="12"/>
      <c r="W68" s="17"/>
      <c r="X68" s="2"/>
      <c r="Y68" s="2"/>
    </row>
    <row r="69" spans="2:25" ht="14.25" customHeight="1" thickTop="1">
      <c r="B69" s="219" t="s">
        <v>286</v>
      </c>
      <c r="C69" s="207" t="s">
        <v>141</v>
      </c>
      <c r="D69" s="208"/>
      <c r="E69" s="207" t="s">
        <v>356</v>
      </c>
      <c r="F69" s="208"/>
      <c r="G69" s="349"/>
      <c r="H69" s="216" t="s">
        <v>358</v>
      </c>
      <c r="I69" s="357"/>
      <c r="J69" s="208"/>
      <c r="K69" s="208"/>
      <c r="L69" s="340"/>
      <c r="M69" s="360"/>
      <c r="N69" s="2"/>
      <c r="O69" s="12"/>
      <c r="P69" s="12"/>
      <c r="Q69" s="12"/>
      <c r="R69" s="12"/>
      <c r="S69" s="12"/>
      <c r="T69" s="12"/>
      <c r="U69" s="12"/>
      <c r="V69" s="12"/>
      <c r="W69" s="17"/>
      <c r="X69" s="2"/>
      <c r="Y69" s="2"/>
    </row>
    <row r="70" spans="2:25" ht="12" customHeight="1">
      <c r="B70" s="218"/>
      <c r="C70" s="193" t="s">
        <v>5</v>
      </c>
      <c r="D70" s="195" t="s">
        <v>82</v>
      </c>
      <c r="E70" s="193" t="s">
        <v>4</v>
      </c>
      <c r="F70" s="195" t="s">
        <v>6</v>
      </c>
      <c r="G70" s="350" t="s">
        <v>7</v>
      </c>
      <c r="H70" s="355" t="s">
        <v>147</v>
      </c>
      <c r="I70" s="358" t="s">
        <v>148</v>
      </c>
      <c r="J70" s="195" t="s">
        <v>149</v>
      </c>
      <c r="K70" s="195" t="s">
        <v>150</v>
      </c>
      <c r="L70" s="195" t="s">
        <v>151</v>
      </c>
      <c r="M70" s="361" t="s">
        <v>221</v>
      </c>
      <c r="N70" s="2"/>
      <c r="O70" s="12"/>
      <c r="P70" s="12"/>
      <c r="Q70" s="12"/>
      <c r="R70" s="12"/>
      <c r="S70" s="12"/>
      <c r="T70" s="12"/>
      <c r="U70" s="12"/>
      <c r="V70" s="12"/>
      <c r="W70" s="17"/>
      <c r="X70" s="2"/>
      <c r="Y70" s="2"/>
    </row>
    <row r="71" spans="2:25" ht="12" customHeight="1">
      <c r="B71" s="209" t="s">
        <v>76</v>
      </c>
      <c r="C71" s="196" t="s">
        <v>154</v>
      </c>
      <c r="D71" s="197" t="s">
        <v>154</v>
      </c>
      <c r="E71" s="196" t="s">
        <v>154</v>
      </c>
      <c r="F71" s="197" t="s">
        <v>154</v>
      </c>
      <c r="G71" s="351" t="s">
        <v>154</v>
      </c>
      <c r="H71" s="356" t="s">
        <v>155</v>
      </c>
      <c r="I71" s="359"/>
      <c r="J71" s="206" t="s">
        <v>11</v>
      </c>
      <c r="K71" s="197" t="s">
        <v>11</v>
      </c>
      <c r="L71" s="197" t="s">
        <v>11</v>
      </c>
      <c r="M71" s="372" t="s">
        <v>155</v>
      </c>
      <c r="N71" s="2"/>
      <c r="O71" s="12"/>
      <c r="P71" s="12"/>
      <c r="Q71" s="12"/>
      <c r="R71" s="12"/>
      <c r="S71" s="12"/>
      <c r="T71" s="12"/>
      <c r="U71" s="12"/>
      <c r="V71" s="12"/>
      <c r="W71" s="17"/>
      <c r="X71" s="2"/>
      <c r="Y71" s="2"/>
    </row>
    <row r="72" spans="2:25" ht="12" customHeight="1">
      <c r="B72" s="210" t="s">
        <v>157</v>
      </c>
      <c r="C72" s="198">
        <f>DOE21E!B89</f>
        <v>1894</v>
      </c>
      <c r="D72" s="198">
        <f>DOE21E!C89</f>
        <v>237</v>
      </c>
      <c r="E72" s="199">
        <f>DOE21E!D89</f>
        <v>7544.9802000000009</v>
      </c>
      <c r="F72" s="338">
        <f>DOE21E!E89</f>
        <v>5886.9135000000006</v>
      </c>
      <c r="G72" s="198">
        <f>DOE21E!F89</f>
        <v>1658.0667000000001</v>
      </c>
      <c r="H72" s="352">
        <f>DOE21E!G89</f>
        <v>9.4000000000000004E-3</v>
      </c>
      <c r="I72" s="191">
        <f>DOE21E!H89</f>
        <v>3.5405819802909435</v>
      </c>
      <c r="J72" s="369">
        <f>DOE21E!I89</f>
        <v>17.777777777777779</v>
      </c>
      <c r="K72" s="205">
        <f>DOE21E!J89</f>
        <v>23.833333333333336</v>
      </c>
      <c r="L72" s="139">
        <f>DOE21E!K89</f>
        <v>17.34</v>
      </c>
      <c r="M72" s="371">
        <f>DOE21E!L89</f>
        <v>1.14E-2</v>
      </c>
      <c r="N72" s="2"/>
      <c r="O72" s="12"/>
      <c r="P72" s="12"/>
      <c r="Q72" s="12"/>
      <c r="R72" s="12"/>
      <c r="S72" s="12"/>
      <c r="T72" s="12"/>
      <c r="U72" s="12"/>
      <c r="V72" s="12"/>
      <c r="W72" s="17"/>
      <c r="X72" s="2"/>
      <c r="Y72" s="2"/>
    </row>
    <row r="73" spans="2:25" ht="12" customHeight="1">
      <c r="B73" s="211" t="s">
        <v>164</v>
      </c>
      <c r="C73" s="198">
        <f>DOE21E!B90</f>
        <v>1941</v>
      </c>
      <c r="D73" s="198">
        <f>DOE21E!C90</f>
        <v>241</v>
      </c>
      <c r="E73" s="201">
        <f>DOE21E!D90</f>
        <v>7627.0482000000011</v>
      </c>
      <c r="F73" s="198">
        <f>DOE21E!E90</f>
        <v>6067.170000000001</v>
      </c>
      <c r="G73" s="198">
        <f>DOE21E!F90</f>
        <v>1559.8782000000001</v>
      </c>
      <c r="H73" s="353">
        <f>DOE21E!G90</f>
        <v>9.2999999999999992E-3</v>
      </c>
      <c r="I73" s="191">
        <f>DOE21E!H90</f>
        <v>3.4954391384051333</v>
      </c>
      <c r="J73" s="369">
        <f>DOE21E!I90</f>
        <v>18.333333333333332</v>
      </c>
      <c r="K73" s="205">
        <f>DOE21E!J90</f>
        <v>23.944444444444439</v>
      </c>
      <c r="L73" s="139">
        <f>DOE21E!K90</f>
        <v>17.29</v>
      </c>
      <c r="M73" s="347">
        <f>DOE21E!L90</f>
        <v>1.12E-2</v>
      </c>
    </row>
    <row r="74" spans="2:25" ht="12" customHeight="1">
      <c r="B74" s="211" t="s">
        <v>167</v>
      </c>
      <c r="C74" s="198">
        <f>DOE21E!B91</f>
        <v>1894</v>
      </c>
      <c r="D74" s="198">
        <f>DOE21E!C91</f>
        <v>237</v>
      </c>
      <c r="E74" s="201">
        <f>DOE21E!D91</f>
        <v>7546.1526000000003</v>
      </c>
      <c r="F74" s="198">
        <f>DOE21E!E91</f>
        <v>5878.1205</v>
      </c>
      <c r="G74" s="198">
        <f>DOE21E!F91</f>
        <v>1668.0321000000001</v>
      </c>
      <c r="H74" s="353">
        <f>DOE21E!G91</f>
        <v>9.4000000000000004E-3</v>
      </c>
      <c r="I74" s="191">
        <f>DOE21E!H91</f>
        <v>3.541132144533083</v>
      </c>
      <c r="J74" s="369">
        <f>DOE21E!I91</f>
        <v>17.777777777777779</v>
      </c>
      <c r="K74" s="205">
        <f>DOE21E!J91</f>
        <v>23.833333333333336</v>
      </c>
      <c r="L74" s="139">
        <f>DOE21E!K91</f>
        <v>17.37</v>
      </c>
      <c r="M74" s="347">
        <f>DOE21E!L91</f>
        <v>1.14E-2</v>
      </c>
    </row>
    <row r="75" spans="2:25" ht="12" customHeight="1">
      <c r="B75" s="211" t="s">
        <v>169</v>
      </c>
      <c r="C75" s="198">
        <f>DOE21E!B92</f>
        <v>1890</v>
      </c>
      <c r="D75" s="198">
        <f>DOE21E!C92</f>
        <v>236</v>
      </c>
      <c r="E75" s="201">
        <f>DOE21E!D92</f>
        <v>7528.2735000000011</v>
      </c>
      <c r="F75" s="198">
        <f>DOE21E!E92</f>
        <v>5873.4309000000012</v>
      </c>
      <c r="G75" s="198">
        <f>DOE21E!F92</f>
        <v>1654.8426000000002</v>
      </c>
      <c r="H75" s="353">
        <f>DOE21E!G92</f>
        <v>9.4000000000000004E-3</v>
      </c>
      <c r="I75" s="191">
        <f>DOE21E!H92</f>
        <v>3.5410505644402641</v>
      </c>
      <c r="J75" s="369">
        <f>DOE21E!I92</f>
        <v>17.777777777777779</v>
      </c>
      <c r="K75" s="205">
        <f>DOE21E!J92</f>
        <v>23.833333333333336</v>
      </c>
      <c r="L75" s="139">
        <f>DOE21E!K92</f>
        <v>17.37</v>
      </c>
      <c r="M75" s="347">
        <f>DOE21E!L92</f>
        <v>1.14E-2</v>
      </c>
    </row>
    <row r="76" spans="2:25" ht="12" customHeight="1">
      <c r="B76" s="211" t="s">
        <v>171</v>
      </c>
      <c r="C76" s="198">
        <f>DOE21E!B93</f>
        <v>1694</v>
      </c>
      <c r="D76" s="198">
        <f>DOE21E!C93</f>
        <v>215</v>
      </c>
      <c r="E76" s="201">
        <f>DOE21E!D93</f>
        <v>6753.0240000000003</v>
      </c>
      <c r="F76" s="198">
        <f>DOE21E!E93</f>
        <v>5671.7781000000004</v>
      </c>
      <c r="G76" s="198">
        <f>DOE21E!F93</f>
        <v>1081.2459000000001</v>
      </c>
      <c r="H76" s="353">
        <f>DOE21E!G93</f>
        <v>8.9999999999999993E-3</v>
      </c>
      <c r="I76" s="191">
        <f>DOE21E!H93</f>
        <v>3.5374667365112624</v>
      </c>
      <c r="J76" s="369">
        <f>DOE21E!I93</f>
        <v>17.222222222222221</v>
      </c>
      <c r="K76" s="205">
        <f>DOE21E!J93</f>
        <v>23.777777777777775</v>
      </c>
      <c r="L76" s="139">
        <f>DOE21E!K93</f>
        <v>16.940000000000001</v>
      </c>
      <c r="M76" s="347">
        <f>DOE21E!L93</f>
        <v>1.03E-2</v>
      </c>
    </row>
    <row r="77" spans="2:25" ht="12" customHeight="1">
      <c r="B77" s="211" t="s">
        <v>172</v>
      </c>
      <c r="C77" s="198">
        <f>DOE21E!B94</f>
        <v>2133</v>
      </c>
      <c r="D77" s="198">
        <f>DOE21E!C94</f>
        <v>259</v>
      </c>
      <c r="E77" s="201">
        <f>DOE21E!D94</f>
        <v>8185.1106000000009</v>
      </c>
      <c r="F77" s="198">
        <f>DOE21E!E94</f>
        <v>6438.5277000000006</v>
      </c>
      <c r="G77" s="198">
        <f>DOE21E!F94</f>
        <v>1746.5829000000001</v>
      </c>
      <c r="H77" s="353">
        <f>DOE21E!G94</f>
        <v>9.1999999999999998E-3</v>
      </c>
      <c r="I77" s="191">
        <f>DOE21E!H94</f>
        <v>3.4218689799331106</v>
      </c>
      <c r="J77" s="369">
        <f>DOE21E!I94</f>
        <v>19.444444444444446</v>
      </c>
      <c r="K77" s="205">
        <f>DOE21E!J94</f>
        <v>24.111111111111114</v>
      </c>
      <c r="L77" s="139">
        <f>DOE21E!K94</f>
        <v>17.3</v>
      </c>
      <c r="M77" s="347">
        <f>DOE21E!L94</f>
        <v>1.1299999999999999E-2</v>
      </c>
    </row>
    <row r="78" spans="2:25" ht="12" customHeight="1">
      <c r="B78" s="211" t="s">
        <v>174</v>
      </c>
      <c r="C78" s="198">
        <f>DOE21E!B95</f>
        <v>3223</v>
      </c>
      <c r="D78" s="198">
        <f>DOE21E!C95</f>
        <v>353</v>
      </c>
      <c r="E78" s="201">
        <f>DOE21E!D95</f>
        <v>11232.764400000002</v>
      </c>
      <c r="F78" s="198">
        <f>DOE21E!E95</f>
        <v>8347.781100000002</v>
      </c>
      <c r="G78" s="198">
        <f>DOE21E!F95</f>
        <v>2884.9833000000003</v>
      </c>
      <c r="H78" s="353">
        <f>DOE21E!G95</f>
        <v>9.7999999999999997E-3</v>
      </c>
      <c r="I78" s="191">
        <f>DOE21E!H95</f>
        <v>3.1411533557046987</v>
      </c>
      <c r="J78" s="369">
        <f>DOE21E!I95</f>
        <v>25</v>
      </c>
      <c r="K78" s="205">
        <f>DOE21E!J95</f>
        <v>24.944444444444446</v>
      </c>
      <c r="L78" s="139">
        <f>DOE21E!K95</f>
        <v>18.23</v>
      </c>
      <c r="M78" s="347">
        <f>DOE21E!L95</f>
        <v>1.3299999999999999E-2</v>
      </c>
    </row>
    <row r="79" spans="2:25" ht="12" customHeight="1">
      <c r="B79" s="211" t="s">
        <v>176</v>
      </c>
      <c r="C79" s="198">
        <f>DOE21E!B96</f>
        <v>3145</v>
      </c>
      <c r="D79" s="198">
        <f>DOE21E!C96</f>
        <v>335</v>
      </c>
      <c r="E79" s="201">
        <f>DOE21E!D96</f>
        <v>10271.6895</v>
      </c>
      <c r="F79" s="198">
        <f>DOE21E!E96</f>
        <v>9069.1002000000008</v>
      </c>
      <c r="G79" s="198">
        <f>DOE21E!F96</f>
        <v>1202.5893000000001</v>
      </c>
      <c r="H79" s="353">
        <f>DOE21E!G96</f>
        <v>9.4000000000000004E-3</v>
      </c>
      <c r="I79" s="191">
        <f>DOE21E!H96</f>
        <v>2.9516349137931037</v>
      </c>
      <c r="J79" s="369">
        <f>DOE21E!I96</f>
        <v>27.222222222222221</v>
      </c>
      <c r="K79" s="205">
        <f>DOE21E!J96</f>
        <v>25.277777777777779</v>
      </c>
      <c r="L79" s="139">
        <f>DOE21E!K96</f>
        <v>17.78</v>
      </c>
      <c r="M79" s="347">
        <f>DOE21E!L96</f>
        <v>1.09E-2</v>
      </c>
    </row>
    <row r="80" spans="2:25" ht="12" customHeight="1">
      <c r="B80" s="211" t="s">
        <v>178</v>
      </c>
      <c r="C80" s="198">
        <f>DOE21E!B97</f>
        <v>4526</v>
      </c>
      <c r="D80" s="198">
        <f>DOE21E!C97</f>
        <v>467</v>
      </c>
      <c r="E80" s="201">
        <f>DOE21E!D97</f>
        <v>14844.049500000001</v>
      </c>
      <c r="F80" s="198">
        <f>DOE21E!E97</f>
        <v>11875.239600000001</v>
      </c>
      <c r="G80" s="198">
        <f>DOE21E!F97</f>
        <v>2968.8099000000002</v>
      </c>
      <c r="H80" s="353">
        <f>DOE21E!G97</f>
        <v>9.9000000000000008E-3</v>
      </c>
      <c r="I80" s="191">
        <f>DOE21E!H97</f>
        <v>2.9729720608852395</v>
      </c>
      <c r="J80" s="369">
        <f>DOE21E!I97</f>
        <v>28.888888888888886</v>
      </c>
      <c r="K80" s="205">
        <f>DOE21E!J97</f>
        <v>25.555555555555554</v>
      </c>
      <c r="L80" s="139">
        <f>DOE21E!K97</f>
        <v>18.28</v>
      </c>
      <c r="M80" s="347">
        <f>DOE21E!L97</f>
        <v>1.17E-2</v>
      </c>
    </row>
    <row r="81" spans="2:13" ht="12" customHeight="1">
      <c r="B81" s="211" t="s">
        <v>181</v>
      </c>
      <c r="C81" s="198">
        <f>DOE21E!B98</f>
        <v>4655</v>
      </c>
      <c r="D81" s="198">
        <f>DOE21E!C98</f>
        <v>478</v>
      </c>
      <c r="E81" s="201">
        <f>DOE21E!D98</f>
        <v>15392.732700000002</v>
      </c>
      <c r="F81" s="198">
        <f>DOE21E!E98</f>
        <v>12041.134200000002</v>
      </c>
      <c r="G81" s="198">
        <f>DOE21E!F98</f>
        <v>3351.5985000000005</v>
      </c>
      <c r="H81" s="353">
        <f>DOE21E!G98</f>
        <v>1.0200000000000001E-2</v>
      </c>
      <c r="I81" s="191">
        <f>DOE21E!H98</f>
        <v>2.9987790181180602</v>
      </c>
      <c r="J81" s="369">
        <f>DOE21E!I98</f>
        <v>28.888888888888886</v>
      </c>
      <c r="K81" s="205">
        <f>DOE21E!J98</f>
        <v>25.555555555555554</v>
      </c>
      <c r="L81" s="139">
        <f>DOE21E!K98</f>
        <v>18.600000000000001</v>
      </c>
      <c r="M81" s="347">
        <f>DOE21E!L98</f>
        <v>1.2500000000000001E-2</v>
      </c>
    </row>
    <row r="82" spans="2:13" ht="12" customHeight="1">
      <c r="B82" s="211" t="s">
        <v>184</v>
      </c>
      <c r="C82" s="198">
        <f>DOE21E!B99</f>
        <v>5456</v>
      </c>
      <c r="D82" s="198">
        <f>DOE21E!C99</f>
        <v>536</v>
      </c>
      <c r="E82" s="201">
        <f>DOE21E!D99</f>
        <v>17605.051500000001</v>
      </c>
      <c r="F82" s="198">
        <f>DOE21E!E99</f>
        <v>12817.556100000002</v>
      </c>
      <c r="G82" s="198">
        <f>DOE21E!F99</f>
        <v>4787.4954000000007</v>
      </c>
      <c r="H82" s="353">
        <f>DOE21E!G99</f>
        <v>1.0699999999999999E-2</v>
      </c>
      <c r="I82" s="191">
        <f>DOE21E!H99</f>
        <v>2.9380927069425904</v>
      </c>
      <c r="J82" s="369">
        <f>DOE21E!I99</f>
        <v>31.111111111111111</v>
      </c>
      <c r="K82" s="205">
        <f>DOE21E!J99</f>
        <v>25.888888888888882</v>
      </c>
      <c r="L82" s="139">
        <f>DOE21E!K99</f>
        <v>19.329999999999998</v>
      </c>
      <c r="M82" s="347">
        <f>DOE21E!L99</f>
        <v>1.4800000000000001E-2</v>
      </c>
    </row>
    <row r="83" spans="2:13" ht="12" customHeight="1">
      <c r="B83" s="211" t="s">
        <v>185</v>
      </c>
      <c r="C83" s="198">
        <f>DOE21E!B100</f>
        <v>5015</v>
      </c>
      <c r="D83" s="198">
        <f>DOE21E!C100</f>
        <v>498</v>
      </c>
      <c r="E83" s="201">
        <f>DOE21E!D100</f>
        <v>16187.619900000002</v>
      </c>
      <c r="F83" s="198">
        <f>DOE21E!E100</f>
        <v>12610.920600000001</v>
      </c>
      <c r="G83" s="198">
        <f>DOE21E!F100</f>
        <v>3576.6993000000002</v>
      </c>
      <c r="H83" s="353">
        <f>DOE21E!G100</f>
        <v>1.0800000000000001E-2</v>
      </c>
      <c r="I83" s="191">
        <f>DOE21E!H100</f>
        <v>2.9362633593324872</v>
      </c>
      <c r="J83" s="369">
        <f>DOE21E!I100</f>
        <v>30.555555555555557</v>
      </c>
      <c r="K83" s="205">
        <f>DOE21E!J100</f>
        <v>25.833333333333336</v>
      </c>
      <c r="L83" s="139">
        <f>DOE21E!K100</f>
        <v>19.23</v>
      </c>
      <c r="M83" s="347">
        <f>DOE21E!L100</f>
        <v>1.34E-2</v>
      </c>
    </row>
    <row r="84" spans="2:13" ht="12" customHeight="1">
      <c r="B84" s="211" t="s">
        <v>189</v>
      </c>
      <c r="C84" s="198">
        <f>DOE21E!B101</f>
        <v>6036</v>
      </c>
      <c r="D84" s="198">
        <f>DOE21E!C101</f>
        <v>600</v>
      </c>
      <c r="E84" s="201">
        <f>DOE21E!D101</f>
        <v>19620.993300000002</v>
      </c>
      <c r="F84" s="198">
        <f>DOE21E!E101</f>
        <v>17135.212200000002</v>
      </c>
      <c r="G84" s="198">
        <f>DOE21E!F101</f>
        <v>2485.7811000000002</v>
      </c>
      <c r="H84" s="353">
        <f>DOE21E!G101</f>
        <v>1.0200000000000001E-2</v>
      </c>
      <c r="I84" s="191">
        <f>DOE21E!H101</f>
        <v>2.9567500452079569</v>
      </c>
      <c r="J84" s="369">
        <f>DOE21E!I101</f>
        <v>31.111111111111111</v>
      </c>
      <c r="K84" s="205">
        <f>DOE21E!J101</f>
        <v>25.944444444444446</v>
      </c>
      <c r="L84" s="139">
        <f>DOE21E!K101</f>
        <v>18.64</v>
      </c>
      <c r="M84" s="347">
        <f>DOE21E!L101</f>
        <v>1.15E-2</v>
      </c>
    </row>
    <row r="85" spans="2:13" ht="12" customHeight="1">
      <c r="B85" s="211" t="s">
        <v>192</v>
      </c>
      <c r="C85" s="198">
        <f>DOE21E!B102</f>
        <v>6429</v>
      </c>
      <c r="D85" s="198">
        <f>DOE21E!C102</f>
        <v>635</v>
      </c>
      <c r="E85" s="201">
        <f>DOE21E!D102</f>
        <v>20819.186100000003</v>
      </c>
      <c r="F85" s="198">
        <f>DOE21E!E102</f>
        <v>17639.051100000004</v>
      </c>
      <c r="G85" s="198">
        <f>DOE21E!F102</f>
        <v>3180.1350000000002</v>
      </c>
      <c r="H85" s="353">
        <f>DOE21E!G102</f>
        <v>0.01</v>
      </c>
      <c r="I85" s="191">
        <f>DOE21E!H102</f>
        <v>2.9472234003397513</v>
      </c>
      <c r="J85" s="369">
        <f>DOE21E!I102</f>
        <v>31.666666666666664</v>
      </c>
      <c r="K85" s="205">
        <f>DOE21E!J102</f>
        <v>26.055555555555561</v>
      </c>
      <c r="L85" s="139">
        <f>DOE21E!K102</f>
        <v>18.600000000000001</v>
      </c>
      <c r="M85" s="347">
        <f>DOE21E!L102</f>
        <v>1.21E-2</v>
      </c>
    </row>
    <row r="86" spans="2:13" ht="12" customHeight="1">
      <c r="B86" s="211" t="s">
        <v>77</v>
      </c>
      <c r="C86" s="198">
        <f>DOE21E!B103</f>
        <v>7683</v>
      </c>
      <c r="D86" s="198">
        <f>DOE21E!C103</f>
        <v>754</v>
      </c>
      <c r="E86" s="201">
        <f>DOE21E!D103</f>
        <v>25392.718500000003</v>
      </c>
      <c r="F86" s="198">
        <f>DOE21E!E103</f>
        <v>22196.756100000002</v>
      </c>
      <c r="G86" s="198">
        <f>DOE21E!F103</f>
        <v>3195.9624000000003</v>
      </c>
      <c r="H86" s="353">
        <f>DOE21E!G103</f>
        <v>9.7999999999999997E-3</v>
      </c>
      <c r="I86" s="191">
        <f>DOE21E!H103</f>
        <v>3.0096857295247128</v>
      </c>
      <c r="J86" s="369">
        <f>DOE21E!I103</f>
        <v>32.222222222222221</v>
      </c>
      <c r="K86" s="205">
        <f>DOE21E!J103</f>
        <v>26.111111111111114</v>
      </c>
      <c r="L86" s="139">
        <f>DOE21E!K103</f>
        <v>18.46</v>
      </c>
      <c r="M86" s="347">
        <f>DOE21E!L103</f>
        <v>1.1900000000000001E-2</v>
      </c>
    </row>
    <row r="87" spans="2:13" ht="12" customHeight="1">
      <c r="B87" s="211" t="s">
        <v>196</v>
      </c>
      <c r="C87" s="198">
        <f>DOE21E!B104</f>
        <v>8222</v>
      </c>
      <c r="D87" s="198">
        <f>DOE21E!C104</f>
        <v>803</v>
      </c>
      <c r="E87" s="201">
        <f>DOE21E!D104</f>
        <v>27721.104900000002</v>
      </c>
      <c r="F87" s="198">
        <f>DOE21E!E104</f>
        <v>22533.234900000003</v>
      </c>
      <c r="G87" s="198">
        <f>DOE21E!F104</f>
        <v>5187.8700000000008</v>
      </c>
      <c r="H87" s="353">
        <f>DOE21E!G104</f>
        <v>9.7999999999999997E-3</v>
      </c>
      <c r="I87" s="191">
        <f>DOE21E!H104</f>
        <v>3.0715905706371194</v>
      </c>
      <c r="J87" s="369">
        <f>DOE21E!I104</f>
        <v>32.222222222222221</v>
      </c>
      <c r="K87" s="205">
        <f>DOE21E!J104</f>
        <v>26.166666666666664</v>
      </c>
      <c r="L87" s="139">
        <f>DOE21E!K104</f>
        <v>18.760000000000002</v>
      </c>
      <c r="M87" s="347">
        <f>DOE21E!L104</f>
        <v>1.44E-2</v>
      </c>
    </row>
    <row r="88" spans="2:13" ht="12" customHeight="1">
      <c r="B88" s="211" t="s">
        <v>199</v>
      </c>
      <c r="C88" s="198">
        <f>DOE21E!B105</f>
        <v>5696</v>
      </c>
      <c r="D88" s="198">
        <f>DOE21E!C105</f>
        <v>556</v>
      </c>
      <c r="E88" s="201">
        <f>DOE21E!D105</f>
        <v>18244.595700000002</v>
      </c>
      <c r="F88" s="198">
        <f>DOE21E!E105</f>
        <v>13600.133100000001</v>
      </c>
      <c r="G88" s="198">
        <f>DOE21E!F105</f>
        <v>4644.4626000000007</v>
      </c>
      <c r="H88" s="353">
        <f>DOE21E!G105</f>
        <v>1.0699999999999999E-2</v>
      </c>
      <c r="I88" s="191">
        <f>DOE21E!H105</f>
        <v>2.9182014875239926</v>
      </c>
      <c r="J88" s="369">
        <f>DOE21E!I105</f>
        <v>31.666666666666664</v>
      </c>
      <c r="K88" s="205">
        <f>DOE21E!J105</f>
        <v>26.055555555555561</v>
      </c>
      <c r="L88" s="139">
        <f>DOE21E!K105</f>
        <v>19.350000000000001</v>
      </c>
      <c r="M88" s="347">
        <f>DOE21E!L105</f>
        <v>1.46E-2</v>
      </c>
    </row>
    <row r="89" spans="2:13" ht="12" customHeight="1">
      <c r="B89" s="211" t="s">
        <v>202</v>
      </c>
      <c r="C89" s="198">
        <f>DOE21E!B106</f>
        <v>5531</v>
      </c>
      <c r="D89" s="198">
        <f>DOE21E!C106</f>
        <v>541</v>
      </c>
      <c r="E89" s="201">
        <f>DOE21E!D106</f>
        <v>17977.8747</v>
      </c>
      <c r="F89" s="198">
        <f>DOE21E!E106</f>
        <v>12831.624899999999</v>
      </c>
      <c r="G89" s="198">
        <f>DOE21E!F106</f>
        <v>5146.2498000000005</v>
      </c>
      <c r="H89" s="353">
        <f>DOE21E!G106</f>
        <v>1.12E-2</v>
      </c>
      <c r="I89" s="191">
        <f>DOE21E!H106</f>
        <v>2.9607830533596839</v>
      </c>
      <c r="J89" s="369">
        <f>DOE21E!I106</f>
        <v>31.111111111111111</v>
      </c>
      <c r="K89" s="205">
        <f>DOE21E!J106</f>
        <v>25.944444444444446</v>
      </c>
      <c r="L89" s="139">
        <f>DOE21E!K106</f>
        <v>19.68</v>
      </c>
      <c r="M89" s="347">
        <f>DOE21E!L106</f>
        <v>1.5699999999999999E-2</v>
      </c>
    </row>
    <row r="90" spans="2:13" ht="12" customHeight="1">
      <c r="B90" s="211" t="s">
        <v>204</v>
      </c>
      <c r="C90" s="198">
        <f>DOE21E!B107</f>
        <v>4689</v>
      </c>
      <c r="D90" s="198">
        <f>DOE21E!C107</f>
        <v>479</v>
      </c>
      <c r="E90" s="201">
        <f>DOE21E!D107</f>
        <v>15914.450700000001</v>
      </c>
      <c r="F90" s="198">
        <f>DOE21E!E107</f>
        <v>11871.136200000001</v>
      </c>
      <c r="G90" s="198">
        <f>DOE21E!F107</f>
        <v>4043.3145000000004</v>
      </c>
      <c r="H90" s="353">
        <f>DOE21E!G107</f>
        <v>1.11E-2</v>
      </c>
      <c r="I90" s="191">
        <f>DOE21E!H107</f>
        <v>3.0794215750773994</v>
      </c>
      <c r="J90" s="369">
        <f>DOE21E!I107</f>
        <v>28.333333333333332</v>
      </c>
      <c r="K90" s="205">
        <f>DOE21E!J107</f>
        <v>25.5</v>
      </c>
      <c r="L90" s="139">
        <f>DOE21E!K107</f>
        <v>19.399999999999999</v>
      </c>
      <c r="M90" s="347">
        <f>DOE21E!L107</f>
        <v>1.43E-2</v>
      </c>
    </row>
    <row r="91" spans="2:13" ht="12" customHeight="1">
      <c r="B91" s="211" t="s">
        <v>205</v>
      </c>
      <c r="C91" s="198">
        <f>DOE21E!B108</f>
        <v>4855</v>
      </c>
      <c r="D91" s="198">
        <f>DOE21E!C108</f>
        <v>503</v>
      </c>
      <c r="E91" s="201">
        <f>DOE21E!D108</f>
        <v>17120.2641</v>
      </c>
      <c r="F91" s="198">
        <f>DOE21E!E108</f>
        <v>11534.071199999998</v>
      </c>
      <c r="G91" s="198">
        <f>DOE21E!F108</f>
        <v>5586.1929000000009</v>
      </c>
      <c r="H91" s="353">
        <f>DOE21E!G108</f>
        <v>1.1299999999999999E-2</v>
      </c>
      <c r="I91" s="191">
        <f>DOE21E!H108</f>
        <v>3.1952713885778277</v>
      </c>
      <c r="J91" s="369">
        <f>DOE21E!I108</f>
        <v>27.222222222222221</v>
      </c>
      <c r="K91" s="205">
        <f>DOE21E!J108</f>
        <v>25.333333333333329</v>
      </c>
      <c r="L91" s="139">
        <f>DOE21E!K108</f>
        <v>19.760000000000002</v>
      </c>
      <c r="M91" s="347">
        <f>DOE21E!L108</f>
        <v>1.6400000000000001E-2</v>
      </c>
    </row>
    <row r="92" spans="2:13" ht="12" customHeight="1">
      <c r="B92" s="211" t="s">
        <v>206</v>
      </c>
      <c r="C92" s="198">
        <f>DOE21E!B109</f>
        <v>3918</v>
      </c>
      <c r="D92" s="198">
        <f>DOE21E!C109</f>
        <v>406</v>
      </c>
      <c r="E92" s="201">
        <f>DOE21E!D109</f>
        <v>13445.083200000001</v>
      </c>
      <c r="F92" s="198">
        <f>DOE21E!E109</f>
        <v>9302.7008999999998</v>
      </c>
      <c r="G92" s="198">
        <f>DOE21E!F109</f>
        <v>4142.3823000000002</v>
      </c>
      <c r="H92" s="353">
        <f>DOE21E!G109</f>
        <v>1.1299999999999999E-2</v>
      </c>
      <c r="I92" s="191">
        <f>DOE21E!H109</f>
        <v>3.1094086956521743</v>
      </c>
      <c r="J92" s="369">
        <f>DOE21E!I109</f>
        <v>27.222222222222221</v>
      </c>
      <c r="K92" s="205">
        <f>DOE21E!J109</f>
        <v>25.333333333333329</v>
      </c>
      <c r="L92" s="139">
        <f>DOE21E!K109</f>
        <v>19.760000000000002</v>
      </c>
      <c r="M92" s="347">
        <f>DOE21E!L109</f>
        <v>1.6400000000000001E-2</v>
      </c>
    </row>
    <row r="93" spans="2:13" ht="12" customHeight="1">
      <c r="B93" s="211" t="s">
        <v>207</v>
      </c>
      <c r="C93" s="198">
        <f>DOE21E!B110</f>
        <v>3823</v>
      </c>
      <c r="D93" s="198">
        <f>DOE21E!C110</f>
        <v>399</v>
      </c>
      <c r="E93" s="201">
        <f>DOE21E!D110</f>
        <v>13285.0506</v>
      </c>
      <c r="F93" s="198">
        <f>DOE21E!E110</f>
        <v>8973.8427000000011</v>
      </c>
      <c r="G93" s="198">
        <f>DOE21E!F110</f>
        <v>4311.2079000000003</v>
      </c>
      <c r="H93" s="353">
        <f>DOE21E!G110</f>
        <v>1.14E-2</v>
      </c>
      <c r="I93" s="191">
        <f>DOE21E!H110</f>
        <v>3.1466249644718145</v>
      </c>
      <c r="J93" s="369">
        <f>DOE21E!I110</f>
        <v>26.666666666666668</v>
      </c>
      <c r="K93" s="205">
        <f>DOE21E!J110</f>
        <v>25.222222222222225</v>
      </c>
      <c r="L93" s="139">
        <f>DOE21E!K110</f>
        <v>19.8</v>
      </c>
      <c r="M93" s="347">
        <f>DOE21E!L110</f>
        <v>1.67E-2</v>
      </c>
    </row>
    <row r="94" spans="2:13" ht="12" customHeight="1">
      <c r="B94" s="211" t="s">
        <v>208</v>
      </c>
      <c r="C94" s="198">
        <f>DOE21E!B111</f>
        <v>3748</v>
      </c>
      <c r="D94" s="198">
        <f>DOE21E!C111</f>
        <v>394</v>
      </c>
      <c r="E94" s="201">
        <f>DOE21E!D111</f>
        <v>13192.137900000002</v>
      </c>
      <c r="F94" s="198">
        <f>DOE21E!E111</f>
        <v>8787.4311000000016</v>
      </c>
      <c r="G94" s="198">
        <f>DOE21E!F111</f>
        <v>4404.7068000000008</v>
      </c>
      <c r="H94" s="353">
        <f>DOE21E!G111</f>
        <v>1.15E-2</v>
      </c>
      <c r="I94" s="191">
        <f>DOE21E!H111</f>
        <v>3.1849681071945923</v>
      </c>
      <c r="J94" s="369">
        <f>DOE21E!I111</f>
        <v>26.111111111111114</v>
      </c>
      <c r="K94" s="205">
        <f>DOE21E!J111</f>
        <v>25.111111111111111</v>
      </c>
      <c r="L94" s="139">
        <f>DOE21E!K111</f>
        <v>19.84</v>
      </c>
      <c r="M94" s="347">
        <f>DOE21E!L111</f>
        <v>1.6899999999999998E-2</v>
      </c>
    </row>
    <row r="95" spans="2:13" ht="12" customHeight="1" thickBot="1">
      <c r="B95" s="212" t="s">
        <v>209</v>
      </c>
      <c r="C95" s="213">
        <f>DOE21E!B112</f>
        <v>3880</v>
      </c>
      <c r="D95" s="150">
        <f>DOE21E!C112</f>
        <v>407</v>
      </c>
      <c r="E95" s="213">
        <f>DOE21E!D112</f>
        <v>13754.3037</v>
      </c>
      <c r="F95" s="150">
        <f>DOE21E!E112</f>
        <v>8799.7412999999997</v>
      </c>
      <c r="G95" s="150">
        <f>DOE21E!F112</f>
        <v>4954.5624000000007</v>
      </c>
      <c r="H95" s="354">
        <f>DOE21E!G112</f>
        <v>1.17E-2</v>
      </c>
      <c r="I95" s="192">
        <f>DOE21E!H112</f>
        <v>3.2083750174947516</v>
      </c>
      <c r="J95" s="370">
        <f>DOE21E!I112</f>
        <v>26.111111111111114</v>
      </c>
      <c r="K95" s="140">
        <f>DOE21E!J112</f>
        <v>25.111111111111111</v>
      </c>
      <c r="L95" s="141">
        <f>DOE21E!K112</f>
        <v>20.059999999999999</v>
      </c>
      <c r="M95" s="348">
        <f>DOE21E!L112</f>
        <v>1.78E-2</v>
      </c>
    </row>
    <row r="96" spans="2:13" ht="8" customHeight="1" thickTop="1">
      <c r="H96" s="117"/>
      <c r="I96" s="118"/>
      <c r="M96" s="117"/>
    </row>
    <row r="97" spans="2:13" ht="8" customHeight="1">
      <c r="G97" s="328"/>
      <c r="H97" s="117"/>
      <c r="I97" s="118"/>
      <c r="M97" s="117"/>
    </row>
    <row r="98" spans="2:13" ht="8" customHeight="1" thickBot="1">
      <c r="G98" s="328"/>
      <c r="H98" s="117"/>
      <c r="I98" s="118"/>
      <c r="M98" s="117"/>
    </row>
    <row r="99" spans="2:13" ht="14.25" customHeight="1" thickTop="1">
      <c r="B99" s="219" t="s">
        <v>357</v>
      </c>
      <c r="C99" s="207" t="s">
        <v>141</v>
      </c>
      <c r="D99" s="208"/>
      <c r="E99" s="207" t="s">
        <v>356</v>
      </c>
      <c r="F99" s="208"/>
      <c r="G99" s="349"/>
      <c r="H99" s="216" t="s">
        <v>358</v>
      </c>
      <c r="I99" s="357"/>
      <c r="J99" s="208"/>
      <c r="K99" s="208"/>
      <c r="L99" s="340"/>
      <c r="M99" s="360"/>
    </row>
    <row r="100" spans="2:13" ht="12" customHeight="1">
      <c r="B100" s="218"/>
      <c r="C100" s="193" t="s">
        <v>5</v>
      </c>
      <c r="D100" s="195" t="s">
        <v>82</v>
      </c>
      <c r="E100" s="193" t="s">
        <v>4</v>
      </c>
      <c r="F100" s="195" t="s">
        <v>6</v>
      </c>
      <c r="G100" s="350" t="s">
        <v>7</v>
      </c>
      <c r="H100" s="355" t="s">
        <v>147</v>
      </c>
      <c r="I100" s="358" t="s">
        <v>148</v>
      </c>
      <c r="J100" s="195" t="s">
        <v>149</v>
      </c>
      <c r="K100" s="195" t="s">
        <v>150</v>
      </c>
      <c r="L100" s="195" t="s">
        <v>151</v>
      </c>
      <c r="M100" s="361" t="s">
        <v>221</v>
      </c>
    </row>
    <row r="101" spans="2:13" ht="12" customHeight="1">
      <c r="B101" s="209" t="s">
        <v>76</v>
      </c>
      <c r="C101" s="196" t="s">
        <v>883</v>
      </c>
      <c r="D101" s="197" t="s">
        <v>883</v>
      </c>
      <c r="E101" s="196" t="s">
        <v>154</v>
      </c>
      <c r="F101" s="197" t="s">
        <v>154</v>
      </c>
      <c r="G101" s="351" t="s">
        <v>154</v>
      </c>
      <c r="H101" s="356" t="s">
        <v>155</v>
      </c>
      <c r="I101" s="359"/>
      <c r="J101" s="206" t="s">
        <v>11</v>
      </c>
      <c r="K101" s="197" t="s">
        <v>11</v>
      </c>
      <c r="L101" s="197" t="s">
        <v>11</v>
      </c>
      <c r="M101" s="372" t="s">
        <v>155</v>
      </c>
    </row>
    <row r="102" spans="2:13" ht="12" customHeight="1">
      <c r="B102" s="210" t="s">
        <v>157</v>
      </c>
      <c r="C102" s="198">
        <f>EnergyPlus1.0!B89</f>
        <v>2118.6889438038902</v>
      </c>
      <c r="D102" s="198" t="str">
        <f>IF(ISBLANK(EnergyPlus1.0!C89),"",EnergyPlus1.0!C89)</f>
        <v/>
      </c>
      <c r="E102" s="199">
        <f>EnergyPlus1.0!D89</f>
        <v>7471.717530342833</v>
      </c>
      <c r="F102" s="338">
        <f>EnergyPlus1.0!E89</f>
        <v>5810.7480279774727</v>
      </c>
      <c r="G102" s="200">
        <f>EnergyPlus1.0!F89</f>
        <v>1660.9695023653694</v>
      </c>
      <c r="H102" s="202">
        <f>EnergyPlus1.0!G89</f>
        <v>9.4054134279372807E-3</v>
      </c>
      <c r="I102" s="203">
        <f>EnergyPlus1.0!H89</f>
        <v>3.5265759762394029</v>
      </c>
      <c r="J102" s="205">
        <f>EnergyPlus1.0!I89</f>
        <v>17.987500000000001</v>
      </c>
      <c r="K102" s="205">
        <f>EnergyPlus1.0!J89</f>
        <v>23.945297698778202</v>
      </c>
      <c r="L102" s="205" t="str">
        <f>IF(ISBLANK(EnergyPlus1.0!K89),"",EnergyPlus1.0!K89)</f>
        <v/>
      </c>
      <c r="M102" s="371">
        <f>EnergyPlus1.0!L89</f>
        <v>1.1192238384168799E-2</v>
      </c>
    </row>
    <row r="103" spans="2:13" ht="12" customHeight="1">
      <c r="B103" s="211" t="s">
        <v>164</v>
      </c>
      <c r="C103" s="198">
        <f>EnergyPlus1.0!B90</f>
        <v>2131.2588170294398</v>
      </c>
      <c r="D103" s="198" t="str">
        <f>IF(ISBLANK(EnergyPlus1.0!C90),"",EnergyPlus1.0!C90)</f>
        <v/>
      </c>
      <c r="E103" s="201">
        <f>EnergyPlus1.0!D90</f>
        <v>7494.4102261493335</v>
      </c>
      <c r="F103" s="198">
        <f>EnergyPlus1.0!E90</f>
        <v>5853.1492027511104</v>
      </c>
      <c r="G103" s="149">
        <f>EnergyPlus1.0!F90</f>
        <v>1641.2610233982248</v>
      </c>
      <c r="H103" s="202">
        <f>EnergyPlus1.0!G90</f>
        <v>9.3663530583066E-3</v>
      </c>
      <c r="I103" s="204">
        <f>EnergyPlus1.0!H90</f>
        <v>3.5164242682618356</v>
      </c>
      <c r="J103" s="205">
        <f>EnergyPlus1.0!I90</f>
        <v>18.112500000000001</v>
      </c>
      <c r="K103" s="205">
        <f>EnergyPlus1.0!J90</f>
        <v>23.963837320648601</v>
      </c>
      <c r="L103" s="205" t="str">
        <f>IF(ISBLANK(EnergyPlus1.0!K90),"",EnergyPlus1.0!K90)</f>
        <v/>
      </c>
      <c r="M103" s="347">
        <f>EnergyPlus1.0!L90</f>
        <v>1.12864861922515E-2</v>
      </c>
    </row>
    <row r="104" spans="2:13" ht="12" customHeight="1">
      <c r="B104" s="211" t="s">
        <v>167</v>
      </c>
      <c r="C104" s="198">
        <f>EnergyPlus1.0!B91</f>
        <v>2112.62246514341</v>
      </c>
      <c r="D104" s="198" t="str">
        <f>IF(ISBLANK(EnergyPlus1.0!C91),"",EnergyPlus1.0!C91)</f>
        <v/>
      </c>
      <c r="E104" s="201">
        <f>EnergyPlus1.0!D91</f>
        <v>7446.5843729927501</v>
      </c>
      <c r="F104" s="198">
        <f>EnergyPlus1.0!E91</f>
        <v>5809.4072043562774</v>
      </c>
      <c r="G104" s="149">
        <f>EnergyPlus1.0!F91</f>
        <v>1637.1771686364611</v>
      </c>
      <c r="H104" s="202">
        <f>EnergyPlus1.0!G91</f>
        <v>9.3723329535794295E-3</v>
      </c>
      <c r="I104" s="204">
        <f>EnergyPlus1.0!H91</f>
        <v>3.5248060152040739</v>
      </c>
      <c r="J104" s="205">
        <f>EnergyPlus1.0!I91</f>
        <v>17.987500000000001</v>
      </c>
      <c r="K104" s="205">
        <f>EnergyPlus1.0!J91</f>
        <v>23.9453225037416</v>
      </c>
      <c r="L104" s="205" t="str">
        <f>IF(ISBLANK(EnergyPlus1.0!K91),"",EnergyPlus1.0!K91)</f>
        <v/>
      </c>
      <c r="M104" s="347">
        <f>EnergyPlus1.0!L91</f>
        <v>1.11896031761954E-2</v>
      </c>
    </row>
    <row r="105" spans="2:13" ht="12" customHeight="1">
      <c r="B105" s="211" t="s">
        <v>169</v>
      </c>
      <c r="C105" s="198">
        <f>EnergyPlus1.0!B92</f>
        <v>2074.7395932077802</v>
      </c>
      <c r="D105" s="198" t="str">
        <f>IF(ISBLANK(EnergyPlus1.0!C92),"",EnergyPlus1.0!C92)</f>
        <v/>
      </c>
      <c r="E105" s="201">
        <f>EnergyPlus1.0!D92</f>
        <v>7331.9994414179164</v>
      </c>
      <c r="F105" s="198">
        <f>EnergyPlus1.0!E92</f>
        <v>5743.5733473561941</v>
      </c>
      <c r="G105" s="149">
        <f>EnergyPlus1.0!F92</f>
        <v>1588.4260940617221</v>
      </c>
      <c r="H105" s="202">
        <f>EnergyPlus1.0!G92</f>
        <v>9.3141215023697706E-3</v>
      </c>
      <c r="I105" s="204">
        <f>EnergyPlus1.0!H92</f>
        <v>3.5339372061058625</v>
      </c>
      <c r="J105" s="205">
        <f>EnergyPlus1.0!I92</f>
        <v>17.8</v>
      </c>
      <c r="K105" s="205">
        <f>EnergyPlus1.0!J92</f>
        <v>23.917140836449001</v>
      </c>
      <c r="L105" s="205" t="str">
        <f>IF(ISBLANK(EnergyPlus1.0!K92),"",EnergyPlus1.0!K92)</f>
        <v/>
      </c>
      <c r="M105" s="347">
        <f>EnergyPlus1.0!L92</f>
        <v>1.1050517767761E-2</v>
      </c>
    </row>
    <row r="106" spans="2:13" ht="12" customHeight="1">
      <c r="B106" s="211" t="s">
        <v>171</v>
      </c>
      <c r="C106" s="198">
        <f>EnergyPlus1.0!B93</f>
        <v>1997.2204543247699</v>
      </c>
      <c r="D106" s="198" t="str">
        <f>IF(ISBLANK(EnergyPlus1.0!C93),"",EnergyPlus1.0!C93)</f>
        <v/>
      </c>
      <c r="E106" s="201">
        <f>EnergyPlus1.0!D93</f>
        <v>7091.0223701342229</v>
      </c>
      <c r="F106" s="198">
        <f>EnergyPlus1.0!E93</f>
        <v>5614.1329654593055</v>
      </c>
      <c r="G106" s="149">
        <f>EnergyPlus1.0!F93</f>
        <v>1476.8894046749083</v>
      </c>
      <c r="H106" s="202">
        <f>EnergyPlus1.0!G93</f>
        <v>9.1917125578605506E-3</v>
      </c>
      <c r="I106" s="204">
        <f>EnergyPlus1.0!H93</f>
        <v>3.5504454977813609</v>
      </c>
      <c r="J106" s="205">
        <f>EnergyPlus1.0!I93</f>
        <v>17.425000000000001</v>
      </c>
      <c r="K106" s="205">
        <f>EnergyPlus1.0!J93</f>
        <v>23.861499177245001</v>
      </c>
      <c r="L106" s="205" t="str">
        <f>IF(ISBLANK(EnergyPlus1.0!K93),"",EnergyPlus1.0!K93)</f>
        <v/>
      </c>
      <c r="M106" s="347">
        <f>EnergyPlus1.0!L93</f>
        <v>1.04787885325494E-2</v>
      </c>
    </row>
    <row r="107" spans="2:13" ht="12" customHeight="1">
      <c r="B107" s="211" t="s">
        <v>172</v>
      </c>
      <c r="C107" s="198">
        <f>EnergyPlus1.0!B94</f>
        <v>2141.5966061129702</v>
      </c>
      <c r="D107" s="198" t="str">
        <f>IF(ISBLANK(EnergyPlus1.0!C94),"",EnergyPlus1.0!C94)</f>
        <v/>
      </c>
      <c r="E107" s="201">
        <f>EnergyPlus1.0!D94</f>
        <v>7425.0624814841385</v>
      </c>
      <c r="F107" s="198">
        <f>EnergyPlus1.0!E94</f>
        <v>6015.0762133197213</v>
      </c>
      <c r="G107" s="149">
        <f>EnergyPlus1.0!F94</f>
        <v>1409.9862681644167</v>
      </c>
      <c r="H107" s="202">
        <f>EnergyPlus1.0!G94</f>
        <v>9.0454180109699692E-3</v>
      </c>
      <c r="I107" s="204">
        <f>EnergyPlus1.0!H94</f>
        <v>3.4670686628331642</v>
      </c>
      <c r="J107" s="205">
        <f>EnergyPlus1.0!I94</f>
        <v>18.574999999999999</v>
      </c>
      <c r="K107" s="205">
        <f>EnergyPlus1.0!J94</f>
        <v>24.033706546549599</v>
      </c>
      <c r="L107" s="205" t="str">
        <f>IF(ISBLANK(EnergyPlus1.0!K94),"",EnergyPlus1.0!K94)</f>
        <v/>
      </c>
      <c r="M107" s="347">
        <f>EnergyPlus1.0!L94</f>
        <v>1.06374132060997E-2</v>
      </c>
    </row>
    <row r="108" spans="2:13" ht="12" customHeight="1">
      <c r="B108" s="211" t="s">
        <v>174</v>
      </c>
      <c r="C108" s="198">
        <f>EnergyPlus1.0!B95</f>
        <v>2869.5781464197698</v>
      </c>
      <c r="D108" s="198" t="str">
        <f>IF(ISBLANK(EnergyPlus1.0!C95),"",EnergyPlus1.0!C95)</f>
        <v/>
      </c>
      <c r="E108" s="201">
        <f>EnergyPlus1.0!D95</f>
        <v>9216.0000279901396</v>
      </c>
      <c r="F108" s="198">
        <f>EnergyPlus1.0!E95</f>
        <v>7532.4754418411667</v>
      </c>
      <c r="G108" s="149">
        <f>EnergyPlus1.0!F95</f>
        <v>1683.524586148975</v>
      </c>
      <c r="H108" s="202">
        <f>EnergyPlus1.0!G95</f>
        <v>9.3227315602164296E-3</v>
      </c>
      <c r="I108" s="204">
        <f>EnergyPlus1.0!H95</f>
        <v>3.2116219032015159</v>
      </c>
      <c r="J108" s="205">
        <f>EnergyPlus1.0!I95</f>
        <v>22.9</v>
      </c>
      <c r="K108" s="205">
        <f>EnergyPlus1.0!J95</f>
        <v>24.684146955275601</v>
      </c>
      <c r="L108" s="205" t="str">
        <f>IF(ISBLANK(EnergyPlus1.0!K95),"",EnergyPlus1.0!K95)</f>
        <v/>
      </c>
      <c r="M108" s="347">
        <f>EnergyPlus1.0!L95</f>
        <v>1.22646283801164E-2</v>
      </c>
    </row>
    <row r="109" spans="2:13" ht="12" customHeight="1">
      <c r="B109" s="211" t="s">
        <v>176</v>
      </c>
      <c r="C109" s="198">
        <f>EnergyPlus1.0!B96</f>
        <v>3498.53943915426</v>
      </c>
      <c r="D109" s="198" t="str">
        <f>IF(ISBLANK(EnergyPlus1.0!C96),"",EnergyPlus1.0!C96)</f>
        <v/>
      </c>
      <c r="E109" s="201">
        <f>EnergyPlus1.0!D96</f>
        <v>10609.410822327221</v>
      </c>
      <c r="F109" s="198">
        <f>EnergyPlus1.0!E96</f>
        <v>8756.6552421510278</v>
      </c>
      <c r="G109" s="149">
        <f>EnergyPlus1.0!F96</f>
        <v>1852.7555801761973</v>
      </c>
      <c r="H109" s="202">
        <f>EnergyPlus1.0!G96</f>
        <v>9.6417364604337308E-3</v>
      </c>
      <c r="I109" s="204">
        <f>EnergyPlus1.0!H96</f>
        <v>3.032525717329615</v>
      </c>
      <c r="J109" s="205">
        <f>EnergyPlus1.0!I96</f>
        <v>26.375</v>
      </c>
      <c r="K109" s="205">
        <f>EnergyPlus1.0!J96</f>
        <v>25.207571221604599</v>
      </c>
      <c r="L109" s="205" t="str">
        <f>IF(ISBLANK(EnergyPlus1.0!K96),"",EnergyPlus1.0!K96)</f>
        <v/>
      </c>
      <c r="M109" s="347">
        <f>EnergyPlus1.0!L96</f>
        <v>1.1777248116637599E-2</v>
      </c>
    </row>
    <row r="110" spans="2:13" ht="12" customHeight="1">
      <c r="B110" s="211" t="s">
        <v>178</v>
      </c>
      <c r="C110" s="198">
        <f>EnergyPlus1.0!B97</f>
        <v>4681.7761561718098</v>
      </c>
      <c r="D110" s="198" t="str">
        <f>IF(ISBLANK(EnergyPlus1.0!C97),"",EnergyPlus1.0!C97)</f>
        <v/>
      </c>
      <c r="E110" s="201">
        <f>EnergyPlus1.0!D97</f>
        <v>14032.345922040224</v>
      </c>
      <c r="F110" s="198">
        <f>EnergyPlus1.0!E97</f>
        <v>11767.168076945418</v>
      </c>
      <c r="G110" s="149">
        <f>EnergyPlus1.0!F97</f>
        <v>2265.1778450948223</v>
      </c>
      <c r="H110" s="202">
        <f>EnergyPlus1.0!G97</f>
        <v>9.8152204050682094E-3</v>
      </c>
      <c r="I110" s="204">
        <f>EnergyPlus1.0!H97</f>
        <v>2.9972270040168216</v>
      </c>
      <c r="J110" s="205">
        <f>EnergyPlus1.0!I97</f>
        <v>28.262499999999999</v>
      </c>
      <c r="K110" s="205">
        <f>EnergyPlus1.0!J97</f>
        <v>25.4901867856947</v>
      </c>
      <c r="L110" s="205" t="str">
        <f>IF(ISBLANK(EnergyPlus1.0!K97),"",EnergyPlus1.0!K97)</f>
        <v/>
      </c>
      <c r="M110" s="347">
        <f>EnergyPlus1.0!L97</f>
        <v>1.15717539210535E-2</v>
      </c>
    </row>
    <row r="111" spans="2:13" ht="12" customHeight="1">
      <c r="B111" s="211" t="s">
        <v>181</v>
      </c>
      <c r="C111" s="198">
        <f>EnergyPlus1.0!B98</f>
        <v>4947.6011125965797</v>
      </c>
      <c r="D111" s="198" t="str">
        <f>IF(ISBLANK(EnergyPlus1.0!C98),"",EnergyPlus1.0!C98)</f>
        <v/>
      </c>
      <c r="E111" s="201">
        <f>EnergyPlus1.0!D98</f>
        <v>14777.689434942638</v>
      </c>
      <c r="F111" s="198">
        <f>EnergyPlus1.0!E98</f>
        <v>11996.329758094667</v>
      </c>
      <c r="G111" s="149">
        <f>EnergyPlus1.0!F98</f>
        <v>2781.359676847972</v>
      </c>
      <c r="H111" s="202">
        <f>EnergyPlus1.0!G98</f>
        <v>1.0196609749150799E-2</v>
      </c>
      <c r="I111" s="204">
        <f>EnergyPlus1.0!H98</f>
        <v>2.9868392982042709</v>
      </c>
      <c r="J111" s="205">
        <f>EnergyPlus1.0!I98</f>
        <v>28.9</v>
      </c>
      <c r="K111" s="205">
        <f>EnergyPlus1.0!J98</f>
        <v>25.585917107965201</v>
      </c>
      <c r="L111" s="205" t="str">
        <f>IF(ISBLANK(EnergyPlus1.0!K98),"",EnergyPlus1.0!K98)</f>
        <v/>
      </c>
      <c r="M111" s="347">
        <f>EnergyPlus1.0!L98</f>
        <v>1.23930566818862E-2</v>
      </c>
    </row>
    <row r="112" spans="2:13" ht="12" customHeight="1">
      <c r="B112" s="211" t="s">
        <v>184</v>
      </c>
      <c r="C112" s="198">
        <f>EnergyPlus1.0!B99</f>
        <v>5406.6429454445797</v>
      </c>
      <c r="D112" s="198" t="str">
        <f>IF(ISBLANK(EnergyPlus1.0!C99),"",EnergyPlus1.0!C99)</f>
        <v/>
      </c>
      <c r="E112" s="201">
        <f>EnergyPlus1.0!D99</f>
        <v>15905.409615587694</v>
      </c>
      <c r="F112" s="198">
        <f>EnergyPlus1.0!E99</f>
        <v>12488.093791628778</v>
      </c>
      <c r="G112" s="149">
        <f>EnergyPlus1.0!F99</f>
        <v>3417.3158239589166</v>
      </c>
      <c r="H112" s="202">
        <f>EnergyPlus1.0!G99</f>
        <v>1.06261475760048E-2</v>
      </c>
      <c r="I112" s="204">
        <f>EnergyPlus1.0!H99</f>
        <v>2.9418272625139696</v>
      </c>
      <c r="J112" s="205">
        <f>EnergyPlus1.0!I99</f>
        <v>30.274999999999999</v>
      </c>
      <c r="K112" s="205">
        <f>EnergyPlus1.0!J99</f>
        <v>25.794401500121602</v>
      </c>
      <c r="L112" s="205" t="str">
        <f>IF(ISBLANK(EnergyPlus1.0!K99),"",EnergyPlus1.0!K99)</f>
        <v/>
      </c>
      <c r="M112" s="347">
        <f>EnergyPlus1.0!L99</f>
        <v>1.39552571996681E-2</v>
      </c>
    </row>
    <row r="113" spans="2:13" ht="12" customHeight="1">
      <c r="B113" s="211" t="s">
        <v>185</v>
      </c>
      <c r="C113" s="198">
        <f>EnergyPlus1.0!B100</f>
        <v>5632.3849955416399</v>
      </c>
      <c r="D113" s="198" t="str">
        <f>IF(ISBLANK(EnergyPlus1.0!C100),"",EnergyPlus1.0!C100)</f>
        <v/>
      </c>
      <c r="E113" s="201">
        <f>EnergyPlus1.0!D100</f>
        <v>16521.875486800414</v>
      </c>
      <c r="F113" s="198">
        <f>EnergyPlus1.0!E100</f>
        <v>12670.959027797113</v>
      </c>
      <c r="G113" s="149">
        <f>EnergyPlus1.0!F100</f>
        <v>3850.9164590033056</v>
      </c>
      <c r="H113" s="202">
        <f>EnergyPlus1.0!G100</f>
        <v>1.09416493232453E-2</v>
      </c>
      <c r="I113" s="204">
        <f>EnergyPlus1.0!H100</f>
        <v>2.9333711207380957</v>
      </c>
      <c r="J113" s="205">
        <f>EnergyPlus1.0!I100</f>
        <v>30.787500000000001</v>
      </c>
      <c r="K113" s="205">
        <f>EnergyPlus1.0!J100</f>
        <v>25.870647276883101</v>
      </c>
      <c r="L113" s="205" t="str">
        <f>IF(ISBLANK(EnergyPlus1.0!K100),"",EnergyPlus1.0!K100)</f>
        <v/>
      </c>
      <c r="M113" s="347">
        <f>EnergyPlus1.0!L100</f>
        <v>1.37523542093869E-2</v>
      </c>
    </row>
    <row r="114" spans="2:13" ht="12" customHeight="1">
      <c r="B114" s="211" t="s">
        <v>189</v>
      </c>
      <c r="C114" s="198">
        <f>EnergyPlus1.0!B101</f>
        <v>7132.8035292218901</v>
      </c>
      <c r="D114" s="198" t="str">
        <f>IF(ISBLANK(EnergyPlus1.0!C101),"",EnergyPlus1.0!C101)</f>
        <v/>
      </c>
      <c r="E114" s="201">
        <f>EnergyPlus1.0!D101</f>
        <v>21588.421719934195</v>
      </c>
      <c r="F114" s="198">
        <f>EnergyPlus1.0!E101</f>
        <v>17401.282761642888</v>
      </c>
      <c r="G114" s="149">
        <f>EnergyPlus1.0!F101</f>
        <v>4187.1389582913052</v>
      </c>
      <c r="H114" s="202">
        <f>EnergyPlus1.0!G101</f>
        <v>1.03866554917124E-2</v>
      </c>
      <c r="I114" s="204">
        <f>EnergyPlus1.0!H101</f>
        <v>3.0266390531422998</v>
      </c>
      <c r="J114" s="205">
        <f>EnergyPlus1.0!I101</f>
        <v>30.912500000000001</v>
      </c>
      <c r="K114" s="205">
        <f>EnergyPlus1.0!J101</f>
        <v>25.884135031032098</v>
      </c>
      <c r="L114" s="205" t="str">
        <f>IF(ISBLANK(EnergyPlus1.0!K101),"",EnergyPlus1.0!K101)</f>
        <v/>
      </c>
      <c r="M114" s="347">
        <f>EnergyPlus1.0!L101</f>
        <v>1.19775977361672E-2</v>
      </c>
    </row>
    <row r="115" spans="2:13" ht="12" customHeight="1">
      <c r="B115" s="211" t="s">
        <v>192</v>
      </c>
      <c r="C115" s="198">
        <f>EnergyPlus1.0!B102</f>
        <v>6983.3064262051403</v>
      </c>
      <c r="D115" s="198" t="str">
        <f>IF(ISBLANK(EnergyPlus1.0!C102),"",EnergyPlus1.0!C102)</f>
        <v/>
      </c>
      <c r="E115" s="201">
        <f>EnergyPlus1.0!D102</f>
        <v>20677.857598542389</v>
      </c>
      <c r="F115" s="198">
        <f>EnergyPlus1.0!E102</f>
        <v>17591.919989444443</v>
      </c>
      <c r="G115" s="149">
        <f>EnergyPlus1.0!F102</f>
        <v>3085.9376090979445</v>
      </c>
      <c r="H115" s="202">
        <f>EnergyPlus1.0!G102</f>
        <v>9.9641719072140408E-3</v>
      </c>
      <c r="I115" s="204">
        <f>EnergyPlus1.0!H102</f>
        <v>2.9610411367526264</v>
      </c>
      <c r="J115" s="205">
        <f>EnergyPlus1.0!I102</f>
        <v>31.475000000000001</v>
      </c>
      <c r="K115" s="205">
        <f>EnergyPlus1.0!J102</f>
        <v>25.968212861271901</v>
      </c>
      <c r="L115" s="205" t="str">
        <f>IF(ISBLANK(EnergyPlus1.0!K102),"",EnergyPlus1.0!K102)</f>
        <v/>
      </c>
      <c r="M115" s="347">
        <f>EnergyPlus1.0!L102</f>
        <v>1.15165366449661E-2</v>
      </c>
    </row>
    <row r="116" spans="2:13" ht="12" customHeight="1">
      <c r="B116" s="211" t="s">
        <v>77</v>
      </c>
      <c r="C116" s="198">
        <f>EnergyPlus1.0!B103</f>
        <v>8572.0437909028096</v>
      </c>
      <c r="D116" s="198" t="str">
        <f>IF(ISBLANK(EnergyPlus1.0!C103),"",EnergyPlus1.0!C103)</f>
        <v/>
      </c>
      <c r="E116" s="201">
        <f>EnergyPlus1.0!D103</f>
        <v>26132.989710372447</v>
      </c>
      <c r="F116" s="198">
        <f>EnergyPlus1.0!E103</f>
        <v>22480.655498002667</v>
      </c>
      <c r="G116" s="149">
        <f>EnergyPlus1.0!F103</f>
        <v>3652.3342123697776</v>
      </c>
      <c r="H116" s="202">
        <f>EnergyPlus1.0!G103</f>
        <v>9.8097242800474303E-3</v>
      </c>
      <c r="I116" s="204">
        <f>EnergyPlus1.0!H103</f>
        <v>3.0486299822810534</v>
      </c>
      <c r="J116" s="205">
        <f>EnergyPlus1.0!I103</f>
        <v>32.012500000000003</v>
      </c>
      <c r="K116" s="205">
        <f>EnergyPlus1.0!J103</f>
        <v>26.050576843794399</v>
      </c>
      <c r="L116" s="205" t="str">
        <f>IF(ISBLANK(EnergyPlus1.0!K103),"",EnergyPlus1.0!K103)</f>
        <v/>
      </c>
      <c r="M116" s="347">
        <f>EnergyPlus1.0!L103</f>
        <v>1.20746990284587E-2</v>
      </c>
    </row>
    <row r="117" spans="2:13" ht="12" customHeight="1">
      <c r="B117" s="211" t="s">
        <v>196</v>
      </c>
      <c r="C117" s="198">
        <f>EnergyPlus1.0!B104</f>
        <v>8732.6962593781409</v>
      </c>
      <c r="D117" s="198" t="str">
        <f>IF(ISBLANK(EnergyPlus1.0!C104),"",EnergyPlus1.0!C104)</f>
        <v/>
      </c>
      <c r="E117" s="201">
        <f>EnergyPlus1.0!D104</f>
        <v>26664.624836401166</v>
      </c>
      <c r="F117" s="198">
        <f>EnergyPlus1.0!E104</f>
        <v>22557.34081360303</v>
      </c>
      <c r="G117" s="149">
        <f>EnergyPlus1.0!F104</f>
        <v>4107.2840227981114</v>
      </c>
      <c r="H117" s="202">
        <f>EnergyPlus1.0!G104</f>
        <v>9.9221531005614406E-3</v>
      </c>
      <c r="I117" s="204">
        <f>EnergyPlus1.0!H104</f>
        <v>3.0534240564895092</v>
      </c>
      <c r="J117" s="205">
        <f>EnergyPlus1.0!I104</f>
        <v>32.200000000000003</v>
      </c>
      <c r="K117" s="205">
        <f>EnergyPlus1.0!J104</f>
        <v>26.0819452359477</v>
      </c>
      <c r="L117" s="205" t="str">
        <f>IF(ISBLANK(EnergyPlus1.0!K104),"",EnergyPlus1.0!K104)</f>
        <v/>
      </c>
      <c r="M117" s="347">
        <f>EnergyPlus1.0!L104</f>
        <v>1.34786607926151E-2</v>
      </c>
    </row>
    <row r="118" spans="2:13" ht="12" customHeight="1">
      <c r="B118" s="211" t="s">
        <v>199</v>
      </c>
      <c r="C118" s="198">
        <f>EnergyPlus1.0!B105</f>
        <v>5718.3243162683102</v>
      </c>
      <c r="D118" s="198" t="str">
        <f>IF(ISBLANK(EnergyPlus1.0!C105),"",EnergyPlus1.0!C105)</f>
        <v/>
      </c>
      <c r="E118" s="201">
        <f>EnergyPlus1.0!D105</f>
        <v>16344.613397622583</v>
      </c>
      <c r="F118" s="198">
        <f>EnergyPlus1.0!E105</f>
        <v>13061.484138250862</v>
      </c>
      <c r="G118" s="149">
        <f>EnergyPlus1.0!F105</f>
        <v>3283.1292593717221</v>
      </c>
      <c r="H118" s="202">
        <f>EnergyPlus1.0!G105</f>
        <v>1.06330940190674E-2</v>
      </c>
      <c r="I118" s="204">
        <f>EnergyPlus1.0!H105</f>
        <v>2.8582872347976278</v>
      </c>
      <c r="J118" s="205">
        <f>EnergyPlus1.0!I105</f>
        <v>31.887499999999999</v>
      </c>
      <c r="K118" s="205">
        <f>EnergyPlus1.0!J105</f>
        <v>26.038278826461799</v>
      </c>
      <c r="L118" s="205" t="str">
        <f>IF(ISBLANK(EnergyPlus1.0!K105),"",EnergyPlus1.0!K105)</f>
        <v/>
      </c>
      <c r="M118" s="347">
        <f>EnergyPlus1.0!L105</f>
        <v>1.44852092196681E-2</v>
      </c>
    </row>
    <row r="119" spans="2:13" ht="12" customHeight="1">
      <c r="B119" s="211" t="s">
        <v>202</v>
      </c>
      <c r="C119" s="198">
        <f>EnergyPlus1.0!B106</f>
        <v>5880.5827929739098</v>
      </c>
      <c r="D119" s="198" t="str">
        <f>IF(ISBLANK(EnergyPlus1.0!C106),"",EnergyPlus1.0!C106)</f>
        <v/>
      </c>
      <c r="E119" s="201">
        <f>EnergyPlus1.0!D106</f>
        <v>17193.40490924161</v>
      </c>
      <c r="F119" s="198">
        <f>EnergyPlus1.0!E106</f>
        <v>12869.591782238473</v>
      </c>
      <c r="G119" s="149">
        <f>EnergyPlus1.0!F106</f>
        <v>4323.813127003139</v>
      </c>
      <c r="H119" s="202">
        <f>EnergyPlus1.0!G106</f>
        <v>1.11736256641082E-2</v>
      </c>
      <c r="I119" s="204">
        <f>EnergyPlus1.0!H106</f>
        <v>2.9237586672164877</v>
      </c>
      <c r="J119" s="205">
        <f>EnergyPlus1.0!I106</f>
        <v>31.324999999999999</v>
      </c>
      <c r="K119" s="205">
        <f>EnergyPlus1.0!J106</f>
        <v>25.954097759252701</v>
      </c>
      <c r="L119" s="205" t="str">
        <f>IF(ISBLANK(EnergyPlus1.0!K106),"",EnergyPlus1.0!K106)</f>
        <v/>
      </c>
      <c r="M119" s="347">
        <f>EnergyPlus1.0!L106</f>
        <v>1.5264654778820001E-2</v>
      </c>
    </row>
    <row r="120" spans="2:13" ht="12" customHeight="1">
      <c r="B120" s="211" t="s">
        <v>204</v>
      </c>
      <c r="C120" s="198">
        <f>EnergyPlus1.0!B107</f>
        <v>5555.1112478486102</v>
      </c>
      <c r="D120" s="198" t="str">
        <f>IF(ISBLANK(EnergyPlus1.0!C107),"",EnergyPlus1.0!C107)</f>
        <v/>
      </c>
      <c r="E120" s="201">
        <f>EnergyPlus1.0!D107</f>
        <v>16877.621693654026</v>
      </c>
      <c r="F120" s="198">
        <f>EnergyPlus1.0!E107</f>
        <v>12169.853891274362</v>
      </c>
      <c r="G120" s="149">
        <f>EnergyPlus1.0!F107</f>
        <v>4707.7678023796661</v>
      </c>
      <c r="H120" s="202">
        <f>EnergyPlus1.0!G107</f>
        <v>1.1312306222793399E-2</v>
      </c>
      <c r="I120" s="204">
        <f>EnergyPlus1.0!H107</f>
        <v>3.0382148872698833</v>
      </c>
      <c r="J120" s="205">
        <f>EnergyPlus1.0!I107</f>
        <v>29.35</v>
      </c>
      <c r="K120" s="205">
        <f>EnergyPlus1.0!J107</f>
        <v>25.654486782131599</v>
      </c>
      <c r="L120" s="205" t="str">
        <f>IF(ISBLANK(EnergyPlus1.0!K107),"",EnergyPlus1.0!K107)</f>
        <v/>
      </c>
      <c r="M120" s="347">
        <f>EnergyPlus1.0!L107</f>
        <v>1.4907651232985399E-2</v>
      </c>
    </row>
    <row r="121" spans="2:13" ht="12" customHeight="1">
      <c r="B121" s="211" t="s">
        <v>205</v>
      </c>
      <c r="C121" s="198">
        <f>EnergyPlus1.0!B108</f>
        <v>5259.2136553330702</v>
      </c>
      <c r="D121" s="198" t="str">
        <f>IF(ISBLANK(EnergyPlus1.0!C108),"",EnergyPlus1.0!C108)</f>
        <v/>
      </c>
      <c r="E121" s="201">
        <f>EnergyPlus1.0!D108</f>
        <v>16536.493309932499</v>
      </c>
      <c r="F121" s="198">
        <f>EnergyPlus1.0!E108</f>
        <v>11555.636262197695</v>
      </c>
      <c r="G121" s="149">
        <f>EnergyPlus1.0!F108</f>
        <v>4980.8570477348057</v>
      </c>
      <c r="H121" s="202">
        <f>EnergyPlus1.0!G108</f>
        <v>1.13482241525341E-2</v>
      </c>
      <c r="I121" s="204">
        <f>EnergyPlus1.0!H108</f>
        <v>3.1442900771227995</v>
      </c>
      <c r="J121" s="205">
        <f>EnergyPlus1.0!I108</f>
        <v>27.612500000000001</v>
      </c>
      <c r="K121" s="205">
        <f>EnergyPlus1.0!J108</f>
        <v>25.3924186859809</v>
      </c>
      <c r="L121" s="205" t="str">
        <f>IF(ISBLANK(EnergyPlus1.0!K108),"",EnergyPlus1.0!K108)</f>
        <v/>
      </c>
      <c r="M121" s="347">
        <f>EnergyPlus1.0!L108</f>
        <v>1.5924809238629802E-2</v>
      </c>
    </row>
    <row r="122" spans="2:13" ht="12" customHeight="1">
      <c r="B122" s="211" t="s">
        <v>206</v>
      </c>
      <c r="C122" s="198">
        <f>EnergyPlus1.0!B109</f>
        <v>4325.7082941734998</v>
      </c>
      <c r="D122" s="198" t="str">
        <f>IF(ISBLANK(EnergyPlus1.0!C109),"",EnergyPlus1.0!C109)</f>
        <v/>
      </c>
      <c r="E122" s="201">
        <f>EnergyPlus1.0!D109</f>
        <v>13445.414920216805</v>
      </c>
      <c r="F122" s="198">
        <f>EnergyPlus1.0!E109</f>
        <v>9062.7383492082226</v>
      </c>
      <c r="G122" s="149">
        <f>EnergyPlus1.0!F109</f>
        <v>4382.6765710085829</v>
      </c>
      <c r="H122" s="202">
        <f>EnergyPlus1.0!G109</f>
        <v>1.1561251372899499E-2</v>
      </c>
      <c r="I122" s="204">
        <f>EnergyPlus1.0!H109</f>
        <v>3.1082574241834724</v>
      </c>
      <c r="J122" s="205">
        <f>EnergyPlus1.0!I109</f>
        <v>27.2</v>
      </c>
      <c r="K122" s="205">
        <f>EnergyPlus1.0!J109</f>
        <v>25.331965442889601</v>
      </c>
      <c r="L122" s="205" t="str">
        <f>IF(ISBLANK(EnergyPlus1.0!K109),"",EnergyPlus1.0!K109)</f>
        <v/>
      </c>
      <c r="M122" s="347">
        <f>EnergyPlus1.0!L109</f>
        <v>1.6791829982282399E-2</v>
      </c>
    </row>
    <row r="123" spans="2:13" ht="12" customHeight="1">
      <c r="B123" s="211" t="s">
        <v>207</v>
      </c>
      <c r="C123" s="198">
        <f>EnergyPlus1.0!B110</f>
        <v>4278.8800992413499</v>
      </c>
      <c r="D123" s="198" t="str">
        <f>IF(ISBLANK(EnergyPlus1.0!C110),"",EnergyPlus1.0!C110)</f>
        <v/>
      </c>
      <c r="E123" s="201">
        <f>EnergyPlus1.0!D110</f>
        <v>13386.501419143222</v>
      </c>
      <c r="F123" s="198">
        <f>EnergyPlus1.0!E110</f>
        <v>8952.5421976197504</v>
      </c>
      <c r="G123" s="149">
        <f>EnergyPlus1.0!F110</f>
        <v>4433.9592215234725</v>
      </c>
      <c r="H123" s="202">
        <f>EnergyPlus1.0!G110</f>
        <v>1.16000401257577E-2</v>
      </c>
      <c r="I123" s="204">
        <f>EnergyPlus1.0!H110</f>
        <v>3.1285058493498483</v>
      </c>
      <c r="J123" s="205">
        <f>EnergyPlus1.0!I110</f>
        <v>26.887499999999999</v>
      </c>
      <c r="K123" s="205">
        <f>EnergyPlus1.0!J110</f>
        <v>25.2853408319863</v>
      </c>
      <c r="L123" s="205" t="str">
        <f>IF(ISBLANK(EnergyPlus1.0!K110),"",EnergyPlus1.0!K110)</f>
        <v/>
      </c>
      <c r="M123" s="347">
        <f>EnergyPlus1.0!L110</f>
        <v>1.67521726021846E-2</v>
      </c>
    </row>
    <row r="124" spans="2:13" ht="12" customHeight="1">
      <c r="B124" s="211" t="s">
        <v>208</v>
      </c>
      <c r="C124" s="198">
        <f>EnergyPlus1.0!B111</f>
        <v>4172.5901079710702</v>
      </c>
      <c r="D124" s="198" t="str">
        <f>IF(ISBLANK(EnergyPlus1.0!C111),"",EnergyPlus1.0!C111)</f>
        <v/>
      </c>
      <c r="E124" s="201">
        <f>EnergyPlus1.0!D111</f>
        <v>13190.56632825439</v>
      </c>
      <c r="F124" s="198">
        <f>EnergyPlus1.0!E111</f>
        <v>8753.4730158842212</v>
      </c>
      <c r="G124" s="149">
        <f>EnergyPlus1.0!F111</f>
        <v>4437.0933123701943</v>
      </c>
      <c r="H124" s="202">
        <f>EnergyPlus1.0!G111</f>
        <v>1.16112295480341E-2</v>
      </c>
      <c r="I124" s="204">
        <f>EnergyPlus1.0!H111</f>
        <v>3.1612418154987019</v>
      </c>
      <c r="J124" s="205">
        <f>EnergyPlus1.0!I111</f>
        <v>26.324999999999999</v>
      </c>
      <c r="K124" s="205">
        <f>EnergyPlus1.0!J111</f>
        <v>25.200324356821</v>
      </c>
      <c r="L124" s="205" t="str">
        <f>IF(ISBLANK(EnergyPlus1.0!K111),"",EnergyPlus1.0!K111)</f>
        <v/>
      </c>
      <c r="M124" s="347">
        <f>EnergyPlus1.0!L111</f>
        <v>1.6764128894154299E-2</v>
      </c>
    </row>
    <row r="125" spans="2:13" ht="12" customHeight="1" thickBot="1">
      <c r="B125" s="212" t="s">
        <v>209</v>
      </c>
      <c r="C125" s="213">
        <f>EnergyPlus1.0!B112</f>
        <v>4151.9737134714896</v>
      </c>
      <c r="D125" s="150" t="str">
        <f>IF(ISBLANK(EnergyPlus1.0!C112),"",EnergyPlus1.0!C112)</f>
        <v/>
      </c>
      <c r="E125" s="213">
        <f>EnergyPlus1.0!D112</f>
        <v>13196.202046883416</v>
      </c>
      <c r="F125" s="150">
        <f>EnergyPlus1.0!E112</f>
        <v>8673.9655302936662</v>
      </c>
      <c r="G125" s="152">
        <f>EnergyPlus1.0!F112</f>
        <v>4522.2365165897218</v>
      </c>
      <c r="H125" s="145">
        <f>EnergyPlus1.0!G112</f>
        <v>1.1664013823919199E-2</v>
      </c>
      <c r="I125" s="214">
        <f>EnergyPlus1.0!H112</f>
        <v>3.1782961448110889</v>
      </c>
      <c r="J125" s="140">
        <f>EnergyPlus1.0!I112</f>
        <v>26.1</v>
      </c>
      <c r="K125" s="140">
        <f>EnergyPlus1.0!J112</f>
        <v>25.166452783230699</v>
      </c>
      <c r="L125" s="140" t="str">
        <f>IF(ISBLANK(EnergyPlus1.0!K112),"",EnergyPlus1.0!K112)</f>
        <v/>
      </c>
      <c r="M125" s="348">
        <f>EnergyPlus1.0!L112</f>
        <v>1.7058528110091498E-2</v>
      </c>
    </row>
    <row r="126" spans="2:13" ht="12" customHeight="1" thickTop="1">
      <c r="B126" s="994" t="s">
        <v>884</v>
      </c>
      <c r="C126" s="198"/>
      <c r="D126" s="198"/>
      <c r="E126" s="198"/>
      <c r="F126" s="198"/>
      <c r="G126" s="328"/>
      <c r="H126" s="202"/>
      <c r="I126" s="191"/>
      <c r="J126" s="205"/>
      <c r="K126" s="205"/>
      <c r="L126" s="205"/>
      <c r="M126" s="202"/>
    </row>
    <row r="127" spans="2:13" ht="15.75" customHeight="1">
      <c r="B127" s="55" t="s">
        <v>746</v>
      </c>
      <c r="C127" s="55"/>
      <c r="D127" s="198"/>
      <c r="E127" s="198"/>
      <c r="F127" s="198"/>
      <c r="G127" s="198"/>
      <c r="H127" s="202"/>
      <c r="I127" s="191"/>
      <c r="J127" s="205"/>
      <c r="K127" s="205"/>
      <c r="L127" s="205"/>
      <c r="M127" s="202"/>
    </row>
    <row r="128" spans="2:13" ht="6" customHeight="1" thickBot="1">
      <c r="G128" s="115"/>
      <c r="H128" s="117"/>
      <c r="I128" s="118"/>
      <c r="J128" s="94"/>
      <c r="K128" s="94"/>
      <c r="L128" s="94"/>
      <c r="M128" s="117"/>
    </row>
    <row r="129" spans="2:13" ht="14.25" customHeight="1" thickTop="1">
      <c r="B129" s="219" t="s">
        <v>372</v>
      </c>
      <c r="C129" s="207" t="s">
        <v>141</v>
      </c>
      <c r="D129" s="208"/>
      <c r="E129" s="207" t="s">
        <v>356</v>
      </c>
      <c r="F129" s="208"/>
      <c r="G129" s="349"/>
      <c r="H129" s="216" t="s">
        <v>358</v>
      </c>
      <c r="I129" s="357"/>
      <c r="J129" s="392"/>
      <c r="K129" s="392"/>
      <c r="L129" s="393"/>
      <c r="M129" s="360"/>
    </row>
    <row r="130" spans="2:13" ht="12" customHeight="1">
      <c r="B130" s="218"/>
      <c r="C130" s="193" t="s">
        <v>5</v>
      </c>
      <c r="D130" s="195" t="s">
        <v>82</v>
      </c>
      <c r="E130" s="193" t="s">
        <v>4</v>
      </c>
      <c r="F130" s="193" t="s">
        <v>6</v>
      </c>
      <c r="G130" s="350" t="s">
        <v>7</v>
      </c>
      <c r="H130" s="355" t="s">
        <v>147</v>
      </c>
      <c r="I130" s="358" t="s">
        <v>148</v>
      </c>
      <c r="J130" s="394" t="s">
        <v>149</v>
      </c>
      <c r="K130" s="394" t="s">
        <v>150</v>
      </c>
      <c r="L130" s="394" t="s">
        <v>151</v>
      </c>
      <c r="M130" s="361" t="s">
        <v>221</v>
      </c>
    </row>
    <row r="131" spans="2:13" ht="12" customHeight="1">
      <c r="B131" s="209" t="s">
        <v>76</v>
      </c>
      <c r="C131" s="196" t="s">
        <v>154</v>
      </c>
      <c r="D131" s="197" t="s">
        <v>154</v>
      </c>
      <c r="E131" s="196" t="s">
        <v>154</v>
      </c>
      <c r="F131" s="197" t="s">
        <v>154</v>
      </c>
      <c r="G131" s="351" t="s">
        <v>154</v>
      </c>
      <c r="H131" s="356" t="s">
        <v>155</v>
      </c>
      <c r="I131" s="359"/>
      <c r="J131" s="395" t="s">
        <v>11</v>
      </c>
      <c r="K131" s="396" t="s">
        <v>11</v>
      </c>
      <c r="L131" s="396" t="s">
        <v>11</v>
      </c>
      <c r="M131" s="372" t="s">
        <v>155</v>
      </c>
    </row>
    <row r="132" spans="2:13" ht="12" customHeight="1">
      <c r="B132" s="210" t="s">
        <v>157</v>
      </c>
      <c r="C132" s="198">
        <f>CodyRun!B89</f>
        <v>1886</v>
      </c>
      <c r="D132" s="198">
        <f>CodyRun!C89</f>
        <v>237</v>
      </c>
      <c r="E132" s="199">
        <f>CodyRun!D89</f>
        <v>7472</v>
      </c>
      <c r="F132" s="338">
        <f>CodyRun!E89</f>
        <v>5788</v>
      </c>
      <c r="G132" s="200">
        <f>CodyRun!F89</f>
        <v>1684</v>
      </c>
      <c r="H132" s="202">
        <f>CodyRun!G89</f>
        <v>9.2759999999999995E-3</v>
      </c>
      <c r="I132" s="203">
        <f>CodyRun!H89</f>
        <v>3.5195478097032509</v>
      </c>
      <c r="J132" s="205">
        <f>CodyRun!I89</f>
        <v>17.8</v>
      </c>
      <c r="K132" s="205">
        <f>CodyRun!J89</f>
        <v>23.92</v>
      </c>
      <c r="L132" s="205">
        <f>CodyRun!K89</f>
        <v>17.155000000000001</v>
      </c>
      <c r="M132" s="371">
        <f>CodyRun!L89</f>
        <v>1.11E-2</v>
      </c>
    </row>
    <row r="133" spans="2:13" ht="12" customHeight="1">
      <c r="B133" s="211" t="s">
        <v>164</v>
      </c>
      <c r="C133" s="198">
        <f>CodyRun!B90</f>
        <v>1964</v>
      </c>
      <c r="D133" s="198">
        <f>CodyRun!C90</f>
        <v>244</v>
      </c>
      <c r="E133" s="201">
        <f>CodyRun!D90</f>
        <v>7707</v>
      </c>
      <c r="F133" s="198">
        <f>CodyRun!E90</f>
        <v>5961</v>
      </c>
      <c r="G133" s="149">
        <f>CodyRun!F90</f>
        <v>1747</v>
      </c>
      <c r="H133" s="202">
        <f>CodyRun!G90</f>
        <v>9.3019999999999995E-3</v>
      </c>
      <c r="I133" s="204">
        <f>CodyRun!H90</f>
        <v>3.4904891304347823</v>
      </c>
      <c r="J133" s="205">
        <f>CodyRun!I90</f>
        <v>18.3</v>
      </c>
      <c r="K133" s="205">
        <f>CodyRun!J90</f>
        <v>24</v>
      </c>
      <c r="L133" s="205">
        <f>CodyRun!K90</f>
        <v>17.238</v>
      </c>
      <c r="M133" s="347">
        <f>CodyRun!L90</f>
        <v>1.1462E-2</v>
      </c>
    </row>
    <row r="134" spans="2:13" ht="12" customHeight="1">
      <c r="B134" s="211" t="s">
        <v>167</v>
      </c>
      <c r="C134" s="198">
        <f>CodyRun!B91</f>
        <v>1881</v>
      </c>
      <c r="D134" s="198">
        <f>CodyRun!C91</f>
        <v>236</v>
      </c>
      <c r="E134" s="201">
        <f>CodyRun!D91</f>
        <v>7445</v>
      </c>
      <c r="F134" s="198">
        <f>CodyRun!E91</f>
        <v>5788</v>
      </c>
      <c r="G134" s="149">
        <f>CodyRun!F91</f>
        <v>1657</v>
      </c>
      <c r="H134" s="202">
        <f>CodyRun!G91</f>
        <v>9.2390000000000007E-3</v>
      </c>
      <c r="I134" s="204">
        <f>CodyRun!H91</f>
        <v>3.5167690127538971</v>
      </c>
      <c r="J134" s="205">
        <f>CodyRun!I91</f>
        <v>17.8</v>
      </c>
      <c r="K134" s="205">
        <f>CodyRun!J91</f>
        <v>23.92</v>
      </c>
      <c r="L134" s="205">
        <f>CodyRun!K91</f>
        <v>17.12</v>
      </c>
      <c r="M134" s="347">
        <f>CodyRun!L91</f>
        <v>1.11E-2</v>
      </c>
    </row>
    <row r="135" spans="2:13" ht="12" customHeight="1">
      <c r="B135" s="211" t="s">
        <v>169</v>
      </c>
      <c r="C135" s="198">
        <f>CodyRun!B92</f>
        <v>1878</v>
      </c>
      <c r="D135" s="198">
        <f>CodyRun!C92</f>
        <v>236</v>
      </c>
      <c r="E135" s="201">
        <f>CodyRun!D92</f>
        <v>7432</v>
      </c>
      <c r="F135" s="198">
        <f>CodyRun!E92</f>
        <v>5788</v>
      </c>
      <c r="G135" s="149">
        <f>CodyRun!F92</f>
        <v>1644</v>
      </c>
      <c r="H135" s="202">
        <f>CodyRun!G92</f>
        <v>9.2010000000000008E-3</v>
      </c>
      <c r="I135" s="204">
        <f>CodyRun!H92</f>
        <v>3.515610217596973</v>
      </c>
      <c r="J135" s="205">
        <f>CodyRun!I92</f>
        <v>17.8</v>
      </c>
      <c r="K135" s="205">
        <f>CodyRun!J92</f>
        <v>23.92</v>
      </c>
      <c r="L135" s="205">
        <f>CodyRun!K92</f>
        <v>17.102</v>
      </c>
      <c r="M135" s="347">
        <f>CodyRun!L92</f>
        <v>1.11E-2</v>
      </c>
    </row>
    <row r="136" spans="2:13" ht="12" customHeight="1">
      <c r="B136" s="211" t="s">
        <v>171</v>
      </c>
      <c r="C136" s="198">
        <f>CodyRun!B93</f>
        <v>1756</v>
      </c>
      <c r="D136" s="198">
        <f>CodyRun!C93</f>
        <v>224</v>
      </c>
      <c r="E136" s="201">
        <f>CodyRun!D93</f>
        <v>7000</v>
      </c>
      <c r="F136" s="198">
        <f>CodyRun!E93</f>
        <v>5580</v>
      </c>
      <c r="G136" s="149">
        <f>CodyRun!F93</f>
        <v>1420</v>
      </c>
      <c r="H136" s="202">
        <f>CodyRun!G93</f>
        <v>8.9689999999999995E-3</v>
      </c>
      <c r="I136" s="204">
        <f>CodyRun!H93</f>
        <v>3.5353535353535355</v>
      </c>
      <c r="J136" s="205">
        <f>CodyRun!I93</f>
        <v>17.2</v>
      </c>
      <c r="K136" s="205">
        <f>CodyRun!J93</f>
        <v>23.83</v>
      </c>
      <c r="L136" s="205">
        <f>CodyRun!K93</f>
        <v>16.786999999999999</v>
      </c>
      <c r="M136" s="347">
        <f>CodyRun!L93</f>
        <v>1.018E-2</v>
      </c>
    </row>
    <row r="137" spans="2:13" ht="12" customHeight="1">
      <c r="B137" s="211" t="s">
        <v>172</v>
      </c>
      <c r="C137" s="198">
        <f>CodyRun!B94</f>
        <v>2075</v>
      </c>
      <c r="D137" s="198">
        <f>CodyRun!C94</f>
        <v>253</v>
      </c>
      <c r="E137" s="201">
        <f>CodyRun!D94</f>
        <v>7915</v>
      </c>
      <c r="F137" s="198">
        <f>CodyRun!E94</f>
        <v>6341</v>
      </c>
      <c r="G137" s="149">
        <f>CodyRun!F94</f>
        <v>1574</v>
      </c>
      <c r="H137" s="202">
        <f>CodyRun!G94</f>
        <v>9.0119999999999992E-3</v>
      </c>
      <c r="I137" s="204">
        <f>CodyRun!H94</f>
        <v>3.3999140893470785</v>
      </c>
      <c r="J137" s="205">
        <f>CodyRun!I94</f>
        <v>19.399999999999999</v>
      </c>
      <c r="K137" s="205">
        <f>CodyRun!J94</f>
        <v>24.16</v>
      </c>
      <c r="L137" s="205">
        <f>CodyRun!K94</f>
        <v>17.032</v>
      </c>
      <c r="M137" s="347">
        <f>CodyRun!L94</f>
        <v>1.1001E-2</v>
      </c>
    </row>
    <row r="138" spans="2:13" ht="12" customHeight="1">
      <c r="B138" s="211" t="s">
        <v>174</v>
      </c>
      <c r="C138" s="198">
        <f>CodyRun!B95</f>
        <v>3035</v>
      </c>
      <c r="D138" s="198">
        <f>CodyRun!C95</f>
        <v>334</v>
      </c>
      <c r="E138" s="201">
        <f>CodyRun!D95</f>
        <v>10450</v>
      </c>
      <c r="F138" s="198">
        <f>CodyRun!E95</f>
        <v>8277</v>
      </c>
      <c r="G138" s="149">
        <f>CodyRun!F95</f>
        <v>2173</v>
      </c>
      <c r="H138" s="202">
        <f>CodyRun!G95</f>
        <v>9.4900000000000002E-3</v>
      </c>
      <c r="I138" s="204">
        <f>CodyRun!H95</f>
        <v>3.1018106262986045</v>
      </c>
      <c r="J138" s="205">
        <f>CodyRun!I95</f>
        <v>25</v>
      </c>
      <c r="K138" s="205">
        <f>CodyRun!J95</f>
        <v>25</v>
      </c>
      <c r="L138" s="205">
        <f>CodyRun!K95</f>
        <v>17.911000000000001</v>
      </c>
      <c r="M138" s="347">
        <f>CodyRun!L95</f>
        <v>1.3140000000000001E-2</v>
      </c>
    </row>
    <row r="139" spans="2:13" ht="12" customHeight="1">
      <c r="B139" s="211" t="s">
        <v>176</v>
      </c>
      <c r="C139" s="198">
        <f>CodyRun!B96</f>
        <v>3303</v>
      </c>
      <c r="D139" s="198">
        <f>CodyRun!C96</f>
        <v>352</v>
      </c>
      <c r="E139" s="201">
        <f>CodyRun!D96</f>
        <v>10813</v>
      </c>
      <c r="F139" s="198">
        <f>CodyRun!E96</f>
        <v>9038</v>
      </c>
      <c r="G139" s="149">
        <f>CodyRun!F96</f>
        <v>1775</v>
      </c>
      <c r="H139" s="202">
        <f>CodyRun!G96</f>
        <v>9.3139999999999994E-3</v>
      </c>
      <c r="I139" s="204">
        <f>CodyRun!H96</f>
        <v>2.9584131326949388</v>
      </c>
      <c r="J139" s="205">
        <f>CodyRun!I96</f>
        <v>27.2</v>
      </c>
      <c r="K139" s="205">
        <f>CodyRun!J96</f>
        <v>25.33</v>
      </c>
      <c r="L139" s="205">
        <f>CodyRun!K96</f>
        <v>17.646000000000001</v>
      </c>
      <c r="M139" s="347">
        <f>CodyRun!L96</f>
        <v>1.1075E-2</v>
      </c>
    </row>
    <row r="140" spans="2:13" ht="12" customHeight="1">
      <c r="B140" s="211" t="s">
        <v>178</v>
      </c>
      <c r="C140" s="198">
        <f>CodyRun!B97</f>
        <v>4483</v>
      </c>
      <c r="D140" s="198">
        <f>CodyRun!C97</f>
        <v>463</v>
      </c>
      <c r="E140" s="201">
        <f>CodyRun!D97</f>
        <v>14631</v>
      </c>
      <c r="F140" s="198">
        <f>CodyRun!E97</f>
        <v>11971</v>
      </c>
      <c r="G140" s="149">
        <f>CodyRun!F97</f>
        <v>2660</v>
      </c>
      <c r="H140" s="202">
        <f>CodyRun!G97</f>
        <v>9.7079999999999996E-3</v>
      </c>
      <c r="I140" s="204">
        <f>CodyRun!H97</f>
        <v>2.9581479983825316</v>
      </c>
      <c r="J140" s="205">
        <f>CodyRun!I97</f>
        <v>28.9</v>
      </c>
      <c r="K140" s="205">
        <f>CodyRun!J97</f>
        <v>25.59</v>
      </c>
      <c r="L140" s="205">
        <f>CodyRun!K97</f>
        <v>18.117999999999999</v>
      </c>
      <c r="M140" s="347">
        <f>CodyRun!L97</f>
        <v>1.1995E-2</v>
      </c>
    </row>
    <row r="141" spans="2:13" ht="12" customHeight="1">
      <c r="B141" s="211" t="s">
        <v>181</v>
      </c>
      <c r="C141" s="198">
        <f>CodyRun!B98</f>
        <v>4594</v>
      </c>
      <c r="D141" s="198">
        <f>CodyRun!C98</f>
        <v>472</v>
      </c>
      <c r="E141" s="201">
        <f>CodyRun!D98</f>
        <v>15099</v>
      </c>
      <c r="F141" s="198">
        <f>CodyRun!E98</f>
        <v>11971</v>
      </c>
      <c r="G141" s="149">
        <f>CodyRun!F98</f>
        <v>3128</v>
      </c>
      <c r="H141" s="202">
        <f>CodyRun!G98</f>
        <v>1.0041E-2</v>
      </c>
      <c r="I141" s="204">
        <f>CodyRun!H98</f>
        <v>2.980457954994078</v>
      </c>
      <c r="J141" s="205">
        <f>CodyRun!I98</f>
        <v>28.9</v>
      </c>
      <c r="K141" s="205">
        <f>CodyRun!J98</f>
        <v>25.59</v>
      </c>
      <c r="L141" s="205">
        <f>CodyRun!K98</f>
        <v>18.442</v>
      </c>
      <c r="M141" s="347">
        <f>CodyRun!L98</f>
        <v>1.2760000000000001E-2</v>
      </c>
    </row>
    <row r="142" spans="2:13" ht="12" customHeight="1">
      <c r="B142" s="211" t="s">
        <v>184</v>
      </c>
      <c r="C142" s="198">
        <f>CodyRun!B99</f>
        <v>5238</v>
      </c>
      <c r="D142" s="198">
        <f>CodyRun!C99</f>
        <v>516</v>
      </c>
      <c r="E142" s="201">
        <f>CodyRun!D99</f>
        <v>16722</v>
      </c>
      <c r="F142" s="198">
        <f>CodyRun!E99</f>
        <v>12731</v>
      </c>
      <c r="G142" s="149">
        <f>CodyRun!F99</f>
        <v>3991</v>
      </c>
      <c r="H142" s="202">
        <f>CodyRun!G99</f>
        <v>1.0588E-2</v>
      </c>
      <c r="I142" s="204">
        <f>CodyRun!H99</f>
        <v>2.9061522419186652</v>
      </c>
      <c r="J142" s="205">
        <f>CodyRun!I99</f>
        <v>31.1</v>
      </c>
      <c r="K142" s="205">
        <f>CodyRun!J99</f>
        <v>25.91</v>
      </c>
      <c r="L142" s="205">
        <f>CodyRun!K99</f>
        <v>19.141999999999999</v>
      </c>
      <c r="M142" s="347">
        <f>CodyRun!L99</f>
        <v>1.4808999999999999E-2</v>
      </c>
    </row>
    <row r="143" spans="2:13" ht="12" customHeight="1">
      <c r="B143" s="211" t="s">
        <v>185</v>
      </c>
      <c r="C143" s="198">
        <f>CodyRun!B100</f>
        <v>5066</v>
      </c>
      <c r="D143" s="198">
        <f>CodyRun!C100</f>
        <v>504</v>
      </c>
      <c r="E143" s="201">
        <f>CodyRun!D100</f>
        <v>16258</v>
      </c>
      <c r="F143" s="198">
        <f>CodyRun!E100</f>
        <v>12559</v>
      </c>
      <c r="G143" s="149">
        <f>CodyRun!F100</f>
        <v>3699</v>
      </c>
      <c r="H143" s="202">
        <f>CodyRun!G100</f>
        <v>1.0580000000000001E-2</v>
      </c>
      <c r="I143" s="204">
        <f>CodyRun!H100</f>
        <v>2.9188509874326747</v>
      </c>
      <c r="J143" s="205">
        <f>CodyRun!I100</f>
        <v>30.6</v>
      </c>
      <c r="K143" s="205">
        <f>CodyRun!J100</f>
        <v>25.84</v>
      </c>
      <c r="L143" s="205">
        <f>CodyRun!K100</f>
        <v>18.934999999999999</v>
      </c>
      <c r="M143" s="347">
        <f>CodyRun!L100</f>
        <v>1.3252999999999999E-2</v>
      </c>
    </row>
    <row r="144" spans="2:13" ht="12" customHeight="1">
      <c r="B144" s="211" t="s">
        <v>189</v>
      </c>
      <c r="C144" s="198">
        <f>CodyRun!B101</f>
        <v>6442</v>
      </c>
      <c r="D144" s="198">
        <f>CodyRun!C101</f>
        <v>642</v>
      </c>
      <c r="E144" s="201">
        <f>CodyRun!D101</f>
        <v>21090</v>
      </c>
      <c r="F144" s="198">
        <f>CodyRun!E101</f>
        <v>17422</v>
      </c>
      <c r="G144" s="149">
        <f>CodyRun!F101</f>
        <v>3669</v>
      </c>
      <c r="H144" s="202">
        <f>CodyRun!G101</f>
        <v>9.9749999999999995E-3</v>
      </c>
      <c r="I144" s="204">
        <f>CodyRun!H101</f>
        <v>2.9771315640880855</v>
      </c>
      <c r="J144" s="205">
        <f>CodyRun!I101</f>
        <v>31.1</v>
      </c>
      <c r="K144" s="205">
        <f>CodyRun!J101</f>
        <v>25.91</v>
      </c>
      <c r="L144" s="205">
        <f>CodyRun!K101</f>
        <v>18.326000000000001</v>
      </c>
      <c r="M144" s="347">
        <f>CodyRun!L101</f>
        <v>1.1329000000000001E-2</v>
      </c>
    </row>
    <row r="145" spans="2:13" ht="12" customHeight="1">
      <c r="B145" s="211" t="s">
        <v>192</v>
      </c>
      <c r="C145" s="198">
        <f>CodyRun!B102</f>
        <v>6523</v>
      </c>
      <c r="D145" s="198">
        <f>CodyRun!C102</f>
        <v>645</v>
      </c>
      <c r="E145" s="201">
        <f>CodyRun!D102</f>
        <v>21067</v>
      </c>
      <c r="F145" s="198">
        <f>CodyRun!E102</f>
        <v>17629</v>
      </c>
      <c r="G145" s="149">
        <f>CodyRun!F102</f>
        <v>3438</v>
      </c>
      <c r="H145" s="202">
        <f>CodyRun!G102</f>
        <v>9.7780000000000002E-3</v>
      </c>
      <c r="I145" s="204">
        <f>CodyRun!H102</f>
        <v>2.939034598214286</v>
      </c>
      <c r="J145" s="205">
        <f>CodyRun!I102</f>
        <v>31.7</v>
      </c>
      <c r="K145" s="205">
        <f>CodyRun!J102</f>
        <v>26</v>
      </c>
      <c r="L145" s="205">
        <f>CodyRun!K102</f>
        <v>18.268999999999998</v>
      </c>
      <c r="M145" s="347">
        <f>CodyRun!L102</f>
        <v>1.1729E-2</v>
      </c>
    </row>
    <row r="146" spans="2:13" ht="12" customHeight="1">
      <c r="B146" s="211" t="s">
        <v>77</v>
      </c>
      <c r="C146" s="198">
        <f>CodyRun!B103</f>
        <v>8000</v>
      </c>
      <c r="D146" s="198">
        <f>CodyRun!C103</f>
        <v>785</v>
      </c>
      <c r="E146" s="201">
        <f>CodyRun!D103</f>
        <v>26636</v>
      </c>
      <c r="F146" s="198">
        <f>CodyRun!E103</f>
        <v>22491</v>
      </c>
      <c r="G146" s="149">
        <f>CodyRun!F103</f>
        <v>4145</v>
      </c>
      <c r="H146" s="202">
        <f>CodyRun!G103</f>
        <v>9.5790000000000007E-3</v>
      </c>
      <c r="I146" s="204">
        <f>CodyRun!H103</f>
        <v>3.0319863403528742</v>
      </c>
      <c r="J146" s="205">
        <f>CodyRun!I103</f>
        <v>32.200000000000003</v>
      </c>
      <c r="K146" s="205">
        <f>CodyRun!J103</f>
        <v>26.08</v>
      </c>
      <c r="L146" s="205">
        <f>CodyRun!K103</f>
        <v>18.239000000000001</v>
      </c>
      <c r="M146" s="347">
        <f>CodyRun!L103</f>
        <v>1.2378999999999999E-2</v>
      </c>
    </row>
    <row r="147" spans="2:13" ht="12" customHeight="1">
      <c r="B147" s="211" t="s">
        <v>196</v>
      </c>
      <c r="C147" s="198">
        <f>CodyRun!B104</f>
        <v>8169</v>
      </c>
      <c r="D147" s="198">
        <f>CodyRun!C104</f>
        <v>799</v>
      </c>
      <c r="E147" s="201">
        <f>CodyRun!D104</f>
        <v>27416</v>
      </c>
      <c r="F147" s="198">
        <f>CodyRun!E104</f>
        <v>22491</v>
      </c>
      <c r="G147" s="149">
        <f>CodyRun!F104</f>
        <v>4925</v>
      </c>
      <c r="H147" s="202">
        <f>CodyRun!G104</f>
        <v>9.7330000000000003E-3</v>
      </c>
      <c r="I147" s="204">
        <f>CodyRun!H104</f>
        <v>3.0570918822479931</v>
      </c>
      <c r="J147" s="205">
        <f>CodyRun!I104</f>
        <v>32.200000000000003</v>
      </c>
      <c r="K147" s="205">
        <f>CodyRun!J104</f>
        <v>26.08</v>
      </c>
      <c r="L147" s="205">
        <f>CodyRun!K104</f>
        <v>18.556999999999999</v>
      </c>
      <c r="M147" s="347">
        <f>CodyRun!L104</f>
        <v>1.4232E-2</v>
      </c>
    </row>
    <row r="148" spans="2:13" ht="12" customHeight="1">
      <c r="B148" s="211" t="s">
        <v>199</v>
      </c>
      <c r="C148" s="198">
        <f>CodyRun!B105</f>
        <v>5306</v>
      </c>
      <c r="D148" s="198">
        <f>CodyRun!C105</f>
        <v>519</v>
      </c>
      <c r="E148" s="201">
        <f>CodyRun!D105</f>
        <v>16702</v>
      </c>
      <c r="F148" s="198">
        <f>CodyRun!E105</f>
        <v>12939</v>
      </c>
      <c r="G148" s="149">
        <f>CodyRun!F105</f>
        <v>3763</v>
      </c>
      <c r="H148" s="202">
        <f>CodyRun!G105</f>
        <v>1.044E-2</v>
      </c>
      <c r="I148" s="204">
        <f>CodyRun!H105</f>
        <v>2.8672961373390562</v>
      </c>
      <c r="J148" s="205">
        <f>CodyRun!I105</f>
        <v>31.7</v>
      </c>
      <c r="K148" s="205">
        <f>CodyRun!J105</f>
        <v>26</v>
      </c>
      <c r="L148" s="205">
        <f>CodyRun!K105</f>
        <v>19.062999999999999</v>
      </c>
      <c r="M148" s="347">
        <f>CodyRun!L105</f>
        <v>1.473E-2</v>
      </c>
    </row>
    <row r="149" spans="2:13" ht="12" customHeight="1">
      <c r="B149" s="211" t="s">
        <v>202</v>
      </c>
      <c r="C149" s="198">
        <f>CodyRun!B106</f>
        <v>5381</v>
      </c>
      <c r="D149" s="198">
        <f>CodyRun!C106</f>
        <v>528</v>
      </c>
      <c r="E149" s="201">
        <f>CodyRun!D106</f>
        <v>17312</v>
      </c>
      <c r="F149" s="198">
        <f>CodyRun!E106</f>
        <v>12729</v>
      </c>
      <c r="G149" s="149">
        <f>CodyRun!F106</f>
        <v>4582</v>
      </c>
      <c r="H149" s="202">
        <f>CodyRun!G106</f>
        <v>1.0912E-2</v>
      </c>
      <c r="I149" s="204">
        <f>CodyRun!H106</f>
        <v>2.929768150279235</v>
      </c>
      <c r="J149" s="205">
        <f>CodyRun!I106</f>
        <v>31.1</v>
      </c>
      <c r="K149" s="205">
        <f>CodyRun!J106</f>
        <v>25.91</v>
      </c>
      <c r="L149" s="205">
        <f>CodyRun!K106</f>
        <v>19.457999999999998</v>
      </c>
      <c r="M149" s="347">
        <f>CodyRun!L106</f>
        <v>1.5684E-2</v>
      </c>
    </row>
    <row r="150" spans="2:13" ht="12" customHeight="1">
      <c r="B150" s="211" t="s">
        <v>204</v>
      </c>
      <c r="C150" s="198">
        <f>CodyRun!B107</f>
        <v>4791</v>
      </c>
      <c r="D150" s="198">
        <f>CodyRun!C107</f>
        <v>492</v>
      </c>
      <c r="E150" s="201">
        <f>CodyRun!D107</f>
        <v>16232</v>
      </c>
      <c r="F150" s="198">
        <f>CodyRun!E107</f>
        <v>11761</v>
      </c>
      <c r="G150" s="149">
        <f>CodyRun!F107</f>
        <v>4470</v>
      </c>
      <c r="H150" s="202">
        <f>CodyRun!G107</f>
        <v>1.0914E-2</v>
      </c>
      <c r="I150" s="204">
        <f>CodyRun!H107</f>
        <v>3.0724966874881692</v>
      </c>
      <c r="J150" s="205">
        <f>CodyRun!I107</f>
        <v>28.3</v>
      </c>
      <c r="K150" s="205">
        <f>CodyRun!J107</f>
        <v>25.5</v>
      </c>
      <c r="L150" s="205">
        <f>CodyRun!K107</f>
        <v>19.199000000000002</v>
      </c>
      <c r="M150" s="347">
        <f>CodyRun!L107</f>
        <v>1.4539E-2</v>
      </c>
    </row>
    <row r="151" spans="2:13" ht="12" customHeight="1">
      <c r="B151" s="211" t="s">
        <v>205</v>
      </c>
      <c r="C151" s="198">
        <f>CodyRun!B108</f>
        <v>4809</v>
      </c>
      <c r="D151" s="198">
        <f>CodyRun!C108</f>
        <v>498</v>
      </c>
      <c r="E151" s="201">
        <f>CodyRun!D108</f>
        <v>16867</v>
      </c>
      <c r="F151" s="198">
        <f>CodyRun!E108</f>
        <v>11381</v>
      </c>
      <c r="G151" s="149">
        <f>CodyRun!F108</f>
        <v>5486</v>
      </c>
      <c r="H151" s="202">
        <f>CodyRun!G108</f>
        <v>1.1269E-2</v>
      </c>
      <c r="I151" s="204">
        <f>CodyRun!H108</f>
        <v>3.1782551347277179</v>
      </c>
      <c r="J151" s="205">
        <f>CodyRun!I108</f>
        <v>27.2</v>
      </c>
      <c r="K151" s="205">
        <f>CodyRun!J108</f>
        <v>25.33</v>
      </c>
      <c r="L151" s="205">
        <f>CodyRun!K108</f>
        <v>19.649999999999999</v>
      </c>
      <c r="M151" s="347">
        <f>CodyRun!L108</f>
        <v>1.6878000000000001E-2</v>
      </c>
    </row>
    <row r="152" spans="2:13" ht="12" customHeight="1">
      <c r="B152" s="211" t="s">
        <v>206</v>
      </c>
      <c r="C152" s="198">
        <f>CodyRun!B109</f>
        <v>3939</v>
      </c>
      <c r="D152" s="198">
        <f>CodyRun!C109</f>
        <v>408</v>
      </c>
      <c r="E152" s="201">
        <f>CodyRun!D109</f>
        <v>13484</v>
      </c>
      <c r="F152" s="198">
        <f>CodyRun!E109</f>
        <v>9036</v>
      </c>
      <c r="G152" s="149">
        <f>CodyRun!F109</f>
        <v>4447</v>
      </c>
      <c r="H152" s="202">
        <f>CodyRun!G109</f>
        <v>1.1348E-2</v>
      </c>
      <c r="I152" s="204">
        <f>CodyRun!H109</f>
        <v>3.1019093627789278</v>
      </c>
      <c r="J152" s="205">
        <f>CodyRun!I109</f>
        <v>27.2</v>
      </c>
      <c r="K152" s="205">
        <f>CodyRun!J109</f>
        <v>25.33</v>
      </c>
      <c r="L152" s="205">
        <f>CodyRun!K109</f>
        <v>19.706</v>
      </c>
      <c r="M152" s="347">
        <f>CodyRun!L109</f>
        <v>1.6878000000000001E-2</v>
      </c>
    </row>
    <row r="153" spans="2:13" ht="12" customHeight="1">
      <c r="B153" s="211" t="s">
        <v>207</v>
      </c>
      <c r="C153" s="198">
        <f>CodyRun!B110</f>
        <v>3852</v>
      </c>
      <c r="D153" s="198">
        <f>CodyRun!C110</f>
        <v>402</v>
      </c>
      <c r="E153" s="201">
        <f>CodyRun!D110</f>
        <v>13322</v>
      </c>
      <c r="F153" s="198">
        <f>CodyRun!E110</f>
        <v>8864</v>
      </c>
      <c r="G153" s="149">
        <f>CodyRun!F110</f>
        <v>4459</v>
      </c>
      <c r="H153" s="202">
        <f>CodyRun!G110</f>
        <v>1.1383000000000001E-2</v>
      </c>
      <c r="I153" s="204">
        <f>CodyRun!H110</f>
        <v>3.131640808650682</v>
      </c>
      <c r="J153" s="205">
        <f>CodyRun!I110</f>
        <v>26.7</v>
      </c>
      <c r="K153" s="205">
        <f>CodyRun!J110</f>
        <v>25.25</v>
      </c>
      <c r="L153" s="205">
        <f>CodyRun!K110</f>
        <v>19.696999999999999</v>
      </c>
      <c r="M153" s="347">
        <f>CodyRun!L110</f>
        <v>1.6832E-2</v>
      </c>
    </row>
    <row r="154" spans="2:13" ht="12" customHeight="1">
      <c r="B154" s="211" t="s">
        <v>208</v>
      </c>
      <c r="C154" s="198">
        <f>CodyRun!B111</f>
        <v>3752</v>
      </c>
      <c r="D154" s="198">
        <f>CodyRun!C111</f>
        <v>395</v>
      </c>
      <c r="E154" s="201">
        <f>CodyRun!D111</f>
        <v>13139</v>
      </c>
      <c r="F154" s="198">
        <f>CodyRun!E111</f>
        <v>8656</v>
      </c>
      <c r="G154" s="149">
        <f>CodyRun!F111</f>
        <v>4482</v>
      </c>
      <c r="H154" s="202">
        <f>CodyRun!G111</f>
        <v>1.1416000000000001E-2</v>
      </c>
      <c r="I154" s="204">
        <f>CodyRun!H111</f>
        <v>3.168314444176513</v>
      </c>
      <c r="J154" s="205">
        <f>CodyRun!I111</f>
        <v>26.1</v>
      </c>
      <c r="K154" s="205">
        <f>CodyRun!J111</f>
        <v>25.16</v>
      </c>
      <c r="L154" s="205">
        <f>CodyRun!K111</f>
        <v>19.693999999999999</v>
      </c>
      <c r="M154" s="347">
        <f>CodyRun!L111</f>
        <v>1.6889000000000001E-2</v>
      </c>
    </row>
    <row r="155" spans="2:13" ht="12" customHeight="1" thickBot="1">
      <c r="B155" s="212" t="s">
        <v>209</v>
      </c>
      <c r="C155" s="213">
        <f>CodyRun!B112</f>
        <v>3794</v>
      </c>
      <c r="D155" s="150">
        <f>CodyRun!C112</f>
        <v>399</v>
      </c>
      <c r="E155" s="213">
        <f>CodyRun!D112</f>
        <v>13323</v>
      </c>
      <c r="F155" s="150">
        <f>CodyRun!E112</f>
        <v>8656</v>
      </c>
      <c r="G155" s="152">
        <f>CodyRun!F112</f>
        <v>4666</v>
      </c>
      <c r="H155" s="145">
        <f>CodyRun!G112</f>
        <v>1.1507E-2</v>
      </c>
      <c r="I155" s="214">
        <f>CodyRun!H112</f>
        <v>3.1774385881230627</v>
      </c>
      <c r="J155" s="140">
        <f>CodyRun!I112</f>
        <v>26.1</v>
      </c>
      <c r="K155" s="140">
        <f>CodyRun!J112</f>
        <v>25.16</v>
      </c>
      <c r="L155" s="140">
        <f>CodyRun!K112</f>
        <v>19.805</v>
      </c>
      <c r="M155" s="348">
        <f>CodyRun!L112</f>
        <v>1.7329000000000001E-2</v>
      </c>
    </row>
    <row r="156" spans="2:13" ht="8" customHeight="1" thickTop="1">
      <c r="G156" s="115"/>
      <c r="I156" s="118"/>
      <c r="J156" s="94"/>
      <c r="K156" s="94"/>
      <c r="L156" s="94"/>
      <c r="M156" s="117"/>
    </row>
    <row r="157" spans="2:13" ht="8" customHeight="1">
      <c r="B157" s="55"/>
      <c r="G157" s="115"/>
      <c r="H157" s="328"/>
      <c r="I157" s="118"/>
      <c r="J157" s="94"/>
      <c r="K157" s="94"/>
      <c r="L157" s="94"/>
      <c r="M157" s="117"/>
    </row>
    <row r="158" spans="2:13" ht="8" customHeight="1" thickBot="1">
      <c r="G158" s="115"/>
      <c r="H158" s="328"/>
      <c r="I158" s="118"/>
      <c r="J158" s="94"/>
      <c r="K158" s="94"/>
      <c r="L158" s="94"/>
      <c r="M158" s="117"/>
    </row>
    <row r="159" spans="2:13" ht="14.25" customHeight="1" thickTop="1">
      <c r="B159" s="219" t="s">
        <v>384</v>
      </c>
      <c r="C159" s="207" t="s">
        <v>141</v>
      </c>
      <c r="D159" s="208"/>
      <c r="E159" s="207" t="s">
        <v>356</v>
      </c>
      <c r="F159" s="208"/>
      <c r="G159" s="349"/>
      <c r="H159" s="216" t="s">
        <v>358</v>
      </c>
      <c r="I159" s="357"/>
      <c r="J159" s="392"/>
      <c r="K159" s="392"/>
      <c r="L159" s="393"/>
      <c r="M159" s="360"/>
    </row>
    <row r="160" spans="2:13" ht="12" customHeight="1">
      <c r="B160" s="218"/>
      <c r="C160" s="193" t="s">
        <v>5</v>
      </c>
      <c r="D160" s="195" t="s">
        <v>82</v>
      </c>
      <c r="E160" s="193" t="s">
        <v>4</v>
      </c>
      <c r="F160" s="195" t="s">
        <v>6</v>
      </c>
      <c r="G160" s="350" t="s">
        <v>7</v>
      </c>
      <c r="H160" s="355" t="s">
        <v>147</v>
      </c>
      <c r="I160" s="358" t="s">
        <v>148</v>
      </c>
      <c r="J160" s="394" t="s">
        <v>149</v>
      </c>
      <c r="K160" s="394" t="s">
        <v>150</v>
      </c>
      <c r="L160" s="394" t="s">
        <v>151</v>
      </c>
      <c r="M160" s="361" t="s">
        <v>221</v>
      </c>
    </row>
    <row r="161" spans="2:13" ht="12" customHeight="1">
      <c r="B161" s="209" t="s">
        <v>76</v>
      </c>
      <c r="C161" s="196" t="s">
        <v>154</v>
      </c>
      <c r="D161" s="197" t="s">
        <v>154</v>
      </c>
      <c r="E161" s="196" t="s">
        <v>154</v>
      </c>
      <c r="F161" s="197" t="s">
        <v>154</v>
      </c>
      <c r="G161" s="351" t="s">
        <v>154</v>
      </c>
      <c r="H161" s="356" t="s">
        <v>155</v>
      </c>
      <c r="I161" s="359"/>
      <c r="J161" s="395" t="s">
        <v>11</v>
      </c>
      <c r="K161" s="396" t="s">
        <v>11</v>
      </c>
      <c r="L161" s="396" t="s">
        <v>11</v>
      </c>
      <c r="M161" s="372" t="s">
        <v>155</v>
      </c>
    </row>
    <row r="162" spans="2:13" ht="12" customHeight="1">
      <c r="B162" s="210" t="s">
        <v>157</v>
      </c>
      <c r="C162" s="198">
        <f>'HOT3000'!B89</f>
        <v>1942.81</v>
      </c>
      <c r="D162" s="198">
        <f>'HOT3000'!C89</f>
        <v>240.93799999999999</v>
      </c>
      <c r="E162" s="199">
        <f>'HOT3000'!D89</f>
        <v>7667.56</v>
      </c>
      <c r="F162" s="338">
        <f>'HOT3000'!E89</f>
        <v>5870.06</v>
      </c>
      <c r="G162" s="200">
        <f>'HOT3000'!F89</f>
        <v>1797.5</v>
      </c>
      <c r="H162" s="202">
        <f>'HOT3000'!G89</f>
        <v>9.2501500000000004E-3</v>
      </c>
      <c r="I162" s="203">
        <f>'HOT3000'!H89</f>
        <v>3.5112000000000001</v>
      </c>
      <c r="J162" s="205">
        <f>'HOT3000'!I89</f>
        <v>17.8</v>
      </c>
      <c r="K162" s="205">
        <f>'HOT3000'!J89</f>
        <v>23.936699999999998</v>
      </c>
      <c r="L162" s="205">
        <f>'HOT3000'!K89</f>
        <v>17.304200000000002</v>
      </c>
      <c r="M162" s="371">
        <f>'HOT3000'!L89</f>
        <v>1.1071715500000001E-2</v>
      </c>
    </row>
    <row r="163" spans="2:13" ht="12" customHeight="1">
      <c r="B163" s="211" t="s">
        <v>164</v>
      </c>
      <c r="C163" s="198">
        <f>'HOT3000'!B90</f>
        <v>1950.53</v>
      </c>
      <c r="D163" s="198">
        <f>'HOT3000'!C90</f>
        <v>241.10400000000001</v>
      </c>
      <c r="E163" s="201">
        <f>'HOT3000'!D90</f>
        <v>7674.46</v>
      </c>
      <c r="F163" s="198">
        <f>'HOT3000'!E90</f>
        <v>5871.7</v>
      </c>
      <c r="G163" s="149">
        <f>'HOT3000'!F90</f>
        <v>1802.77</v>
      </c>
      <c r="H163" s="202">
        <f>'HOT3000'!G90</f>
        <v>9.2582099999999994E-3</v>
      </c>
      <c r="I163" s="204">
        <f>'HOT3000'!H90</f>
        <v>3.5017</v>
      </c>
      <c r="J163" s="205">
        <f>'HOT3000'!I90</f>
        <v>18.3</v>
      </c>
      <c r="K163" s="205">
        <f>'HOT3000'!J90</f>
        <v>23.936699999999998</v>
      </c>
      <c r="L163" s="205">
        <f>'HOT3000'!K90</f>
        <v>17.309999999999999</v>
      </c>
      <c r="M163" s="347">
        <f>'HOT3000'!L90</f>
        <v>1.1431797E-2</v>
      </c>
    </row>
    <row r="164" spans="2:13" ht="12" customHeight="1">
      <c r="B164" s="211" t="s">
        <v>167</v>
      </c>
      <c r="C164" s="198">
        <f>'HOT3000'!B91</f>
        <v>1902.33</v>
      </c>
      <c r="D164" s="198">
        <f>'HOT3000'!C91</f>
        <v>236.85</v>
      </c>
      <c r="E164" s="201">
        <f>'HOT3000'!D91</f>
        <v>7527.94</v>
      </c>
      <c r="F164" s="198">
        <f>'HOT3000'!E91</f>
        <v>5782.88</v>
      </c>
      <c r="G164" s="149">
        <f>'HOT3000'!F91</f>
        <v>1745.07</v>
      </c>
      <c r="H164" s="202">
        <f>'HOT3000'!G91</f>
        <v>9.2067699999999995E-3</v>
      </c>
      <c r="I164" s="204">
        <f>'HOT3000'!H91</f>
        <v>3.5190899999999998</v>
      </c>
      <c r="J164" s="205">
        <f>'HOT3000'!I91</f>
        <v>17.8</v>
      </c>
      <c r="K164" s="205">
        <f>'HOT3000'!J91</f>
        <v>23.895800000000001</v>
      </c>
      <c r="L164" s="205">
        <f>'HOT3000'!K91</f>
        <v>17.236699999999999</v>
      </c>
      <c r="M164" s="347">
        <f>'HOT3000'!L91</f>
        <v>1.1071715500000001E-2</v>
      </c>
    </row>
    <row r="165" spans="2:13" ht="12" customHeight="1">
      <c r="B165" s="211" t="s">
        <v>169</v>
      </c>
      <c r="C165" s="198">
        <f>'HOT3000'!B92</f>
        <v>1845.43</v>
      </c>
      <c r="D165" s="198">
        <f>'HOT3000'!C92</f>
        <v>231.11799999999999</v>
      </c>
      <c r="E165" s="201">
        <f>'HOT3000'!D92</f>
        <v>7317.22</v>
      </c>
      <c r="F165" s="198">
        <f>'HOT3000'!E92</f>
        <v>5683.06</v>
      </c>
      <c r="G165" s="149">
        <f>'HOT3000'!F92</f>
        <v>1634.17</v>
      </c>
      <c r="H165" s="202">
        <f>'HOT3000'!G92</f>
        <v>9.1047200000000002E-3</v>
      </c>
      <c r="I165" s="204">
        <f>'HOT3000'!H92</f>
        <v>3.5237500000000002</v>
      </c>
      <c r="J165" s="205">
        <f>'HOT3000'!I92</f>
        <v>17.8</v>
      </c>
      <c r="K165" s="205">
        <f>'HOT3000'!J92</f>
        <v>23.837499999999999</v>
      </c>
      <c r="L165" s="205">
        <f>'HOT3000'!K92</f>
        <v>17.078499999999998</v>
      </c>
      <c r="M165" s="347">
        <f>'HOT3000'!L92</f>
        <v>1.1071715500000001E-2</v>
      </c>
    </row>
    <row r="166" spans="2:13" ht="12" customHeight="1">
      <c r="B166" s="211" t="s">
        <v>171</v>
      </c>
      <c r="C166" s="198">
        <f>'HOT3000'!B93</f>
        <v>1914.46</v>
      </c>
      <c r="D166" s="198">
        <f>'HOT3000'!C93</f>
        <v>238.68700000000001</v>
      </c>
      <c r="E166" s="201">
        <f>'HOT3000'!D93</f>
        <v>7514.35</v>
      </c>
      <c r="F166" s="198">
        <f>'HOT3000'!E93</f>
        <v>5955.01</v>
      </c>
      <c r="G166" s="149">
        <f>'HOT3000'!F93</f>
        <v>1559.34</v>
      </c>
      <c r="H166" s="202">
        <f>'HOT3000'!G93</f>
        <v>8.9519200000000004E-3</v>
      </c>
      <c r="I166" s="204">
        <f>'HOT3000'!H93</f>
        <v>3.4899399999999998</v>
      </c>
      <c r="J166" s="205">
        <f>'HOT3000'!I93</f>
        <v>17.2</v>
      </c>
      <c r="K166" s="205">
        <f>'HOT3000'!J93</f>
        <v>23.9757</v>
      </c>
      <c r="L166" s="205">
        <f>'HOT3000'!K93</f>
        <v>17.0075</v>
      </c>
      <c r="M166" s="347">
        <f>'HOT3000'!L93</f>
        <v>1.0155272999999999E-2</v>
      </c>
    </row>
    <row r="167" spans="2:13" ht="12" customHeight="1">
      <c r="B167" s="211" t="s">
        <v>172</v>
      </c>
      <c r="C167" s="198">
        <f>'HOT3000'!B94</f>
        <v>2506.5700000000002</v>
      </c>
      <c r="D167" s="198">
        <f>'HOT3000'!C94</f>
        <v>292.58800000000002</v>
      </c>
      <c r="E167" s="201">
        <f>'HOT3000'!D94</f>
        <v>9222.93</v>
      </c>
      <c r="F167" s="198">
        <f>'HOT3000'!E94</f>
        <v>7311.79</v>
      </c>
      <c r="G167" s="149">
        <f>'HOT3000'!F94</f>
        <v>1911.15</v>
      </c>
      <c r="H167" s="202">
        <f>'HOT3000'!G94</f>
        <v>9.1582799999999995E-3</v>
      </c>
      <c r="I167" s="204">
        <f>'HOT3000'!H94</f>
        <v>3.2949000000000002</v>
      </c>
      <c r="J167" s="205">
        <f>'HOT3000'!I94</f>
        <v>19.399999999999999</v>
      </c>
      <c r="K167" s="205">
        <f>'HOT3000'!J94</f>
        <v>24.575600000000001</v>
      </c>
      <c r="L167" s="205">
        <f>'HOT3000'!K94</f>
        <v>17.5412</v>
      </c>
      <c r="M167" s="347">
        <f>'HOT3000'!L94</f>
        <v>1.0970428000000001E-2</v>
      </c>
    </row>
    <row r="168" spans="2:13" ht="12" customHeight="1">
      <c r="B168" s="211" t="s">
        <v>174</v>
      </c>
      <c r="C168" s="198">
        <f>'HOT3000'!B95</f>
        <v>3170.95</v>
      </c>
      <c r="D168" s="198">
        <f>'HOT3000'!C95</f>
        <v>342.96899999999999</v>
      </c>
      <c r="E168" s="201">
        <f>'HOT3000'!D95</f>
        <v>10769.5</v>
      </c>
      <c r="F168" s="198">
        <f>'HOT3000'!E95</f>
        <v>8646.8700000000008</v>
      </c>
      <c r="G168" s="149">
        <f>'HOT3000'!F95</f>
        <v>2122.59</v>
      </c>
      <c r="H168" s="202">
        <f>'HOT3000'!G95</f>
        <v>9.4778299999999996E-3</v>
      </c>
      <c r="I168" s="204">
        <f>'HOT3000'!H95</f>
        <v>3.0648</v>
      </c>
      <c r="J168" s="205">
        <f>'HOT3000'!I95</f>
        <v>25</v>
      </c>
      <c r="K168" s="205">
        <f>'HOT3000'!J95</f>
        <v>25.164300000000001</v>
      </c>
      <c r="L168" s="205">
        <f>'HOT3000'!K95</f>
        <v>17.992599999999999</v>
      </c>
      <c r="M168" s="347">
        <f>'HOT3000'!L95</f>
        <v>1.3098754000000001E-2</v>
      </c>
    </row>
    <row r="169" spans="2:13" ht="12" customHeight="1">
      <c r="B169" s="211" t="s">
        <v>176</v>
      </c>
      <c r="C169" s="198">
        <f>'HOT3000'!B96</f>
        <v>3433.96</v>
      </c>
      <c r="D169" s="198">
        <f>'HOT3000'!C96</f>
        <v>360.59800000000001</v>
      </c>
      <c r="E169" s="201">
        <f>'HOT3000'!D96</f>
        <v>11186.4</v>
      </c>
      <c r="F169" s="198">
        <f>'HOT3000'!E96</f>
        <v>9298.6299999999992</v>
      </c>
      <c r="G169" s="149">
        <f>'HOT3000'!F96</f>
        <v>1887.81</v>
      </c>
      <c r="H169" s="202">
        <f>'HOT3000'!G96</f>
        <v>9.3737100000000004E-3</v>
      </c>
      <c r="I169" s="204">
        <f>'HOT3000'!H96</f>
        <v>2.9480200000000001</v>
      </c>
      <c r="J169" s="205">
        <f>'HOT3000'!I96</f>
        <v>27.2</v>
      </c>
      <c r="K169" s="205">
        <f>'HOT3000'!J96</f>
        <v>25.453299999999999</v>
      </c>
      <c r="L169" s="205">
        <f>'HOT3000'!K96</f>
        <v>17.959099999999999</v>
      </c>
      <c r="M169" s="347">
        <f>'HOT3000'!L96</f>
        <v>1.1039306E-2</v>
      </c>
    </row>
    <row r="170" spans="2:13" ht="12" customHeight="1">
      <c r="B170" s="211" t="s">
        <v>178</v>
      </c>
      <c r="C170" s="198">
        <f>'HOT3000'!B97</f>
        <v>4489.1499999999996</v>
      </c>
      <c r="D170" s="198">
        <f>'HOT3000'!C97</f>
        <v>460.78800000000001</v>
      </c>
      <c r="E170" s="201">
        <f>'HOT3000'!D97</f>
        <v>14744.4</v>
      </c>
      <c r="F170" s="198">
        <f>'HOT3000'!E97</f>
        <v>11923.2</v>
      </c>
      <c r="G170" s="149">
        <f>'HOT3000'!F97</f>
        <v>2821.19</v>
      </c>
      <c r="H170" s="202">
        <f>'HOT3000'!G97</f>
        <v>9.7160500000000004E-3</v>
      </c>
      <c r="I170" s="204">
        <f>'HOT3000'!H97</f>
        <v>2.9786999999999999</v>
      </c>
      <c r="J170" s="205">
        <f>'HOT3000'!I97</f>
        <v>28.9</v>
      </c>
      <c r="K170" s="205">
        <f>'HOT3000'!J97</f>
        <v>25.578499999999998</v>
      </c>
      <c r="L170" s="205">
        <f>'HOT3000'!K97</f>
        <v>18.325099999999999</v>
      </c>
      <c r="M170" s="347">
        <f>'HOT3000'!L97</f>
        <v>1.1956723000000001E-2</v>
      </c>
    </row>
    <row r="171" spans="2:13" ht="12" customHeight="1">
      <c r="B171" s="211" t="s">
        <v>181</v>
      </c>
      <c r="C171" s="198">
        <f>'HOT3000'!B98</f>
        <v>4853.28</v>
      </c>
      <c r="D171" s="198">
        <f>'HOT3000'!C98</f>
        <v>489.45499999999998</v>
      </c>
      <c r="E171" s="201">
        <f>'HOT3000'!D98</f>
        <v>15882.1</v>
      </c>
      <c r="F171" s="198">
        <f>'HOT3000'!E98</f>
        <v>12287.1</v>
      </c>
      <c r="G171" s="149">
        <f>'HOT3000'!F98</f>
        <v>3595.03</v>
      </c>
      <c r="H171" s="202">
        <f>'HOT3000'!G98</f>
        <v>1.02366E-2</v>
      </c>
      <c r="I171" s="204">
        <f>'HOT3000'!H98</f>
        <v>2.9726499999999998</v>
      </c>
      <c r="J171" s="205">
        <f>'HOT3000'!I98</f>
        <v>28.9</v>
      </c>
      <c r="K171" s="205">
        <f>'HOT3000'!J98</f>
        <v>25.7393</v>
      </c>
      <c r="L171" s="205">
        <f>'HOT3000'!K98</f>
        <v>18.854299999999999</v>
      </c>
      <c r="M171" s="347">
        <f>'HOT3000'!L98</f>
        <v>1.2719301000000001E-2</v>
      </c>
    </row>
    <row r="172" spans="2:13" ht="12" customHeight="1">
      <c r="B172" s="211" t="s">
        <v>184</v>
      </c>
      <c r="C172" s="198">
        <f>'HOT3000'!B99</f>
        <v>5164.22</v>
      </c>
      <c r="D172" s="198">
        <f>'HOT3000'!C99</f>
        <v>508.21800000000002</v>
      </c>
      <c r="E172" s="201">
        <f>'HOT3000'!D99</f>
        <v>16614.5</v>
      </c>
      <c r="F172" s="198">
        <f>'HOT3000'!E99</f>
        <v>12561.8</v>
      </c>
      <c r="G172" s="149">
        <f>'HOT3000'!F99</f>
        <v>4052.76</v>
      </c>
      <c r="H172" s="202">
        <f>'HOT3000'!G99</f>
        <v>1.0622400000000001E-2</v>
      </c>
      <c r="I172" s="204">
        <f>'HOT3000'!H99</f>
        <v>2.9289900000000002</v>
      </c>
      <c r="J172" s="205">
        <f>'HOT3000'!I99</f>
        <v>31.1</v>
      </c>
      <c r="K172" s="205">
        <f>'HOT3000'!J99</f>
        <v>25.863099999999999</v>
      </c>
      <c r="L172" s="205">
        <f>'HOT3000'!K99</f>
        <v>19.1876</v>
      </c>
      <c r="M172" s="347">
        <f>'HOT3000'!L99</f>
        <v>1.4761318000000001E-2</v>
      </c>
    </row>
    <row r="173" spans="2:13" ht="12" customHeight="1">
      <c r="B173" s="211" t="s">
        <v>185</v>
      </c>
      <c r="C173" s="198">
        <f>'HOT3000'!B100</f>
        <v>5004.96</v>
      </c>
      <c r="D173" s="198">
        <f>'HOT3000'!C100</f>
        <v>496.50400000000002</v>
      </c>
      <c r="E173" s="201">
        <f>'HOT3000'!D100</f>
        <v>16029.6</v>
      </c>
      <c r="F173" s="198">
        <f>'HOT3000'!E100</f>
        <v>12561.3</v>
      </c>
      <c r="G173" s="149">
        <f>'HOT3000'!F100</f>
        <v>3468.23</v>
      </c>
      <c r="H173" s="202">
        <f>'HOT3000'!G100</f>
        <v>1.04329E-2</v>
      </c>
      <c r="I173" s="204">
        <f>'HOT3000'!H100</f>
        <v>2.9136899999999999</v>
      </c>
      <c r="J173" s="205">
        <f>'HOT3000'!I100</f>
        <v>30.6</v>
      </c>
      <c r="K173" s="205">
        <f>'HOT3000'!J100</f>
        <v>25.8628</v>
      </c>
      <c r="L173" s="205">
        <f>'HOT3000'!K100</f>
        <v>18.867100000000001</v>
      </c>
      <c r="M173" s="347">
        <f>'HOT3000'!L100</f>
        <v>1.3210559E-2</v>
      </c>
    </row>
    <row r="174" spans="2:13" ht="12" customHeight="1">
      <c r="B174" s="211" t="s">
        <v>189</v>
      </c>
      <c r="C174" s="198">
        <f>'HOT3000'!B101</f>
        <v>6454.59</v>
      </c>
      <c r="D174" s="198">
        <f>'HOT3000'!C101</f>
        <v>639.274</v>
      </c>
      <c r="E174" s="201">
        <f>'HOT3000'!D101</f>
        <v>21179.7</v>
      </c>
      <c r="F174" s="198">
        <f>'HOT3000'!E101</f>
        <v>17430.7</v>
      </c>
      <c r="G174" s="149">
        <f>'HOT3000'!F101</f>
        <v>3749.01</v>
      </c>
      <c r="H174" s="202">
        <f>'HOT3000'!G101</f>
        <v>9.9714899999999995E-3</v>
      </c>
      <c r="I174" s="204">
        <f>'HOT3000'!H101</f>
        <v>2.98563</v>
      </c>
      <c r="J174" s="205">
        <f>'HOT3000'!I101</f>
        <v>31.1</v>
      </c>
      <c r="K174" s="205">
        <f>'HOT3000'!J101</f>
        <v>25.942399999999999</v>
      </c>
      <c r="L174" s="205">
        <f>'HOT3000'!K101</f>
        <v>18.518000000000001</v>
      </c>
      <c r="M174" s="347">
        <f>'HOT3000'!L101</f>
        <v>1.1293012E-2</v>
      </c>
    </row>
    <row r="175" spans="2:13" ht="12" customHeight="1">
      <c r="B175" s="211" t="s">
        <v>192</v>
      </c>
      <c r="C175" s="198">
        <f>'HOT3000'!B102</f>
        <v>6503.4</v>
      </c>
      <c r="D175" s="198">
        <f>'HOT3000'!C102</f>
        <v>639.95299999999997</v>
      </c>
      <c r="E175" s="201">
        <f>'HOT3000'!D102</f>
        <v>21055.4</v>
      </c>
      <c r="F175" s="198">
        <f>'HOT3000'!E102</f>
        <v>17608.599999999999</v>
      </c>
      <c r="G175" s="149">
        <f>'HOT3000'!F102</f>
        <v>3446.79</v>
      </c>
      <c r="H175" s="202">
        <f>'HOT3000'!G102</f>
        <v>9.7435999999999998E-3</v>
      </c>
      <c r="I175" s="204">
        <f>'HOT3000'!H102</f>
        <v>2.9475600000000002</v>
      </c>
      <c r="J175" s="205">
        <f>'HOT3000'!I102</f>
        <v>31.7</v>
      </c>
      <c r="K175" s="205">
        <f>'HOT3000'!J102</f>
        <v>26.021999999999998</v>
      </c>
      <c r="L175" s="205">
        <f>'HOT3000'!K102</f>
        <v>18.4421</v>
      </c>
      <c r="M175" s="347">
        <f>'HOT3000'!L102</f>
        <v>1.1691814E-2</v>
      </c>
    </row>
    <row r="176" spans="2:13" ht="12" customHeight="1">
      <c r="B176" s="211" t="s">
        <v>77</v>
      </c>
      <c r="C176" s="198">
        <f>'HOT3000'!B103</f>
        <v>8040.55</v>
      </c>
      <c r="D176" s="198">
        <f>'HOT3000'!C103</f>
        <v>784.90499999999997</v>
      </c>
      <c r="E176" s="201">
        <f>'HOT3000'!D103</f>
        <v>27069.8</v>
      </c>
      <c r="F176" s="198">
        <f>'HOT3000'!E103</f>
        <v>22350.400000000001</v>
      </c>
      <c r="G176" s="149">
        <f>'HOT3000'!F103</f>
        <v>4719.45</v>
      </c>
      <c r="H176" s="202">
        <f>'HOT3000'!G103</f>
        <v>9.7833899999999994E-3</v>
      </c>
      <c r="I176" s="204">
        <f>'HOT3000'!H103</f>
        <v>3.06724</v>
      </c>
      <c r="J176" s="205">
        <f>'HOT3000'!I103</f>
        <v>32.200000000000003</v>
      </c>
      <c r="K176" s="205">
        <f>'HOT3000'!J103</f>
        <v>26.1296</v>
      </c>
      <c r="L176" s="205">
        <f>'HOT3000'!K103</f>
        <v>18.647099999999998</v>
      </c>
      <c r="M176" s="347">
        <f>'HOT3000'!L103</f>
        <v>1.2340472999999999E-2</v>
      </c>
    </row>
    <row r="177" spans="2:13" ht="12" customHeight="1">
      <c r="B177" s="211" t="s">
        <v>196</v>
      </c>
      <c r="C177" s="198">
        <f>'HOT3000'!B104</f>
        <v>8133.59</v>
      </c>
      <c r="D177" s="198">
        <f>'HOT3000'!C104</f>
        <v>793.61</v>
      </c>
      <c r="E177" s="201">
        <f>'HOT3000'!D104</f>
        <v>27623.3</v>
      </c>
      <c r="F177" s="198">
        <f>'HOT3000'!E104</f>
        <v>22292</v>
      </c>
      <c r="G177" s="149">
        <f>'HOT3000'!F104</f>
        <v>5331.25</v>
      </c>
      <c r="H177" s="202">
        <f>'HOT3000'!G104</f>
        <v>9.8255200000000008E-3</v>
      </c>
      <c r="I177" s="204">
        <f>'HOT3000'!H104</f>
        <v>3.0942799999999999</v>
      </c>
      <c r="J177" s="205">
        <f>'HOT3000'!I104</f>
        <v>32.200000000000003</v>
      </c>
      <c r="K177" s="205">
        <f>'HOT3000'!J104</f>
        <v>26.032299999999999</v>
      </c>
      <c r="L177" s="205">
        <f>'HOT3000'!K104</f>
        <v>18.796500000000002</v>
      </c>
      <c r="M177" s="347">
        <f>'HOT3000'!L104</f>
        <v>1.4187589E-2</v>
      </c>
    </row>
    <row r="178" spans="2:13" ht="12" customHeight="1">
      <c r="B178" s="211" t="s">
        <v>199</v>
      </c>
      <c r="C178" s="198">
        <f>'HOT3000'!B105</f>
        <v>5211.79</v>
      </c>
      <c r="D178" s="198">
        <f>'HOT3000'!C105</f>
        <v>509.58100000000002</v>
      </c>
      <c r="E178" s="201">
        <f>'HOT3000'!D105</f>
        <v>16551</v>
      </c>
      <c r="F178" s="198">
        <f>'HOT3000'!E105</f>
        <v>12739.1</v>
      </c>
      <c r="G178" s="149">
        <f>'HOT3000'!F105</f>
        <v>3811.95</v>
      </c>
      <c r="H178" s="202">
        <f>'HOT3000'!G105</f>
        <v>1.0257199999999999E-2</v>
      </c>
      <c r="I178" s="204">
        <f>'HOT3000'!H105</f>
        <v>2.8928400000000001</v>
      </c>
      <c r="J178" s="205">
        <f>'HOT3000'!I105</f>
        <v>31.7</v>
      </c>
      <c r="K178" s="205">
        <f>'HOT3000'!J105</f>
        <v>25.943000000000001</v>
      </c>
      <c r="L178" s="205">
        <f>'HOT3000'!K105</f>
        <v>19.110399999999998</v>
      </c>
      <c r="M178" s="347">
        <f>'HOT3000'!L105</f>
        <v>1.4683774E-2</v>
      </c>
    </row>
    <row r="179" spans="2:13" ht="12" customHeight="1">
      <c r="B179" s="211" t="s">
        <v>202</v>
      </c>
      <c r="C179" s="198">
        <f>'HOT3000'!B106</f>
        <v>5122.29</v>
      </c>
      <c r="D179" s="198">
        <f>'HOT3000'!C106</f>
        <v>506.95600000000002</v>
      </c>
      <c r="E179" s="201">
        <f>'HOT3000'!D106</f>
        <v>16829.599999999999</v>
      </c>
      <c r="F179" s="198">
        <f>'HOT3000'!E106</f>
        <v>12180.9</v>
      </c>
      <c r="G179" s="149">
        <f>'HOT3000'!F106</f>
        <v>4648.7700000000004</v>
      </c>
      <c r="H179" s="202">
        <f>'HOT3000'!G106</f>
        <v>1.0859199999999999E-2</v>
      </c>
      <c r="I179" s="204">
        <f>'HOT3000'!H106</f>
        <v>2.9896799999999999</v>
      </c>
      <c r="J179" s="205">
        <f>'HOT3000'!I106</f>
        <v>31.1</v>
      </c>
      <c r="K179" s="205">
        <f>'HOT3000'!J106</f>
        <v>25.695499999999999</v>
      </c>
      <c r="L179" s="205">
        <f>'HOT3000'!K106</f>
        <v>19.393599999999999</v>
      </c>
      <c r="M179" s="347">
        <f>'HOT3000'!L106</f>
        <v>1.563434E-2</v>
      </c>
    </row>
    <row r="180" spans="2:13" ht="12" customHeight="1">
      <c r="B180" s="211" t="s">
        <v>204</v>
      </c>
      <c r="C180" s="198">
        <f>'HOT3000'!B107</f>
        <v>4831.72</v>
      </c>
      <c r="D180" s="198">
        <f>'HOT3000'!C107</f>
        <v>492.97</v>
      </c>
      <c r="E180" s="201">
        <f>'HOT3000'!D107</f>
        <v>16635.3</v>
      </c>
      <c r="F180" s="198">
        <f>'HOT3000'!E107</f>
        <v>11540.7</v>
      </c>
      <c r="G180" s="149">
        <f>'HOT3000'!F107</f>
        <v>5094.59</v>
      </c>
      <c r="H180" s="202">
        <f>'HOT3000'!G107</f>
        <v>1.10239E-2</v>
      </c>
      <c r="I180" s="204">
        <f>'HOT3000'!H107</f>
        <v>3.12418</v>
      </c>
      <c r="J180" s="205">
        <f>'HOT3000'!I107</f>
        <v>28.3</v>
      </c>
      <c r="K180" s="205">
        <f>'HOT3000'!J107</f>
        <v>25.409300000000002</v>
      </c>
      <c r="L180" s="205">
        <f>'HOT3000'!K107</f>
        <v>19.532299999999999</v>
      </c>
      <c r="M180" s="347">
        <f>'HOT3000'!L107</f>
        <v>1.4492502000000001E-2</v>
      </c>
    </row>
    <row r="181" spans="2:13" ht="12" customHeight="1">
      <c r="B181" s="211" t="s">
        <v>205</v>
      </c>
      <c r="C181" s="198">
        <f>'HOT3000'!B108</f>
        <v>4874.8500000000004</v>
      </c>
      <c r="D181" s="198">
        <f>'HOT3000'!C108</f>
        <v>501.23899999999998</v>
      </c>
      <c r="E181" s="201">
        <f>'HOT3000'!D108</f>
        <v>17131.099999999999</v>
      </c>
      <c r="F181" s="198">
        <f>'HOT3000'!E108</f>
        <v>11359.2</v>
      </c>
      <c r="G181" s="149">
        <f>'HOT3000'!F108</f>
        <v>5771.92</v>
      </c>
      <c r="H181" s="202">
        <f>'HOT3000'!G108</f>
        <v>1.13569E-2</v>
      </c>
      <c r="I181" s="204">
        <f>'HOT3000'!H108</f>
        <v>3.1865399999999999</v>
      </c>
      <c r="J181" s="205">
        <f>'HOT3000'!I108</f>
        <v>27.2</v>
      </c>
      <c r="K181" s="205">
        <f>'HOT3000'!J108</f>
        <v>25.328099999999999</v>
      </c>
      <c r="L181" s="205">
        <f>'HOT3000'!K108</f>
        <v>19.743099999999998</v>
      </c>
      <c r="M181" s="347">
        <f>'HOT3000'!L108</f>
        <v>1.6823952999999999E-2</v>
      </c>
    </row>
    <row r="182" spans="2:13" ht="12" customHeight="1">
      <c r="B182" s="211" t="s">
        <v>206</v>
      </c>
      <c r="C182" s="198">
        <f>'HOT3000'!B109</f>
        <v>3935.62</v>
      </c>
      <c r="D182" s="198">
        <f>'HOT3000'!C109</f>
        <v>405.54300000000001</v>
      </c>
      <c r="E182" s="201">
        <f>'HOT3000'!D109</f>
        <v>13524.8</v>
      </c>
      <c r="F182" s="198">
        <f>'HOT3000'!E109</f>
        <v>8931.39</v>
      </c>
      <c r="G182" s="149">
        <f>'HOT3000'!F109</f>
        <v>4593.42</v>
      </c>
      <c r="H182" s="202">
        <f>'HOT3000'!G109</f>
        <v>1.1378299999999999E-2</v>
      </c>
      <c r="I182" s="204">
        <f>'HOT3000'!H109</f>
        <v>3.1154799999999998</v>
      </c>
      <c r="J182" s="205">
        <f>'HOT3000'!I109</f>
        <v>27.2</v>
      </c>
      <c r="K182" s="205">
        <f>'HOT3000'!J109</f>
        <v>25.291</v>
      </c>
      <c r="L182" s="205">
        <f>'HOT3000'!K109</f>
        <v>19.7437</v>
      </c>
      <c r="M182" s="347">
        <f>'HOT3000'!L109</f>
        <v>1.6823952999999999E-2</v>
      </c>
    </row>
    <row r="183" spans="2:13" ht="12" customHeight="1">
      <c r="B183" s="211" t="s">
        <v>207</v>
      </c>
      <c r="C183" s="198">
        <f>'HOT3000'!B110</f>
        <v>3844.33</v>
      </c>
      <c r="D183" s="198">
        <f>'HOT3000'!C110</f>
        <v>398.93900000000002</v>
      </c>
      <c r="E183" s="201">
        <f>'HOT3000'!D110</f>
        <v>13355.8</v>
      </c>
      <c r="F183" s="198">
        <f>'HOT3000'!E110</f>
        <v>8747.2199999999993</v>
      </c>
      <c r="G183" s="149">
        <f>'HOT3000'!F110</f>
        <v>4608.6000000000004</v>
      </c>
      <c r="H183" s="202">
        <f>'HOT3000'!G110</f>
        <v>1.1398E-2</v>
      </c>
      <c r="I183" s="204">
        <f>'HOT3000'!H110</f>
        <v>3.1475300000000002</v>
      </c>
      <c r="J183" s="205">
        <f>'HOT3000'!I110</f>
        <v>26.7</v>
      </c>
      <c r="K183" s="205">
        <f>'HOT3000'!J110</f>
        <v>25.209199999999999</v>
      </c>
      <c r="L183" s="205">
        <f>'HOT3000'!K110</f>
        <v>19.788699999999999</v>
      </c>
      <c r="M183" s="347">
        <f>'HOT3000'!L110</f>
        <v>1.6777486000000001E-2</v>
      </c>
    </row>
    <row r="184" spans="2:13" ht="12" customHeight="1">
      <c r="B184" s="211" t="s">
        <v>208</v>
      </c>
      <c r="C184" s="198">
        <f>'HOT3000'!B111</f>
        <v>3807.46</v>
      </c>
      <c r="D184" s="198">
        <f>'HOT3000'!C111</f>
        <v>397.27499999999998</v>
      </c>
      <c r="E184" s="201">
        <f>'HOT3000'!D111</f>
        <v>13343.3</v>
      </c>
      <c r="F184" s="198">
        <f>'HOT3000'!E111</f>
        <v>8646.75</v>
      </c>
      <c r="G184" s="149">
        <f>'HOT3000'!F111</f>
        <v>4696.5600000000004</v>
      </c>
      <c r="H184" s="202">
        <f>'HOT3000'!G111</f>
        <v>1.1449900000000001E-2</v>
      </c>
      <c r="I184" s="204">
        <f>'HOT3000'!H111</f>
        <v>3.1734</v>
      </c>
      <c r="J184" s="205">
        <f>'HOT3000'!I111</f>
        <v>26.1</v>
      </c>
      <c r="K184" s="205">
        <f>'HOT3000'!J111</f>
        <v>25.1645</v>
      </c>
      <c r="L184" s="205">
        <f>'HOT3000'!K111</f>
        <v>19.8355</v>
      </c>
      <c r="M184" s="347">
        <f>'HOT3000'!L111</f>
        <v>1.6835019999999999E-2</v>
      </c>
    </row>
    <row r="185" spans="2:13" ht="12" customHeight="1" thickBot="1">
      <c r="B185" s="212" t="s">
        <v>209</v>
      </c>
      <c r="C185" s="213">
        <f>'HOT3000'!B112</f>
        <v>3664.17</v>
      </c>
      <c r="D185" s="150">
        <f>'HOT3000'!C112</f>
        <v>385.64</v>
      </c>
      <c r="E185" s="213">
        <f>'HOT3000'!D112</f>
        <v>12972.7</v>
      </c>
      <c r="F185" s="150">
        <f>'HOT3000'!E112</f>
        <v>8359.6</v>
      </c>
      <c r="G185" s="152">
        <f>'HOT3000'!F112</f>
        <v>4613.0600000000004</v>
      </c>
      <c r="H185" s="145">
        <f>'HOT3000'!G112</f>
        <v>1.1461900000000001E-2</v>
      </c>
      <c r="I185" s="214">
        <f>'HOT3000'!H112</f>
        <v>3.2032699999999998</v>
      </c>
      <c r="J185" s="140">
        <f>'HOT3000'!I112</f>
        <v>26.1</v>
      </c>
      <c r="K185" s="140">
        <f>'HOT3000'!J112</f>
        <v>25.037400000000002</v>
      </c>
      <c r="L185" s="141">
        <f>'HOT3000'!K112</f>
        <v>19.767800000000001</v>
      </c>
      <c r="M185" s="348">
        <f>'HOT3000'!L112</f>
        <v>1.727306E-2</v>
      </c>
    </row>
    <row r="186" spans="2:13" ht="12" customHeight="1" thickTop="1">
      <c r="B186" s="397"/>
      <c r="C186" s="198"/>
      <c r="D186" s="198"/>
      <c r="E186" s="198"/>
      <c r="F186" s="198"/>
      <c r="G186" s="198"/>
      <c r="H186" s="328"/>
      <c r="I186" s="191"/>
      <c r="J186" s="205"/>
      <c r="K186" s="205"/>
      <c r="L186" s="205"/>
      <c r="M186" s="202"/>
    </row>
    <row r="187" spans="2:13" ht="16.5" customHeight="1">
      <c r="B187" s="55" t="s">
        <v>746</v>
      </c>
      <c r="C187" s="55"/>
      <c r="D187" s="198"/>
      <c r="E187" s="198"/>
      <c r="F187" s="198"/>
      <c r="G187" s="198"/>
      <c r="H187" s="202"/>
      <c r="I187" s="191"/>
      <c r="J187" s="205"/>
      <c r="K187" s="205"/>
      <c r="L187" s="205"/>
      <c r="M187" s="202"/>
    </row>
    <row r="188" spans="2:13" ht="6" customHeight="1" thickBot="1">
      <c r="G188" s="117"/>
      <c r="H188" s="117"/>
      <c r="I188" s="118"/>
      <c r="J188" s="94"/>
      <c r="K188" s="94"/>
      <c r="L188" s="94"/>
      <c r="M188" s="117"/>
    </row>
    <row r="189" spans="2:13" ht="14.25" customHeight="1" thickTop="1">
      <c r="B189" s="688" t="str">
        <f>YourData!$J$4</f>
        <v>Tested Prg</v>
      </c>
      <c r="C189" s="207" t="s">
        <v>141</v>
      </c>
      <c r="D189" s="208"/>
      <c r="E189" s="207" t="s">
        <v>356</v>
      </c>
      <c r="F189" s="208"/>
      <c r="G189" s="349"/>
      <c r="H189" s="391" t="s">
        <v>358</v>
      </c>
      <c r="I189" s="357"/>
      <c r="J189" s="392"/>
      <c r="K189" s="392"/>
      <c r="L189" s="393"/>
      <c r="M189" s="360"/>
    </row>
    <row r="190" spans="2:13" ht="12" customHeight="1">
      <c r="B190" s="218"/>
      <c r="C190" s="193" t="s">
        <v>5</v>
      </c>
      <c r="D190" s="195" t="s">
        <v>82</v>
      </c>
      <c r="E190" s="193" t="s">
        <v>4</v>
      </c>
      <c r="F190" s="195" t="s">
        <v>6</v>
      </c>
      <c r="G190" s="350" t="s">
        <v>7</v>
      </c>
      <c r="H190" s="355" t="s">
        <v>147</v>
      </c>
      <c r="I190" s="358" t="s">
        <v>148</v>
      </c>
      <c r="J190" s="394" t="s">
        <v>149</v>
      </c>
      <c r="K190" s="394" t="s">
        <v>150</v>
      </c>
      <c r="L190" s="394" t="s">
        <v>151</v>
      </c>
      <c r="M190" s="361" t="s">
        <v>221</v>
      </c>
    </row>
    <row r="191" spans="2:13" ht="12" customHeight="1">
      <c r="B191" s="209" t="s">
        <v>76</v>
      </c>
      <c r="C191" s="196" t="s">
        <v>154</v>
      </c>
      <c r="D191" s="197" t="s">
        <v>154</v>
      </c>
      <c r="E191" s="196" t="s">
        <v>154</v>
      </c>
      <c r="F191" s="197" t="s">
        <v>154</v>
      </c>
      <c r="G191" s="351" t="s">
        <v>154</v>
      </c>
      <c r="H191" s="356" t="s">
        <v>155</v>
      </c>
      <c r="I191" s="359"/>
      <c r="J191" s="395" t="s">
        <v>11</v>
      </c>
      <c r="K191" s="396" t="s">
        <v>11</v>
      </c>
      <c r="L191" s="396" t="s">
        <v>11</v>
      </c>
      <c r="M191" s="372" t="s">
        <v>155</v>
      </c>
    </row>
    <row r="192" spans="2:13" ht="12" customHeight="1">
      <c r="B192" s="210" t="s">
        <v>157</v>
      </c>
      <c r="C192" s="198">
        <f>IF(ISBLANK(YourData!B89),"",YourData!B89)</f>
        <v>2153.1974930921547</v>
      </c>
      <c r="D192" s="198" t="str">
        <f>IF(ISBLANK(YourData!C89),"",YourData!C89)</f>
        <v/>
      </c>
      <c r="E192" s="199">
        <f>IF(ISBLANK(YourData!D89),"",YourData!D89)</f>
        <v>7602.3325139883082</v>
      </c>
      <c r="F192" s="338">
        <f>IF(ISBLANK(YourData!E89),"",YourData!E89)</f>
        <v>5807.2505911441212</v>
      </c>
      <c r="G192" s="200">
        <f>IF(ISBLANK(YourData!F89),"",YourData!F89)</f>
        <v>1795.0819228441862</v>
      </c>
      <c r="H192" s="202">
        <f>IF(ISBLANK(YourData!G89),"",YourData!G89)</f>
        <v>9.2570841528790467E-3</v>
      </c>
      <c r="I192" s="203">
        <f>IF(ISBLANK(YourData!H89),"",YourData!H89)</f>
        <v>3.5307177062847046</v>
      </c>
      <c r="J192" s="205">
        <f>IF(ISBLANK(YourData!I89),"",YourData!I89)</f>
        <v>17.987500000000001</v>
      </c>
      <c r="K192" s="205">
        <f>IF(ISBLANK(YourData!J89),"",YourData!J89)</f>
        <v>21.978748659577015</v>
      </c>
      <c r="L192" s="205">
        <f>IF(ISBLANK(YourData!K89),"",YourData!K89)</f>
        <v>16.316035878841209</v>
      </c>
      <c r="M192" s="371">
        <f>IF(ISBLANK(YourData!L89),"",YourData!L89)</f>
        <v>1.1201933285177858E-2</v>
      </c>
    </row>
    <row r="193" spans="2:13" ht="12" customHeight="1">
      <c r="B193" s="211" t="s">
        <v>164</v>
      </c>
      <c r="C193" s="198">
        <f>IF(ISBLANK(YourData!B90),"",YourData!B90)</f>
        <v>2166.8981750680218</v>
      </c>
      <c r="D193" s="198" t="str">
        <f>IF(ISBLANK(YourData!C90),"",YourData!C90)</f>
        <v/>
      </c>
      <c r="E193" s="201">
        <f>IF(ISBLANK(YourData!D90),"",YourData!D90)</f>
        <v>7627.7649280128517</v>
      </c>
      <c r="F193" s="198">
        <f>IF(ISBLANK(YourData!E90),"",YourData!E90)</f>
        <v>5849.7053703629099</v>
      </c>
      <c r="G193" s="149">
        <f>IF(ISBLANK(YourData!F90),"",YourData!F90)</f>
        <v>1778.0595576499411</v>
      </c>
      <c r="H193" s="202">
        <f>IF(ISBLANK(YourData!G90),"",YourData!G90)</f>
        <v>9.2203521655446208E-3</v>
      </c>
      <c r="I193" s="204">
        <f>IF(ISBLANK(YourData!H90),"",YourData!H90)</f>
        <v>3.5201307637694632</v>
      </c>
      <c r="J193" s="205">
        <f>IF(ISBLANK(YourData!I90),"",YourData!I90)</f>
        <v>18.112500000000001</v>
      </c>
      <c r="K193" s="205">
        <f>IF(ISBLANK(YourData!J90),"",YourData!J90)</f>
        <v>21.978919181019346</v>
      </c>
      <c r="L193" s="205">
        <f>IF(ISBLANK(YourData!K90),"",YourData!K90)</f>
        <v>16.288136740038141</v>
      </c>
      <c r="M193" s="347">
        <f>IF(ISBLANK(YourData!L90),"",YourData!L90)</f>
        <v>1.1296221752077644E-2</v>
      </c>
    </row>
    <row r="194" spans="2:13" ht="12" customHeight="1">
      <c r="B194" s="211" t="s">
        <v>167</v>
      </c>
      <c r="C194" s="198">
        <f>IF(ISBLANK(YourData!B91),"",YourData!B91)</f>
        <v>2147.8016522554162</v>
      </c>
      <c r="D194" s="198" t="str">
        <f>IF(ISBLANK(YourData!C91),"",YourData!C91)</f>
        <v/>
      </c>
      <c r="E194" s="201">
        <f>IF(ISBLANK(YourData!D91),"",YourData!D91)</f>
        <v>7579.2121880224968</v>
      </c>
      <c r="F194" s="198">
        <f>IF(ISBLANK(YourData!E91),"",YourData!E91)</f>
        <v>5806.0059657960892</v>
      </c>
      <c r="G194" s="149">
        <f>IF(ISBLANK(YourData!F91),"",YourData!F91)</f>
        <v>1773.206222226408</v>
      </c>
      <c r="H194" s="202">
        <f>IF(ISBLANK(YourData!G91),"",YourData!G91)</f>
        <v>9.2269175740431197E-3</v>
      </c>
      <c r="I194" s="204">
        <f>IF(ISBLANK(YourData!H91),"",YourData!H91)</f>
        <v>3.5288231481075227</v>
      </c>
      <c r="J194" s="205">
        <f>IF(ISBLANK(YourData!I91),"",YourData!I91)</f>
        <v>17.987500000000001</v>
      </c>
      <c r="K194" s="205">
        <f>IF(ISBLANK(YourData!J91),"",YourData!J91)</f>
        <v>21.979205045805486</v>
      </c>
      <c r="L194" s="205">
        <f>IF(ISBLANK(YourData!K91),"",YourData!K91)</f>
        <v>16.29424506858383</v>
      </c>
      <c r="M194" s="347">
        <f>IF(ISBLANK(YourData!L91),"",YourData!L91)</f>
        <v>1.1199180694051271E-2</v>
      </c>
    </row>
    <row r="195" spans="2:13" ht="12" customHeight="1">
      <c r="B195" s="211" t="s">
        <v>169</v>
      </c>
      <c r="C195" s="198">
        <f>IF(ISBLANK(YourData!B92),"",YourData!B92)</f>
        <v>2109.6896867038581</v>
      </c>
      <c r="D195" s="198" t="str">
        <f>IF(ISBLANK(YourData!C92),"",YourData!C92)</f>
        <v/>
      </c>
      <c r="E195" s="201">
        <f>IF(ISBLANK(YourData!D92),"",YourData!D92)</f>
        <v>7463.5694043259282</v>
      </c>
      <c r="F195" s="198">
        <f>IF(ISBLANK(YourData!E92),"",YourData!E92)</f>
        <v>5740.2969423232034</v>
      </c>
      <c r="G195" s="149">
        <f>IF(ISBLANK(YourData!F92),"",YourData!F92)</f>
        <v>1723.2724620027241</v>
      </c>
      <c r="H195" s="202">
        <f>IF(ISBLANK(YourData!G92),"",YourData!G92)</f>
        <v>9.170145126812709E-3</v>
      </c>
      <c r="I195" s="204">
        <f>IF(ISBLANK(YourData!H92),"",YourData!H92)</f>
        <v>3.5377569750491964</v>
      </c>
      <c r="J195" s="205">
        <f>IF(ISBLANK(YourData!I92),"",YourData!I92)</f>
        <v>17.8</v>
      </c>
      <c r="K195" s="205">
        <f>IF(ISBLANK(YourData!J92),"",YourData!J92)</f>
        <v>21.979103164529818</v>
      </c>
      <c r="L195" s="205">
        <f>IF(ISBLANK(YourData!K92),"",YourData!K92)</f>
        <v>16.249503313872538</v>
      </c>
      <c r="M195" s="347">
        <f>IF(ISBLANK(YourData!L92),"",YourData!L92)</f>
        <v>1.1060818557718021E-2</v>
      </c>
    </row>
    <row r="196" spans="2:13" ht="12" customHeight="1">
      <c r="B196" s="211" t="s">
        <v>171</v>
      </c>
      <c r="C196" s="198">
        <f>IF(ISBLANK(YourData!B93),"",YourData!B93)</f>
        <v>2031.5053817816447</v>
      </c>
      <c r="D196" s="198" t="str">
        <f>IF(ISBLANK(YourData!C93),"",YourData!C93)</f>
        <v/>
      </c>
      <c r="E196" s="201">
        <f>IF(ISBLANK(YourData!D93),"",YourData!D93)</f>
        <v>7218.5964429741716</v>
      </c>
      <c r="F196" s="198">
        <f>IF(ISBLANK(YourData!E93),"",YourData!E93)</f>
        <v>5611.1240013571114</v>
      </c>
      <c r="G196" s="149">
        <f>IF(ISBLANK(YourData!F93),"",YourData!F93)</f>
        <v>1607.4724416170604</v>
      </c>
      <c r="H196" s="202">
        <f>IF(ISBLANK(YourData!G93),"",YourData!G93)</f>
        <v>9.0482354892863319E-3</v>
      </c>
      <c r="I196" s="204">
        <f>IF(ISBLANK(YourData!H93),"",YourData!H93)</f>
        <v>3.5533238098751236</v>
      </c>
      <c r="J196" s="205">
        <f>IF(ISBLANK(YourData!I93),"",YourData!I93)</f>
        <v>17.425000000000001</v>
      </c>
      <c r="K196" s="205">
        <f>IF(ISBLANK(YourData!J93),"",YourData!J93)</f>
        <v>21.978589370730052</v>
      </c>
      <c r="L196" s="205">
        <f>IF(ISBLANK(YourData!K93),"",YourData!K93)</f>
        <v>16.129298086803466</v>
      </c>
      <c r="M196" s="347">
        <f>IF(ISBLANK(YourData!L93),"",YourData!L93)</f>
        <v>1.0484282348367383E-2</v>
      </c>
    </row>
    <row r="197" spans="2:13" ht="12" customHeight="1">
      <c r="B197" s="211" t="s">
        <v>172</v>
      </c>
      <c r="C197" s="198">
        <f>IF(ISBLANK(YourData!B94),"",YourData!B94)</f>
        <v>2181.598882712598</v>
      </c>
      <c r="D197" s="198" t="str">
        <f>IF(ISBLANK(YourData!C94),"",YourData!C94)</f>
        <v/>
      </c>
      <c r="E197" s="201">
        <f>IF(ISBLANK(YourData!D94),"",YourData!D94)</f>
        <v>7563.0647675631189</v>
      </c>
      <c r="F197" s="198">
        <f>IF(ISBLANK(YourData!E94),"",YourData!E94)</f>
        <v>6012.0553229076231</v>
      </c>
      <c r="G197" s="149">
        <f>IF(ISBLANK(YourData!F94),"",YourData!F94)</f>
        <v>1551.0094446554963</v>
      </c>
      <c r="H197" s="202">
        <f>IF(ISBLANK(YourData!G94),"",YourData!G94)</f>
        <v>8.9019493166082302E-3</v>
      </c>
      <c r="I197" s="204">
        <f>IF(ISBLANK(YourData!H94),"",YourData!H94)</f>
        <v>3.4667531357364885</v>
      </c>
      <c r="J197" s="205">
        <f>IF(ISBLANK(YourData!I94),"",YourData!I94)</f>
        <v>18.574999999999996</v>
      </c>
      <c r="K197" s="205">
        <f>IF(ISBLANK(YourData!J94),"",YourData!J94)</f>
        <v>21.97773383158383</v>
      </c>
      <c r="L197" s="205">
        <f>IF(ISBLANK(YourData!K94),"",YourData!K94)</f>
        <v>16.026452687617546</v>
      </c>
      <c r="M197" s="347">
        <f>IF(ISBLANK(YourData!L94),"",YourData!L94)</f>
        <v>1.0647858623207411E-2</v>
      </c>
    </row>
    <row r="198" spans="2:13" ht="12" customHeight="1">
      <c r="B198" s="211" t="s">
        <v>174</v>
      </c>
      <c r="C198" s="198">
        <f>IF(ISBLANK(YourData!B95),"",YourData!B95)</f>
        <v>2926.9048581068446</v>
      </c>
      <c r="D198" s="198" t="str">
        <f>IF(ISBLANK(YourData!C95),"",YourData!C95)</f>
        <v/>
      </c>
      <c r="E198" s="201">
        <f>IF(ISBLANK(YourData!D95),"",YourData!D95)</f>
        <v>9393.2682884501555</v>
      </c>
      <c r="F198" s="198">
        <f>IF(ISBLANK(YourData!E95),"",YourData!E95)</f>
        <v>7527.9994335477204</v>
      </c>
      <c r="G198" s="149">
        <f>IF(ISBLANK(YourData!F95),"",YourData!F95)</f>
        <v>1865.2688549024347</v>
      </c>
      <c r="H198" s="202">
        <f>IF(ISBLANK(YourData!G95),"",YourData!G95)</f>
        <v>9.1708153823053754E-3</v>
      </c>
      <c r="I198" s="204">
        <f>IF(ISBLANK(YourData!H95),"",YourData!H95)</f>
        <v>3.2092837805892427</v>
      </c>
      <c r="J198" s="205">
        <f>IF(ISBLANK(YourData!I95),"",YourData!I95)</f>
        <v>22.9</v>
      </c>
      <c r="K198" s="205">
        <f>IF(ISBLANK(YourData!J95),"",YourData!J95)</f>
        <v>21.977086969050188</v>
      </c>
      <c r="L198" s="205">
        <f>IF(ISBLANK(YourData!K95),"",YourData!K95)</f>
        <v>16.301393327036244</v>
      </c>
      <c r="M198" s="347">
        <f>IF(ISBLANK(YourData!L95),"",YourData!L95)</f>
        <v>1.2287852269615058E-2</v>
      </c>
    </row>
    <row r="199" spans="2:13" ht="12" customHeight="1">
      <c r="B199" s="211" t="s">
        <v>176</v>
      </c>
      <c r="C199" s="198">
        <f>IF(ISBLANK(YourData!B96),"",YourData!B96)</f>
        <v>3571.7853543805631</v>
      </c>
      <c r="D199" s="198" t="str">
        <f>IF(ISBLANK(YourData!C96),"",YourData!C96)</f>
        <v/>
      </c>
      <c r="E199" s="201">
        <f>IF(ISBLANK(YourData!D96),"",YourData!D96)</f>
        <v>10820.944327532779</v>
      </c>
      <c r="F199" s="198">
        <f>IF(ISBLANK(YourData!E96),"",YourData!E96)</f>
        <v>8751.4776705248751</v>
      </c>
      <c r="G199" s="149">
        <f>IF(ISBLANK(YourData!F96),"",YourData!F96)</f>
        <v>2069.4666570079034</v>
      </c>
      <c r="H199" s="202">
        <f>IF(ISBLANK(YourData!G96),"",YourData!G96)</f>
        <v>9.4820123151319186E-3</v>
      </c>
      <c r="I199" s="204">
        <f>IF(ISBLANK(YourData!H96),"",YourData!H96)</f>
        <v>3.0295617608324625</v>
      </c>
      <c r="J199" s="205">
        <f>IF(ISBLANK(YourData!I96),"",YourData!I96)</f>
        <v>26.375000000000004</v>
      </c>
      <c r="K199" s="205">
        <f>IF(ISBLANK(YourData!J96),"",YourData!J96)</f>
        <v>21.975783103552399</v>
      </c>
      <c r="L199" s="205">
        <f>IF(ISBLANK(YourData!K96),"",YourData!K96)</f>
        <v>16.522084916518239</v>
      </c>
      <c r="M199" s="347">
        <f>IF(ISBLANK(YourData!L96),"",YourData!L96)</f>
        <v>1.1848777233207977E-2</v>
      </c>
    </row>
    <row r="200" spans="2:13" ht="12" customHeight="1">
      <c r="B200" s="211" t="s">
        <v>178</v>
      </c>
      <c r="C200" s="198">
        <f>IF(ISBLANK(YourData!B97),"",YourData!B97)</f>
        <v>4771.7192117545865</v>
      </c>
      <c r="D200" s="198" t="str">
        <f>IF(ISBLANK(YourData!C97),"",YourData!C97)</f>
        <v/>
      </c>
      <c r="E200" s="201">
        <f>IF(ISBLANK(YourData!D97),"",YourData!D97)</f>
        <v>14281.142396826372</v>
      </c>
      <c r="F200" s="198">
        <f>IF(ISBLANK(YourData!E97),"",YourData!E97)</f>
        <v>11758.470189949308</v>
      </c>
      <c r="G200" s="149">
        <f>IF(ISBLANK(YourData!F97),"",YourData!F97)</f>
        <v>2522.6722068770632</v>
      </c>
      <c r="H200" s="202">
        <f>IF(ISBLANK(YourData!G97),"",YourData!G97)</f>
        <v>9.6210827941317009E-3</v>
      </c>
      <c r="I200" s="204">
        <f>IF(ISBLANK(YourData!H97),"",YourData!H97)</f>
        <v>2.9928714920287858</v>
      </c>
      <c r="J200" s="205">
        <f>IF(ISBLANK(YourData!I97),"",YourData!I97)</f>
        <v>28.262499999999996</v>
      </c>
      <c r="K200" s="205">
        <f>IF(ISBLANK(YourData!J97),"",YourData!J97)</f>
        <v>20.964032134081307</v>
      </c>
      <c r="L200" s="205">
        <f>IF(ISBLANK(YourData!K97),"",YourData!K97)</f>
        <v>16.11052612498986</v>
      </c>
      <c r="M200" s="347">
        <f>IF(ISBLANK(YourData!L97),"",YourData!L97)</f>
        <v>1.1579938656585562E-2</v>
      </c>
    </row>
    <row r="201" spans="2:13" ht="12" customHeight="1">
      <c r="B201" s="211" t="s">
        <v>181</v>
      </c>
      <c r="C201" s="198">
        <f>IF(ISBLANK(YourData!B98),"",YourData!B98)</f>
        <v>5029.2896113763509</v>
      </c>
      <c r="D201" s="198" t="str">
        <f>IF(ISBLANK(YourData!C98),"",YourData!C98)</f>
        <v/>
      </c>
      <c r="E201" s="201">
        <f>IF(ISBLANK(YourData!D98),"",YourData!D98)</f>
        <v>15005.310486365437</v>
      </c>
      <c r="F201" s="198">
        <f>IF(ISBLANK(YourData!E98),"",YourData!E98)</f>
        <v>11985.553870144005</v>
      </c>
      <c r="G201" s="149">
        <f>IF(ISBLANK(YourData!F98),"",YourData!F98)</f>
        <v>3019.7566162214325</v>
      </c>
      <c r="H201" s="202">
        <f>IF(ISBLANK(YourData!G98),"",YourData!G98)</f>
        <v>9.9776968727039173E-3</v>
      </c>
      <c r="I201" s="204">
        <f>IF(ISBLANK(YourData!H98),"",YourData!H98)</f>
        <v>2.9835844912218086</v>
      </c>
      <c r="J201" s="205">
        <f>IF(ISBLANK(YourData!I98),"",YourData!I98)</f>
        <v>28.9</v>
      </c>
      <c r="K201" s="205">
        <f>IF(ISBLANK(YourData!J98),"",YourData!J98)</f>
        <v>20.96512482876788</v>
      </c>
      <c r="L201" s="205">
        <f>IF(ISBLANK(YourData!K98),"",YourData!K98)</f>
        <v>16.40744334079481</v>
      </c>
      <c r="M201" s="347">
        <f>IF(ISBLANK(YourData!L98),"",YourData!L98)</f>
        <v>1.2406033064600289E-2</v>
      </c>
    </row>
    <row r="202" spans="2:13" ht="12" customHeight="1">
      <c r="B202" s="211" t="s">
        <v>184</v>
      </c>
      <c r="C202" s="198">
        <f>IF(ISBLANK(YourData!B99),"",YourData!B99)</f>
        <v>5485.5019499344899</v>
      </c>
      <c r="D202" s="198" t="str">
        <f>IF(ISBLANK(YourData!C99),"",YourData!C99)</f>
        <v/>
      </c>
      <c r="E202" s="201">
        <f>IF(ISBLANK(YourData!D99),"",YourData!D99)</f>
        <v>16128.557835233223</v>
      </c>
      <c r="F202" s="198">
        <f>IF(ISBLANK(YourData!E99),"",YourData!E99)</f>
        <v>12474.143132957011</v>
      </c>
      <c r="G202" s="149">
        <f>IF(ISBLANK(YourData!F99),"",YourData!F99)</f>
        <v>3654.4147022762113</v>
      </c>
      <c r="H202" s="202">
        <f>IF(ISBLANK(YourData!G99),"",YourData!G99)</f>
        <v>1.0392127552172916E-2</v>
      </c>
      <c r="I202" s="204">
        <f>IF(ISBLANK(YourData!H99),"",YourData!H99)</f>
        <v>2.9402154957625779</v>
      </c>
      <c r="J202" s="205">
        <f>IF(ISBLANK(YourData!I99),"",YourData!I99)</f>
        <v>30.274999999999999</v>
      </c>
      <c r="K202" s="205">
        <f>IF(ISBLANK(YourData!J99),"",YourData!J99)</f>
        <v>20.967623463274865</v>
      </c>
      <c r="L202" s="205">
        <f>IF(ISBLANK(YourData!K99),"",YourData!K99)</f>
        <v>16.775395415490554</v>
      </c>
      <c r="M202" s="347">
        <f>IF(ISBLANK(YourData!L99),"",YourData!L99)</f>
        <v>1.394889861200563E-2</v>
      </c>
    </row>
    <row r="203" spans="2:13" ht="12" customHeight="1">
      <c r="B203" s="211" t="s">
        <v>185</v>
      </c>
      <c r="C203" s="198">
        <f>IF(ISBLANK(YourData!B100),"",YourData!B100)</f>
        <v>5708.6427985642003</v>
      </c>
      <c r="D203" s="198" t="str">
        <f>IF(ISBLANK(YourData!C100),"",YourData!C100)</f>
        <v/>
      </c>
      <c r="E203" s="201">
        <f>IF(ISBLANK(YourData!D100),"",YourData!D100)</f>
        <v>16742.828178606414</v>
      </c>
      <c r="F203" s="198">
        <f>IF(ISBLANK(YourData!E100),"",YourData!E100)</f>
        <v>12655.550622841072</v>
      </c>
      <c r="G203" s="149">
        <f>IF(ISBLANK(YourData!F100),"",YourData!F100)</f>
        <v>4087.2775557653426</v>
      </c>
      <c r="H203" s="202">
        <f>IF(ISBLANK(YourData!G100),"",YourData!G100)</f>
        <v>1.0700934294568573E-2</v>
      </c>
      <c r="I203" s="204">
        <f>IF(ISBLANK(YourData!H100),"",YourData!H100)</f>
        <v>2.9328911913734483</v>
      </c>
      <c r="J203" s="205">
        <f>IF(ISBLANK(YourData!I100),"",YourData!I100)</f>
        <v>30.787500000000001</v>
      </c>
      <c r="K203" s="205">
        <f>IF(ISBLANK(YourData!J100),"",YourData!J100)</f>
        <v>20.968472678977481</v>
      </c>
      <c r="L203" s="205">
        <f>IF(ISBLANK(YourData!K100),"",YourData!K100)</f>
        <v>16.992832021236595</v>
      </c>
      <c r="M203" s="347">
        <f>IF(ISBLANK(YourData!L100),"",YourData!L100)</f>
        <v>1.3760970538394923E-2</v>
      </c>
    </row>
    <row r="204" spans="2:13" ht="12" customHeight="1">
      <c r="B204" s="211" t="s">
        <v>189</v>
      </c>
      <c r="C204" s="198">
        <f>IF(ISBLANK(YourData!B101),"",YourData!B101)</f>
        <v>7233.1381060986587</v>
      </c>
      <c r="D204" s="198" t="str">
        <f>IF(ISBLANK(YourData!C101),"",YourData!C101)</f>
        <v/>
      </c>
      <c r="E204" s="201">
        <f>IF(ISBLANK(YourData!D101),"",YourData!D101)</f>
        <v>21874.383964624409</v>
      </c>
      <c r="F204" s="198">
        <f>IF(ISBLANK(YourData!E101),"",YourData!E101)</f>
        <v>17378.653053159294</v>
      </c>
      <c r="G204" s="149">
        <f>IF(ISBLANK(YourData!F101),"",YourData!F101)</f>
        <v>4495.7309114651107</v>
      </c>
      <c r="H204" s="202">
        <f>IF(ISBLANK(YourData!G101),"",YourData!G101)</f>
        <v>1.0128759142752528E-2</v>
      </c>
      <c r="I204" s="204">
        <f>IF(ISBLANK(YourData!H101),"",YourData!H101)</f>
        <v>3.02419000491376</v>
      </c>
      <c r="J204" s="205">
        <f>IF(ISBLANK(YourData!I101),"",YourData!I101)</f>
        <v>30.912500000000001</v>
      </c>
      <c r="K204" s="205">
        <f>IF(ISBLANK(YourData!J101),"",YourData!J101)</f>
        <v>18.944794908033696</v>
      </c>
      <c r="L204" s="205">
        <f>IF(ISBLANK(YourData!K101),"",YourData!K101)</f>
        <v>15.725390545643062</v>
      </c>
      <c r="M204" s="347">
        <f>IF(ISBLANK(YourData!L101),"",YourData!L101)</f>
        <v>1.1999212912461601E-2</v>
      </c>
    </row>
    <row r="205" spans="2:13" ht="12" customHeight="1">
      <c r="B205" s="211" t="s">
        <v>192</v>
      </c>
      <c r="C205" s="198">
        <f>IF(ISBLANK(YourData!B102),"",YourData!B102)</f>
        <v>7086.0674340476471</v>
      </c>
      <c r="D205" s="198" t="str">
        <f>IF(ISBLANK(YourData!C102),"",YourData!C102)</f>
        <v/>
      </c>
      <c r="E205" s="201">
        <f>IF(ISBLANK(YourData!D102),"",YourData!D102)</f>
        <v>20933.877551652131</v>
      </c>
      <c r="F205" s="198">
        <f>IF(ISBLANK(YourData!E102),"",YourData!E102)</f>
        <v>17574.86256431225</v>
      </c>
      <c r="G205" s="149">
        <f>IF(ISBLANK(YourData!F102),"",YourData!F102)</f>
        <v>3359.0149873398786</v>
      </c>
      <c r="H205" s="202">
        <f>IF(ISBLANK(YourData!G102),"",YourData!G102)</f>
        <v>9.6941587174002083E-3</v>
      </c>
      <c r="I205" s="204">
        <f>IF(ISBLANK(YourData!H102),"",YourData!H102)</f>
        <v>2.9542306429469649</v>
      </c>
      <c r="J205" s="205">
        <f>IF(ISBLANK(YourData!I102),"",YourData!I102)</f>
        <v>31.475000000000001</v>
      </c>
      <c r="K205" s="205">
        <f>IF(ISBLANK(YourData!J102),"",YourData!J102)</f>
        <v>18.939591482172851</v>
      </c>
      <c r="L205" s="205">
        <f>IF(ISBLANK(YourData!K102),"",YourData!K102)</f>
        <v>15.38617940447822</v>
      </c>
      <c r="M205" s="347">
        <f>IF(ISBLANK(YourData!L102),"",YourData!L102)</f>
        <v>1.1528114554116958E-2</v>
      </c>
    </row>
    <row r="206" spans="2:13" ht="12" customHeight="1">
      <c r="B206" s="211" t="s">
        <v>77</v>
      </c>
      <c r="C206" s="198">
        <f>IF(ISBLANK(YourData!B103),"",YourData!B103)</f>
        <v>8690.0984856683717</v>
      </c>
      <c r="D206" s="198" t="str">
        <f>IF(ISBLANK(YourData!C103),"",YourData!C103)</f>
        <v/>
      </c>
      <c r="E206" s="201">
        <f>IF(ISBLANK(YourData!D103),"",YourData!D103)</f>
        <v>26433.516830975779</v>
      </c>
      <c r="F206" s="198">
        <f>IF(ISBLANK(YourData!E103),"",YourData!E103)</f>
        <v>22454.792551172584</v>
      </c>
      <c r="G206" s="149">
        <f>IF(ISBLANK(YourData!F103),"",YourData!F103)</f>
        <v>3978.7242798031957</v>
      </c>
      <c r="H206" s="202">
        <f>IF(ISBLANK(YourData!G103),"",YourData!G103)</f>
        <v>9.5211799232267184E-3</v>
      </c>
      <c r="I206" s="204">
        <f>IF(ISBLANK(YourData!H103),"",YourData!H103)</f>
        <v>3.0417971527675647</v>
      </c>
      <c r="J206" s="205">
        <f>IF(ISBLANK(YourData!I103),"",YourData!I103)</f>
        <v>32.012500000000003</v>
      </c>
      <c r="K206" s="205">
        <f>IF(ISBLANK(YourData!J103),"",YourData!J103)</f>
        <v>16.919061171245367</v>
      </c>
      <c r="L206" s="205">
        <f>IF(ISBLANK(YourData!K103),"",YourData!K103)</f>
        <v>14.468231933346862</v>
      </c>
      <c r="M206" s="347">
        <f>IF(ISBLANK(YourData!L103),"",YourData!L103)</f>
        <v>1.2085903992729696E-2</v>
      </c>
    </row>
    <row r="207" spans="2:13" ht="12" customHeight="1">
      <c r="B207" s="211" t="s">
        <v>196</v>
      </c>
      <c r="C207" s="198">
        <f>IF(ISBLANK(YourData!B104),"",YourData!B104)</f>
        <v>8843.0109036850317</v>
      </c>
      <c r="D207" s="198" t="str">
        <f>IF(ISBLANK(YourData!C104),"",YourData!C104)</f>
        <v/>
      </c>
      <c r="E207" s="201">
        <f>IF(ISBLANK(YourData!D104),"",YourData!D104)</f>
        <v>26944.175707835377</v>
      </c>
      <c r="F207" s="198">
        <f>IF(ISBLANK(YourData!E104),"",YourData!E104)</f>
        <v>22528.065067960873</v>
      </c>
      <c r="G207" s="149">
        <f>IF(ISBLANK(YourData!F104),"",YourData!F104)</f>
        <v>4416.110639874506</v>
      </c>
      <c r="H207" s="202">
        <f>IF(ISBLANK(YourData!G104),"",YourData!G104)</f>
        <v>9.6239996786964752E-3</v>
      </c>
      <c r="I207" s="204">
        <f>IF(ISBLANK(YourData!H104),"",YourData!H104)</f>
        <v>3.0469458876961562</v>
      </c>
      <c r="J207" s="205">
        <f>IF(ISBLANK(YourData!I104),"",YourData!I104)</f>
        <v>32.200000000000003</v>
      </c>
      <c r="K207" s="205">
        <f>IF(ISBLANK(YourData!J104),"",YourData!J104)</f>
        <v>16.921300170830861</v>
      </c>
      <c r="L207" s="205">
        <f>IF(ISBLANK(YourData!K104),"",YourData!K104)</f>
        <v>14.590102467861602</v>
      </c>
      <c r="M207" s="347">
        <f>IF(ISBLANK(YourData!L104),"",YourData!L104)</f>
        <v>1.3492450429886123E-2</v>
      </c>
    </row>
    <row r="208" spans="2:13" ht="12" customHeight="1">
      <c r="B208" s="211" t="s">
        <v>199</v>
      </c>
      <c r="C208" s="198">
        <f>IF(ISBLANK(YourData!B105),"",YourData!B105)</f>
        <v>5791.2606503976976</v>
      </c>
      <c r="D208" s="198" t="str">
        <f>IF(ISBLANK(YourData!C105),"",YourData!C105)</f>
        <v/>
      </c>
      <c r="E208" s="201">
        <f>IF(ISBLANK(YourData!D105),"",YourData!D105)</f>
        <v>16526.601780973317</v>
      </c>
      <c r="F208" s="198">
        <f>IF(ISBLANK(YourData!E105),"",YourData!E105)</f>
        <v>13047.392756716177</v>
      </c>
      <c r="G208" s="149">
        <f>IF(ISBLANK(YourData!F105),"",YourData!F105)</f>
        <v>3479.2090242571421</v>
      </c>
      <c r="H208" s="202">
        <f>IF(ISBLANK(YourData!G105),"",YourData!G105)</f>
        <v>1.0361614287457587E-2</v>
      </c>
      <c r="I208" s="204">
        <f>IF(ISBLANK(YourData!H105),"",YourData!H105)</f>
        <v>2.853714031993777</v>
      </c>
      <c r="J208" s="205">
        <f>IF(ISBLANK(YourData!I105),"",YourData!I105)</f>
        <v>31.887500000000003</v>
      </c>
      <c r="K208" s="205">
        <f>IF(ISBLANK(YourData!J105),"",YourData!J105)</f>
        <v>20.965603539872109</v>
      </c>
      <c r="L208" s="205">
        <f>IF(ISBLANK(YourData!K105),"",YourData!K105)</f>
        <v>16.75529760498895</v>
      </c>
      <c r="M208" s="347">
        <f>IF(ISBLANK(YourData!L105),"",YourData!L105)</f>
        <v>1.4504382229875695E-2</v>
      </c>
    </row>
    <row r="209" spans="2:13" ht="12" customHeight="1">
      <c r="B209" s="211" t="s">
        <v>202</v>
      </c>
      <c r="C209" s="198">
        <f>IF(ISBLANK(YourData!B106),"",YourData!B106)</f>
        <v>5952.8977457733863</v>
      </c>
      <c r="D209" s="198" t="str">
        <f>IF(ISBLANK(YourData!C106),"",YourData!C106)</f>
        <v/>
      </c>
      <c r="E209" s="201">
        <f>IF(ISBLANK(YourData!D106),"",YourData!D106)</f>
        <v>17406.531327582157</v>
      </c>
      <c r="F209" s="198">
        <f>IF(ISBLANK(YourData!E106),"",YourData!E106)</f>
        <v>12851.897020327926</v>
      </c>
      <c r="G209" s="149">
        <f>IF(ISBLANK(YourData!F106),"",YourData!F106)</f>
        <v>4554.6343072542331</v>
      </c>
      <c r="H209" s="202">
        <f>IF(ISBLANK(YourData!G106),"",YourData!G106)</f>
        <v>1.0924676746329126E-2</v>
      </c>
      <c r="I209" s="204">
        <f>IF(ISBLANK(YourData!H106),"",YourData!H106)</f>
        <v>2.9240433938145434</v>
      </c>
      <c r="J209" s="205">
        <f>IF(ISBLANK(YourData!I106),"",YourData!I106)</f>
        <v>31.325000000000003</v>
      </c>
      <c r="K209" s="205">
        <f>IF(ISBLANK(YourData!J106),"",YourData!J106)</f>
        <v>20.970321349694231</v>
      </c>
      <c r="L209" s="205">
        <f>IF(ISBLANK(YourData!K106),"",YourData!K106)</f>
        <v>17.192067719153009</v>
      </c>
      <c r="M209" s="347">
        <f>IF(ISBLANK(YourData!L106),"",YourData!L106)</f>
        <v>1.5287875616144336E-2</v>
      </c>
    </row>
    <row r="210" spans="2:13" ht="12" customHeight="1">
      <c r="B210" s="211" t="s">
        <v>204</v>
      </c>
      <c r="C210" s="198">
        <f>IF(ISBLANK(YourData!B107),"",YourData!B107)</f>
        <v>5617.9680591131009</v>
      </c>
      <c r="D210" s="198" t="str">
        <f>IF(ISBLANK(YourData!C107),"",YourData!C107)</f>
        <v/>
      </c>
      <c r="E210" s="201">
        <f>IF(ISBLANK(YourData!D107),"",YourData!D107)</f>
        <v>17083.110759462295</v>
      </c>
      <c r="F210" s="198">
        <f>IF(ISBLANK(YourData!E107),"",YourData!E107)</f>
        <v>12152.104847572622</v>
      </c>
      <c r="G210" s="149">
        <f>IF(ISBLANK(YourData!F107),"",YourData!F107)</f>
        <v>4931.0059118896734</v>
      </c>
      <c r="H210" s="202">
        <f>IF(ISBLANK(YourData!G107),"",YourData!G107)</f>
        <v>1.107499633196703E-2</v>
      </c>
      <c r="I210" s="204">
        <f>IF(ISBLANK(YourData!H107),"",YourData!H107)</f>
        <v>3.0407988403834354</v>
      </c>
      <c r="J210" s="205">
        <f>IF(ISBLANK(YourData!I107),"",YourData!I107)</f>
        <v>29.35</v>
      </c>
      <c r="K210" s="205">
        <f>IF(ISBLANK(YourData!J107),"",YourData!J107)</f>
        <v>20.971779952772987</v>
      </c>
      <c r="L210" s="205">
        <f>IF(ISBLANK(YourData!K107),"",YourData!K107)</f>
        <v>17.281595970704139</v>
      </c>
      <c r="M210" s="347">
        <f>IF(ISBLANK(YourData!L107),"",YourData!L107)</f>
        <v>1.492999549486943E-2</v>
      </c>
    </row>
    <row r="211" spans="2:13" ht="12" customHeight="1">
      <c r="B211" s="211" t="s">
        <v>205</v>
      </c>
      <c r="C211" s="198">
        <f>IF(ISBLANK(YourData!B108),"",YourData!B108)</f>
        <v>5316.1877161284046</v>
      </c>
      <c r="D211" s="198" t="str">
        <f>IF(ISBLANK(YourData!C108),"",YourData!C108)</f>
        <v/>
      </c>
      <c r="E211" s="201">
        <f>IF(ISBLANK(YourData!D108),"",YourData!D108)</f>
        <v>16743.757409290411</v>
      </c>
      <c r="F211" s="198">
        <f>IF(ISBLANK(YourData!E108),"",YourData!E108)</f>
        <v>11537.736074179897</v>
      </c>
      <c r="G211" s="149">
        <f>IF(ISBLANK(YourData!F108),"",YourData!F108)</f>
        <v>5206.0213351105158</v>
      </c>
      <c r="H211" s="202">
        <f>IF(ISBLANK(YourData!G108),"",YourData!G108)</f>
        <v>1.1126557130449757E-2</v>
      </c>
      <c r="I211" s="204">
        <f>IF(ISBLANK(YourData!H108),"",YourData!H108)</f>
        <v>3.1495797935224736</v>
      </c>
      <c r="J211" s="205">
        <f>IF(ISBLANK(YourData!I108),"",YourData!I108)</f>
        <v>27.612500000000001</v>
      </c>
      <c r="K211" s="205">
        <f>IF(ISBLANK(YourData!J108),"",YourData!J108)</f>
        <v>20.973797162080309</v>
      </c>
      <c r="L211" s="205">
        <f>IF(ISBLANK(YourData!K108),"",YourData!K108)</f>
        <v>17.363176210884482</v>
      </c>
      <c r="M211" s="347">
        <f>IF(ISBLANK(YourData!L108),"",YourData!L108)</f>
        <v>1.5970058198740745E-2</v>
      </c>
    </row>
    <row r="212" spans="2:13" ht="12" customHeight="1">
      <c r="B212" s="211" t="s">
        <v>206</v>
      </c>
      <c r="C212" s="198">
        <f>IF(ISBLANK(YourData!B109),"",YourData!B109)</f>
        <v>4369.7605277193097</v>
      </c>
      <c r="D212" s="198" t="str">
        <f>IF(ISBLANK(YourData!C109),"",YourData!C109)</f>
        <v/>
      </c>
      <c r="E212" s="201">
        <f>IF(ISBLANK(YourData!D109),"",YourData!D109)</f>
        <v>13612.208947262734</v>
      </c>
      <c r="F212" s="198">
        <f>IF(ISBLANK(YourData!E109),"",YourData!E109)</f>
        <v>9050.1018289498916</v>
      </c>
      <c r="G212" s="149">
        <f>IF(ISBLANK(YourData!F109),"",YourData!F109)</f>
        <v>4562.1071183128442</v>
      </c>
      <c r="H212" s="202">
        <f>IF(ISBLANK(YourData!G109),"",YourData!G109)</f>
        <v>1.1354851838694908E-2</v>
      </c>
      <c r="I212" s="204">
        <f>IF(ISBLANK(YourData!H109),"",YourData!H109)</f>
        <v>3.1150926603218907</v>
      </c>
      <c r="J212" s="205">
        <f>IF(ISBLANK(YourData!I109),"",YourData!I109)</f>
        <v>27.2</v>
      </c>
      <c r="K212" s="205">
        <f>IF(ISBLANK(YourData!J109),"",YourData!J109)</f>
        <v>21.983882565048724</v>
      </c>
      <c r="L212" s="205">
        <f>IF(ISBLANK(YourData!K109),"",YourData!K109)</f>
        <v>18.081727120511815</v>
      </c>
      <c r="M212" s="347">
        <f>IF(ISBLANK(YourData!L109),"",YourData!L109)</f>
        <v>1.6809735798284518E-2</v>
      </c>
    </row>
    <row r="213" spans="2:13" ht="12" customHeight="1">
      <c r="B213" s="211" t="s">
        <v>207</v>
      </c>
      <c r="C213" s="198">
        <f>IF(ISBLANK(YourData!B110),"",YourData!B110)</f>
        <v>4324.0227474500107</v>
      </c>
      <c r="D213" s="198" t="str">
        <f>IF(ISBLANK(YourData!C110),"",YourData!C110)</f>
        <v/>
      </c>
      <c r="E213" s="201">
        <f>IF(ISBLANK(YourData!D110),"",YourData!D110)</f>
        <v>13562.107727168252</v>
      </c>
      <c r="F213" s="198">
        <f>IF(ISBLANK(YourData!E110),"",YourData!E110)</f>
        <v>8939.9600729644699</v>
      </c>
      <c r="G213" s="149">
        <f>IF(ISBLANK(YourData!F110),"",YourData!F110)</f>
        <v>4622.1476542037808</v>
      </c>
      <c r="H213" s="202">
        <f>IF(ISBLANK(YourData!G110),"",YourData!G110)</f>
        <v>1.1403685345879941E-2</v>
      </c>
      <c r="I213" s="204">
        <f>IF(ISBLANK(YourData!H110),"",YourData!H110)</f>
        <v>3.1364561472684622</v>
      </c>
      <c r="J213" s="205">
        <f>IF(ISBLANK(YourData!I110),"",YourData!I110)</f>
        <v>26.887499999999999</v>
      </c>
      <c r="K213" s="205">
        <f>IF(ISBLANK(YourData!J110),"",YourData!J110)</f>
        <v>21.984783899457462</v>
      </c>
      <c r="L213" s="205">
        <f>IF(ISBLANK(YourData!K110),"",YourData!K110)</f>
        <v>18.124867990723853</v>
      </c>
      <c r="M213" s="347">
        <f>IF(ISBLANK(YourData!L110),"",YourData!L110)</f>
        <v>1.6771127794541558E-2</v>
      </c>
    </row>
    <row r="214" spans="2:13" ht="12" customHeight="1">
      <c r="B214" s="211" t="s">
        <v>208</v>
      </c>
      <c r="C214" s="198">
        <f>IF(ISBLANK(YourData!B111),"",YourData!B111)</f>
        <v>4216.2057752180208</v>
      </c>
      <c r="D214" s="198" t="str">
        <f>IF(ISBLANK(YourData!C111),"",YourData!C111)</f>
        <v/>
      </c>
      <c r="E214" s="201">
        <f>IF(ISBLANK(YourData!D111),"",YourData!D111)</f>
        <v>13365.778675997582</v>
      </c>
      <c r="F214" s="198">
        <f>IF(ISBLANK(YourData!E111),"",YourData!E111)</f>
        <v>8741.1668936169426</v>
      </c>
      <c r="G214" s="149">
        <f>IF(ISBLANK(YourData!F111),"",YourData!F111)</f>
        <v>4624.6117823806399</v>
      </c>
      <c r="H214" s="202">
        <f>IF(ISBLANK(YourData!G111),"",YourData!G111)</f>
        <v>1.1420493577569951E-2</v>
      </c>
      <c r="I214" s="204">
        <f>IF(ISBLANK(YourData!H111),"",YourData!H111)</f>
        <v>3.1700963825245072</v>
      </c>
      <c r="J214" s="205">
        <f>IF(ISBLANK(YourData!I111),"",YourData!I111)</f>
        <v>26.325000000000003</v>
      </c>
      <c r="K214" s="205">
        <f>IF(ISBLANK(YourData!J111),"",YourData!J111)</f>
        <v>21.984995759527145</v>
      </c>
      <c r="L214" s="205">
        <f>IF(ISBLANK(YourData!K111),"",YourData!K111)</f>
        <v>18.142564040463782</v>
      </c>
      <c r="M214" s="347">
        <f>IF(ISBLANK(YourData!L111),"",YourData!L111)</f>
        <v>1.6784233128061054E-2</v>
      </c>
    </row>
    <row r="215" spans="2:13" ht="12" customHeight="1" thickBot="1">
      <c r="B215" s="212" t="s">
        <v>209</v>
      </c>
      <c r="C215" s="213">
        <f>IF(ISBLANK(YourData!B112),"",YourData!B112)</f>
        <v>4194.4797360433977</v>
      </c>
      <c r="D215" s="150" t="str">
        <f>IF(ISBLANK(YourData!C112),"",YourData!C112)</f>
        <v/>
      </c>
      <c r="E215" s="213">
        <f>IF(ISBLANK(YourData!D112),"",YourData!D112)</f>
        <v>13371.366736035701</v>
      </c>
      <c r="F215" s="150">
        <f>IF(ISBLANK(YourData!E112),"",YourData!E112)</f>
        <v>8661.4948753171484</v>
      </c>
      <c r="G215" s="152">
        <f>IF(ISBLANK(YourData!F112),"",YourData!F112)</f>
        <v>4709.8718607185529</v>
      </c>
      <c r="H215" s="145">
        <f>IF(ISBLANK(YourData!G112),"",YourData!G112)</f>
        <v>1.1476604621397836E-2</v>
      </c>
      <c r="I215" s="214">
        <f>IF(ISBLANK(YourData!H112),"",YourData!H112)</f>
        <v>3.1878486910151937</v>
      </c>
      <c r="J215" s="140">
        <f>IF(ISBLANK(YourData!I112),"",YourData!I112)</f>
        <v>26.1</v>
      </c>
      <c r="K215" s="140">
        <f>IF(ISBLANK(YourData!J112),"",YourData!J112)</f>
        <v>21.985560306637041</v>
      </c>
      <c r="L215" s="141">
        <f>IF(ISBLANK(YourData!K112),"",YourData!K112)</f>
        <v>18.192911203738021</v>
      </c>
      <c r="M215" s="348">
        <f>IF(ISBLANK(YourData!L112),"",YourData!L112)</f>
        <v>1.707669006088456E-2</v>
      </c>
    </row>
    <row r="216" spans="2:13" ht="12" customHeight="1" thickTop="1">
      <c r="G216" s="117"/>
      <c r="H216" s="117"/>
    </row>
    <row r="217" spans="2:13">
      <c r="G217" s="117"/>
      <c r="H217" s="117"/>
    </row>
    <row r="218" spans="2:13">
      <c r="G218" s="117"/>
      <c r="H218" s="117"/>
    </row>
    <row r="219" spans="2:13">
      <c r="G219" s="117"/>
      <c r="H219" s="117"/>
    </row>
    <row r="220" spans="2:13">
      <c r="G220" s="117"/>
      <c r="H220" s="117"/>
    </row>
    <row r="221" spans="2:13">
      <c r="G221" s="117"/>
      <c r="H221" s="117"/>
    </row>
    <row r="222" spans="2:13">
      <c r="G222" s="117"/>
      <c r="H222" s="117"/>
    </row>
    <row r="223" spans="2:13">
      <c r="G223" s="117"/>
      <c r="H223" s="117"/>
    </row>
    <row r="224" spans="2:13">
      <c r="G224" s="117"/>
      <c r="H224" s="117"/>
    </row>
    <row r="225" spans="7:8">
      <c r="G225" s="117"/>
      <c r="H225" s="117"/>
    </row>
    <row r="226" spans="7:8">
      <c r="G226" s="117"/>
      <c r="H226" s="117"/>
    </row>
    <row r="227" spans="7:8">
      <c r="G227" s="117"/>
      <c r="H227" s="117"/>
    </row>
    <row r="228" spans="7:8">
      <c r="G228" s="117"/>
      <c r="H228" s="117"/>
    </row>
    <row r="229" spans="7:8">
      <c r="G229" s="117"/>
      <c r="H229" s="117"/>
    </row>
    <row r="230" spans="7:8">
      <c r="G230" s="117"/>
      <c r="H230" s="117"/>
    </row>
    <row r="231" spans="7:8">
      <c r="G231" s="117"/>
      <c r="H231" s="117"/>
    </row>
    <row r="232" spans="7:8">
      <c r="G232" s="117"/>
      <c r="H232" s="117"/>
    </row>
    <row r="233" spans="7:8">
      <c r="G233" s="117"/>
      <c r="H233" s="117"/>
    </row>
    <row r="234" spans="7:8">
      <c r="G234" s="117"/>
      <c r="H234" s="117"/>
    </row>
    <row r="235" spans="7:8">
      <c r="G235" s="117"/>
      <c r="H235" s="117"/>
    </row>
    <row r="236" spans="7:8">
      <c r="G236" s="117"/>
      <c r="H236" s="117"/>
    </row>
    <row r="237" spans="7:8">
      <c r="G237" s="117"/>
      <c r="H237" s="117"/>
    </row>
    <row r="238" spans="7:8">
      <c r="G238" s="117"/>
      <c r="H238" s="117"/>
    </row>
    <row r="239" spans="7:8">
      <c r="G239" s="117"/>
      <c r="H239" s="117"/>
    </row>
    <row r="240" spans="7:8">
      <c r="G240" s="117"/>
      <c r="H240" s="117"/>
    </row>
    <row r="241" spans="7:8">
      <c r="G241" s="117"/>
      <c r="H241" s="117"/>
    </row>
    <row r="242" spans="7:8">
      <c r="G242" s="117"/>
      <c r="H242" s="117"/>
    </row>
    <row r="243" spans="7:8">
      <c r="G243" s="117"/>
      <c r="H243" s="117"/>
    </row>
    <row r="244" spans="7:8">
      <c r="G244" s="117"/>
      <c r="H244" s="117"/>
    </row>
    <row r="245" spans="7:8">
      <c r="G245" s="117"/>
      <c r="H245" s="117"/>
    </row>
    <row r="246" spans="7:8">
      <c r="G246" s="117"/>
      <c r="H246" s="117"/>
    </row>
    <row r="247" spans="7:8">
      <c r="G247" s="117"/>
      <c r="H247" s="117"/>
    </row>
    <row r="248" spans="7:8">
      <c r="G248" s="117"/>
      <c r="H248" s="117"/>
    </row>
    <row r="249" spans="7:8">
      <c r="G249" s="117"/>
      <c r="H249" s="117"/>
    </row>
    <row r="250" spans="7:8">
      <c r="G250" s="117"/>
      <c r="H250" s="117"/>
    </row>
    <row r="251" spans="7:8">
      <c r="G251" s="117"/>
      <c r="H251" s="117"/>
    </row>
    <row r="252" spans="7:8">
      <c r="G252" s="117"/>
      <c r="H252" s="117"/>
    </row>
    <row r="253" spans="7:8">
      <c r="G253" s="117"/>
      <c r="H253" s="117"/>
    </row>
    <row r="254" spans="7:8">
      <c r="G254" s="117"/>
      <c r="H254" s="117"/>
    </row>
    <row r="255" spans="7:8">
      <c r="G255" s="117"/>
      <c r="H255" s="117"/>
    </row>
    <row r="256" spans="7:8">
      <c r="G256" s="117"/>
      <c r="H256" s="117"/>
    </row>
    <row r="257" spans="7:8">
      <c r="G257" s="117"/>
      <c r="H257" s="117"/>
    </row>
    <row r="258" spans="7:8">
      <c r="G258" s="117"/>
      <c r="H258" s="117"/>
    </row>
    <row r="259" spans="7:8">
      <c r="G259" s="117"/>
      <c r="H259" s="117"/>
    </row>
    <row r="260" spans="7:8">
      <c r="G260" s="117"/>
      <c r="H260" s="117"/>
    </row>
    <row r="261" spans="7:8">
      <c r="G261" s="117"/>
      <c r="H261" s="117"/>
    </row>
    <row r="262" spans="7:8">
      <c r="G262" s="117"/>
      <c r="H262" s="117"/>
    </row>
    <row r="263" spans="7:8">
      <c r="G263" s="117"/>
      <c r="H263" s="117"/>
    </row>
    <row r="264" spans="7:8">
      <c r="G264" s="117"/>
      <c r="H264" s="117"/>
    </row>
    <row r="265" spans="7:8">
      <c r="G265" s="117"/>
      <c r="H265" s="117"/>
    </row>
    <row r="266" spans="7:8">
      <c r="G266" s="117"/>
      <c r="H266" s="117"/>
    </row>
    <row r="267" spans="7:8">
      <c r="G267" s="117"/>
      <c r="H267" s="117"/>
    </row>
    <row r="268" spans="7:8">
      <c r="G268" s="117"/>
      <c r="H268" s="117"/>
    </row>
    <row r="269" spans="7:8">
      <c r="G269" s="117"/>
      <c r="H269" s="117"/>
    </row>
    <row r="270" spans="7:8">
      <c r="G270" s="117"/>
      <c r="H270" s="117"/>
    </row>
    <row r="271" spans="7:8">
      <c r="G271" s="117"/>
      <c r="H271" s="117"/>
    </row>
    <row r="272" spans="7:8">
      <c r="G272" s="117"/>
      <c r="H272" s="117"/>
    </row>
    <row r="273" spans="7:8">
      <c r="G273" s="117"/>
      <c r="H273" s="117"/>
    </row>
    <row r="274" spans="7:8">
      <c r="G274" s="117"/>
      <c r="H274" s="117"/>
    </row>
    <row r="275" spans="7:8">
      <c r="G275" s="117"/>
      <c r="H275" s="117"/>
    </row>
    <row r="276" spans="7:8">
      <c r="G276" s="117"/>
      <c r="H276" s="117"/>
    </row>
    <row r="277" spans="7:8">
      <c r="G277" s="117"/>
    </row>
    <row r="278" spans="7:8">
      <c r="G278" s="117"/>
    </row>
    <row r="279" spans="7:8">
      <c r="G279" s="117"/>
    </row>
    <row r="280" spans="7:8">
      <c r="G280" s="117"/>
    </row>
    <row r="281" spans="7:8">
      <c r="G281" s="117"/>
    </row>
    <row r="282" spans="7:8">
      <c r="G282" s="117"/>
    </row>
    <row r="283" spans="7:8">
      <c r="G283" s="117"/>
    </row>
    <row r="284" spans="7:8">
      <c r="G284" s="117"/>
    </row>
    <row r="285" spans="7:8">
      <c r="G285" s="117"/>
    </row>
    <row r="286" spans="7:8">
      <c r="G286" s="117"/>
    </row>
    <row r="287" spans="7:8">
      <c r="G287" s="117"/>
    </row>
    <row r="288" spans="7:8">
      <c r="G288" s="117"/>
    </row>
    <row r="289" spans="7:7">
      <c r="G289" s="117"/>
    </row>
    <row r="290" spans="7:7">
      <c r="G290" s="117"/>
    </row>
    <row r="291" spans="7:7">
      <c r="G291" s="117"/>
    </row>
    <row r="292" spans="7:7">
      <c r="G292" s="117"/>
    </row>
    <row r="293" spans="7:7">
      <c r="G293" s="117"/>
    </row>
    <row r="294" spans="7:7">
      <c r="G294" s="117"/>
    </row>
    <row r="295" spans="7:7">
      <c r="G295" s="117"/>
    </row>
    <row r="296" spans="7:7">
      <c r="G296" s="117"/>
    </row>
    <row r="297" spans="7:7">
      <c r="G297" s="117"/>
    </row>
    <row r="298" spans="7:7">
      <c r="G298" s="117"/>
    </row>
    <row r="299" spans="7:7">
      <c r="G299" s="117"/>
    </row>
    <row r="300" spans="7:7">
      <c r="G300" s="117"/>
    </row>
    <row r="301" spans="7:7">
      <c r="G301" s="117"/>
    </row>
    <row r="302" spans="7:7">
      <c r="G302" s="117"/>
    </row>
    <row r="303" spans="7:7">
      <c r="G303" s="117"/>
    </row>
    <row r="304" spans="7:7">
      <c r="G304" s="117"/>
    </row>
    <row r="305" spans="7:7">
      <c r="G305" s="117"/>
    </row>
    <row r="306" spans="7:7">
      <c r="G306" s="117"/>
    </row>
    <row r="307" spans="7:7">
      <c r="G307" s="117"/>
    </row>
    <row r="308" spans="7:7">
      <c r="G308" s="117"/>
    </row>
    <row r="309" spans="7:7">
      <c r="G309" s="117"/>
    </row>
    <row r="310" spans="7:7">
      <c r="G310" s="117"/>
    </row>
    <row r="311" spans="7:7">
      <c r="G311" s="117"/>
    </row>
    <row r="312" spans="7:7">
      <c r="G312" s="117"/>
    </row>
    <row r="313" spans="7:7">
      <c r="G313" s="117"/>
    </row>
    <row r="314" spans="7:7">
      <c r="G314" s="117"/>
    </row>
    <row r="315" spans="7:7">
      <c r="G315" s="117"/>
    </row>
    <row r="316" spans="7:7">
      <c r="G316" s="117"/>
    </row>
    <row r="317" spans="7:7">
      <c r="G317" s="117"/>
    </row>
    <row r="318" spans="7:7">
      <c r="G318" s="117"/>
    </row>
    <row r="319" spans="7:7">
      <c r="G319" s="117"/>
    </row>
    <row r="320" spans="7:7">
      <c r="G320" s="117"/>
    </row>
    <row r="321" spans="7:7">
      <c r="G321" s="117"/>
    </row>
    <row r="322" spans="7:7">
      <c r="G322" s="117"/>
    </row>
    <row r="323" spans="7:7">
      <c r="G323" s="117"/>
    </row>
    <row r="324" spans="7:7">
      <c r="G324" s="117"/>
    </row>
    <row r="325" spans="7:7">
      <c r="G325" s="117"/>
    </row>
    <row r="326" spans="7:7">
      <c r="G326" s="117"/>
    </row>
    <row r="327" spans="7:7">
      <c r="G327" s="117"/>
    </row>
    <row r="328" spans="7:7">
      <c r="G328" s="117"/>
    </row>
    <row r="329" spans="7:7">
      <c r="G329" s="117"/>
    </row>
    <row r="330" spans="7:7">
      <c r="G330" s="117"/>
    </row>
    <row r="331" spans="7:7">
      <c r="G331" s="117"/>
    </row>
    <row r="332" spans="7:7">
      <c r="G332" s="117"/>
    </row>
    <row r="333" spans="7:7">
      <c r="G333" s="117"/>
    </row>
    <row r="334" spans="7:7">
      <c r="G334" s="117"/>
    </row>
    <row r="335" spans="7:7">
      <c r="G335" s="117"/>
    </row>
    <row r="336" spans="7:7">
      <c r="G336" s="117"/>
    </row>
    <row r="337" spans="7:7">
      <c r="G337" s="117"/>
    </row>
    <row r="338" spans="7:7">
      <c r="G338" s="117"/>
    </row>
    <row r="339" spans="7:7">
      <c r="G339" s="117"/>
    </row>
    <row r="340" spans="7:7">
      <c r="G340" s="117"/>
    </row>
    <row r="341" spans="7:7">
      <c r="G341" s="117"/>
    </row>
    <row r="342" spans="7:7">
      <c r="G342" s="117"/>
    </row>
    <row r="343" spans="7:7">
      <c r="G343" s="117"/>
    </row>
    <row r="344" spans="7:7">
      <c r="G344" s="117"/>
    </row>
    <row r="345" spans="7:7">
      <c r="G345" s="117"/>
    </row>
    <row r="346" spans="7:7">
      <c r="G346" s="117"/>
    </row>
    <row r="347" spans="7:7">
      <c r="G347" s="117"/>
    </row>
    <row r="348" spans="7:7">
      <c r="G348" s="117"/>
    </row>
    <row r="349" spans="7:7">
      <c r="G349" s="117"/>
    </row>
    <row r="350" spans="7:7">
      <c r="G350" s="117"/>
    </row>
    <row r="351" spans="7:7">
      <c r="G351" s="117"/>
    </row>
    <row r="352" spans="7:7">
      <c r="G352" s="117"/>
    </row>
    <row r="353" spans="7:7">
      <c r="G353" s="117"/>
    </row>
    <row r="354" spans="7:7">
      <c r="G354" s="117"/>
    </row>
    <row r="355" spans="7:7">
      <c r="G355" s="117"/>
    </row>
    <row r="356" spans="7:7">
      <c r="G356" s="117"/>
    </row>
    <row r="357" spans="7:7">
      <c r="G357" s="117"/>
    </row>
    <row r="358" spans="7:7">
      <c r="G358" s="117"/>
    </row>
    <row r="359" spans="7:7">
      <c r="G359" s="117"/>
    </row>
    <row r="360" spans="7:7">
      <c r="G360" s="117"/>
    </row>
    <row r="361" spans="7:7">
      <c r="G361" s="117"/>
    </row>
    <row r="362" spans="7:7">
      <c r="G362" s="117"/>
    </row>
    <row r="363" spans="7:7">
      <c r="G363" s="117"/>
    </row>
    <row r="364" spans="7:7">
      <c r="G364" s="117"/>
    </row>
    <row r="365" spans="7:7">
      <c r="G365" s="117"/>
    </row>
    <row r="366" spans="7:7">
      <c r="G366" s="117"/>
    </row>
    <row r="367" spans="7:7">
      <c r="G367" s="117"/>
    </row>
    <row r="368" spans="7:7">
      <c r="G368" s="117"/>
    </row>
    <row r="369" spans="7:7">
      <c r="G369" s="117"/>
    </row>
    <row r="370" spans="7:7">
      <c r="G370" s="117"/>
    </row>
    <row r="371" spans="7:7">
      <c r="G371" s="117"/>
    </row>
    <row r="372" spans="7:7">
      <c r="G372" s="117"/>
    </row>
    <row r="373" spans="7:7">
      <c r="G373" s="117"/>
    </row>
    <row r="374" spans="7:7">
      <c r="G374" s="117"/>
    </row>
    <row r="375" spans="7:7">
      <c r="G375" s="117"/>
    </row>
    <row r="376" spans="7:7">
      <c r="G376" s="117"/>
    </row>
    <row r="377" spans="7:7">
      <c r="G377" s="117"/>
    </row>
    <row r="378" spans="7:7">
      <c r="G378" s="117"/>
    </row>
    <row r="379" spans="7:7">
      <c r="G379" s="117"/>
    </row>
    <row r="380" spans="7:7">
      <c r="G380" s="117"/>
    </row>
    <row r="381" spans="7:7">
      <c r="G381" s="117"/>
    </row>
    <row r="382" spans="7:7">
      <c r="G382" s="117"/>
    </row>
    <row r="383" spans="7:7">
      <c r="G383" s="117"/>
    </row>
    <row r="384" spans="7:7">
      <c r="G384" s="117"/>
    </row>
    <row r="385" spans="7:7">
      <c r="G385" s="117"/>
    </row>
    <row r="386" spans="7:7">
      <c r="G386" s="117"/>
    </row>
    <row r="387" spans="7:7">
      <c r="G387" s="117"/>
    </row>
    <row r="388" spans="7:7">
      <c r="G388" s="117"/>
    </row>
    <row r="389" spans="7:7">
      <c r="G389" s="117"/>
    </row>
    <row r="390" spans="7:7">
      <c r="G390" s="117"/>
    </row>
    <row r="391" spans="7:7">
      <c r="G391" s="117"/>
    </row>
    <row r="392" spans="7:7">
      <c r="G392" s="117"/>
    </row>
    <row r="393" spans="7:7">
      <c r="G393" s="117"/>
    </row>
    <row r="394" spans="7:7">
      <c r="G394" s="117"/>
    </row>
    <row r="395" spans="7:7">
      <c r="G395" s="117"/>
    </row>
    <row r="396" spans="7:7">
      <c r="G396" s="117"/>
    </row>
    <row r="397" spans="7:7">
      <c r="G397" s="117"/>
    </row>
    <row r="398" spans="7:7">
      <c r="G398" s="117"/>
    </row>
    <row r="399" spans="7:7">
      <c r="G399" s="117"/>
    </row>
    <row r="400" spans="7:7">
      <c r="G400" s="117"/>
    </row>
    <row r="401" spans="7:7">
      <c r="G401" s="117"/>
    </row>
    <row r="402" spans="7:7">
      <c r="G402" s="117"/>
    </row>
    <row r="403" spans="7:7">
      <c r="G403" s="117"/>
    </row>
    <row r="404" spans="7:7">
      <c r="G404" s="117"/>
    </row>
    <row r="405" spans="7:7">
      <c r="G405" s="117"/>
    </row>
  </sheetData>
  <mergeCells count="3">
    <mergeCell ref="A1:M1"/>
    <mergeCell ref="A2:M2"/>
    <mergeCell ref="A3:M3"/>
  </mergeCells>
  <phoneticPr fontId="0" type="noConversion"/>
  <pageMargins left="0.5" right="0.5" top="0.5" bottom="0.5" header="0.5" footer="0.5"/>
  <pageSetup scale="93" fitToHeight="0" orientation="portrait"/>
  <headerFooter alignWithMargins="0"/>
  <rowBreaks count="3" manualBreakCount="3">
    <brk id="66" max="16383" man="1"/>
    <brk id="126" max="16383" man="1"/>
    <brk id="186" max="16383" man="1"/>
  </rowBreaks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0" enableFormatConditionsCalculation="0">
    <pageSetUpPr fitToPage="1"/>
  </sheetPr>
  <dimension ref="B1:Z735"/>
  <sheetViews>
    <sheetView defaultGridColor="0" colorId="22" workbookViewId="0">
      <selection activeCell="A6" sqref="A6"/>
    </sheetView>
  </sheetViews>
  <sheetFormatPr baseColWidth="10" defaultColWidth="9.625" defaultRowHeight="16" x14ac:dyDescent="0"/>
  <cols>
    <col min="1" max="1" width="0.75" customWidth="1"/>
    <col min="2" max="2" width="10.125" customWidth="1"/>
    <col min="3" max="3" width="6.5" bestFit="1" customWidth="1"/>
    <col min="4" max="5" width="6.875" customWidth="1"/>
    <col min="6" max="6" width="7.75" customWidth="1"/>
    <col min="7" max="7" width="7.875" customWidth="1"/>
    <col min="8" max="8" width="7.375" customWidth="1"/>
    <col min="9" max="9" width="2.25" customWidth="1"/>
    <col min="10" max="10" width="6.25" customWidth="1"/>
    <col min="11" max="12" width="5.625" customWidth="1"/>
    <col min="13" max="13" width="7.25" customWidth="1"/>
    <col min="14" max="14" width="0.75" customWidth="1"/>
    <col min="15" max="15" width="10" style="46" customWidth="1"/>
    <col min="16" max="19" width="6.875" customWidth="1"/>
    <col min="20" max="20" width="8" customWidth="1"/>
    <col min="21" max="21" width="7.25" customWidth="1"/>
    <col min="22" max="22" width="2.125" customWidth="1"/>
    <col min="23" max="23" width="6.375" customWidth="1"/>
    <col min="24" max="24" width="5.625" customWidth="1"/>
    <col min="25" max="25" width="7.125" customWidth="1"/>
    <col min="26" max="26" width="1.25" customWidth="1"/>
  </cols>
  <sheetData>
    <row r="1" spans="2:26" ht="12.75" customHeight="1">
      <c r="B1" s="1089" t="str">
        <f>'Title Page'!$B$30</f>
        <v>ASHRAE Standard 140-2014, Informative Annex B16, Section B16.5.2</v>
      </c>
      <c r="C1" s="1089"/>
      <c r="D1" s="1089"/>
      <c r="E1" s="1089"/>
      <c r="F1" s="1089"/>
      <c r="G1" s="1089"/>
      <c r="H1" s="1089"/>
      <c r="I1" s="1089"/>
      <c r="J1" s="1089"/>
      <c r="K1" s="1089"/>
      <c r="L1" s="1089"/>
      <c r="M1" s="1089"/>
      <c r="N1" s="1089"/>
      <c r="O1" s="1089"/>
    </row>
    <row r="2" spans="2:26" ht="12.75" customHeight="1">
      <c r="B2" s="1089" t="str">
        <f>'Title Page'!$B$32</f>
        <v>Example Results for Section 5.3 - HVAC Equipment Performance Tests CE300-CE545</v>
      </c>
      <c r="C2" s="1089"/>
      <c r="D2" s="1089"/>
      <c r="E2" s="1089"/>
      <c r="F2" s="1089"/>
      <c r="G2" s="1089"/>
      <c r="H2" s="1089"/>
      <c r="I2" s="1089"/>
      <c r="J2" s="1089"/>
      <c r="K2" s="1089"/>
      <c r="L2" s="1089"/>
      <c r="M2" s="1089"/>
      <c r="N2" s="1089"/>
      <c r="O2" s="1089"/>
    </row>
    <row r="3" spans="2:26" ht="12.75" customHeight="1">
      <c r="B3" s="1089" t="str">
        <f>'Title Page'!$B$34</f>
        <v/>
      </c>
      <c r="C3" s="1089"/>
      <c r="D3" s="1089"/>
      <c r="E3" s="1089"/>
      <c r="F3" s="1089"/>
      <c r="G3" s="1089"/>
      <c r="H3" s="1089"/>
      <c r="I3" s="1089"/>
      <c r="J3" s="1089"/>
      <c r="K3" s="1089"/>
      <c r="L3" s="1089"/>
      <c r="M3" s="1089"/>
      <c r="N3" s="1089"/>
      <c r="O3" s="1089"/>
    </row>
    <row r="4" spans="2:26" ht="16.5" customHeight="1">
      <c r="C4" s="813" t="str">
        <f>"Note:  The statistics in the tables below are based on the Standard 140 informative example results."</f>
        <v>Note:  The statistics in the tables below are based on the Standard 140 informative example results.</v>
      </c>
    </row>
    <row r="5" spans="2:26" ht="10.5" customHeight="1">
      <c r="C5" s="813" t="s">
        <v>600</v>
      </c>
    </row>
    <row r="6" spans="2:26" ht="8.25" customHeight="1"/>
    <row r="7" spans="2:26" ht="16.5" customHeight="1" thickBot="1">
      <c r="B7" s="173" t="s">
        <v>2199</v>
      </c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21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2:26" ht="12" customHeight="1" thickTop="1">
      <c r="B8" s="19" t="s">
        <v>281</v>
      </c>
      <c r="C8" s="20"/>
      <c r="D8" s="20"/>
      <c r="E8" s="20"/>
      <c r="F8" s="20"/>
      <c r="G8" s="20"/>
      <c r="H8" s="20"/>
      <c r="I8" s="126"/>
      <c r="J8" s="1096" t="s">
        <v>23</v>
      </c>
      <c r="K8" s="1097"/>
      <c r="L8" s="1097"/>
      <c r="M8" s="1098"/>
      <c r="N8" s="31"/>
      <c r="O8" s="693"/>
      <c r="Z8" s="2"/>
    </row>
    <row r="9" spans="2:26" ht="12" customHeight="1">
      <c r="B9" s="153"/>
      <c r="C9" s="663" t="s">
        <v>237</v>
      </c>
      <c r="D9" s="663" t="s">
        <v>426</v>
      </c>
      <c r="E9" s="663" t="s">
        <v>250</v>
      </c>
      <c r="F9" s="664" t="s">
        <v>357</v>
      </c>
      <c r="G9" s="663" t="s">
        <v>372</v>
      </c>
      <c r="H9" s="665" t="s">
        <v>384</v>
      </c>
      <c r="I9" s="383"/>
      <c r="J9" s="18"/>
      <c r="K9" s="18"/>
      <c r="L9" s="18"/>
      <c r="M9" s="22" t="s">
        <v>24</v>
      </c>
      <c r="N9" s="31"/>
      <c r="O9" s="694" t="str">
        <f>YourData!$J$4</f>
        <v>Tested Prg</v>
      </c>
      <c r="Z9" s="2"/>
    </row>
    <row r="10" spans="2:26" ht="12" customHeight="1">
      <c r="B10" s="154" t="s">
        <v>803</v>
      </c>
      <c r="C10" s="23" t="s">
        <v>25</v>
      </c>
      <c r="D10" s="23" t="s">
        <v>13</v>
      </c>
      <c r="E10" s="23" t="s">
        <v>13</v>
      </c>
      <c r="F10" s="322" t="s">
        <v>355</v>
      </c>
      <c r="G10" s="322" t="s">
        <v>365</v>
      </c>
      <c r="H10" s="322" t="s">
        <v>385</v>
      </c>
      <c r="I10" s="384"/>
      <c r="J10" s="23" t="s">
        <v>26</v>
      </c>
      <c r="K10" s="23" t="s">
        <v>27</v>
      </c>
      <c r="L10" s="23" t="s">
        <v>603</v>
      </c>
      <c r="M10" s="24" t="s">
        <v>604</v>
      </c>
      <c r="N10" s="56"/>
      <c r="O10" s="705" t="str">
        <f>YourData!$J$8</f>
        <v>Org</v>
      </c>
      <c r="Z10" s="2"/>
    </row>
    <row r="11" spans="2:26" ht="12" customHeight="1">
      <c r="B11" s="185" t="s">
        <v>454</v>
      </c>
      <c r="C11" s="180">
        <f>A!B1460</f>
        <v>4339.6025933843266</v>
      </c>
      <c r="D11" s="180">
        <f>A!C1460</f>
        <v>4629</v>
      </c>
      <c r="E11" s="180">
        <f>A!D1460</f>
        <v>4629</v>
      </c>
      <c r="F11" s="180">
        <f>A!E1460</f>
        <v>4544.7265466353419</v>
      </c>
      <c r="G11" s="180">
        <f>A!F1460</f>
        <v>4543.1580000000176</v>
      </c>
      <c r="H11" s="180">
        <f>A!G1460</f>
        <v>4538</v>
      </c>
      <c r="I11" s="180"/>
      <c r="J11" s="181">
        <f>MINA(C11:I11)</f>
        <v>4339.6025933843266</v>
      </c>
      <c r="K11" s="180">
        <f>MAXA(C11:I11)</f>
        <v>4629</v>
      </c>
      <c r="L11" s="180">
        <f>AVERAGE(C11:I11)</f>
        <v>4537.2478566699474</v>
      </c>
      <c r="M11" s="26">
        <f>ABS((K11-J11)/L11)</f>
        <v>6.3782587100734839E-2</v>
      </c>
      <c r="N11" s="32"/>
      <c r="O11" s="698">
        <f>A!H1460</f>
        <v>4395.3560213411183</v>
      </c>
      <c r="Z11" s="12"/>
    </row>
    <row r="12" spans="2:26" ht="12" customHeight="1">
      <c r="B12" s="186" t="s">
        <v>455</v>
      </c>
      <c r="C12" s="180">
        <f>A!B1461</f>
        <v>4425.8797798225787</v>
      </c>
      <c r="D12" s="180">
        <f>A!C1461</f>
        <v>3995</v>
      </c>
      <c r="E12" s="180">
        <f>A!D1461</f>
        <v>4037</v>
      </c>
      <c r="F12" s="180">
        <f>A!E1461</f>
        <v>4333.4626550013272</v>
      </c>
      <c r="G12" s="180">
        <f>A!F1461</f>
        <v>4424.4040000001332</v>
      </c>
      <c r="H12" s="180">
        <f>A!G1461</f>
        <v>4387</v>
      </c>
      <c r="I12" s="180"/>
      <c r="J12" s="134">
        <f t="shared" ref="J12:J28" si="0">MINA(C12:I12)</f>
        <v>3995</v>
      </c>
      <c r="K12" s="180">
        <f t="shared" ref="K12:K28" si="1">MAXA(C12:I12)</f>
        <v>4425.8797798225787</v>
      </c>
      <c r="L12" s="180">
        <f t="shared" ref="L12:L28" si="2">AVERAGE(C12:I12)</f>
        <v>4267.1244058040065</v>
      </c>
      <c r="M12" s="26">
        <f t="shared" ref="M12:M28" si="3">ABS((K12-J12)/L12)</f>
        <v>0.10097661536104027</v>
      </c>
      <c r="N12" s="32"/>
      <c r="O12" s="698">
        <f>A!H1461</f>
        <v>4327.370688390678</v>
      </c>
      <c r="Z12" s="12"/>
    </row>
    <row r="13" spans="2:26" ht="12" customHeight="1">
      <c r="B13" s="186" t="s">
        <v>456</v>
      </c>
      <c r="C13" s="180">
        <f>A!B1462</f>
        <v>5329.523125239517</v>
      </c>
      <c r="D13" s="180">
        <f>A!C1462</f>
        <v>4958</v>
      </c>
      <c r="E13" s="180">
        <f>A!D1462</f>
        <v>4683</v>
      </c>
      <c r="F13" s="180">
        <f>A!E1462</f>
        <v>5397.7360470638741</v>
      </c>
      <c r="G13" s="180">
        <f>A!F1462</f>
        <v>5558.7259999999733</v>
      </c>
      <c r="H13" s="180">
        <f>A!G1462</f>
        <v>5260</v>
      </c>
      <c r="I13" s="180"/>
      <c r="J13" s="134">
        <f t="shared" si="0"/>
        <v>4683</v>
      </c>
      <c r="K13" s="180">
        <f t="shared" si="1"/>
        <v>5558.7259999999733</v>
      </c>
      <c r="L13" s="180">
        <f t="shared" si="2"/>
        <v>5197.8308620505604</v>
      </c>
      <c r="M13" s="26">
        <f t="shared" si="3"/>
        <v>0.1684791258587619</v>
      </c>
      <c r="N13" s="32"/>
      <c r="O13" s="698">
        <f>A!H1462</f>
        <v>3616.5156997049853</v>
      </c>
      <c r="Z13" s="12"/>
    </row>
    <row r="14" spans="2:26" ht="12" customHeight="1">
      <c r="B14" s="186" t="s">
        <v>457</v>
      </c>
      <c r="C14" s="180">
        <f>A!B1463</f>
        <v>903.64334541693825</v>
      </c>
      <c r="D14" s="180">
        <f>A!C1463</f>
        <v>963</v>
      </c>
      <c r="E14" s="180">
        <f>A!D1463</f>
        <v>646</v>
      </c>
      <c r="F14" s="180">
        <f>A!E1463</f>
        <v>1064.2733920625469</v>
      </c>
      <c r="G14" s="180">
        <f>A!F1463</f>
        <v>1134.32199999984</v>
      </c>
      <c r="H14" s="180">
        <f>A!G1463</f>
        <v>873</v>
      </c>
      <c r="I14" s="180"/>
      <c r="J14" s="134">
        <f>MINA(C14:I14)</f>
        <v>646</v>
      </c>
      <c r="K14" s="180">
        <f>MAXA(C14:I14)</f>
        <v>1134.32199999984</v>
      </c>
      <c r="L14" s="180">
        <f t="shared" si="2"/>
        <v>930.70645624655424</v>
      </c>
      <c r="M14" s="26">
        <f t="shared" si="3"/>
        <v>0.52467885735873554</v>
      </c>
      <c r="N14" s="32"/>
      <c r="O14" s="698">
        <f>A!H1463</f>
        <v>-710.85498868569266</v>
      </c>
      <c r="Z14" s="12"/>
    </row>
    <row r="15" spans="2:26" ht="12" customHeight="1">
      <c r="B15" s="186" t="s">
        <v>458</v>
      </c>
      <c r="C15" s="180">
        <f>A!B1464</f>
        <v>4985.5178694042697</v>
      </c>
      <c r="D15" s="180">
        <f>A!C1464</f>
        <v>4608</v>
      </c>
      <c r="E15" s="180">
        <f>A!D1464</f>
        <v>4510</v>
      </c>
      <c r="F15" s="180">
        <f>A!E1464</f>
        <v>5037.381003896764</v>
      </c>
      <c r="G15" s="180">
        <f>A!F1464</f>
        <v>5088.849999999984</v>
      </c>
      <c r="H15" s="180">
        <f>A!G1464</f>
        <v>4877</v>
      </c>
      <c r="I15" s="180"/>
      <c r="J15" s="134">
        <f>MINA(C15:I15)</f>
        <v>4510</v>
      </c>
      <c r="K15" s="180">
        <f>MAXA(C15:I15)</f>
        <v>5088.849999999984</v>
      </c>
      <c r="L15" s="180">
        <f t="shared" si="2"/>
        <v>4851.1248122168363</v>
      </c>
      <c r="M15" s="26">
        <f t="shared" si="3"/>
        <v>0.11932284210503848</v>
      </c>
      <c r="N15" s="32"/>
      <c r="O15" s="698">
        <f>A!H1464</f>
        <v>3775.666423705683</v>
      </c>
      <c r="Z15" s="12"/>
    </row>
    <row r="16" spans="2:26" ht="12" customHeight="1">
      <c r="B16" s="186" t="s">
        <v>459</v>
      </c>
      <c r="C16" s="180">
        <f>A!B1465</f>
        <v>344.00525583524723</v>
      </c>
      <c r="D16" s="180">
        <f>A!C1465</f>
        <v>350</v>
      </c>
      <c r="E16" s="180">
        <f>A!D1465</f>
        <v>173</v>
      </c>
      <c r="F16" s="180">
        <f>A!E1465</f>
        <v>360.35504316711013</v>
      </c>
      <c r="G16" s="180">
        <f>A!F1465</f>
        <v>469.87599999998929</v>
      </c>
      <c r="H16" s="180">
        <f>A!G1465</f>
        <v>383</v>
      </c>
      <c r="I16" s="180"/>
      <c r="J16" s="134">
        <f>MINA(C16:I16)</f>
        <v>173</v>
      </c>
      <c r="K16" s="180">
        <f>MAXA(C16:I16)</f>
        <v>469.87599999998929</v>
      </c>
      <c r="L16" s="180">
        <f t="shared" si="2"/>
        <v>346.70604983372442</v>
      </c>
      <c r="M16" s="26">
        <f t="shared" si="3"/>
        <v>0.85627579946287946</v>
      </c>
      <c r="N16" s="32"/>
      <c r="O16" s="698">
        <f>A!H1465</f>
        <v>-159.15072400069766</v>
      </c>
      <c r="Z16" s="12"/>
    </row>
    <row r="17" spans="2:26" ht="12" customHeight="1">
      <c r="B17" s="186" t="s">
        <v>460</v>
      </c>
      <c r="C17" s="180">
        <f>A!B1466</f>
        <v>-3396.7977842883265</v>
      </c>
      <c r="D17" s="180">
        <f>A!C1466</f>
        <v>-4203</v>
      </c>
      <c r="E17" s="180">
        <f>A!D1466</f>
        <v>-4207</v>
      </c>
      <c r="F17" s="180">
        <f>A!E1466</f>
        <v>-3600.5238957343063</v>
      </c>
      <c r="G17" s="180">
        <f>A!F1466</f>
        <v>-3389.8190000000359</v>
      </c>
      <c r="H17" s="180">
        <f>A!G1466</f>
        <v>-3328</v>
      </c>
      <c r="I17" s="180"/>
      <c r="J17" s="134">
        <f t="shared" si="0"/>
        <v>-4207</v>
      </c>
      <c r="K17" s="180">
        <f t="shared" si="1"/>
        <v>-3328</v>
      </c>
      <c r="L17" s="180">
        <f t="shared" si="2"/>
        <v>-3687.5234466704446</v>
      </c>
      <c r="M17" s="26">
        <f t="shared" si="3"/>
        <v>0.23837136569088685</v>
      </c>
      <c r="N17" s="32"/>
      <c r="O17" s="698">
        <f>A!H1466</f>
        <v>-3642.4419705165783</v>
      </c>
      <c r="Z17" s="12"/>
    </row>
    <row r="18" spans="2:26" ht="12" customHeight="1">
      <c r="B18" s="186" t="s">
        <v>461</v>
      </c>
      <c r="C18" s="180">
        <f>A!B1467</f>
        <v>19665.014468194662</v>
      </c>
      <c r="D18" s="180">
        <f>A!C1467</f>
        <v>19314</v>
      </c>
      <c r="E18" s="180">
        <f>A!D1467</f>
        <v>19261</v>
      </c>
      <c r="F18" s="180">
        <f>A!E1467</f>
        <v>19959.073419724155</v>
      </c>
      <c r="G18" s="180">
        <f>A!F1467</f>
        <v>19866.847000000002</v>
      </c>
      <c r="H18" s="180">
        <f>A!G1467</f>
        <v>19998</v>
      </c>
      <c r="I18" s="180"/>
      <c r="J18" s="134">
        <f t="shared" si="0"/>
        <v>19261</v>
      </c>
      <c r="K18" s="180">
        <f t="shared" si="1"/>
        <v>19998</v>
      </c>
      <c r="L18" s="180">
        <f t="shared" si="2"/>
        <v>19677.322481319803</v>
      </c>
      <c r="M18" s="26">
        <f t="shared" si="3"/>
        <v>3.7454282751103629E-2</v>
      </c>
      <c r="N18" s="32"/>
      <c r="O18" s="698">
        <f>A!H1467</f>
        <v>19914.505465594157</v>
      </c>
      <c r="Z18" s="12"/>
    </row>
    <row r="19" spans="2:26" ht="12" customHeight="1">
      <c r="B19" s="186" t="s">
        <v>467</v>
      </c>
      <c r="C19" s="180">
        <f>A!B1468</f>
        <v>-3588.6236845638268</v>
      </c>
      <c r="D19" s="180">
        <f>A!C1468</f>
        <v>-3904</v>
      </c>
      <c r="E19" s="180">
        <f>A!D1468</f>
        <v>-3879</v>
      </c>
      <c r="F19" s="180">
        <f>A!E1468</f>
        <v>-3732.9565670989905</v>
      </c>
      <c r="G19" s="180"/>
      <c r="H19" s="180">
        <f>A!G1468</f>
        <v>-3657</v>
      </c>
      <c r="I19" s="180"/>
      <c r="J19" s="134">
        <f t="shared" si="0"/>
        <v>-3904</v>
      </c>
      <c r="K19" s="180">
        <f t="shared" si="1"/>
        <v>-3588.6236845638268</v>
      </c>
      <c r="L19" s="180">
        <f t="shared" si="2"/>
        <v>-3752.3160503325635</v>
      </c>
      <c r="M19" s="26">
        <f t="shared" si="3"/>
        <v>8.4048441337509869E-2</v>
      </c>
      <c r="N19" s="32"/>
      <c r="O19" s="698">
        <f>A!H1468</f>
        <v>-4265.6380565147374</v>
      </c>
      <c r="Z19" s="12"/>
    </row>
    <row r="20" spans="2:26" ht="12" customHeight="1">
      <c r="B20" s="186" t="s">
        <v>468</v>
      </c>
      <c r="C20" s="180">
        <f>A!B1469</f>
        <v>-3555.3453891083191</v>
      </c>
      <c r="D20" s="180">
        <f>A!C1469</f>
        <v>-3082</v>
      </c>
      <c r="E20" s="180">
        <f>A!D1469</f>
        <v>-3056</v>
      </c>
      <c r="F20" s="180"/>
      <c r="G20" s="180"/>
      <c r="H20" s="180">
        <f>A!G1469</f>
        <v>-3567</v>
      </c>
      <c r="I20" s="180"/>
      <c r="J20" s="134">
        <f t="shared" si="0"/>
        <v>-3567</v>
      </c>
      <c r="K20" s="180">
        <f t="shared" si="1"/>
        <v>-3056</v>
      </c>
      <c r="L20" s="180">
        <f t="shared" si="2"/>
        <v>-3315.0863472770798</v>
      </c>
      <c r="M20" s="26">
        <f t="shared" si="3"/>
        <v>0.1541437979193879</v>
      </c>
      <c r="N20" s="32"/>
      <c r="O20" s="698">
        <f>A!H1469</f>
        <v>0</v>
      </c>
      <c r="Z20" s="12"/>
    </row>
    <row r="21" spans="2:26" ht="12" customHeight="1">
      <c r="B21" s="186" t="s">
        <v>469</v>
      </c>
      <c r="C21" s="180">
        <f>A!B1470</f>
        <v>-2246.7696453105018</v>
      </c>
      <c r="D21" s="180">
        <f>A!C1470</f>
        <v>-2220</v>
      </c>
      <c r="E21" s="180">
        <f>A!D1470</f>
        <v>-1845</v>
      </c>
      <c r="F21" s="180">
        <f>A!E1470</f>
        <v>-2010.1329159292218</v>
      </c>
      <c r="G21" s="180"/>
      <c r="H21" s="180">
        <f>A!G1470</f>
        <v>-1862</v>
      </c>
      <c r="I21" s="180"/>
      <c r="J21" s="134">
        <f t="shared" si="0"/>
        <v>-2246.7696453105018</v>
      </c>
      <c r="K21" s="180">
        <f t="shared" si="1"/>
        <v>-1845</v>
      </c>
      <c r="L21" s="180">
        <f t="shared" si="2"/>
        <v>-2036.7805122479447</v>
      </c>
      <c r="M21" s="26">
        <f t="shared" si="3"/>
        <v>0.19725721200419308</v>
      </c>
      <c r="N21" s="32"/>
      <c r="O21" s="698">
        <f>A!H1470</f>
        <v>0</v>
      </c>
      <c r="Z21" s="12"/>
    </row>
    <row r="22" spans="2:26" ht="12" customHeight="1">
      <c r="B22" s="186" t="s">
        <v>470</v>
      </c>
      <c r="C22" s="180">
        <f>A!B1471</f>
        <v>-3095.7459340030109</v>
      </c>
      <c r="D22" s="180">
        <f>A!C1471</f>
        <v>-2818</v>
      </c>
      <c r="E22" s="180">
        <f>A!D1471</f>
        <v>-2944</v>
      </c>
      <c r="F22" s="180">
        <f>A!E1471</f>
        <v>-2973.2405617628283</v>
      </c>
      <c r="G22" s="180"/>
      <c r="H22" s="180">
        <f>A!G1471</f>
        <v>-3252</v>
      </c>
      <c r="I22" s="180"/>
      <c r="J22" s="134">
        <f t="shared" si="0"/>
        <v>-3252</v>
      </c>
      <c r="K22" s="180">
        <f t="shared" si="1"/>
        <v>-2818</v>
      </c>
      <c r="L22" s="180">
        <f t="shared" si="2"/>
        <v>-3016.597299153168</v>
      </c>
      <c r="M22" s="26">
        <f t="shared" si="3"/>
        <v>0.14387071158680487</v>
      </c>
      <c r="N22" s="32"/>
      <c r="O22" s="698">
        <f>A!H1471</f>
        <v>-2928.7772411465339</v>
      </c>
      <c r="Z22" s="12"/>
    </row>
    <row r="23" spans="2:26" ht="12" customHeight="1">
      <c r="B23" s="186" t="s">
        <v>471</v>
      </c>
      <c r="C23" s="180">
        <f>A!B1472</f>
        <v>-1942.4562354895461</v>
      </c>
      <c r="D23" s="180">
        <f>A!C1472</f>
        <v>-1718</v>
      </c>
      <c r="E23" s="180">
        <f>A!D1472</f>
        <v>-1782</v>
      </c>
      <c r="F23" s="180">
        <f>A!E1472</f>
        <v>-1713.9922689904197</v>
      </c>
      <c r="G23" s="180"/>
      <c r="H23" s="180">
        <f>A!G1472</f>
        <v>-1822</v>
      </c>
      <c r="I23" s="180"/>
      <c r="J23" s="134">
        <f t="shared" si="0"/>
        <v>-1942.4562354895461</v>
      </c>
      <c r="K23" s="180">
        <f t="shared" si="1"/>
        <v>-1713.9922689904197</v>
      </c>
      <c r="L23" s="180">
        <f t="shared" si="2"/>
        <v>-1795.6897008959932</v>
      </c>
      <c r="M23" s="26">
        <f t="shared" si="3"/>
        <v>0.12722908996199622</v>
      </c>
      <c r="N23" s="32"/>
      <c r="O23" s="698">
        <f>A!H1472</f>
        <v>-1765.6036875897335</v>
      </c>
      <c r="Z23" s="12"/>
    </row>
    <row r="24" spans="2:26" ht="12" customHeight="1">
      <c r="B24" s="186" t="s">
        <v>489</v>
      </c>
      <c r="C24" s="180">
        <f>A!B1473</f>
        <v>-13295.890236418036</v>
      </c>
      <c r="D24" s="180">
        <f>A!C1473</f>
        <v>-11933</v>
      </c>
      <c r="E24" s="180">
        <f>A!D1473</f>
        <v>-11933</v>
      </c>
      <c r="F24" s="180">
        <f>A!E1473</f>
        <v>-11711.029432695363</v>
      </c>
      <c r="G24" s="180">
        <f>A!F1473</f>
        <v>-12653.458000001228</v>
      </c>
      <c r="H24" s="180">
        <f>A!G1473</f>
        <v>-11932</v>
      </c>
      <c r="I24" s="180"/>
      <c r="J24" s="134">
        <f t="shared" si="0"/>
        <v>-13295.890236418036</v>
      </c>
      <c r="K24" s="180">
        <f t="shared" si="1"/>
        <v>-11711.029432695363</v>
      </c>
      <c r="L24" s="180">
        <f t="shared" si="2"/>
        <v>-12243.062944852436</v>
      </c>
      <c r="M24" s="26">
        <f t="shared" si="3"/>
        <v>0.12944969823821936</v>
      </c>
      <c r="N24" s="32"/>
      <c r="O24" s="698">
        <f>A!H1473</f>
        <v>-11944.368640098954</v>
      </c>
      <c r="Z24" s="12"/>
    </row>
    <row r="25" spans="2:26" ht="12" customHeight="1">
      <c r="B25" s="186" t="s">
        <v>490</v>
      </c>
      <c r="C25" s="180">
        <f>A!B1474</f>
        <v>17217.924286479909</v>
      </c>
      <c r="D25" s="180">
        <f>A!C1474</f>
        <v>18099</v>
      </c>
      <c r="E25" s="180">
        <f>A!D1474</f>
        <v>18100</v>
      </c>
      <c r="F25" s="180">
        <f>A!E1474</f>
        <v>17736.372649449208</v>
      </c>
      <c r="G25" s="180">
        <f>A!F1474</f>
        <v>17414.09999999998</v>
      </c>
      <c r="H25" s="180">
        <f>A!G1474</f>
        <v>17794</v>
      </c>
      <c r="I25" s="180"/>
      <c r="J25" s="134">
        <f t="shared" si="0"/>
        <v>17217.924286479909</v>
      </c>
      <c r="K25" s="180">
        <f t="shared" si="1"/>
        <v>18100</v>
      </c>
      <c r="L25" s="180">
        <f t="shared" si="2"/>
        <v>17726.899489321517</v>
      </c>
      <c r="M25" s="26">
        <f t="shared" si="3"/>
        <v>4.9759164824702905E-2</v>
      </c>
      <c r="N25" s="32"/>
      <c r="O25" s="698">
        <f>A!H1474</f>
        <v>17760.294715503936</v>
      </c>
      <c r="Z25" s="12"/>
    </row>
    <row r="26" spans="2:26" ht="12" customHeight="1">
      <c r="B26" s="186" t="s">
        <v>491</v>
      </c>
      <c r="C26" s="180">
        <f>A!B1475</f>
        <v>-4665.7080262850286</v>
      </c>
      <c r="D26" s="180">
        <f>A!C1475</f>
        <v>-4981</v>
      </c>
      <c r="E26" s="180">
        <f>A!D1475</f>
        <v>-4969</v>
      </c>
      <c r="F26" s="180">
        <f>A!E1475</f>
        <v>-4315.6173141531217</v>
      </c>
      <c r="G26" s="180">
        <f>A!F1475</f>
        <v>-4889.3570000002655</v>
      </c>
      <c r="H26" s="180">
        <f>A!G1475</f>
        <v>-4458</v>
      </c>
      <c r="I26" s="180"/>
      <c r="J26" s="134">
        <f t="shared" si="0"/>
        <v>-4981</v>
      </c>
      <c r="K26" s="180">
        <f t="shared" si="1"/>
        <v>-4315.6173141531217</v>
      </c>
      <c r="L26" s="180">
        <f t="shared" si="2"/>
        <v>-4713.1137234064026</v>
      </c>
      <c r="M26" s="26">
        <f t="shared" si="3"/>
        <v>0.14117687900091089</v>
      </c>
      <c r="N26" s="32"/>
      <c r="O26" s="698">
        <f>A!H1475</f>
        <v>-5027.2542444782266</v>
      </c>
      <c r="Z26" s="12"/>
    </row>
    <row r="27" spans="2:26" ht="12" customHeight="1">
      <c r="B27" s="186" t="s">
        <v>492</v>
      </c>
      <c r="C27" s="180">
        <f>A!B1476</f>
        <v>-5056.6159707130428</v>
      </c>
      <c r="D27" s="180">
        <f>A!C1476</f>
        <v>-5277</v>
      </c>
      <c r="E27" s="180">
        <f>A!D1476</f>
        <v>-5285</v>
      </c>
      <c r="F27" s="180">
        <f>A!E1476</f>
        <v>-5292.6649214520658</v>
      </c>
      <c r="G27" s="180">
        <f>A!F1476</f>
        <v>-4880.4849999999533</v>
      </c>
      <c r="H27" s="180">
        <f>A!G1476</f>
        <v>-5263</v>
      </c>
      <c r="I27" s="180"/>
      <c r="J27" s="134">
        <f t="shared" si="0"/>
        <v>-5292.6649214520658</v>
      </c>
      <c r="K27" s="180">
        <f t="shared" si="1"/>
        <v>-4880.4849999999533</v>
      </c>
      <c r="L27" s="180">
        <f t="shared" si="2"/>
        <v>-5175.7943153608439</v>
      </c>
      <c r="M27" s="26">
        <f t="shared" si="3"/>
        <v>7.9636070588979008E-2</v>
      </c>
      <c r="N27" s="32"/>
      <c r="O27" s="698">
        <f>A!H1476</f>
        <v>-4618.8540881008012</v>
      </c>
      <c r="Z27" s="12"/>
    </row>
    <row r="28" spans="2:26" ht="12" customHeight="1" thickBot="1">
      <c r="B28" s="187" t="s">
        <v>493</v>
      </c>
      <c r="C28" s="180">
        <f>A!B1477</f>
        <v>-3743.2989019118359</v>
      </c>
      <c r="D28" s="180">
        <f>A!C1477</f>
        <v>-4076</v>
      </c>
      <c r="E28" s="180">
        <f>A!D1477</f>
        <v>-4083</v>
      </c>
      <c r="F28" s="180">
        <f>A!E1477</f>
        <v>-2425.3866364209971</v>
      </c>
      <c r="G28" s="180">
        <f>A!F1477</f>
        <v>-3745.4910000001237</v>
      </c>
      <c r="H28" s="180">
        <f>A!G1477</f>
        <v>-3825</v>
      </c>
      <c r="I28" s="180"/>
      <c r="J28" s="135">
        <f t="shared" si="0"/>
        <v>-4083</v>
      </c>
      <c r="K28" s="180">
        <f t="shared" si="1"/>
        <v>-2425.3866364209971</v>
      </c>
      <c r="L28" s="180">
        <f t="shared" si="2"/>
        <v>-3649.6960897221593</v>
      </c>
      <c r="M28" s="26">
        <f t="shared" si="3"/>
        <v>0.45417846385812144</v>
      </c>
      <c r="O28" s="699">
        <f>A!H1477</f>
        <v>-3218.6809778063725</v>
      </c>
      <c r="Z28" s="12"/>
    </row>
    <row r="29" spans="2:26" ht="12" customHeight="1" thickTop="1">
      <c r="B29" s="19" t="s">
        <v>282</v>
      </c>
      <c r="C29" s="129"/>
      <c r="D29" s="130"/>
      <c r="E29" s="129"/>
      <c r="F29" s="130"/>
      <c r="G29" s="130"/>
      <c r="H29" s="130"/>
      <c r="I29" s="20"/>
      <c r="J29" s="1096" t="s">
        <v>23</v>
      </c>
      <c r="K29" s="1097"/>
      <c r="L29" s="1097"/>
      <c r="M29" s="1098"/>
      <c r="O29" s="696"/>
      <c r="Z29" s="12"/>
    </row>
    <row r="30" spans="2:26" ht="12" customHeight="1">
      <c r="B30" s="153"/>
      <c r="C30" s="663" t="s">
        <v>237</v>
      </c>
      <c r="D30" s="663" t="s">
        <v>426</v>
      </c>
      <c r="E30" s="663" t="s">
        <v>250</v>
      </c>
      <c r="F30" s="664" t="s">
        <v>357</v>
      </c>
      <c r="G30" s="663" t="s">
        <v>372</v>
      </c>
      <c r="H30" s="665" t="s">
        <v>384</v>
      </c>
      <c r="I30" s="383"/>
      <c r="J30" s="132"/>
      <c r="K30" s="18"/>
      <c r="L30" s="18"/>
      <c r="M30" s="22" t="s">
        <v>24</v>
      </c>
      <c r="O30" s="694" t="str">
        <f>YourData!$J$4</f>
        <v>Tested Prg</v>
      </c>
      <c r="Z30" s="12"/>
    </row>
    <row r="31" spans="2:26" ht="12" customHeight="1">
      <c r="B31" s="154" t="s">
        <v>803</v>
      </c>
      <c r="C31" s="23" t="s">
        <v>25</v>
      </c>
      <c r="D31" s="23" t="s">
        <v>13</v>
      </c>
      <c r="E31" s="23" t="s">
        <v>13</v>
      </c>
      <c r="F31" s="322" t="s">
        <v>355</v>
      </c>
      <c r="G31" s="322" t="s">
        <v>365</v>
      </c>
      <c r="H31" s="322" t="s">
        <v>385</v>
      </c>
      <c r="I31" s="384"/>
      <c r="J31" s="133" t="s">
        <v>26</v>
      </c>
      <c r="K31" s="23" t="s">
        <v>27</v>
      </c>
      <c r="L31" s="23" t="s">
        <v>603</v>
      </c>
      <c r="M31" s="24" t="s">
        <v>604</v>
      </c>
      <c r="O31" s="705" t="str">
        <f>YourData!$J$8</f>
        <v>Org</v>
      </c>
      <c r="Z31" s="12"/>
    </row>
    <row r="32" spans="2:26" ht="12" customHeight="1">
      <c r="B32" s="185" t="s">
        <v>454</v>
      </c>
      <c r="C32" s="180">
        <f>A!B1490</f>
        <v>3986.0910607140395</v>
      </c>
      <c r="D32" s="180">
        <f>A!C1490</f>
        <v>4244</v>
      </c>
      <c r="E32" s="180">
        <f>A!D1490</f>
        <v>4244</v>
      </c>
      <c r="F32" s="180"/>
      <c r="G32" s="180">
        <f>A!F1490</f>
        <v>4166.82</v>
      </c>
      <c r="H32" s="180">
        <f>A!G1490</f>
        <v>4177</v>
      </c>
      <c r="I32" s="180"/>
      <c r="J32" s="134">
        <f t="shared" ref="J32:J49" si="4">MINA(C32:I32)</f>
        <v>3986.0910607140395</v>
      </c>
      <c r="K32" s="180">
        <f t="shared" ref="K32:K49" si="5">MAXA(C32:I32)</f>
        <v>4244</v>
      </c>
      <c r="L32" s="180">
        <f>AVERAGE(C32:I32)</f>
        <v>4163.5822121428082</v>
      </c>
      <c r="M32" s="26">
        <f>ABS((K32-J32)/L32)</f>
        <v>6.1944000657363364E-2</v>
      </c>
      <c r="O32" s="698">
        <f>A!H1490</f>
        <v>4395.3560213394485</v>
      </c>
      <c r="Z32" s="12"/>
    </row>
    <row r="33" spans="2:26" ht="12" customHeight="1">
      <c r="B33" s="186" t="s">
        <v>455</v>
      </c>
      <c r="C33" s="180">
        <f>A!B1491</f>
        <v>4079.6030794278959</v>
      </c>
      <c r="D33" s="180">
        <f>A!C1491</f>
        <v>3681</v>
      </c>
      <c r="E33" s="180">
        <f>A!D1491</f>
        <v>3721</v>
      </c>
      <c r="F33" s="180"/>
      <c r="G33" s="180">
        <f>A!F1491</f>
        <v>4076.0250000001142</v>
      </c>
      <c r="H33" s="180">
        <f>A!G1491</f>
        <v>4036</v>
      </c>
      <c r="I33" s="32"/>
      <c r="J33" s="134">
        <f t="shared" si="4"/>
        <v>3681</v>
      </c>
      <c r="K33" s="180">
        <f t="shared" si="5"/>
        <v>4079.6030794278959</v>
      </c>
      <c r="L33" s="180">
        <f t="shared" ref="L33:L49" si="6">AVERAGE(C33:I33)</f>
        <v>3918.7256158856021</v>
      </c>
      <c r="M33" s="26">
        <f t="shared" ref="M33:M49" si="7">ABS((K33-J33)/L33)</f>
        <v>0.10171752720120329</v>
      </c>
      <c r="O33" s="698">
        <f>A!H1491</f>
        <v>4327.3706883889718</v>
      </c>
      <c r="Z33" s="12"/>
    </row>
    <row r="34" spans="2:26" ht="12" customHeight="1">
      <c r="B34" s="186" t="s">
        <v>456</v>
      </c>
      <c r="C34" s="180">
        <f>A!B1492</f>
        <v>4946.1977651546658</v>
      </c>
      <c r="D34" s="180">
        <f>A!C1492</f>
        <v>4603</v>
      </c>
      <c r="E34" s="180">
        <f>A!D1492</f>
        <v>4352</v>
      </c>
      <c r="F34" s="180"/>
      <c r="G34" s="180">
        <f>A!F1492</f>
        <v>5157.7319999999636</v>
      </c>
      <c r="H34" s="180">
        <f>A!G1492</f>
        <v>4899</v>
      </c>
      <c r="I34" s="32"/>
      <c r="J34" s="134">
        <f t="shared" si="4"/>
        <v>4352</v>
      </c>
      <c r="K34" s="180">
        <f t="shared" si="5"/>
        <v>5157.7319999999636</v>
      </c>
      <c r="L34" s="180">
        <f t="shared" si="6"/>
        <v>4791.5859530309262</v>
      </c>
      <c r="M34" s="26">
        <f t="shared" si="7"/>
        <v>0.16815559772861768</v>
      </c>
      <c r="O34" s="698">
        <f>A!H1492</f>
        <v>3616.5156997042213</v>
      </c>
      <c r="Z34" s="12"/>
    </row>
    <row r="35" spans="2:26" ht="12" customHeight="1">
      <c r="B35" s="186" t="s">
        <v>457</v>
      </c>
      <c r="C35" s="180">
        <f>A!B1493</f>
        <v>866.59468572676997</v>
      </c>
      <c r="D35" s="180">
        <f>A!C1493</f>
        <v>922</v>
      </c>
      <c r="E35" s="180">
        <f>A!D1493</f>
        <v>631</v>
      </c>
      <c r="F35" s="180"/>
      <c r="G35" s="180">
        <f>A!F1493</f>
        <v>1081.7069999998494</v>
      </c>
      <c r="H35" s="180">
        <f>A!G1493</f>
        <v>863</v>
      </c>
      <c r="I35" s="32"/>
      <c r="J35" s="134">
        <f>MINA(C35:I35)</f>
        <v>631</v>
      </c>
      <c r="K35" s="180">
        <f>MAXA(C35:I35)</f>
        <v>1081.7069999998494</v>
      </c>
      <c r="L35" s="180">
        <f t="shared" si="6"/>
        <v>872.86033714532391</v>
      </c>
      <c r="M35" s="26">
        <f t="shared" si="7"/>
        <v>0.51635637549287616</v>
      </c>
      <c r="O35" s="698">
        <f>A!H1493</f>
        <v>-710.85498868475042</v>
      </c>
      <c r="Z35" s="12"/>
    </row>
    <row r="36" spans="2:26" ht="12" customHeight="1">
      <c r="B36" s="186" t="s">
        <v>458</v>
      </c>
      <c r="C36" s="180">
        <f>A!B1494</f>
        <v>4609.4030281066807</v>
      </c>
      <c r="D36" s="180">
        <f>A!C1494</f>
        <v>4260</v>
      </c>
      <c r="E36" s="180">
        <f>A!D1494</f>
        <v>4172</v>
      </c>
      <c r="F36" s="180"/>
      <c r="G36" s="180">
        <f>A!F1494</f>
        <v>4702.7889999999788</v>
      </c>
      <c r="H36" s="180">
        <f>A!G1494</f>
        <v>4524</v>
      </c>
      <c r="I36" s="32"/>
      <c r="J36" s="134">
        <f>MINA(C36:I36)</f>
        <v>4172</v>
      </c>
      <c r="K36" s="180">
        <f>MAXA(C36:I36)</f>
        <v>4702.7889999999788</v>
      </c>
      <c r="L36" s="180">
        <f t="shared" si="6"/>
        <v>4453.6384056213319</v>
      </c>
      <c r="M36" s="26">
        <f t="shared" si="7"/>
        <v>0.11918098230202591</v>
      </c>
      <c r="O36" s="698">
        <f>A!H1494</f>
        <v>3775.6664237043988</v>
      </c>
      <c r="Z36" s="12"/>
    </row>
    <row r="37" spans="2:26" ht="12" customHeight="1">
      <c r="B37" s="186" t="s">
        <v>459</v>
      </c>
      <c r="C37" s="180">
        <f>A!B1495</f>
        <v>336.79473704798511</v>
      </c>
      <c r="D37" s="180">
        <f>A!C1495</f>
        <v>343</v>
      </c>
      <c r="E37" s="180">
        <f>A!D1495</f>
        <v>180</v>
      </c>
      <c r="F37" s="180"/>
      <c r="G37" s="180">
        <f>A!F1495</f>
        <v>454.94299999998475</v>
      </c>
      <c r="H37" s="180">
        <f>A!G1495</f>
        <v>375</v>
      </c>
      <c r="I37" s="32"/>
      <c r="J37" s="134">
        <f>MINA(C37:I37)</f>
        <v>180</v>
      </c>
      <c r="K37" s="180">
        <f>MAXA(C37:I37)</f>
        <v>454.94299999998475</v>
      </c>
      <c r="L37" s="180">
        <f t="shared" si="6"/>
        <v>337.94754740959399</v>
      </c>
      <c r="M37" s="26">
        <f t="shared" si="7"/>
        <v>0.81356708195533245</v>
      </c>
      <c r="O37" s="698">
        <f>A!H1495</f>
        <v>-159.15072400017743</v>
      </c>
      <c r="Z37" s="12"/>
    </row>
    <row r="38" spans="2:26" ht="12" customHeight="1">
      <c r="B38" s="186" t="s">
        <v>460</v>
      </c>
      <c r="C38" s="180">
        <f>A!B1496</f>
        <v>-3036.6939446745309</v>
      </c>
      <c r="D38" s="180">
        <f>A!C1496</f>
        <v>-3767</v>
      </c>
      <c r="E38" s="180">
        <f>A!D1496</f>
        <v>-3772</v>
      </c>
      <c r="F38" s="180"/>
      <c r="G38" s="180">
        <f>A!F1496</f>
        <v>-3031.9460000000472</v>
      </c>
      <c r="H38" s="180">
        <f>A!G1496</f>
        <v>-2985</v>
      </c>
      <c r="I38" s="32"/>
      <c r="J38" s="134">
        <f t="shared" si="4"/>
        <v>-3772</v>
      </c>
      <c r="K38" s="180">
        <f t="shared" si="5"/>
        <v>-2985</v>
      </c>
      <c r="L38" s="180">
        <f t="shared" si="6"/>
        <v>-3318.5279889349158</v>
      </c>
      <c r="M38" s="26">
        <f t="shared" si="7"/>
        <v>0.23715334106691932</v>
      </c>
      <c r="O38" s="698">
        <f>A!H1496</f>
        <v>-3642.4419705163855</v>
      </c>
      <c r="Z38" s="12"/>
    </row>
    <row r="39" spans="2:26" ht="12" customHeight="1">
      <c r="B39" s="186" t="s">
        <v>461</v>
      </c>
      <c r="C39" s="180">
        <f>A!B1497</f>
        <v>17752.305570698405</v>
      </c>
      <c r="D39" s="180">
        <f>A!C1497</f>
        <v>17430</v>
      </c>
      <c r="E39" s="180">
        <f>A!D1497</f>
        <v>17382</v>
      </c>
      <c r="F39" s="180"/>
      <c r="G39" s="180">
        <f>A!F1497</f>
        <v>17927.161000000247</v>
      </c>
      <c r="H39" s="180">
        <f>A!G1497</f>
        <v>18065</v>
      </c>
      <c r="I39" s="32"/>
      <c r="J39" s="134">
        <f t="shared" si="4"/>
        <v>17382</v>
      </c>
      <c r="K39" s="180">
        <f t="shared" si="5"/>
        <v>18065</v>
      </c>
      <c r="L39" s="180">
        <f t="shared" si="6"/>
        <v>17711.29331413973</v>
      </c>
      <c r="M39" s="26">
        <f t="shared" si="7"/>
        <v>3.8562965893333724E-2</v>
      </c>
      <c r="O39" s="698">
        <f>A!H1497</f>
        <v>19914.505465591363</v>
      </c>
      <c r="Z39" s="12"/>
    </row>
    <row r="40" spans="2:26" ht="12" customHeight="1">
      <c r="B40" s="186" t="s">
        <v>467</v>
      </c>
      <c r="C40" s="180">
        <f>A!B1498</f>
        <v>-3174.5855715648722</v>
      </c>
      <c r="D40" s="180">
        <f>A!C1498</f>
        <v>-3463</v>
      </c>
      <c r="E40" s="180">
        <f>A!D1498</f>
        <v>-3442</v>
      </c>
      <c r="F40" s="180"/>
      <c r="G40" s="180"/>
      <c r="H40" s="180">
        <f>A!G1498</f>
        <v>-3247</v>
      </c>
      <c r="I40" s="32"/>
      <c r="J40" s="134">
        <f t="shared" si="4"/>
        <v>-3463</v>
      </c>
      <c r="K40" s="180">
        <f t="shared" si="5"/>
        <v>-3174.5855715648722</v>
      </c>
      <c r="L40" s="180">
        <f t="shared" si="6"/>
        <v>-3331.6463928912181</v>
      </c>
      <c r="M40" s="26">
        <f t="shared" si="7"/>
        <v>8.656813911900188E-2</v>
      </c>
      <c r="O40" s="698">
        <f>A!H1498</f>
        <v>-4265.6380565141626</v>
      </c>
      <c r="Z40" s="12"/>
    </row>
    <row r="41" spans="2:26" ht="12" customHeight="1">
      <c r="B41" s="186" t="s">
        <v>468</v>
      </c>
      <c r="C41" s="180">
        <f>A!B1499</f>
        <v>-3149.0399436906118</v>
      </c>
      <c r="D41" s="180">
        <f>A!C1499</f>
        <v>-2746</v>
      </c>
      <c r="E41" s="180">
        <f>A!D1499</f>
        <v>-2723</v>
      </c>
      <c r="F41" s="180"/>
      <c r="G41" s="180"/>
      <c r="H41" s="180">
        <f>A!G1499</f>
        <v>-3191</v>
      </c>
      <c r="I41" s="32"/>
      <c r="J41" s="134">
        <f t="shared" si="4"/>
        <v>-3191</v>
      </c>
      <c r="K41" s="180">
        <f t="shared" si="5"/>
        <v>-2723</v>
      </c>
      <c r="L41" s="180">
        <f t="shared" si="6"/>
        <v>-2952.259985922653</v>
      </c>
      <c r="M41" s="26">
        <f t="shared" si="7"/>
        <v>0.15852262410207027</v>
      </c>
      <c r="O41" s="698">
        <f>A!H1499</f>
        <v>0</v>
      </c>
      <c r="Z41" s="12"/>
    </row>
    <row r="42" spans="2:26" ht="12" customHeight="1">
      <c r="B42" s="186" t="s">
        <v>469</v>
      </c>
      <c r="C42" s="180">
        <f>A!B1500</f>
        <v>-1994.9489155549854</v>
      </c>
      <c r="D42" s="180">
        <f>A!C1500</f>
        <v>-1973</v>
      </c>
      <c r="E42" s="180">
        <f>A!D1500</f>
        <v>-1639</v>
      </c>
      <c r="F42" s="180"/>
      <c r="G42" s="180"/>
      <c r="H42" s="180">
        <f>A!G1500</f>
        <v>-1662</v>
      </c>
      <c r="I42" s="32"/>
      <c r="J42" s="134">
        <f t="shared" si="4"/>
        <v>-1994.9489155549854</v>
      </c>
      <c r="K42" s="180">
        <f t="shared" si="5"/>
        <v>-1639</v>
      </c>
      <c r="L42" s="180">
        <f t="shared" si="6"/>
        <v>-1817.2372288887464</v>
      </c>
      <c r="M42" s="26">
        <f t="shared" si="7"/>
        <v>0.19587366464677303</v>
      </c>
      <c r="O42" s="698">
        <f>A!H1500</f>
        <v>0</v>
      </c>
      <c r="Z42" s="12"/>
    </row>
    <row r="43" spans="2:26" ht="12" customHeight="1">
      <c r="B43" s="186" t="s">
        <v>470</v>
      </c>
      <c r="C43" s="180">
        <f>A!B1501</f>
        <v>-2754.9132462438247</v>
      </c>
      <c r="D43" s="180">
        <f>A!C1501</f>
        <v>-2510</v>
      </c>
      <c r="E43" s="180">
        <f>A!D1501</f>
        <v>-2622</v>
      </c>
      <c r="F43" s="180"/>
      <c r="G43" s="180"/>
      <c r="H43" s="180">
        <f>A!G1501</f>
        <v>-2910</v>
      </c>
      <c r="I43" s="32"/>
      <c r="J43" s="134">
        <f t="shared" si="4"/>
        <v>-2910</v>
      </c>
      <c r="K43" s="180">
        <f t="shared" si="5"/>
        <v>-2510</v>
      </c>
      <c r="L43" s="180">
        <f t="shared" si="6"/>
        <v>-2699.2283115609562</v>
      </c>
      <c r="M43" s="26">
        <f t="shared" si="7"/>
        <v>0.14819050255466576</v>
      </c>
      <c r="O43" s="698">
        <f>A!H1501</f>
        <v>-2928.7772411459919</v>
      </c>
      <c r="Z43" s="12"/>
    </row>
    <row r="44" spans="2:26" ht="12" customHeight="1">
      <c r="B44" s="186" t="s">
        <v>471</v>
      </c>
      <c r="C44" s="180">
        <f>A!B1502</f>
        <v>-1724.4010536126152</v>
      </c>
      <c r="D44" s="180">
        <f>A!C1502</f>
        <v>-1527</v>
      </c>
      <c r="E44" s="180">
        <f>A!D1502</f>
        <v>-1584</v>
      </c>
      <c r="F44" s="180"/>
      <c r="G44" s="180"/>
      <c r="H44" s="180">
        <f>A!G1502</f>
        <v>-1627</v>
      </c>
      <c r="I44" s="32"/>
      <c r="J44" s="134">
        <f t="shared" si="4"/>
        <v>-1724.4010536126152</v>
      </c>
      <c r="K44" s="180">
        <f t="shared" si="5"/>
        <v>-1527</v>
      </c>
      <c r="L44" s="180">
        <f t="shared" si="6"/>
        <v>-1615.6002634031538</v>
      </c>
      <c r="M44" s="26">
        <f t="shared" si="7"/>
        <v>0.12218434106763706</v>
      </c>
      <c r="O44" s="698">
        <f>A!H1502</f>
        <v>-1765.6036875893624</v>
      </c>
      <c r="Z44" s="12"/>
    </row>
    <row r="45" spans="2:26" ht="12" customHeight="1">
      <c r="B45" s="186" t="s">
        <v>489</v>
      </c>
      <c r="C45" s="180">
        <f>A!B1503</f>
        <v>-4499.2387514203074</v>
      </c>
      <c r="D45" s="180">
        <f>A!C1503</f>
        <v>-3096</v>
      </c>
      <c r="E45" s="180">
        <f>A!D1503</f>
        <v>-3095</v>
      </c>
      <c r="F45" s="180"/>
      <c r="G45" s="180">
        <f>A!F1503</f>
        <v>-3912.1489999999285</v>
      </c>
      <c r="H45" s="180">
        <f>A!G1503</f>
        <v>-3354</v>
      </c>
      <c r="I45" s="32"/>
      <c r="J45" s="134">
        <f t="shared" si="4"/>
        <v>-4499.2387514203074</v>
      </c>
      <c r="K45" s="180">
        <f t="shared" si="5"/>
        <v>-3095</v>
      </c>
      <c r="L45" s="180">
        <f t="shared" si="6"/>
        <v>-3591.2775502840473</v>
      </c>
      <c r="M45" s="26">
        <f t="shared" si="7"/>
        <v>0.39101370800740282</v>
      </c>
      <c r="O45" s="698">
        <f>A!H1503</f>
        <v>-3711.9134428565449</v>
      </c>
      <c r="Z45" s="12"/>
    </row>
    <row r="46" spans="2:26" ht="12" customHeight="1">
      <c r="B46" s="186" t="s">
        <v>490</v>
      </c>
      <c r="C46" s="180">
        <f>A!B1504</f>
        <v>13805.73111636507</v>
      </c>
      <c r="D46" s="180">
        <f>A!C1504</f>
        <v>14303</v>
      </c>
      <c r="E46" s="180">
        <f>A!D1504</f>
        <v>14304</v>
      </c>
      <c r="F46" s="180"/>
      <c r="G46" s="180">
        <f>A!F1504</f>
        <v>13913.444999999987</v>
      </c>
      <c r="H46" s="180">
        <f>A!G1504</f>
        <v>14230</v>
      </c>
      <c r="I46" s="32"/>
      <c r="J46" s="134">
        <f t="shared" si="4"/>
        <v>13805.73111636507</v>
      </c>
      <c r="K46" s="180">
        <f t="shared" si="5"/>
        <v>14304</v>
      </c>
      <c r="L46" s="180">
        <f t="shared" si="6"/>
        <v>14111.235223273014</v>
      </c>
      <c r="M46" s="26">
        <f t="shared" si="7"/>
        <v>3.5310082763921176E-2</v>
      </c>
      <c r="O46" s="698">
        <f>A!H1504</f>
        <v>15725.207699449</v>
      </c>
      <c r="Z46" s="12"/>
    </row>
    <row r="47" spans="2:26" ht="12" customHeight="1">
      <c r="B47" s="186" t="s">
        <v>491</v>
      </c>
      <c r="C47" s="180">
        <f>A!B1505</f>
        <v>-2963.4018331640655</v>
      </c>
      <c r="D47" s="180">
        <f>A!C1505</f>
        <v>-3241</v>
      </c>
      <c r="E47" s="180">
        <f>A!D1505</f>
        <v>-3233</v>
      </c>
      <c r="F47" s="180"/>
      <c r="G47" s="180">
        <f>A!F1505</f>
        <v>-3148.170000000202</v>
      </c>
      <c r="H47" s="180">
        <f>A!G1505</f>
        <v>-2742</v>
      </c>
      <c r="I47" s="32"/>
      <c r="J47" s="134">
        <f t="shared" si="4"/>
        <v>-3241</v>
      </c>
      <c r="K47" s="180">
        <f t="shared" si="5"/>
        <v>-2742</v>
      </c>
      <c r="L47" s="180">
        <f t="shared" si="6"/>
        <v>-3065.5143666328536</v>
      </c>
      <c r="M47" s="26">
        <f t="shared" si="7"/>
        <v>0.16277855534831476</v>
      </c>
      <c r="O47" s="698">
        <f>A!H1505</f>
        <v>-4079.1325080049719</v>
      </c>
      <c r="Z47" s="12"/>
    </row>
    <row r="48" spans="2:26" ht="12" customHeight="1">
      <c r="B48" s="186" t="s">
        <v>492</v>
      </c>
      <c r="C48" s="180">
        <f>A!B1506</f>
        <v>-4197.3004344084002</v>
      </c>
      <c r="D48" s="180">
        <f>A!C1506</f>
        <v>-4346</v>
      </c>
      <c r="E48" s="180">
        <f>A!D1506</f>
        <v>-4354</v>
      </c>
      <c r="F48" s="180"/>
      <c r="G48" s="180">
        <f>A!F1506</f>
        <v>-4001.9239999999591</v>
      </c>
      <c r="H48" s="180">
        <f>A!G1506</f>
        <v>-4350</v>
      </c>
      <c r="I48" s="32"/>
      <c r="J48" s="134">
        <f t="shared" si="4"/>
        <v>-4354</v>
      </c>
      <c r="K48" s="180">
        <f t="shared" si="5"/>
        <v>-4001.9239999999591</v>
      </c>
      <c r="L48" s="180">
        <f t="shared" si="6"/>
        <v>-4249.8448868816722</v>
      </c>
      <c r="M48" s="26">
        <f t="shared" si="7"/>
        <v>8.2844435354998816E-2</v>
      </c>
      <c r="O48" s="698">
        <f>A!H1506</f>
        <v>-4194.1394102800987</v>
      </c>
      <c r="Z48" s="12"/>
    </row>
    <row r="49" spans="2:26" ht="12" customHeight="1" thickBot="1">
      <c r="B49" s="187" t="s">
        <v>493</v>
      </c>
      <c r="C49" s="28">
        <f>A!B1507</f>
        <v>-2398.8747508219385</v>
      </c>
      <c r="D49" s="28">
        <f>A!C1507</f>
        <v>-2713</v>
      </c>
      <c r="E49" s="28">
        <f>A!D1507</f>
        <v>-2720</v>
      </c>
      <c r="F49" s="28"/>
      <c r="G49" s="28">
        <f>A!F1507</f>
        <v>-2413.1970000000147</v>
      </c>
      <c r="H49" s="28">
        <f>A!G1507</f>
        <v>-2449</v>
      </c>
      <c r="I49" s="27"/>
      <c r="J49" s="135">
        <f t="shared" si="4"/>
        <v>-2720</v>
      </c>
      <c r="K49" s="28">
        <f t="shared" si="5"/>
        <v>-2398.8747508219385</v>
      </c>
      <c r="L49" s="28">
        <f t="shared" si="6"/>
        <v>-2538.8143501643908</v>
      </c>
      <c r="M49" s="26">
        <f t="shared" si="7"/>
        <v>0.12648630615990819</v>
      </c>
      <c r="O49" s="699">
        <f>A!H1507</f>
        <v>-2647.9537177792263</v>
      </c>
      <c r="Z49" s="12"/>
    </row>
    <row r="50" spans="2:26" ht="12" customHeight="1" thickTop="1">
      <c r="B50" s="774" t="s">
        <v>807</v>
      </c>
      <c r="C50" s="180"/>
      <c r="D50" s="30"/>
      <c r="E50" s="180"/>
      <c r="F50" s="180"/>
      <c r="G50" s="180"/>
      <c r="H50" s="180"/>
      <c r="I50" s="32"/>
      <c r="J50" s="180"/>
      <c r="K50" s="180"/>
      <c r="L50" s="180"/>
      <c r="M50" s="555"/>
      <c r="N50" s="32"/>
      <c r="O50" s="689"/>
      <c r="Z50" s="12"/>
    </row>
    <row r="51" spans="2:26" ht="12" customHeight="1">
      <c r="C51" s="180"/>
      <c r="D51" s="180"/>
      <c r="E51" s="180"/>
      <c r="F51" s="180"/>
      <c r="G51" s="180"/>
      <c r="H51" s="180"/>
      <c r="I51" s="32"/>
      <c r="J51" s="180"/>
      <c r="K51" s="180"/>
      <c r="L51" s="180"/>
      <c r="M51" s="622"/>
      <c r="N51" s="32"/>
      <c r="O51" s="689"/>
      <c r="Z51" s="12"/>
    </row>
    <row r="52" spans="2:26" ht="16.5" customHeight="1" thickBot="1">
      <c r="B52" s="173" t="s">
        <v>2210</v>
      </c>
      <c r="C52" s="180"/>
      <c r="D52" s="180"/>
      <c r="E52" s="180"/>
      <c r="F52" s="180"/>
      <c r="G52" s="180"/>
      <c r="H52" s="180"/>
      <c r="I52" s="32"/>
      <c r="J52" s="180"/>
      <c r="K52" s="180"/>
      <c r="L52" s="180"/>
      <c r="M52" s="556"/>
      <c r="N52" s="32"/>
      <c r="O52" s="689"/>
      <c r="Z52" s="12"/>
    </row>
    <row r="53" spans="2:26" ht="12" customHeight="1" thickTop="1">
      <c r="B53" s="19" t="s">
        <v>283</v>
      </c>
      <c r="C53" s="129"/>
      <c r="D53" s="130"/>
      <c r="E53" s="129"/>
      <c r="F53" s="130"/>
      <c r="G53" s="130"/>
      <c r="H53" s="130"/>
      <c r="I53" s="126"/>
      <c r="J53" s="1096" t="s">
        <v>23</v>
      </c>
      <c r="K53" s="1097"/>
      <c r="L53" s="1097"/>
      <c r="M53" s="1098"/>
      <c r="N53" s="31"/>
      <c r="O53" s="695"/>
      <c r="Z53" s="12"/>
    </row>
    <row r="54" spans="2:26" ht="12" customHeight="1">
      <c r="B54" s="153"/>
      <c r="C54" s="663" t="s">
        <v>237</v>
      </c>
      <c r="D54" s="663" t="s">
        <v>426</v>
      </c>
      <c r="E54" s="663" t="s">
        <v>250</v>
      </c>
      <c r="F54" s="664" t="s">
        <v>357</v>
      </c>
      <c r="G54" s="663" t="s">
        <v>372</v>
      </c>
      <c r="H54" s="665" t="s">
        <v>384</v>
      </c>
      <c r="I54" s="383"/>
      <c r="J54" s="179"/>
      <c r="K54" s="179"/>
      <c r="L54" s="179"/>
      <c r="M54" s="22" t="s">
        <v>24</v>
      </c>
      <c r="N54" s="32"/>
      <c r="O54" s="694" t="str">
        <f>YourData!$J$4</f>
        <v>Tested Prg</v>
      </c>
      <c r="P54" s="2"/>
      <c r="Q54" s="12"/>
      <c r="R54" s="12"/>
      <c r="S54" s="12"/>
      <c r="T54" s="12"/>
      <c r="U54" s="2"/>
      <c r="V54" s="2"/>
      <c r="W54" s="2"/>
      <c r="X54" s="2"/>
      <c r="Y54" s="12"/>
      <c r="Z54" s="12"/>
    </row>
    <row r="55" spans="2:26" ht="12" customHeight="1">
      <c r="B55" s="154" t="s">
        <v>803</v>
      </c>
      <c r="C55" s="23" t="s">
        <v>25</v>
      </c>
      <c r="D55" s="23" t="s">
        <v>13</v>
      </c>
      <c r="E55" s="23" t="s">
        <v>13</v>
      </c>
      <c r="F55" s="322" t="s">
        <v>355</v>
      </c>
      <c r="G55" s="322" t="s">
        <v>365</v>
      </c>
      <c r="H55" s="322" t="s">
        <v>385</v>
      </c>
      <c r="I55" s="384"/>
      <c r="J55" s="23" t="s">
        <v>26</v>
      </c>
      <c r="K55" s="23" t="s">
        <v>27</v>
      </c>
      <c r="L55" s="23" t="s">
        <v>603</v>
      </c>
      <c r="M55" s="24" t="s">
        <v>604</v>
      </c>
      <c r="N55" s="32"/>
      <c r="O55" s="705" t="str">
        <f>YourData!$J$8</f>
        <v>Org</v>
      </c>
      <c r="P55" s="2"/>
      <c r="Q55" s="12"/>
      <c r="R55" s="12"/>
      <c r="S55" s="12"/>
      <c r="T55" s="12"/>
      <c r="U55" s="2"/>
      <c r="V55" s="2"/>
      <c r="W55" s="2"/>
      <c r="X55" s="2"/>
      <c r="Y55" s="12"/>
      <c r="Z55" s="12"/>
    </row>
    <row r="56" spans="2:26" ht="12" customHeight="1">
      <c r="B56" s="185" t="s">
        <v>454</v>
      </c>
      <c r="C56" s="180">
        <f>A!B1550</f>
        <v>0</v>
      </c>
      <c r="D56" s="180">
        <f>A!C1550</f>
        <v>0</v>
      </c>
      <c r="E56" s="180">
        <f>A!D1550</f>
        <v>0</v>
      </c>
      <c r="F56" s="180">
        <f>A!E1550</f>
        <v>0</v>
      </c>
      <c r="G56" s="180">
        <f>A!F1550</f>
        <v>0</v>
      </c>
      <c r="H56" s="180">
        <f>A!G1550</f>
        <v>0</v>
      </c>
      <c r="I56" s="180"/>
      <c r="J56" s="181">
        <f t="shared" ref="J56:J73" si="8">MINA(C56:I56)</f>
        <v>0</v>
      </c>
      <c r="K56" s="180">
        <f t="shared" ref="K56:K73" si="9">MAXA(C56:I56)</f>
        <v>0</v>
      </c>
      <c r="L56" s="180">
        <f>AVERAGE(C56:I56)</f>
        <v>0</v>
      </c>
      <c r="M56" s="973" t="s">
        <v>808</v>
      </c>
      <c r="N56" s="32"/>
      <c r="O56" s="725">
        <f>A!H1550</f>
        <v>0</v>
      </c>
      <c r="P56" s="2"/>
      <c r="Q56" s="12"/>
      <c r="R56" s="12"/>
      <c r="S56" s="12"/>
      <c r="T56" s="12"/>
      <c r="U56" s="2"/>
      <c r="V56" s="2"/>
      <c r="W56" s="2"/>
      <c r="X56" s="2"/>
      <c r="Y56" s="12"/>
      <c r="Z56" s="12"/>
    </row>
    <row r="57" spans="2:26" ht="12" customHeight="1">
      <c r="B57" s="186" t="s">
        <v>455</v>
      </c>
      <c r="C57" s="180">
        <f>A!B1551</f>
        <v>0</v>
      </c>
      <c r="D57" s="180">
        <f>A!C1551</f>
        <v>0</v>
      </c>
      <c r="E57" s="180">
        <f>A!D1551</f>
        <v>0</v>
      </c>
      <c r="F57" s="180">
        <f>A!E1551</f>
        <v>0</v>
      </c>
      <c r="G57" s="180">
        <f>A!F1551</f>
        <v>0</v>
      </c>
      <c r="H57" s="180">
        <f>A!G1551</f>
        <v>0</v>
      </c>
      <c r="I57" s="127"/>
      <c r="J57" s="180">
        <f t="shared" si="8"/>
        <v>0</v>
      </c>
      <c r="K57" s="180">
        <f t="shared" si="9"/>
        <v>0</v>
      </c>
      <c r="L57" s="180">
        <f t="shared" ref="L57:L73" si="10">AVERAGE(C57:I57)</f>
        <v>0</v>
      </c>
      <c r="M57" s="973" t="s">
        <v>808</v>
      </c>
      <c r="N57" s="32"/>
      <c r="O57" s="725">
        <f>A!H1551</f>
        <v>0</v>
      </c>
      <c r="P57" s="2"/>
      <c r="Q57" s="12"/>
      <c r="R57" s="12"/>
      <c r="S57" s="12"/>
      <c r="T57" s="12"/>
      <c r="U57" s="2"/>
      <c r="V57" s="2"/>
      <c r="W57" s="2"/>
      <c r="X57" s="2"/>
      <c r="Y57" s="12"/>
      <c r="Z57" s="12"/>
    </row>
    <row r="58" spans="2:26" ht="12" customHeight="1">
      <c r="B58" s="186" t="s">
        <v>456</v>
      </c>
      <c r="C58" s="180">
        <f>A!B1552</f>
        <v>0</v>
      </c>
      <c r="D58" s="180">
        <f>A!C1552</f>
        <v>0</v>
      </c>
      <c r="E58" s="180">
        <f>A!D1552</f>
        <v>0</v>
      </c>
      <c r="F58" s="180">
        <f>A!E1552</f>
        <v>0</v>
      </c>
      <c r="G58" s="180">
        <f>A!F1552</f>
        <v>0</v>
      </c>
      <c r="H58" s="180">
        <f>A!G1552</f>
        <v>0</v>
      </c>
      <c r="I58" s="127"/>
      <c r="J58" s="180">
        <f t="shared" si="8"/>
        <v>0</v>
      </c>
      <c r="K58" s="180">
        <f t="shared" si="9"/>
        <v>0</v>
      </c>
      <c r="L58" s="180">
        <f t="shared" si="10"/>
        <v>0</v>
      </c>
      <c r="M58" s="973" t="s">
        <v>808</v>
      </c>
      <c r="N58" s="32"/>
      <c r="O58" s="725">
        <f>A!H1552</f>
        <v>0</v>
      </c>
      <c r="P58" s="2"/>
      <c r="Q58" s="12"/>
      <c r="R58" s="12"/>
      <c r="S58" s="12"/>
      <c r="T58" s="12"/>
      <c r="U58" s="2"/>
      <c r="V58" s="2"/>
      <c r="W58" s="2"/>
      <c r="X58" s="2"/>
      <c r="Y58" s="12"/>
      <c r="Z58" s="12"/>
    </row>
    <row r="59" spans="2:26" ht="12" customHeight="1">
      <c r="B59" s="186" t="s">
        <v>457</v>
      </c>
      <c r="C59" s="180">
        <f>A!B1553</f>
        <v>0</v>
      </c>
      <c r="D59" s="180">
        <f>A!C1553</f>
        <v>0</v>
      </c>
      <c r="E59" s="180">
        <f>A!D1553</f>
        <v>0</v>
      </c>
      <c r="F59" s="180">
        <f>A!E1553</f>
        <v>0</v>
      </c>
      <c r="G59" s="180">
        <f>A!F1553</f>
        <v>0</v>
      </c>
      <c r="H59" s="180">
        <f>A!G1553</f>
        <v>0</v>
      </c>
      <c r="I59" s="127"/>
      <c r="J59" s="134">
        <f t="shared" si="8"/>
        <v>0</v>
      </c>
      <c r="K59" s="180">
        <f t="shared" si="9"/>
        <v>0</v>
      </c>
      <c r="L59" s="180">
        <f t="shared" si="10"/>
        <v>0</v>
      </c>
      <c r="M59" s="973" t="s">
        <v>808</v>
      </c>
      <c r="N59" s="32"/>
      <c r="O59" s="725">
        <f>A!H1553</f>
        <v>0</v>
      </c>
      <c r="P59" s="2"/>
      <c r="Q59" s="12"/>
      <c r="R59" s="12"/>
      <c r="S59" s="12"/>
      <c r="T59" s="12"/>
      <c r="U59" s="2"/>
      <c r="V59" s="2"/>
      <c r="W59" s="2"/>
      <c r="X59" s="2"/>
      <c r="Y59" s="12"/>
      <c r="Z59" s="12"/>
    </row>
    <row r="60" spans="2:26" ht="12" customHeight="1">
      <c r="B60" s="186" t="s">
        <v>458</v>
      </c>
      <c r="C60" s="180">
        <f>A!B1554</f>
        <v>0</v>
      </c>
      <c r="D60" s="180">
        <f>A!C1554</f>
        <v>0</v>
      </c>
      <c r="E60" s="180">
        <f>A!D1554</f>
        <v>0</v>
      </c>
      <c r="F60" s="180">
        <f>A!E1554</f>
        <v>0</v>
      </c>
      <c r="G60" s="180">
        <f>A!F1554</f>
        <v>0</v>
      </c>
      <c r="H60" s="180">
        <f>A!G1554</f>
        <v>0</v>
      </c>
      <c r="I60" s="127"/>
      <c r="J60" s="134">
        <f t="shared" si="8"/>
        <v>0</v>
      </c>
      <c r="K60" s="180">
        <f t="shared" si="9"/>
        <v>0</v>
      </c>
      <c r="L60" s="180">
        <f t="shared" si="10"/>
        <v>0</v>
      </c>
      <c r="M60" s="973" t="s">
        <v>808</v>
      </c>
      <c r="N60" s="32"/>
      <c r="O60" s="725">
        <f>A!H1554</f>
        <v>0</v>
      </c>
      <c r="P60" s="2"/>
      <c r="Q60" s="12"/>
      <c r="R60" s="12"/>
      <c r="S60" s="12"/>
      <c r="T60" s="12"/>
      <c r="U60" s="2"/>
      <c r="V60" s="2"/>
      <c r="W60" s="2"/>
      <c r="X60" s="2"/>
      <c r="Y60" s="12"/>
      <c r="Z60" s="12"/>
    </row>
    <row r="61" spans="2:26" ht="12" customHeight="1">
      <c r="B61" s="186" t="s">
        <v>459</v>
      </c>
      <c r="C61" s="180">
        <f>A!B1555</f>
        <v>0</v>
      </c>
      <c r="D61" s="180">
        <f>A!C1555</f>
        <v>0</v>
      </c>
      <c r="E61" s="180">
        <f>A!D1555</f>
        <v>0</v>
      </c>
      <c r="F61" s="180">
        <f>A!E1555</f>
        <v>0</v>
      </c>
      <c r="G61" s="180">
        <f>A!F1555</f>
        <v>0</v>
      </c>
      <c r="H61" s="180">
        <f>A!G1555</f>
        <v>0</v>
      </c>
      <c r="I61" s="127"/>
      <c r="J61" s="134">
        <f t="shared" si="8"/>
        <v>0</v>
      </c>
      <c r="K61" s="180">
        <f t="shared" si="9"/>
        <v>0</v>
      </c>
      <c r="L61" s="180">
        <f t="shared" si="10"/>
        <v>0</v>
      </c>
      <c r="M61" s="973" t="s">
        <v>808</v>
      </c>
      <c r="N61" s="32"/>
      <c r="O61" s="725">
        <f>A!H1555</f>
        <v>0</v>
      </c>
      <c r="P61" s="2"/>
      <c r="Q61" s="12"/>
      <c r="R61" s="12"/>
      <c r="S61" s="12"/>
      <c r="T61" s="12"/>
      <c r="U61" s="2"/>
      <c r="V61" s="2"/>
      <c r="W61" s="2"/>
      <c r="X61" s="2"/>
      <c r="Y61" s="12"/>
      <c r="Z61" s="12"/>
    </row>
    <row r="62" spans="2:26" ht="12" customHeight="1">
      <c r="B62" s="186" t="s">
        <v>460</v>
      </c>
      <c r="C62" s="180">
        <f>A!B1556</f>
        <v>0</v>
      </c>
      <c r="D62" s="180">
        <f>A!C1556</f>
        <v>0</v>
      </c>
      <c r="E62" s="180">
        <f>A!D1556</f>
        <v>0</v>
      </c>
      <c r="F62" s="180">
        <f>A!E1556</f>
        <v>0</v>
      </c>
      <c r="G62" s="180">
        <f>A!F1556</f>
        <v>0</v>
      </c>
      <c r="H62" s="180">
        <f>A!G1556</f>
        <v>0</v>
      </c>
      <c r="I62" s="127"/>
      <c r="J62" s="180">
        <f t="shared" si="8"/>
        <v>0</v>
      </c>
      <c r="K62" s="180">
        <f t="shared" si="9"/>
        <v>0</v>
      </c>
      <c r="L62" s="180">
        <f t="shared" si="10"/>
        <v>0</v>
      </c>
      <c r="M62" s="973" t="s">
        <v>808</v>
      </c>
      <c r="N62" s="32"/>
      <c r="O62" s="725">
        <f>A!H1556</f>
        <v>0</v>
      </c>
      <c r="P62" s="2"/>
      <c r="Q62" s="12"/>
      <c r="R62" s="12"/>
      <c r="S62" s="12"/>
      <c r="T62" s="12"/>
      <c r="U62" s="2"/>
      <c r="V62" s="2"/>
      <c r="W62" s="2"/>
      <c r="X62" s="2"/>
      <c r="Y62" s="12"/>
      <c r="Z62" s="12"/>
    </row>
    <row r="63" spans="2:26" ht="12" customHeight="1">
      <c r="B63" s="186" t="s">
        <v>461</v>
      </c>
      <c r="C63" s="180">
        <f>A!B1557</f>
        <v>0</v>
      </c>
      <c r="D63" s="180">
        <f>A!C1557</f>
        <v>0</v>
      </c>
      <c r="E63" s="180">
        <f>A!D1557</f>
        <v>0</v>
      </c>
      <c r="F63" s="180">
        <f>A!E1557</f>
        <v>0</v>
      </c>
      <c r="G63" s="180">
        <f>A!F1557</f>
        <v>0</v>
      </c>
      <c r="H63" s="180">
        <f>A!G1557</f>
        <v>0</v>
      </c>
      <c r="I63" s="127"/>
      <c r="J63" s="180">
        <f t="shared" si="8"/>
        <v>0</v>
      </c>
      <c r="K63" s="180">
        <f t="shared" si="9"/>
        <v>0</v>
      </c>
      <c r="L63" s="180">
        <f t="shared" si="10"/>
        <v>0</v>
      </c>
      <c r="M63" s="973" t="s">
        <v>808</v>
      </c>
      <c r="N63" s="32"/>
      <c r="O63" s="725">
        <f>A!H1557</f>
        <v>0</v>
      </c>
      <c r="P63" s="2"/>
      <c r="Q63" s="12"/>
      <c r="R63" s="12"/>
      <c r="S63" s="12"/>
      <c r="T63" s="12"/>
      <c r="U63" s="2"/>
      <c r="V63" s="2"/>
      <c r="W63" s="2"/>
      <c r="X63" s="2"/>
      <c r="Y63" s="12"/>
      <c r="Z63" s="12"/>
    </row>
    <row r="64" spans="2:26" ht="12" customHeight="1">
      <c r="B64" s="186" t="s">
        <v>467</v>
      </c>
      <c r="C64" s="180">
        <f>A!B1558</f>
        <v>0</v>
      </c>
      <c r="D64" s="180">
        <f>A!C1558</f>
        <v>0</v>
      </c>
      <c r="E64" s="180">
        <f>A!D1558</f>
        <v>0</v>
      </c>
      <c r="F64" s="180">
        <f>A!E1558</f>
        <v>0</v>
      </c>
      <c r="G64" s="180"/>
      <c r="H64" s="180">
        <f>A!G1558</f>
        <v>0</v>
      </c>
      <c r="I64" s="127"/>
      <c r="J64" s="180">
        <f t="shared" si="8"/>
        <v>0</v>
      </c>
      <c r="K64" s="180">
        <f t="shared" si="9"/>
        <v>0</v>
      </c>
      <c r="L64" s="180">
        <f t="shared" si="10"/>
        <v>0</v>
      </c>
      <c r="M64" s="973" t="s">
        <v>808</v>
      </c>
      <c r="N64" s="32"/>
      <c r="O64" s="725">
        <f>A!H1558</f>
        <v>0</v>
      </c>
      <c r="P64" s="2"/>
      <c r="Q64" s="12"/>
      <c r="R64" s="12"/>
      <c r="S64" s="12"/>
      <c r="T64" s="12"/>
      <c r="U64" s="2"/>
      <c r="V64" s="2"/>
      <c r="W64" s="2"/>
      <c r="X64" s="2"/>
      <c r="Y64" s="12"/>
      <c r="Z64" s="12"/>
    </row>
    <row r="65" spans="2:26" ht="12" customHeight="1">
      <c r="B65" s="186" t="s">
        <v>468</v>
      </c>
      <c r="C65" s="180">
        <f>A!B1559</f>
        <v>0</v>
      </c>
      <c r="D65" s="180">
        <f>A!C1559</f>
        <v>0</v>
      </c>
      <c r="E65" s="180">
        <f>A!D1559</f>
        <v>0</v>
      </c>
      <c r="F65" s="180"/>
      <c r="G65" s="180"/>
      <c r="H65" s="180">
        <f>A!G1559</f>
        <v>0</v>
      </c>
      <c r="I65" s="127"/>
      <c r="J65" s="180">
        <f t="shared" si="8"/>
        <v>0</v>
      </c>
      <c r="K65" s="180">
        <f t="shared" si="9"/>
        <v>0</v>
      </c>
      <c r="L65" s="180">
        <f t="shared" si="10"/>
        <v>0</v>
      </c>
      <c r="M65" s="973" t="s">
        <v>808</v>
      </c>
      <c r="N65" s="32"/>
      <c r="O65" s="725">
        <f>A!H1559</f>
        <v>0</v>
      </c>
      <c r="P65" s="2"/>
      <c r="Q65" s="12"/>
      <c r="R65" s="12"/>
      <c r="S65" s="12"/>
      <c r="T65" s="12"/>
      <c r="U65" s="2"/>
      <c r="V65" s="2"/>
      <c r="W65" s="2"/>
      <c r="X65" s="2"/>
      <c r="Y65" s="12"/>
      <c r="Z65" s="12"/>
    </row>
    <row r="66" spans="2:26" ht="12" customHeight="1">
      <c r="B66" s="186" t="s">
        <v>469</v>
      </c>
      <c r="C66" s="180">
        <f>A!B1560</f>
        <v>0</v>
      </c>
      <c r="D66" s="180">
        <f>A!C1560</f>
        <v>0</v>
      </c>
      <c r="E66" s="180">
        <f>A!D1560</f>
        <v>0</v>
      </c>
      <c r="F66" s="180">
        <f>A!E1560</f>
        <v>0</v>
      </c>
      <c r="G66" s="180"/>
      <c r="H66" s="180">
        <f>A!G1560</f>
        <v>0</v>
      </c>
      <c r="I66" s="127"/>
      <c r="J66" s="180">
        <f t="shared" si="8"/>
        <v>0</v>
      </c>
      <c r="K66" s="180">
        <f t="shared" si="9"/>
        <v>0</v>
      </c>
      <c r="L66" s="180">
        <f t="shared" si="10"/>
        <v>0</v>
      </c>
      <c r="M66" s="973" t="s">
        <v>808</v>
      </c>
      <c r="N66" s="32"/>
      <c r="O66" s="725">
        <f>A!H1560</f>
        <v>0</v>
      </c>
      <c r="P66" s="2"/>
      <c r="Q66" s="12"/>
      <c r="R66" s="12"/>
      <c r="S66" s="12"/>
      <c r="T66" s="12"/>
      <c r="U66" s="2"/>
      <c r="V66" s="2"/>
      <c r="W66" s="2"/>
      <c r="X66" s="2"/>
      <c r="Y66" s="12"/>
      <c r="Z66" s="12"/>
    </row>
    <row r="67" spans="2:26" ht="12" customHeight="1">
      <c r="B67" s="186" t="s">
        <v>470</v>
      </c>
      <c r="C67" s="180">
        <f>A!B1561</f>
        <v>0</v>
      </c>
      <c r="D67" s="180">
        <f>A!C1561</f>
        <v>0</v>
      </c>
      <c r="E67" s="180">
        <f>A!D1561</f>
        <v>0</v>
      </c>
      <c r="F67" s="180">
        <f>A!E1561</f>
        <v>0</v>
      </c>
      <c r="G67" s="180"/>
      <c r="H67" s="180">
        <f>A!G1561</f>
        <v>0</v>
      </c>
      <c r="I67" s="127"/>
      <c r="J67" s="180">
        <f t="shared" si="8"/>
        <v>0</v>
      </c>
      <c r="K67" s="180">
        <f t="shared" si="9"/>
        <v>0</v>
      </c>
      <c r="L67" s="180">
        <f t="shared" si="10"/>
        <v>0</v>
      </c>
      <c r="M67" s="973" t="s">
        <v>808</v>
      </c>
      <c r="N67" s="32"/>
      <c r="O67" s="725">
        <f>A!H1561</f>
        <v>0</v>
      </c>
      <c r="P67" s="2"/>
      <c r="Q67" s="12"/>
      <c r="R67" s="12"/>
      <c r="S67" s="12"/>
      <c r="T67" s="12"/>
      <c r="U67" s="2"/>
      <c r="V67" s="2"/>
      <c r="W67" s="2"/>
      <c r="X67" s="2"/>
      <c r="Y67" s="12"/>
      <c r="Z67" s="12"/>
    </row>
    <row r="68" spans="2:26" ht="12" customHeight="1">
      <c r="B68" s="186" t="s">
        <v>471</v>
      </c>
      <c r="C68" s="180">
        <f>A!B1562</f>
        <v>0</v>
      </c>
      <c r="D68" s="180">
        <f>A!C1562</f>
        <v>0</v>
      </c>
      <c r="E68" s="180">
        <f>A!D1562</f>
        <v>0</v>
      </c>
      <c r="F68" s="180">
        <f>A!E1562</f>
        <v>0</v>
      </c>
      <c r="G68" s="180"/>
      <c r="H68" s="180">
        <f>A!G1562</f>
        <v>0</v>
      </c>
      <c r="I68" s="127"/>
      <c r="J68" s="180">
        <f t="shared" si="8"/>
        <v>0</v>
      </c>
      <c r="K68" s="180">
        <f t="shared" si="9"/>
        <v>0</v>
      </c>
      <c r="L68" s="180">
        <f t="shared" si="10"/>
        <v>0</v>
      </c>
      <c r="M68" s="973" t="s">
        <v>808</v>
      </c>
      <c r="N68" s="32"/>
      <c r="O68" s="725">
        <f>A!H1562</f>
        <v>0</v>
      </c>
      <c r="P68" s="2"/>
      <c r="Q68" s="12"/>
      <c r="R68" s="12"/>
      <c r="S68" s="12"/>
      <c r="T68" s="12"/>
      <c r="U68" s="2"/>
      <c r="V68" s="2"/>
      <c r="W68" s="2"/>
      <c r="X68" s="2"/>
      <c r="Y68" s="12"/>
      <c r="Z68" s="12"/>
    </row>
    <row r="69" spans="2:26" ht="12" customHeight="1">
      <c r="B69" s="186" t="s">
        <v>489</v>
      </c>
      <c r="C69" s="180">
        <f>A!B1563</f>
        <v>-8316.0983649090085</v>
      </c>
      <c r="D69" s="180">
        <f>A!C1563</f>
        <v>-8511</v>
      </c>
      <c r="E69" s="180">
        <f>A!D1563</f>
        <v>-8511</v>
      </c>
      <c r="F69" s="180">
        <f>A!E1563</f>
        <v>-8233.7654057872023</v>
      </c>
      <c r="G69" s="180">
        <f>A!F1563</f>
        <v>-8326.6880000013116</v>
      </c>
      <c r="H69" s="180">
        <f>A!G1563</f>
        <v>-8241</v>
      </c>
      <c r="I69" s="127"/>
      <c r="J69" s="180">
        <f t="shared" si="8"/>
        <v>-8511</v>
      </c>
      <c r="K69" s="180">
        <f t="shared" si="9"/>
        <v>-8233.7654057872023</v>
      </c>
      <c r="L69" s="180">
        <f t="shared" si="10"/>
        <v>-8356.5919617829204</v>
      </c>
      <c r="M69" s="26">
        <f>ABS((K69-J69)/L69)</f>
        <v>3.3175557150650715E-2</v>
      </c>
      <c r="N69" s="32"/>
      <c r="O69" s="725">
        <f>A!H1563</f>
        <v>-8232.4551972408462</v>
      </c>
      <c r="P69" s="2"/>
      <c r="Q69" s="12"/>
      <c r="R69" s="12"/>
      <c r="S69" s="12"/>
      <c r="T69" s="12"/>
      <c r="U69" s="2"/>
      <c r="V69" s="2"/>
      <c r="W69" s="2"/>
      <c r="X69" s="2"/>
      <c r="Y69" s="12"/>
      <c r="Z69" s="12"/>
    </row>
    <row r="70" spans="2:26" ht="12" customHeight="1">
      <c r="B70" s="186" t="s">
        <v>490</v>
      </c>
      <c r="C70" s="180">
        <f>A!B1564</f>
        <v>1951.1712326347274</v>
      </c>
      <c r="D70" s="180">
        <f>A!C1564</f>
        <v>2262</v>
      </c>
      <c r="E70" s="180">
        <f>A!D1564</f>
        <v>2262</v>
      </c>
      <c r="F70" s="180">
        <f>A!E1564</f>
        <v>2034.3390699728143</v>
      </c>
      <c r="G70" s="180">
        <f>A!F1564</f>
        <v>2001.7830000000072</v>
      </c>
      <c r="H70" s="180">
        <f>A!G1564</f>
        <v>2038</v>
      </c>
      <c r="I70" s="127"/>
      <c r="J70" s="180">
        <f t="shared" si="8"/>
        <v>1951.1712326347274</v>
      </c>
      <c r="K70" s="180">
        <f t="shared" si="9"/>
        <v>2262</v>
      </c>
      <c r="L70" s="180">
        <f t="shared" si="10"/>
        <v>2091.5488837679245</v>
      </c>
      <c r="M70" s="26">
        <f>ABS((K70-J70)/L70)</f>
        <v>0.148611763166307</v>
      </c>
      <c r="N70" s="32"/>
      <c r="O70" s="725">
        <f>A!H1564</f>
        <v>2035.0870160548343</v>
      </c>
      <c r="P70" s="2"/>
      <c r="Q70" s="12"/>
      <c r="R70" s="12"/>
      <c r="S70" s="12"/>
      <c r="T70" s="12"/>
      <c r="U70" s="2"/>
      <c r="V70" s="2"/>
      <c r="W70" s="2"/>
      <c r="X70" s="2"/>
      <c r="Y70" s="12"/>
      <c r="Z70" s="12"/>
    </row>
    <row r="71" spans="2:26" ht="12" customHeight="1">
      <c r="B71" s="186" t="s">
        <v>491</v>
      </c>
      <c r="C71" s="180">
        <f>A!B1565</f>
        <v>-973.41818225425504</v>
      </c>
      <c r="D71" s="180">
        <f>A!C1565</f>
        <v>-988</v>
      </c>
      <c r="E71" s="180">
        <f>A!D1565</f>
        <v>-986</v>
      </c>
      <c r="F71" s="180">
        <f>A!E1565</f>
        <v>-838.77333972794759</v>
      </c>
      <c r="G71" s="180">
        <f>A!F1565</f>
        <v>-995.56300000003102</v>
      </c>
      <c r="H71" s="180">
        <f>A!G1565</f>
        <v>-979</v>
      </c>
      <c r="I71" s="127"/>
      <c r="J71" s="180">
        <f t="shared" si="8"/>
        <v>-995.56300000003102</v>
      </c>
      <c r="K71" s="180">
        <f t="shared" si="9"/>
        <v>-838.77333972794759</v>
      </c>
      <c r="L71" s="180">
        <f t="shared" si="10"/>
        <v>-960.1257536637055</v>
      </c>
      <c r="M71" s="26">
        <f>ABS((K71-J71)/L71)</f>
        <v>0.16330117140780365</v>
      </c>
      <c r="N71" s="32"/>
      <c r="O71" s="725">
        <f>A!H1565</f>
        <v>-948.12173647326608</v>
      </c>
      <c r="P71" s="2"/>
      <c r="Q71" s="12"/>
      <c r="R71" s="12"/>
      <c r="S71" s="12"/>
      <c r="T71" s="12"/>
      <c r="U71" s="2"/>
      <c r="V71" s="2"/>
      <c r="W71" s="2"/>
      <c r="X71" s="2"/>
      <c r="Y71" s="12"/>
      <c r="Z71" s="12"/>
    </row>
    <row r="72" spans="2:26" ht="12" customHeight="1">
      <c r="B72" s="186" t="s">
        <v>492</v>
      </c>
      <c r="C72" s="180">
        <f>A!B1566</f>
        <v>-491.37656357751894</v>
      </c>
      <c r="D72" s="180">
        <f>A!C1566</f>
        <v>-536</v>
      </c>
      <c r="E72" s="180">
        <f>A!D1566</f>
        <v>-536</v>
      </c>
      <c r="F72" s="180">
        <f>A!E1566</f>
        <v>-538.10913094449097</v>
      </c>
      <c r="G72" s="180">
        <f>A!F1566</f>
        <v>-502.37599999999247</v>
      </c>
      <c r="H72" s="180">
        <f>A!G1566</f>
        <v>-522</v>
      </c>
      <c r="I72" s="127"/>
      <c r="J72" s="180">
        <f t="shared" si="8"/>
        <v>-538.10913094449097</v>
      </c>
      <c r="K72" s="180">
        <f t="shared" si="9"/>
        <v>-491.37656357751894</v>
      </c>
      <c r="L72" s="180">
        <f t="shared" si="10"/>
        <v>-520.97694908700043</v>
      </c>
      <c r="M72" s="26">
        <f>ABS((K72-J72)/L72)</f>
        <v>8.9701794770132792E-2</v>
      </c>
      <c r="N72" s="32"/>
      <c r="O72" s="725">
        <f>A!H1566</f>
        <v>-424.71467782081709</v>
      </c>
      <c r="P72" s="2"/>
      <c r="Q72" s="12"/>
      <c r="R72" s="12"/>
      <c r="S72" s="12"/>
      <c r="T72" s="12"/>
      <c r="U72" s="2"/>
      <c r="V72" s="2"/>
      <c r="W72" s="2"/>
      <c r="X72" s="2"/>
      <c r="Y72" s="12"/>
      <c r="Z72" s="12"/>
    </row>
    <row r="73" spans="2:26" ht="12" customHeight="1" thickBot="1">
      <c r="B73" s="187" t="s">
        <v>493</v>
      </c>
      <c r="C73" s="135">
        <f>A!B1567</f>
        <v>-768.77292617570515</v>
      </c>
      <c r="D73" s="28">
        <f>A!C1567</f>
        <v>-757</v>
      </c>
      <c r="E73" s="28">
        <f>A!D1567</f>
        <v>-757</v>
      </c>
      <c r="F73" s="28">
        <f>A!E1567</f>
        <v>-438.34335486363398</v>
      </c>
      <c r="G73" s="28">
        <f>A!F1567</f>
        <v>-761.74900000005232</v>
      </c>
      <c r="H73" s="28">
        <f>A!G1567</f>
        <v>-787</v>
      </c>
      <c r="I73" s="128"/>
      <c r="J73" s="28">
        <f t="shared" si="8"/>
        <v>-787</v>
      </c>
      <c r="K73" s="28">
        <f t="shared" si="9"/>
        <v>-438.34335486363398</v>
      </c>
      <c r="L73" s="180">
        <f t="shared" si="10"/>
        <v>-711.64421350656528</v>
      </c>
      <c r="M73" s="26">
        <f>ABS((K73-J73)/L73)</f>
        <v>0.48993111799278261</v>
      </c>
      <c r="N73" s="32"/>
      <c r="O73" s="726">
        <f>A!H1567</f>
        <v>-570.72726002714307</v>
      </c>
      <c r="P73" s="2"/>
      <c r="Q73" s="12"/>
      <c r="R73" s="12"/>
      <c r="S73" s="12"/>
      <c r="T73" s="12"/>
      <c r="U73" s="2"/>
      <c r="V73" s="2"/>
      <c r="W73" s="2"/>
      <c r="X73" s="2"/>
      <c r="Y73" s="12"/>
      <c r="Z73" s="12"/>
    </row>
    <row r="74" spans="2:26" ht="12" customHeight="1" thickTop="1">
      <c r="B74" s="19" t="s">
        <v>284</v>
      </c>
      <c r="C74" s="130"/>
      <c r="D74" s="130"/>
      <c r="E74" s="130"/>
      <c r="F74" s="130"/>
      <c r="G74" s="130"/>
      <c r="H74" s="130"/>
      <c r="I74" s="20"/>
      <c r="J74" s="1096" t="s">
        <v>23</v>
      </c>
      <c r="K74" s="1097"/>
      <c r="L74" s="1097"/>
      <c r="M74" s="1098"/>
      <c r="N74" s="32"/>
      <c r="O74" s="725"/>
      <c r="P74" s="2"/>
      <c r="Q74" s="12"/>
      <c r="R74" s="12"/>
      <c r="S74" s="12"/>
      <c r="T74" s="12"/>
      <c r="U74" s="2"/>
      <c r="V74" s="2"/>
      <c r="W74" s="2"/>
      <c r="X74" s="2"/>
      <c r="Y74" s="12"/>
      <c r="Z74" s="12"/>
    </row>
    <row r="75" spans="2:26" ht="12" customHeight="1">
      <c r="B75" s="153"/>
      <c r="C75" s="663" t="s">
        <v>237</v>
      </c>
      <c r="D75" s="663" t="s">
        <v>426</v>
      </c>
      <c r="E75" s="663" t="s">
        <v>250</v>
      </c>
      <c r="F75" s="664" t="s">
        <v>357</v>
      </c>
      <c r="G75" s="663" t="s">
        <v>372</v>
      </c>
      <c r="H75" s="665" t="s">
        <v>384</v>
      </c>
      <c r="I75" s="383"/>
      <c r="J75" s="132"/>
      <c r="K75" s="179"/>
      <c r="L75" s="179"/>
      <c r="M75" s="22" t="s">
        <v>24</v>
      </c>
      <c r="N75" s="32"/>
      <c r="O75" s="694" t="str">
        <f>YourData!$J$4</f>
        <v>Tested Prg</v>
      </c>
      <c r="P75" s="2"/>
      <c r="Q75" s="12"/>
      <c r="R75" s="12"/>
      <c r="S75" s="12"/>
      <c r="T75" s="12"/>
      <c r="U75" s="2"/>
      <c r="V75" s="2"/>
      <c r="W75" s="2"/>
      <c r="X75" s="2"/>
      <c r="Y75" s="12"/>
      <c r="Z75" s="12"/>
    </row>
    <row r="76" spans="2:26" ht="12" customHeight="1">
      <c r="B76" s="154" t="s">
        <v>803</v>
      </c>
      <c r="C76" s="23" t="s">
        <v>25</v>
      </c>
      <c r="D76" s="23" t="s">
        <v>13</v>
      </c>
      <c r="E76" s="23" t="s">
        <v>13</v>
      </c>
      <c r="F76" s="322" t="s">
        <v>355</v>
      </c>
      <c r="G76" s="322" t="s">
        <v>365</v>
      </c>
      <c r="H76" s="322" t="s">
        <v>385</v>
      </c>
      <c r="I76" s="384"/>
      <c r="J76" s="133" t="s">
        <v>26</v>
      </c>
      <c r="K76" s="23" t="s">
        <v>27</v>
      </c>
      <c r="L76" s="23" t="s">
        <v>603</v>
      </c>
      <c r="M76" s="24" t="s">
        <v>604</v>
      </c>
      <c r="N76" s="32"/>
      <c r="O76" s="705" t="str">
        <f>YourData!$J$8</f>
        <v>Org</v>
      </c>
      <c r="P76" s="2"/>
      <c r="Q76" s="12"/>
      <c r="R76" s="12"/>
      <c r="S76" s="12"/>
      <c r="T76" s="12"/>
      <c r="U76" s="2"/>
      <c r="V76" s="2"/>
      <c r="W76" s="2"/>
      <c r="X76" s="2"/>
      <c r="Y76" s="12"/>
      <c r="Z76" s="12"/>
    </row>
    <row r="77" spans="2:26" ht="12" customHeight="1">
      <c r="B77" s="185" t="s">
        <v>454</v>
      </c>
      <c r="C77" s="180">
        <f>A!B1520</f>
        <v>353.51153267029258</v>
      </c>
      <c r="D77" s="180">
        <f>A!C1520</f>
        <v>385</v>
      </c>
      <c r="E77" s="180">
        <f>A!D1520</f>
        <v>385</v>
      </c>
      <c r="F77" s="180"/>
      <c r="G77" s="180">
        <f>A!F1520</f>
        <v>376.33800000001565</v>
      </c>
      <c r="H77" s="180">
        <f>A!G1520</f>
        <v>368</v>
      </c>
      <c r="I77" s="180"/>
      <c r="J77" s="134">
        <f t="shared" ref="J77:J94" si="11">MINA(C77:I77)</f>
        <v>353.51153267029258</v>
      </c>
      <c r="K77" s="180">
        <f t="shared" ref="K77:K94" si="12">MAXA(C77:I77)</f>
        <v>385</v>
      </c>
      <c r="L77" s="180">
        <f>AVERAGE(C77:I77)</f>
        <v>373.56990653406166</v>
      </c>
      <c r="M77" s="26">
        <f>ABS((K77-J77)/L77)</f>
        <v>8.4290695741136568E-2</v>
      </c>
      <c r="N77" s="32"/>
      <c r="O77" s="725" t="str">
        <f>A!H1520</f>
        <v/>
      </c>
      <c r="P77" s="2"/>
      <c r="Q77" s="12"/>
      <c r="R77" s="12"/>
      <c r="S77" s="12"/>
      <c r="T77" s="12"/>
      <c r="U77" s="2"/>
      <c r="V77" s="2"/>
      <c r="W77" s="2"/>
      <c r="X77" s="2"/>
      <c r="Y77" s="12"/>
      <c r="Z77" s="12"/>
    </row>
    <row r="78" spans="2:26" ht="12" customHeight="1">
      <c r="B78" s="186" t="s">
        <v>455</v>
      </c>
      <c r="C78" s="180">
        <f>A!B1521</f>
        <v>346.27670039468285</v>
      </c>
      <c r="D78" s="180">
        <f>A!C1521</f>
        <v>314</v>
      </c>
      <c r="E78" s="180">
        <f>A!D1521</f>
        <v>316</v>
      </c>
      <c r="F78" s="180"/>
      <c r="G78" s="180">
        <f>A!F1521</f>
        <v>348.37900000001946</v>
      </c>
      <c r="H78" s="180">
        <f>A!G1521</f>
        <v>358</v>
      </c>
      <c r="I78" s="32"/>
      <c r="J78" s="134">
        <f t="shared" si="11"/>
        <v>314</v>
      </c>
      <c r="K78" s="180">
        <f t="shared" si="12"/>
        <v>358</v>
      </c>
      <c r="L78" s="180">
        <f t="shared" ref="L78:L94" si="13">AVERAGE(C78:I78)</f>
        <v>336.53114007894044</v>
      </c>
      <c r="M78" s="26">
        <f t="shared" ref="M78:M94" si="14">ABS((K78-J78)/L78)</f>
        <v>0.13074570154095955</v>
      </c>
      <c r="N78" s="32"/>
      <c r="O78" s="725" t="str">
        <f>A!H1521</f>
        <v/>
      </c>
      <c r="P78" s="2"/>
      <c r="Q78" s="12"/>
      <c r="R78" s="12"/>
      <c r="S78" s="12"/>
      <c r="T78" s="12"/>
      <c r="U78" s="2"/>
      <c r="V78" s="2"/>
      <c r="W78" s="2"/>
      <c r="X78" s="2"/>
      <c r="Y78" s="12"/>
      <c r="Z78" s="12"/>
    </row>
    <row r="79" spans="2:26" ht="12" customHeight="1">
      <c r="B79" s="186" t="s">
        <v>456</v>
      </c>
      <c r="C79" s="180">
        <f>A!B1522</f>
        <v>383.32536008485795</v>
      </c>
      <c r="D79" s="180">
        <f>A!C1522</f>
        <v>355</v>
      </c>
      <c r="E79" s="180">
        <f>A!D1522</f>
        <v>331</v>
      </c>
      <c r="F79" s="180"/>
      <c r="G79" s="180">
        <f>A!F1522</f>
        <v>400.99400000000423</v>
      </c>
      <c r="H79" s="180">
        <f>A!G1522</f>
        <v>370</v>
      </c>
      <c r="I79" s="32"/>
      <c r="J79" s="134">
        <f t="shared" si="11"/>
        <v>331</v>
      </c>
      <c r="K79" s="180">
        <f t="shared" si="12"/>
        <v>400.99400000000423</v>
      </c>
      <c r="L79" s="180">
        <f t="shared" si="13"/>
        <v>368.06387201697243</v>
      </c>
      <c r="M79" s="26">
        <f t="shared" si="14"/>
        <v>0.1901680803835499</v>
      </c>
      <c r="N79" s="32"/>
      <c r="O79" s="725" t="str">
        <f>A!H1522</f>
        <v/>
      </c>
      <c r="P79" s="2"/>
      <c r="Q79" s="12"/>
      <c r="R79" s="12"/>
      <c r="S79" s="12"/>
      <c r="T79" s="12"/>
      <c r="U79" s="2"/>
      <c r="V79" s="2"/>
      <c r="W79" s="2"/>
      <c r="X79" s="2"/>
      <c r="Y79" s="12"/>
      <c r="Z79" s="12"/>
    </row>
    <row r="80" spans="2:26" ht="12" customHeight="1">
      <c r="B80" s="186" t="s">
        <v>457</v>
      </c>
      <c r="C80" s="180">
        <f>A!B1523</f>
        <v>37.0486596901751</v>
      </c>
      <c r="D80" s="180">
        <f>A!C1523</f>
        <v>41</v>
      </c>
      <c r="E80" s="180">
        <f>A!D1523</f>
        <v>15</v>
      </c>
      <c r="F80" s="180"/>
      <c r="G80" s="180">
        <f>A!F1523</f>
        <v>52.614999999984775</v>
      </c>
      <c r="H80" s="180">
        <f>A!G1523</f>
        <v>12</v>
      </c>
      <c r="I80" s="32"/>
      <c r="J80" s="134">
        <f t="shared" si="11"/>
        <v>12</v>
      </c>
      <c r="K80" s="180">
        <f t="shared" si="12"/>
        <v>52.614999999984775</v>
      </c>
      <c r="L80" s="180">
        <f t="shared" si="13"/>
        <v>31.532731938031976</v>
      </c>
      <c r="M80" s="26">
        <f t="shared" si="14"/>
        <v>1.2880266790648283</v>
      </c>
      <c r="N80" s="32"/>
      <c r="O80" s="725" t="str">
        <f>A!H1523</f>
        <v/>
      </c>
      <c r="P80" s="2"/>
      <c r="Q80" s="12"/>
      <c r="R80" s="12"/>
      <c r="S80" s="12"/>
      <c r="T80" s="12"/>
      <c r="U80" s="2"/>
      <c r="V80" s="2"/>
      <c r="W80" s="2"/>
      <c r="X80" s="2"/>
      <c r="Y80" s="12"/>
      <c r="Z80" s="12"/>
    </row>
    <row r="81" spans="2:26" ht="12" customHeight="1">
      <c r="B81" s="186" t="s">
        <v>458</v>
      </c>
      <c r="C81" s="180">
        <f>A!B1524</f>
        <v>376.11484129759128</v>
      </c>
      <c r="D81" s="180">
        <f>A!C1524</f>
        <v>348</v>
      </c>
      <c r="E81" s="180">
        <f>A!D1524</f>
        <v>338</v>
      </c>
      <c r="F81" s="180"/>
      <c r="G81" s="180">
        <f>A!F1524</f>
        <v>386.06100000000652</v>
      </c>
      <c r="H81" s="180">
        <f>A!G1524</f>
        <v>361</v>
      </c>
      <c r="I81" s="32"/>
      <c r="J81" s="134">
        <f t="shared" si="11"/>
        <v>338</v>
      </c>
      <c r="K81" s="180">
        <f t="shared" si="12"/>
        <v>386.06100000000652</v>
      </c>
      <c r="L81" s="180">
        <f t="shared" si="13"/>
        <v>361.83516825951955</v>
      </c>
      <c r="M81" s="26">
        <f t="shared" si="14"/>
        <v>0.13282567372095699</v>
      </c>
      <c r="N81" s="32"/>
      <c r="O81" s="725" t="str">
        <f>A!H1524</f>
        <v/>
      </c>
      <c r="P81" s="2"/>
      <c r="Q81" s="12"/>
      <c r="R81" s="12"/>
      <c r="S81" s="12"/>
      <c r="T81" s="12"/>
      <c r="U81" s="2"/>
      <c r="V81" s="2"/>
      <c r="W81" s="2"/>
      <c r="X81" s="2"/>
      <c r="Y81" s="12"/>
      <c r="Z81" s="12"/>
    </row>
    <row r="82" spans="2:26" ht="12" customHeight="1">
      <c r="B82" s="186" t="s">
        <v>459</v>
      </c>
      <c r="C82" s="180">
        <f>A!B1525</f>
        <v>7.2105187872666647</v>
      </c>
      <c r="D82" s="180">
        <f>A!C1525</f>
        <v>7</v>
      </c>
      <c r="E82" s="180">
        <f>A!D1525</f>
        <v>-7</v>
      </c>
      <c r="F82" s="180"/>
      <c r="G82" s="180">
        <f>A!F1525</f>
        <v>14.932999999997719</v>
      </c>
      <c r="H82" s="180">
        <f>A!G1525</f>
        <v>9</v>
      </c>
      <c r="I82" s="32"/>
      <c r="J82" s="134">
        <f t="shared" si="11"/>
        <v>-7</v>
      </c>
      <c r="K82" s="180">
        <f t="shared" si="12"/>
        <v>14.932999999997719</v>
      </c>
      <c r="L82" s="180">
        <f t="shared" si="13"/>
        <v>6.2287037574528767</v>
      </c>
      <c r="M82" s="26">
        <f t="shared" si="14"/>
        <v>3.521278399820198</v>
      </c>
      <c r="N82" s="32"/>
      <c r="O82" s="725" t="str">
        <f>A!H1525</f>
        <v/>
      </c>
      <c r="P82" s="2"/>
      <c r="Q82" s="12"/>
      <c r="R82" s="12"/>
      <c r="S82" s="12"/>
      <c r="T82" s="12"/>
      <c r="U82" s="2"/>
      <c r="V82" s="2"/>
      <c r="W82" s="2"/>
      <c r="X82" s="2"/>
      <c r="Y82" s="12"/>
      <c r="Z82" s="12"/>
    </row>
    <row r="83" spans="2:26" ht="12" customHeight="1">
      <c r="B83" s="186" t="s">
        <v>460</v>
      </c>
      <c r="C83" s="180">
        <f>A!B1526</f>
        <v>-360.10383961378966</v>
      </c>
      <c r="D83" s="180">
        <f>A!C1526</f>
        <v>-436</v>
      </c>
      <c r="E83" s="180">
        <f>A!D1526</f>
        <v>-435</v>
      </c>
      <c r="F83" s="180"/>
      <c r="G83" s="180">
        <f>A!F1526</f>
        <v>-357.87299999998731</v>
      </c>
      <c r="H83" s="180">
        <f>A!G1526</f>
        <v>-353</v>
      </c>
      <c r="I83" s="32"/>
      <c r="J83" s="134">
        <f t="shared" si="11"/>
        <v>-436</v>
      </c>
      <c r="K83" s="180">
        <f t="shared" si="12"/>
        <v>-353</v>
      </c>
      <c r="L83" s="180">
        <f t="shared" si="13"/>
        <v>-388.39536792275538</v>
      </c>
      <c r="M83" s="26">
        <f t="shared" si="14"/>
        <v>0.21369976795528406</v>
      </c>
      <c r="N83" s="32"/>
      <c r="O83" s="725" t="str">
        <f>A!H1526</f>
        <v/>
      </c>
      <c r="P83" s="2"/>
      <c r="Q83" s="12"/>
      <c r="R83" s="12"/>
      <c r="S83" s="12"/>
      <c r="T83" s="12"/>
      <c r="U83" s="2"/>
      <c r="V83" s="2"/>
      <c r="W83" s="2"/>
      <c r="X83" s="2"/>
      <c r="Y83" s="12"/>
      <c r="Z83" s="12"/>
    </row>
    <row r="84" spans="2:26" ht="12" customHeight="1">
      <c r="B84" s="186" t="s">
        <v>461</v>
      </c>
      <c r="C84" s="180">
        <f>A!B1527</f>
        <v>1912.7088974962621</v>
      </c>
      <c r="D84" s="180">
        <f>A!C1527</f>
        <v>1884</v>
      </c>
      <c r="E84" s="180">
        <f>A!D1527</f>
        <v>1879</v>
      </c>
      <c r="F84" s="180"/>
      <c r="G84" s="180">
        <f>A!F1527</f>
        <v>1939.6859999997582</v>
      </c>
      <c r="H84" s="180">
        <f>A!G1527</f>
        <v>1949</v>
      </c>
      <c r="I84" s="32"/>
      <c r="J84" s="134">
        <f t="shared" si="11"/>
        <v>1879</v>
      </c>
      <c r="K84" s="180">
        <f t="shared" si="12"/>
        <v>1949</v>
      </c>
      <c r="L84" s="180">
        <f t="shared" si="13"/>
        <v>1912.878979499204</v>
      </c>
      <c r="M84" s="26">
        <f t="shared" si="14"/>
        <v>3.6594055740173465E-2</v>
      </c>
      <c r="N84" s="32"/>
      <c r="O84" s="725" t="str">
        <f>A!H1527</f>
        <v/>
      </c>
      <c r="P84" s="2"/>
      <c r="Q84" s="12"/>
      <c r="R84" s="12"/>
      <c r="S84" s="12"/>
      <c r="T84" s="12"/>
      <c r="U84" s="2"/>
      <c r="V84" s="2"/>
      <c r="W84" s="2"/>
      <c r="X84" s="2"/>
      <c r="Y84" s="12"/>
      <c r="Z84" s="12"/>
    </row>
    <row r="85" spans="2:26" ht="12" customHeight="1">
      <c r="B85" s="186" t="s">
        <v>467</v>
      </c>
      <c r="C85" s="180">
        <f>A!B1528</f>
        <v>-414.0381129989496</v>
      </c>
      <c r="D85" s="180">
        <f>A!C1528</f>
        <v>-441</v>
      </c>
      <c r="E85" s="180">
        <f>A!D1528</f>
        <v>-437</v>
      </c>
      <c r="F85" s="180"/>
      <c r="G85" s="180"/>
      <c r="H85" s="180">
        <f>A!G1528</f>
        <v>-421</v>
      </c>
      <c r="I85" s="32"/>
      <c r="J85" s="134">
        <f t="shared" si="11"/>
        <v>-441</v>
      </c>
      <c r="K85" s="180">
        <f t="shared" si="12"/>
        <v>-414.0381129989496</v>
      </c>
      <c r="L85" s="180">
        <f t="shared" si="13"/>
        <v>-428.2595282497374</v>
      </c>
      <c r="M85" s="26">
        <f t="shared" si="14"/>
        <v>6.295688764063577E-2</v>
      </c>
      <c r="N85" s="32"/>
      <c r="O85" s="725" t="str">
        <f>A!H1528</f>
        <v/>
      </c>
      <c r="P85" s="2"/>
      <c r="Q85" s="12"/>
      <c r="R85" s="12"/>
      <c r="S85" s="12"/>
      <c r="T85" s="12"/>
      <c r="U85" s="2"/>
      <c r="V85" s="2"/>
      <c r="W85" s="2"/>
      <c r="X85" s="2"/>
      <c r="Y85" s="12"/>
      <c r="Z85" s="12"/>
    </row>
    <row r="86" spans="2:26" ht="12" customHeight="1">
      <c r="B86" s="186" t="s">
        <v>468</v>
      </c>
      <c r="C86" s="180">
        <f>A!B1529</f>
        <v>-406.30544541770291</v>
      </c>
      <c r="D86" s="180">
        <f>A!C1529</f>
        <v>-336</v>
      </c>
      <c r="E86" s="180">
        <f>A!D1529</f>
        <v>-333</v>
      </c>
      <c r="F86" s="180"/>
      <c r="G86" s="180"/>
      <c r="H86" s="180">
        <f>A!G1529</f>
        <v>-387</v>
      </c>
      <c r="I86" s="32"/>
      <c r="J86" s="134">
        <f t="shared" si="11"/>
        <v>-406.30544541770291</v>
      </c>
      <c r="K86" s="180">
        <f t="shared" si="12"/>
        <v>-333</v>
      </c>
      <c r="L86" s="180">
        <f t="shared" si="13"/>
        <v>-365.57636135442573</v>
      </c>
      <c r="M86" s="26">
        <f t="shared" si="14"/>
        <v>0.20052020088529027</v>
      </c>
      <c r="N86" s="32"/>
      <c r="O86" s="725" t="str">
        <f>A!H1529</f>
        <v/>
      </c>
      <c r="P86" s="2"/>
      <c r="Q86" s="12"/>
      <c r="R86" s="12"/>
      <c r="S86" s="12"/>
      <c r="T86" s="12"/>
      <c r="U86" s="2"/>
      <c r="V86" s="2"/>
      <c r="W86" s="2"/>
      <c r="X86" s="2"/>
      <c r="Y86" s="12"/>
      <c r="Z86" s="12"/>
    </row>
    <row r="87" spans="2:26" ht="12" customHeight="1">
      <c r="B87" s="186" t="s">
        <v>469</v>
      </c>
      <c r="C87" s="180">
        <f>A!B1530</f>
        <v>-251.82072975551137</v>
      </c>
      <c r="D87" s="180">
        <f>A!C1530</f>
        <v>-247</v>
      </c>
      <c r="E87" s="180">
        <f>A!D1530</f>
        <v>-206</v>
      </c>
      <c r="F87" s="180"/>
      <c r="G87" s="180"/>
      <c r="H87" s="180">
        <f>A!G1530</f>
        <v>-208</v>
      </c>
      <c r="I87" s="32"/>
      <c r="J87" s="134">
        <f t="shared" si="11"/>
        <v>-251.82072975551137</v>
      </c>
      <c r="K87" s="180">
        <f t="shared" si="12"/>
        <v>-206</v>
      </c>
      <c r="L87" s="180">
        <f t="shared" si="13"/>
        <v>-228.20518243887784</v>
      </c>
      <c r="M87" s="26">
        <f t="shared" si="14"/>
        <v>0.20078741975013617</v>
      </c>
      <c r="N87" s="32"/>
      <c r="O87" s="725" t="str">
        <f>A!H1530</f>
        <v/>
      </c>
      <c r="P87" s="2"/>
      <c r="Q87" s="12"/>
      <c r="R87" s="12"/>
      <c r="S87" s="12"/>
      <c r="T87" s="12"/>
      <c r="U87" s="2"/>
      <c r="V87" s="2"/>
      <c r="W87" s="2"/>
      <c r="X87" s="2"/>
      <c r="Y87" s="12"/>
      <c r="Z87" s="12"/>
    </row>
    <row r="88" spans="2:26" ht="12" customHeight="1">
      <c r="B88" s="186" t="s">
        <v>470</v>
      </c>
      <c r="C88" s="180">
        <f>A!B1531</f>
        <v>-340.83268775918395</v>
      </c>
      <c r="D88" s="180">
        <f>A!C1531</f>
        <v>-308</v>
      </c>
      <c r="E88" s="180">
        <f>A!D1531</f>
        <v>-322</v>
      </c>
      <c r="F88" s="180"/>
      <c r="G88" s="180"/>
      <c r="H88" s="180">
        <f>A!G1531</f>
        <v>-353</v>
      </c>
      <c r="I88" s="32"/>
      <c r="J88" s="134">
        <f t="shared" si="11"/>
        <v>-353</v>
      </c>
      <c r="K88" s="180">
        <f t="shared" si="12"/>
        <v>-308</v>
      </c>
      <c r="L88" s="180">
        <f t="shared" si="13"/>
        <v>-330.95817193979599</v>
      </c>
      <c r="M88" s="26">
        <f t="shared" si="14"/>
        <v>0.13596884384587993</v>
      </c>
      <c r="N88" s="32"/>
      <c r="O88" s="725" t="str">
        <f>A!H1531</f>
        <v/>
      </c>
      <c r="P88" s="2"/>
      <c r="Q88" s="12"/>
      <c r="R88" s="12"/>
      <c r="S88" s="12"/>
      <c r="T88" s="12"/>
      <c r="U88" s="2"/>
      <c r="V88" s="2"/>
      <c r="W88" s="2"/>
      <c r="X88" s="2"/>
      <c r="Y88" s="12"/>
      <c r="Z88" s="12"/>
    </row>
    <row r="89" spans="2:26" ht="12" customHeight="1">
      <c r="B89" s="186" t="s">
        <v>471</v>
      </c>
      <c r="C89" s="180">
        <f>A!B1532</f>
        <v>-218.05518187692451</v>
      </c>
      <c r="D89" s="180">
        <f>A!C1532</f>
        <v>-191</v>
      </c>
      <c r="E89" s="180">
        <f>A!D1532</f>
        <v>-198</v>
      </c>
      <c r="F89" s="180"/>
      <c r="G89" s="180"/>
      <c r="H89" s="180">
        <f>A!G1532</f>
        <v>-203</v>
      </c>
      <c r="I89" s="32"/>
      <c r="J89" s="134">
        <f t="shared" si="11"/>
        <v>-218.05518187692451</v>
      </c>
      <c r="K89" s="180">
        <f t="shared" si="12"/>
        <v>-191</v>
      </c>
      <c r="L89" s="180">
        <f t="shared" si="13"/>
        <v>-202.51379546923113</v>
      </c>
      <c r="M89" s="26">
        <f t="shared" si="14"/>
        <v>0.13359673504828035</v>
      </c>
      <c r="N89" s="32"/>
      <c r="O89" s="725" t="str">
        <f>A!H1532</f>
        <v/>
      </c>
      <c r="P89" s="2"/>
      <c r="Q89" s="12"/>
      <c r="R89" s="12"/>
      <c r="S89" s="12"/>
      <c r="T89" s="12"/>
      <c r="U89" s="2"/>
      <c r="V89" s="2"/>
      <c r="W89" s="2"/>
      <c r="X89" s="2"/>
      <c r="Y89" s="12"/>
      <c r="Z89" s="12"/>
    </row>
    <row r="90" spans="2:26" ht="12" customHeight="1">
      <c r="B90" s="186" t="s">
        <v>489</v>
      </c>
      <c r="C90" s="180">
        <f>A!B1533</f>
        <v>-480.55312008871579</v>
      </c>
      <c r="D90" s="180">
        <f>A!C1533</f>
        <v>-326</v>
      </c>
      <c r="E90" s="180">
        <f>A!D1533</f>
        <v>-327</v>
      </c>
      <c r="F90" s="180"/>
      <c r="G90" s="180">
        <f>A!F1533</f>
        <v>-414.62099999998759</v>
      </c>
      <c r="H90" s="180">
        <f>A!G1533</f>
        <v>-347</v>
      </c>
      <c r="I90" s="32"/>
      <c r="J90" s="134">
        <f t="shared" si="11"/>
        <v>-480.55312008871579</v>
      </c>
      <c r="K90" s="180">
        <f t="shared" si="12"/>
        <v>-326</v>
      </c>
      <c r="L90" s="180">
        <f t="shared" si="13"/>
        <v>-379.03482401774068</v>
      </c>
      <c r="M90" s="26">
        <f t="shared" si="14"/>
        <v>0.40775440749866809</v>
      </c>
      <c r="N90" s="32"/>
      <c r="O90" s="725" t="str">
        <f>A!H1533</f>
        <v/>
      </c>
      <c r="P90" s="2"/>
      <c r="Q90" s="12"/>
      <c r="R90" s="12"/>
      <c r="S90" s="12"/>
      <c r="T90" s="12"/>
      <c r="U90" s="2"/>
      <c r="V90" s="2"/>
      <c r="W90" s="2"/>
      <c r="X90" s="2"/>
      <c r="Y90" s="12"/>
      <c r="Z90" s="12"/>
    </row>
    <row r="91" spans="2:26" ht="12" customHeight="1">
      <c r="B91" s="186" t="s">
        <v>490</v>
      </c>
      <c r="C91" s="180">
        <f>A!B1534</f>
        <v>1461.0219374801136</v>
      </c>
      <c r="D91" s="180">
        <f>A!C1534</f>
        <v>1534</v>
      </c>
      <c r="E91" s="180">
        <f>A!D1534</f>
        <v>1534</v>
      </c>
      <c r="F91" s="180"/>
      <c r="G91" s="180">
        <f>A!F1534</f>
        <v>1498.8719999999973</v>
      </c>
      <c r="H91" s="180">
        <f>A!G1534</f>
        <v>1526</v>
      </c>
      <c r="I91" s="32"/>
      <c r="J91" s="134">
        <f t="shared" si="11"/>
        <v>1461.0219374801136</v>
      </c>
      <c r="K91" s="180">
        <f t="shared" si="12"/>
        <v>1534</v>
      </c>
      <c r="L91" s="180">
        <f t="shared" si="13"/>
        <v>1510.7787874960222</v>
      </c>
      <c r="M91" s="26">
        <f t="shared" si="14"/>
        <v>4.8304929301291606E-2</v>
      </c>
      <c r="N91" s="32"/>
      <c r="O91" s="725" t="str">
        <f>A!H1534</f>
        <v/>
      </c>
      <c r="P91" s="2"/>
      <c r="Q91" s="12"/>
      <c r="R91" s="12"/>
      <c r="S91" s="12"/>
      <c r="T91" s="12"/>
      <c r="U91" s="2"/>
      <c r="V91" s="2"/>
      <c r="W91" s="2"/>
      <c r="X91" s="2"/>
      <c r="Y91" s="12"/>
      <c r="Z91" s="12"/>
    </row>
    <row r="92" spans="2:26" ht="12" customHeight="1">
      <c r="B92" s="186" t="s">
        <v>491</v>
      </c>
      <c r="C92" s="180">
        <f>A!B1535</f>
        <v>-728.88801086671174</v>
      </c>
      <c r="D92" s="180">
        <f>A!C1535</f>
        <v>-752</v>
      </c>
      <c r="E92" s="180">
        <f>A!D1535</f>
        <v>-750</v>
      </c>
      <c r="F92" s="180"/>
      <c r="G92" s="180">
        <f>A!F1535</f>
        <v>-745.6240000000339</v>
      </c>
      <c r="H92" s="180">
        <f>A!G1535</f>
        <v>-733</v>
      </c>
      <c r="I92" s="32"/>
      <c r="J92" s="134">
        <f t="shared" si="11"/>
        <v>-752</v>
      </c>
      <c r="K92" s="180">
        <f t="shared" si="12"/>
        <v>-728.88801086671174</v>
      </c>
      <c r="L92" s="180">
        <f t="shared" si="13"/>
        <v>-741.90240217334917</v>
      </c>
      <c r="M92" s="26">
        <f t="shared" si="14"/>
        <v>3.1152330907115774E-2</v>
      </c>
      <c r="N92" s="32"/>
      <c r="O92" s="725" t="str">
        <f>A!H1535</f>
        <v/>
      </c>
      <c r="P92" s="2"/>
      <c r="Q92" s="12"/>
      <c r="R92" s="12"/>
      <c r="S92" s="12"/>
      <c r="T92" s="12"/>
      <c r="U92" s="2"/>
      <c r="V92" s="2"/>
      <c r="W92" s="2"/>
      <c r="X92" s="2"/>
      <c r="Y92" s="12"/>
      <c r="Z92" s="12"/>
    </row>
    <row r="93" spans="2:26" ht="12" customHeight="1">
      <c r="B93" s="186" t="s">
        <v>492</v>
      </c>
      <c r="C93" s="180">
        <f>A!B1536</f>
        <v>-367.93897272712525</v>
      </c>
      <c r="D93" s="180">
        <f>A!C1536</f>
        <v>-395</v>
      </c>
      <c r="E93" s="180">
        <f>A!D1536</f>
        <v>-395</v>
      </c>
      <c r="F93" s="180"/>
      <c r="G93" s="180">
        <f>A!F1536</f>
        <v>-376.18500000000176</v>
      </c>
      <c r="H93" s="180">
        <f>A!G1536</f>
        <v>-391</v>
      </c>
      <c r="I93" s="32"/>
      <c r="J93" s="134">
        <f t="shared" si="11"/>
        <v>-395</v>
      </c>
      <c r="K93" s="180">
        <f t="shared" si="12"/>
        <v>-367.93897272712525</v>
      </c>
      <c r="L93" s="180">
        <f t="shared" si="13"/>
        <v>-385.02479454542538</v>
      </c>
      <c r="M93" s="26">
        <f t="shared" si="14"/>
        <v>7.0283856147041149E-2</v>
      </c>
      <c r="N93" s="32"/>
      <c r="O93" s="725" t="str">
        <f>A!H1536</f>
        <v/>
      </c>
      <c r="P93" s="2"/>
      <c r="Q93" s="12"/>
      <c r="R93" s="12"/>
      <c r="S93" s="12"/>
      <c r="T93" s="12"/>
      <c r="U93" s="2"/>
      <c r="V93" s="2"/>
      <c r="W93" s="2"/>
      <c r="X93" s="2"/>
      <c r="Y93" s="12"/>
      <c r="Z93" s="12"/>
    </row>
    <row r="94" spans="2:26" ht="12" customHeight="1" thickBot="1">
      <c r="B94" s="187" t="s">
        <v>493</v>
      </c>
      <c r="C94" s="28">
        <f>A!B1537</f>
        <v>-575.65122491419174</v>
      </c>
      <c r="D94" s="28">
        <f>A!C1537</f>
        <v>-606</v>
      </c>
      <c r="E94" s="28">
        <f>A!D1537</f>
        <v>-606</v>
      </c>
      <c r="F94" s="28"/>
      <c r="G94" s="28">
        <f>A!F1537</f>
        <v>-570.54500000000507</v>
      </c>
      <c r="H94" s="28">
        <f>A!G1537</f>
        <v>-589</v>
      </c>
      <c r="I94" s="128"/>
      <c r="J94" s="135">
        <f t="shared" si="11"/>
        <v>-606</v>
      </c>
      <c r="K94" s="28">
        <f t="shared" si="12"/>
        <v>-570.54500000000507</v>
      </c>
      <c r="L94" s="28">
        <f t="shared" si="13"/>
        <v>-589.43924498283945</v>
      </c>
      <c r="M94" s="29">
        <f t="shared" si="14"/>
        <v>6.015038920767337E-2</v>
      </c>
      <c r="N94" s="32"/>
      <c r="O94" s="726" t="str">
        <f>A!H1537</f>
        <v/>
      </c>
      <c r="P94" s="2"/>
      <c r="Q94" s="12"/>
      <c r="R94" s="12"/>
      <c r="S94" s="12"/>
      <c r="T94" s="12"/>
      <c r="U94" s="2"/>
      <c r="V94" s="2"/>
      <c r="W94" s="2"/>
      <c r="X94" s="2"/>
      <c r="Y94" s="12"/>
      <c r="Z94" s="12"/>
    </row>
    <row r="95" spans="2:26" ht="12" customHeight="1" thickTop="1">
      <c r="B95" s="774" t="s">
        <v>807</v>
      </c>
      <c r="C95" s="25"/>
      <c r="D95" s="30"/>
      <c r="E95" s="25"/>
      <c r="F95" s="25"/>
      <c r="G95" s="25"/>
      <c r="H95" s="25"/>
      <c r="I95" s="18"/>
      <c r="J95" s="18"/>
      <c r="K95" s="18"/>
      <c r="L95" s="18"/>
      <c r="M95" s="18"/>
      <c r="N95" s="32"/>
      <c r="O95" s="724"/>
      <c r="P95" s="2"/>
      <c r="Q95" s="12"/>
      <c r="R95" s="12"/>
      <c r="S95" s="12"/>
      <c r="T95" s="12"/>
      <c r="U95" s="2"/>
      <c r="V95" s="2"/>
      <c r="W95" s="2"/>
      <c r="X95" s="2"/>
      <c r="Y95" s="12"/>
      <c r="Z95" s="12"/>
    </row>
    <row r="96" spans="2:26" ht="12" customHeight="1">
      <c r="N96" s="32"/>
      <c r="O96" s="724"/>
      <c r="P96" s="2"/>
      <c r="Q96" s="12"/>
      <c r="R96" s="12"/>
      <c r="S96" s="12"/>
      <c r="T96" s="12"/>
      <c r="U96" s="2"/>
      <c r="V96" s="2"/>
      <c r="W96" s="2"/>
      <c r="X96" s="2"/>
      <c r="Y96" s="12"/>
      <c r="Z96" s="12"/>
    </row>
    <row r="97" spans="2:26" ht="12" customHeight="1">
      <c r="N97" s="32"/>
      <c r="O97" s="724"/>
      <c r="P97" s="2"/>
      <c r="Q97" s="12"/>
      <c r="R97" s="12"/>
      <c r="S97" s="12"/>
      <c r="T97" s="12"/>
      <c r="U97" s="2"/>
      <c r="V97" s="2"/>
      <c r="W97" s="2"/>
      <c r="X97" s="2"/>
      <c r="Y97" s="12"/>
      <c r="Z97" s="12"/>
    </row>
    <row r="98" spans="2:26" ht="12" customHeight="1">
      <c r="N98" s="32"/>
      <c r="O98" s="724"/>
      <c r="P98" s="2"/>
      <c r="Q98" s="12"/>
      <c r="R98" s="12"/>
      <c r="S98" s="12"/>
      <c r="T98" s="12"/>
      <c r="U98" s="2"/>
      <c r="V98" s="2"/>
      <c r="W98" s="2"/>
      <c r="X98" s="2"/>
      <c r="Y98" s="12"/>
      <c r="Z98" s="12"/>
    </row>
    <row r="99" spans="2:26" ht="12" customHeight="1">
      <c r="N99" s="32"/>
      <c r="O99" s="724"/>
      <c r="P99" s="2"/>
      <c r="Q99" s="12"/>
      <c r="R99" s="12"/>
      <c r="S99" s="12"/>
      <c r="T99" s="12"/>
      <c r="U99" s="2"/>
      <c r="V99" s="2"/>
      <c r="W99" s="2"/>
      <c r="X99" s="2"/>
      <c r="Y99" s="12"/>
      <c r="Z99" s="12"/>
    </row>
    <row r="100" spans="2:26" ht="16.5" customHeight="1" thickBot="1">
      <c r="B100" s="173" t="s">
        <v>2200</v>
      </c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32"/>
      <c r="O100" s="724"/>
      <c r="P100" s="2"/>
      <c r="Q100" s="12"/>
      <c r="R100" s="12"/>
      <c r="S100" s="12"/>
      <c r="T100" s="12"/>
      <c r="U100" s="2"/>
      <c r="V100" s="2"/>
      <c r="W100" s="2"/>
      <c r="X100" s="2"/>
      <c r="Y100" s="12"/>
      <c r="Z100" s="12"/>
    </row>
    <row r="101" spans="2:26" ht="12" customHeight="1" thickTop="1">
      <c r="B101" s="19" t="s">
        <v>252</v>
      </c>
      <c r="C101" s="129"/>
      <c r="D101" s="130"/>
      <c r="E101" s="129"/>
      <c r="F101" s="130"/>
      <c r="G101" s="130"/>
      <c r="H101" s="130"/>
      <c r="I101" s="126"/>
      <c r="J101" s="1096" t="s">
        <v>23</v>
      </c>
      <c r="K101" s="1097"/>
      <c r="L101" s="1097"/>
      <c r="M101" s="1098"/>
      <c r="O101" s="695"/>
      <c r="Z101" s="12"/>
    </row>
    <row r="102" spans="2:26" ht="12" customHeight="1">
      <c r="B102" s="153"/>
      <c r="C102" s="663" t="s">
        <v>237</v>
      </c>
      <c r="D102" s="663" t="s">
        <v>426</v>
      </c>
      <c r="E102" s="663" t="s">
        <v>250</v>
      </c>
      <c r="F102" s="664" t="s">
        <v>357</v>
      </c>
      <c r="G102" s="663" t="s">
        <v>372</v>
      </c>
      <c r="H102" s="665" t="s">
        <v>384</v>
      </c>
      <c r="I102" s="383"/>
      <c r="J102" s="179"/>
      <c r="K102" s="179"/>
      <c r="L102" s="179"/>
      <c r="M102" s="22" t="s">
        <v>24</v>
      </c>
      <c r="O102" s="694" t="str">
        <f>YourData!$J$4</f>
        <v>Tested Prg</v>
      </c>
      <c r="Z102" s="12"/>
    </row>
    <row r="103" spans="2:26" ht="12" customHeight="1">
      <c r="B103" s="154" t="s">
        <v>803</v>
      </c>
      <c r="C103" s="23" t="s">
        <v>25</v>
      </c>
      <c r="D103" s="23" t="s">
        <v>13</v>
      </c>
      <c r="E103" s="23" t="s">
        <v>13</v>
      </c>
      <c r="F103" s="322" t="s">
        <v>355</v>
      </c>
      <c r="G103" s="322" t="s">
        <v>365</v>
      </c>
      <c r="H103" s="322" t="s">
        <v>385</v>
      </c>
      <c r="I103" s="384"/>
      <c r="J103" s="23" t="s">
        <v>26</v>
      </c>
      <c r="K103" s="23" t="s">
        <v>27</v>
      </c>
      <c r="L103" s="23" t="s">
        <v>603</v>
      </c>
      <c r="M103" s="24" t="s">
        <v>604</v>
      </c>
      <c r="O103" s="705" t="str">
        <f>YourData!$J$8</f>
        <v>Org</v>
      </c>
      <c r="Z103" s="12"/>
    </row>
    <row r="104" spans="2:26" ht="12" customHeight="1">
      <c r="B104" s="185" t="s">
        <v>454</v>
      </c>
      <c r="C104" s="180">
        <f>A!B1610</f>
        <v>-405.37097200003336</v>
      </c>
      <c r="D104" s="180">
        <f>A!C1610</f>
        <v>504.13199999999779</v>
      </c>
      <c r="E104" s="180">
        <f>A!D1610</f>
        <v>507.94230000000971</v>
      </c>
      <c r="F104" s="180">
        <f>A!E1610</f>
        <v>-26.799467054093839</v>
      </c>
      <c r="G104" s="180">
        <f>A!F1610</f>
        <v>-24.393000000018219</v>
      </c>
      <c r="H104" s="180">
        <f>A!G1610</f>
        <v>-108</v>
      </c>
      <c r="I104" s="385"/>
      <c r="J104" s="180">
        <f t="shared" ref="J104:J121" si="15">MINA(C104:I104)</f>
        <v>-405.37097200003336</v>
      </c>
      <c r="K104" s="180">
        <f t="shared" ref="K104:K121" si="16">MAXA(C104:I104)</f>
        <v>507.94230000000971</v>
      </c>
      <c r="L104" s="180">
        <f>AVERAGE(C104:I104)</f>
        <v>74.585143490977018</v>
      </c>
      <c r="M104" s="26">
        <f>ABS((K104-J104)/L104)</f>
        <v>12.245243881719309</v>
      </c>
      <c r="O104" s="698">
        <f>A!H1610</f>
        <v>-100.30524419260473</v>
      </c>
      <c r="Z104" s="12"/>
    </row>
    <row r="105" spans="2:26" ht="12" customHeight="1">
      <c r="B105" s="186" t="s">
        <v>455</v>
      </c>
      <c r="C105" s="180">
        <f>A!B1611</f>
        <v>6197.4568829997443</v>
      </c>
      <c r="D105" s="180">
        <f>A!C1611</f>
        <v>6900.1601999999912</v>
      </c>
      <c r="E105" s="180">
        <f>A!D1611</f>
        <v>6942.0734999999986</v>
      </c>
      <c r="F105" s="180">
        <f>A!E1611</f>
        <v>6791.4956530755226</v>
      </c>
      <c r="G105" s="180">
        <f>A!F1611</f>
        <v>6799.3390000001455</v>
      </c>
      <c r="H105" s="180">
        <f>A!G1611</f>
        <v>7543</v>
      </c>
      <c r="I105" s="127"/>
      <c r="J105" s="180">
        <f t="shared" si="15"/>
        <v>6197.4568829997443</v>
      </c>
      <c r="K105" s="180">
        <f t="shared" si="16"/>
        <v>7543</v>
      </c>
      <c r="L105" s="180">
        <f t="shared" ref="L105:L121" si="17">AVERAGE(C105:I105)</f>
        <v>6862.254206012567</v>
      </c>
      <c r="M105" s="26">
        <f t="shared" ref="M105:M121" si="18">ABS((K105-J105)/L105)</f>
        <v>0.19607887971001109</v>
      </c>
      <c r="O105" s="698">
        <f>A!H1611</f>
        <v>6521.3657770964855</v>
      </c>
      <c r="Z105" s="12"/>
    </row>
    <row r="106" spans="2:26" ht="12" customHeight="1">
      <c r="B106" s="186" t="s">
        <v>456</v>
      </c>
      <c r="C106" s="180">
        <f>A!B1612</f>
        <v>6421.6280599997845</v>
      </c>
      <c r="D106" s="180">
        <f>A!C1612</f>
        <v>7514.2046999999948</v>
      </c>
      <c r="E106" s="180">
        <f>A!D1612</f>
        <v>7522.9976999999999</v>
      </c>
      <c r="F106" s="180">
        <f>A!E1612</f>
        <v>8526.6981521935595</v>
      </c>
      <c r="G106" s="180">
        <f>A!F1612</f>
        <v>7439.9940000001443</v>
      </c>
      <c r="H106" s="180">
        <f>A!G1612</f>
        <v>6631</v>
      </c>
      <c r="I106" s="127"/>
      <c r="J106" s="180">
        <f t="shared" si="15"/>
        <v>6421.6280599997845</v>
      </c>
      <c r="K106" s="180">
        <f t="shared" si="16"/>
        <v>8526.6981521935595</v>
      </c>
      <c r="L106" s="180">
        <f t="shared" si="17"/>
        <v>7342.7537686989135</v>
      </c>
      <c r="M106" s="26">
        <f t="shared" si="18"/>
        <v>0.28668673341156847</v>
      </c>
      <c r="O106" s="698">
        <f>A!H1612</f>
        <v>-2979.0175650625824</v>
      </c>
      <c r="Z106" s="12"/>
    </row>
    <row r="107" spans="2:26" ht="12" customHeight="1">
      <c r="B107" s="186" t="s">
        <v>457</v>
      </c>
      <c r="C107" s="180">
        <f>A!B1613</f>
        <v>224.17117700004019</v>
      </c>
      <c r="D107" s="180">
        <f>A!C1613</f>
        <v>614.04450000000361</v>
      </c>
      <c r="E107" s="180">
        <f>A!D1613</f>
        <v>580.92420000000129</v>
      </c>
      <c r="F107" s="180">
        <f>A!E1613</f>
        <v>1735.2024991180369</v>
      </c>
      <c r="G107" s="180">
        <f>A!F1613</f>
        <v>640.65499999999884</v>
      </c>
      <c r="H107" s="180">
        <f>A!G1613</f>
        <v>-912</v>
      </c>
      <c r="I107" s="127"/>
      <c r="J107" s="134">
        <f t="shared" si="15"/>
        <v>-912</v>
      </c>
      <c r="K107" s="180">
        <f t="shared" si="16"/>
        <v>1735.2024991180369</v>
      </c>
      <c r="L107" s="180">
        <f t="shared" si="17"/>
        <v>480.49956268634679</v>
      </c>
      <c r="M107" s="26">
        <f t="shared" si="18"/>
        <v>5.5092714014519046</v>
      </c>
      <c r="O107" s="698">
        <f>A!H1613</f>
        <v>-9500.383342159068</v>
      </c>
      <c r="Z107" s="12"/>
    </row>
    <row r="108" spans="2:26" ht="12" customHeight="1">
      <c r="B108" s="186" t="s">
        <v>458</v>
      </c>
      <c r="C108" s="180">
        <f>A!B1614</f>
        <v>6370.8576229997998</v>
      </c>
      <c r="D108" s="180">
        <f>A!C1614</f>
        <v>7256.5697999999902</v>
      </c>
      <c r="E108" s="180">
        <f>A!D1614</f>
        <v>7305.8106000000116</v>
      </c>
      <c r="F108" s="180">
        <f>A!E1614</f>
        <v>7633.8781332733051</v>
      </c>
      <c r="G108" s="180">
        <f>A!F1614</f>
        <v>7171.0950000002413</v>
      </c>
      <c r="H108" s="180">
        <f>A!G1614</f>
        <v>6215</v>
      </c>
      <c r="I108" s="127"/>
      <c r="J108" s="134">
        <f t="shared" si="15"/>
        <v>6215</v>
      </c>
      <c r="K108" s="180">
        <f t="shared" si="16"/>
        <v>7633.8781332733051</v>
      </c>
      <c r="L108" s="180">
        <f t="shared" si="17"/>
        <v>6992.2018593788916</v>
      </c>
      <c r="M108" s="26">
        <f t="shared" si="18"/>
        <v>0.20292293640952497</v>
      </c>
      <c r="O108" s="698">
        <f>A!H1614</f>
        <v>-2215.2562803386973</v>
      </c>
      <c r="Z108" s="12"/>
    </row>
    <row r="109" spans="2:26" ht="12" customHeight="1">
      <c r="B109" s="186" t="s">
        <v>459</v>
      </c>
      <c r="C109" s="180">
        <f>A!B1615</f>
        <v>50.770436999984668</v>
      </c>
      <c r="D109" s="180">
        <f>A!C1615</f>
        <v>257.63490000000456</v>
      </c>
      <c r="E109" s="180">
        <f>A!D1615</f>
        <v>217.18709999998828</v>
      </c>
      <c r="F109" s="180">
        <f>A!E1615</f>
        <v>892.82001892025437</v>
      </c>
      <c r="G109" s="180">
        <f>A!F1615</f>
        <v>268.89899999990303</v>
      </c>
      <c r="H109" s="180">
        <f>A!G1615</f>
        <v>416</v>
      </c>
      <c r="I109" s="127"/>
      <c r="J109" s="134">
        <f t="shared" si="15"/>
        <v>50.770436999984668</v>
      </c>
      <c r="K109" s="180">
        <f t="shared" si="16"/>
        <v>892.82001892025437</v>
      </c>
      <c r="L109" s="180">
        <f t="shared" si="17"/>
        <v>350.5519093200225</v>
      </c>
      <c r="M109" s="26">
        <f t="shared" si="18"/>
        <v>2.4020681660345882</v>
      </c>
      <c r="O109" s="698">
        <f>A!H1615</f>
        <v>-763.76128472388518</v>
      </c>
      <c r="Z109" s="12"/>
    </row>
    <row r="110" spans="2:26" ht="12" customHeight="1">
      <c r="B110" s="186" t="s">
        <v>460</v>
      </c>
      <c r="C110" s="180">
        <f>A!B1616</f>
        <v>-6290.918063000332</v>
      </c>
      <c r="D110" s="180">
        <f>A!C1616</f>
        <v>-8112.4218000000037</v>
      </c>
      <c r="E110" s="180">
        <f>A!D1616</f>
        <v>-8128.2491999999984</v>
      </c>
      <c r="F110" s="180">
        <f>A!E1616</f>
        <v>-6706.9451244466982</v>
      </c>
      <c r="G110" s="180">
        <f>A!F1616</f>
        <v>-6620.6630000002115</v>
      </c>
      <c r="H110" s="180">
        <f>A!G1616</f>
        <v>-6423</v>
      </c>
      <c r="I110" s="127"/>
      <c r="J110" s="180">
        <f t="shared" si="15"/>
        <v>-8128.2491999999984</v>
      </c>
      <c r="K110" s="180">
        <f t="shared" si="16"/>
        <v>-6290.918063000332</v>
      </c>
      <c r="L110" s="180">
        <f t="shared" si="17"/>
        <v>-7047.0328645745403</v>
      </c>
      <c r="M110" s="26">
        <f t="shared" si="18"/>
        <v>0.26072407668707442</v>
      </c>
      <c r="O110" s="698">
        <f>A!H1616</f>
        <v>-6826.5410927962512</v>
      </c>
      <c r="Z110" s="12"/>
    </row>
    <row r="111" spans="2:26" ht="12" customHeight="1">
      <c r="B111" s="186" t="s">
        <v>461</v>
      </c>
      <c r="C111" s="180">
        <f>A!B1617</f>
        <v>78315.086707999581</v>
      </c>
      <c r="D111" s="180">
        <f>A!C1617</f>
        <v>79122.931200000006</v>
      </c>
      <c r="E111" s="180">
        <f>A!D1617</f>
        <v>79134.948300000018</v>
      </c>
      <c r="F111" s="180">
        <f>A!E1617</f>
        <v>80035.238513481105</v>
      </c>
      <c r="G111" s="180">
        <f>A!F1617</f>
        <v>78996.242000000784</v>
      </c>
      <c r="H111" s="180">
        <f>A!G1617</f>
        <v>79506</v>
      </c>
      <c r="I111" s="127"/>
      <c r="J111" s="180">
        <f t="shared" si="15"/>
        <v>78315.086707999581</v>
      </c>
      <c r="K111" s="180">
        <f t="shared" si="16"/>
        <v>80035.238513481105</v>
      </c>
      <c r="L111" s="180">
        <f t="shared" si="17"/>
        <v>79185.074453580251</v>
      </c>
      <c r="M111" s="26">
        <f t="shared" si="18"/>
        <v>2.1723182270794086E-2</v>
      </c>
      <c r="O111" s="698">
        <f>A!H1617</f>
        <v>79548.940761450154</v>
      </c>
      <c r="Z111" s="12"/>
    </row>
    <row r="112" spans="2:26" ht="12" customHeight="1">
      <c r="B112" s="186" t="s">
        <v>467</v>
      </c>
      <c r="C112" s="180">
        <f>A!B1618</f>
        <v>-14709.388924000181</v>
      </c>
      <c r="D112" s="180">
        <f>A!C1618</f>
        <v>-14377.727400000003</v>
      </c>
      <c r="E112" s="180">
        <f>A!D1618</f>
        <v>-14367.761999999995</v>
      </c>
      <c r="F112" s="180">
        <f>A!E1618</f>
        <v>-14564.210662943653</v>
      </c>
      <c r="G112" s="180"/>
      <c r="H112" s="180">
        <f>A!G1618</f>
        <v>-14010</v>
      </c>
      <c r="I112" s="127"/>
      <c r="J112" s="180">
        <f t="shared" si="15"/>
        <v>-14709.388924000181</v>
      </c>
      <c r="K112" s="180">
        <f t="shared" si="16"/>
        <v>-14010</v>
      </c>
      <c r="L112" s="180">
        <f t="shared" si="17"/>
        <v>-14405.817797388765</v>
      </c>
      <c r="M112" s="26">
        <f t="shared" si="18"/>
        <v>4.8549060791741643E-2</v>
      </c>
      <c r="O112" s="698">
        <f>A!H1618</f>
        <v>-13309.776155851068</v>
      </c>
      <c r="Z112" s="12"/>
    </row>
    <row r="113" spans="2:26" ht="12" customHeight="1">
      <c r="B113" s="186" t="s">
        <v>468</v>
      </c>
      <c r="C113" s="180">
        <f>A!B1619</f>
        <v>-10985.102862000153</v>
      </c>
      <c r="D113" s="180">
        <f>A!C1619</f>
        <v>-8138.2146000000066</v>
      </c>
      <c r="E113" s="180">
        <f>A!D1619</f>
        <v>-8144.9558999999863</v>
      </c>
      <c r="F113" s="180"/>
      <c r="G113" s="180"/>
      <c r="H113" s="180">
        <f>A!G1619</f>
        <v>-9606</v>
      </c>
      <c r="I113" s="127"/>
      <c r="J113" s="180">
        <f t="shared" si="15"/>
        <v>-10985.102862000153</v>
      </c>
      <c r="K113" s="180">
        <f t="shared" si="16"/>
        <v>-8138.2146000000066</v>
      </c>
      <c r="L113" s="180">
        <f t="shared" si="17"/>
        <v>-9218.5683405000364</v>
      </c>
      <c r="M113" s="26">
        <f t="shared" si="18"/>
        <v>0.30882108336637054</v>
      </c>
      <c r="O113" s="698">
        <f>A!H1619</f>
        <v>0</v>
      </c>
      <c r="Z113" s="12"/>
    </row>
    <row r="114" spans="2:26" ht="12" customHeight="1">
      <c r="B114" s="186" t="s">
        <v>469</v>
      </c>
      <c r="C114" s="180">
        <f>A!B1620</f>
        <v>-6271.9237800000992</v>
      </c>
      <c r="D114" s="180">
        <f>A!C1620</f>
        <v>-6130.7727000000014</v>
      </c>
      <c r="E114" s="180">
        <f>A!D1620</f>
        <v>-5192.5595999999932</v>
      </c>
      <c r="F114" s="180">
        <f>A!E1620</f>
        <v>-5728.0295071901419</v>
      </c>
      <c r="G114" s="180"/>
      <c r="H114" s="180">
        <f>A!G1620</f>
        <v>-5207</v>
      </c>
      <c r="I114" s="127"/>
      <c r="J114" s="180">
        <f t="shared" si="15"/>
        <v>-6271.9237800000992</v>
      </c>
      <c r="K114" s="180">
        <f t="shared" si="16"/>
        <v>-5192.5595999999932</v>
      </c>
      <c r="L114" s="180">
        <f t="shared" si="17"/>
        <v>-5706.0571174380475</v>
      </c>
      <c r="M114" s="26">
        <f t="shared" si="18"/>
        <v>0.18916112436055105</v>
      </c>
      <c r="O114" s="698">
        <f>A!H1620</f>
        <v>0</v>
      </c>
      <c r="Z114" s="12"/>
    </row>
    <row r="115" spans="2:26" ht="12" customHeight="1">
      <c r="B115" s="186" t="s">
        <v>470</v>
      </c>
      <c r="C115" s="180">
        <f>A!B1621</f>
        <v>-8798.4021940000894</v>
      </c>
      <c r="D115" s="180">
        <f>A!C1621</f>
        <v>-8065.5258000000103</v>
      </c>
      <c r="E115" s="180">
        <f>A!D1621</f>
        <v>-8350.7120999999897</v>
      </c>
      <c r="F115" s="180">
        <f>A!E1621</f>
        <v>-8513.3758141733633</v>
      </c>
      <c r="G115" s="180"/>
      <c r="H115" s="180">
        <f>A!G1621</f>
        <v>-9048</v>
      </c>
      <c r="I115" s="127"/>
      <c r="J115" s="180">
        <f t="shared" si="15"/>
        <v>-9048</v>
      </c>
      <c r="K115" s="180">
        <f t="shared" si="16"/>
        <v>-8065.5258000000103</v>
      </c>
      <c r="L115" s="180">
        <f t="shared" si="17"/>
        <v>-8555.2031816346898</v>
      </c>
      <c r="M115" s="26">
        <f t="shared" si="18"/>
        <v>0.11483937659237017</v>
      </c>
      <c r="O115" s="698">
        <f>A!H1621</f>
        <v>-8268.449351005067</v>
      </c>
      <c r="Z115" s="12"/>
    </row>
    <row r="116" spans="2:26" ht="12" customHeight="1">
      <c r="B116" s="186" t="s">
        <v>471</v>
      </c>
      <c r="C116" s="180">
        <f>A!B1622</f>
        <v>-5785.6759560000282</v>
      </c>
      <c r="D116" s="180">
        <f>A!C1622</f>
        <v>-5204.2836000000098</v>
      </c>
      <c r="E116" s="180">
        <f>A!D1622</f>
        <v>-5312.7305999999953</v>
      </c>
      <c r="F116" s="180">
        <f>A!E1622</f>
        <v>-5191.7822178259739</v>
      </c>
      <c r="G116" s="180"/>
      <c r="H116" s="180">
        <f>A!G1622</f>
        <v>-5406</v>
      </c>
      <c r="I116" s="127"/>
      <c r="J116" s="180">
        <f t="shared" si="15"/>
        <v>-5785.6759560000282</v>
      </c>
      <c r="K116" s="180">
        <f t="shared" si="16"/>
        <v>-5191.7822178259739</v>
      </c>
      <c r="L116" s="180">
        <f t="shared" si="17"/>
        <v>-5380.0944747652011</v>
      </c>
      <c r="M116" s="26">
        <f t="shared" si="18"/>
        <v>0.11038723222420237</v>
      </c>
      <c r="O116" s="698">
        <f>A!H1622</f>
        <v>-5272.4720118914702</v>
      </c>
      <c r="Z116" s="12"/>
    </row>
    <row r="117" spans="2:26" ht="12" customHeight="1">
      <c r="B117" s="186" t="s">
        <v>489</v>
      </c>
      <c r="C117" s="180">
        <f>A!B1623</f>
        <v>-11617.948439000036</v>
      </c>
      <c r="D117" s="180">
        <f>A!C1623</f>
        <v>-8147.0076000000117</v>
      </c>
      <c r="E117" s="180">
        <f>A!D1623</f>
        <v>-8158.7315999999846</v>
      </c>
      <c r="F117" s="180">
        <f>A!E1623</f>
        <v>-7760.7172084565682</v>
      </c>
      <c r="G117" s="180">
        <f>A!F1623</f>
        <v>-10335.240000000398</v>
      </c>
      <c r="H117" s="180">
        <f>A!G1623</f>
        <v>-7661</v>
      </c>
      <c r="I117" s="127"/>
      <c r="J117" s="180">
        <f t="shared" si="15"/>
        <v>-11617.948439000036</v>
      </c>
      <c r="K117" s="180">
        <f t="shared" si="16"/>
        <v>-7661</v>
      </c>
      <c r="L117" s="180">
        <f t="shared" si="17"/>
        <v>-8946.7741412428331</v>
      </c>
      <c r="M117" s="26">
        <f t="shared" si="18"/>
        <v>0.44227655426767709</v>
      </c>
      <c r="O117" s="698">
        <f>A!H1623</f>
        <v>-7775.8048521082019</v>
      </c>
      <c r="Z117" s="12"/>
    </row>
    <row r="118" spans="2:26" ht="12" customHeight="1">
      <c r="B118" s="186" t="s">
        <v>490</v>
      </c>
      <c r="C118" s="180">
        <f>A!B1624</f>
        <v>43046.197719999916</v>
      </c>
      <c r="D118" s="180">
        <f>A!C1624</f>
        <v>45710.117399999996</v>
      </c>
      <c r="E118" s="180">
        <f>A!D1624</f>
        <v>45709.824299999993</v>
      </c>
      <c r="F118" s="180">
        <f>A!E1624</f>
        <v>45090.752392573697</v>
      </c>
      <c r="G118" s="180">
        <f>A!F1624</f>
        <v>43050.834000000781</v>
      </c>
      <c r="H118" s="180">
        <f>A!G1624</f>
        <v>45083</v>
      </c>
      <c r="I118" s="127"/>
      <c r="J118" s="180">
        <f t="shared" si="15"/>
        <v>43046.197719999916</v>
      </c>
      <c r="K118" s="180">
        <f t="shared" si="16"/>
        <v>45710.117399999996</v>
      </c>
      <c r="L118" s="180">
        <f t="shared" si="17"/>
        <v>44615.1209687624</v>
      </c>
      <c r="M118" s="26">
        <f t="shared" si="18"/>
        <v>5.9708897390757763E-2</v>
      </c>
      <c r="O118" s="698">
        <f>A!H1624</f>
        <v>44950.372317053712</v>
      </c>
      <c r="Z118" s="12"/>
    </row>
    <row r="119" spans="2:26" ht="12" customHeight="1">
      <c r="B119" s="186" t="s">
        <v>491</v>
      </c>
      <c r="C119" s="180">
        <f>A!B1625</f>
        <v>-130.60374799993588</v>
      </c>
      <c r="D119" s="180">
        <f>A!C1625</f>
        <v>-883.98960000000079</v>
      </c>
      <c r="E119" s="180">
        <f>A!D1625</f>
        <v>-882.23099999999249</v>
      </c>
      <c r="F119" s="180">
        <f>A!E1625</f>
        <v>-1056.6212949270266</v>
      </c>
      <c r="G119" s="180">
        <f>A!F1625</f>
        <v>-201.61899999979505</v>
      </c>
      <c r="H119" s="180">
        <f>A!G1625</f>
        <v>-949</v>
      </c>
      <c r="I119" s="127"/>
      <c r="J119" s="180">
        <f t="shared" si="15"/>
        <v>-1056.6212949270266</v>
      </c>
      <c r="K119" s="180">
        <f t="shared" si="16"/>
        <v>-130.60374799993588</v>
      </c>
      <c r="L119" s="180">
        <f t="shared" si="17"/>
        <v>-684.0107738211251</v>
      </c>
      <c r="M119" s="26">
        <f t="shared" si="18"/>
        <v>1.3538054989310044</v>
      </c>
      <c r="O119" s="698">
        <f>A!H1625</f>
        <v>-1189.8874258396318</v>
      </c>
      <c r="Z119" s="12"/>
    </row>
    <row r="120" spans="2:26" ht="12" customHeight="1">
      <c r="B120" s="186" t="s">
        <v>492</v>
      </c>
      <c r="C120" s="180">
        <f>A!B1626</f>
        <v>2.0479500000001281</v>
      </c>
      <c r="D120" s="180">
        <f>A!C1626</f>
        <v>-1076.263199999994</v>
      </c>
      <c r="E120" s="180">
        <f>A!D1626</f>
        <v>-1075.9701000000132</v>
      </c>
      <c r="F120" s="180">
        <f>A!E1626</f>
        <v>-546.88423471782153</v>
      </c>
      <c r="G120" s="180">
        <f>A!F1626</f>
        <v>0</v>
      </c>
      <c r="H120" s="180">
        <f>A!G1626</f>
        <v>-528</v>
      </c>
      <c r="I120" s="127"/>
      <c r="J120" s="180">
        <f t="shared" si="15"/>
        <v>-1076.263199999994</v>
      </c>
      <c r="K120" s="180">
        <f t="shared" si="16"/>
        <v>2.0479500000001281</v>
      </c>
      <c r="L120" s="180">
        <f t="shared" si="17"/>
        <v>-537.51159745297139</v>
      </c>
      <c r="M120" s="26">
        <f t="shared" si="18"/>
        <v>2.0061169937720997</v>
      </c>
      <c r="O120" s="698">
        <f>A!H1626</f>
        <v>-285.87759912872571</v>
      </c>
      <c r="Z120" s="12"/>
    </row>
    <row r="121" spans="2:26" ht="12" customHeight="1" thickBot="1">
      <c r="B121" s="187" t="s">
        <v>493</v>
      </c>
      <c r="C121" s="28">
        <f>A!B1627</f>
        <v>-130.49553499999456</v>
      </c>
      <c r="D121" s="28">
        <f>A!C1627</f>
        <v>-808.66290000000299</v>
      </c>
      <c r="E121" s="28">
        <f>A!D1627</f>
        <v>-808.66290000000299</v>
      </c>
      <c r="F121" s="28">
        <f>A!E1627</f>
        <v>-676.15592150583689</v>
      </c>
      <c r="G121" s="28">
        <f>A!F1627</f>
        <v>-201.64199999980337</v>
      </c>
      <c r="H121" s="28">
        <f>A!G1627</f>
        <v>-792</v>
      </c>
      <c r="I121" s="128"/>
      <c r="J121" s="28">
        <f t="shared" si="15"/>
        <v>-808.66290000000299</v>
      </c>
      <c r="K121" s="28">
        <f t="shared" si="16"/>
        <v>-130.49553499999456</v>
      </c>
      <c r="L121" s="180">
        <f t="shared" si="17"/>
        <v>-569.60320941760676</v>
      </c>
      <c r="M121" s="26">
        <f t="shared" si="18"/>
        <v>1.1905961093396991</v>
      </c>
      <c r="O121" s="699">
        <f>A!H1627</f>
        <v>-763.09992690577201</v>
      </c>
      <c r="Z121" s="12"/>
    </row>
    <row r="122" spans="2:26" ht="12" customHeight="1" thickTop="1">
      <c r="B122" s="19" t="s">
        <v>251</v>
      </c>
      <c r="C122" s="129"/>
      <c r="D122" s="130"/>
      <c r="E122" s="129"/>
      <c r="F122" s="130"/>
      <c r="G122" s="130"/>
      <c r="H122" s="130"/>
      <c r="I122" s="126"/>
      <c r="J122" s="1096" t="s">
        <v>23</v>
      </c>
      <c r="K122" s="1097"/>
      <c r="L122" s="1097"/>
      <c r="M122" s="1098"/>
      <c r="N122" s="32"/>
      <c r="O122" s="694"/>
      <c r="Z122" s="12"/>
    </row>
    <row r="123" spans="2:26" ht="12" customHeight="1">
      <c r="B123" s="153"/>
      <c r="C123" s="663" t="s">
        <v>237</v>
      </c>
      <c r="D123" s="663" t="s">
        <v>426</v>
      </c>
      <c r="E123" s="663" t="s">
        <v>250</v>
      </c>
      <c r="F123" s="664" t="s">
        <v>357</v>
      </c>
      <c r="G123" s="663" t="s">
        <v>372</v>
      </c>
      <c r="H123" s="665" t="s">
        <v>384</v>
      </c>
      <c r="I123" s="383"/>
      <c r="J123" s="179"/>
      <c r="K123" s="179"/>
      <c r="L123" s="179"/>
      <c r="M123" s="22" t="s">
        <v>24</v>
      </c>
      <c r="N123" s="32"/>
      <c r="O123" s="694" t="str">
        <f>YourData!$J$4</f>
        <v>Tested Prg</v>
      </c>
      <c r="P123" s="12"/>
      <c r="Q123" s="12"/>
      <c r="R123" s="30"/>
      <c r="S123" s="12"/>
      <c r="T123" s="12"/>
      <c r="U123" s="12"/>
      <c r="V123" s="2"/>
      <c r="W123" s="12"/>
      <c r="X123" s="12"/>
      <c r="Y123" s="17"/>
      <c r="Z123" s="12"/>
    </row>
    <row r="124" spans="2:26" ht="12" customHeight="1">
      <c r="B124" s="154" t="s">
        <v>803</v>
      </c>
      <c r="C124" s="23" t="s">
        <v>25</v>
      </c>
      <c r="D124" s="23" t="s">
        <v>13</v>
      </c>
      <c r="E124" s="23" t="s">
        <v>13</v>
      </c>
      <c r="F124" s="322" t="s">
        <v>355</v>
      </c>
      <c r="G124" s="322" t="s">
        <v>365</v>
      </c>
      <c r="H124" s="322" t="s">
        <v>385</v>
      </c>
      <c r="I124" s="384"/>
      <c r="J124" s="23" t="s">
        <v>26</v>
      </c>
      <c r="K124" s="23" t="s">
        <v>27</v>
      </c>
      <c r="L124" s="23" t="s">
        <v>603</v>
      </c>
      <c r="M124" s="24" t="s">
        <v>604</v>
      </c>
      <c r="N124" s="32"/>
      <c r="O124" s="705" t="str">
        <f>YourData!$J$8</f>
        <v>Org</v>
      </c>
      <c r="P124" s="12"/>
      <c r="Q124" s="12"/>
      <c r="R124" s="30"/>
      <c r="S124" s="12"/>
      <c r="T124" s="12"/>
      <c r="U124" s="12"/>
      <c r="V124" s="2"/>
      <c r="W124" s="12"/>
      <c r="X124" s="12"/>
      <c r="Y124" s="17"/>
      <c r="Z124" s="12"/>
    </row>
    <row r="125" spans="2:26" ht="12" customHeight="1">
      <c r="B125" s="185" t="s">
        <v>454</v>
      </c>
      <c r="C125" s="180">
        <f>A!B1640</f>
        <v>19320.635055107134</v>
      </c>
      <c r="D125" s="180">
        <f>A!C1640</f>
        <v>19607.217600000004</v>
      </c>
      <c r="E125" s="180">
        <f>A!D1640</f>
        <v>19612.2003</v>
      </c>
      <c r="F125" s="180">
        <f>A!E1640</f>
        <v>19156.440183217917</v>
      </c>
      <c r="G125" s="180">
        <f>A!F1640</f>
        <v>19575.692999999996</v>
      </c>
      <c r="H125" s="180">
        <f>A!G1640</f>
        <v>19111</v>
      </c>
      <c r="I125" s="180"/>
      <c r="J125" s="134">
        <f t="shared" ref="J125:J142" si="19">MINA(C125:I125)</f>
        <v>19111</v>
      </c>
      <c r="K125" s="180">
        <f t="shared" ref="K125:K142" si="20">MAXA(C125:I125)</f>
        <v>19612.2003</v>
      </c>
      <c r="L125" s="180">
        <f>AVERAGE(C125:I125)</f>
        <v>19397.197689720841</v>
      </c>
      <c r="M125" s="26">
        <f>ABS((K125-J125)/L125)</f>
        <v>2.5838799398616306E-2</v>
      </c>
      <c r="N125" s="32"/>
      <c r="O125" s="727">
        <f>A!H1640</f>
        <v>19058.882766444811</v>
      </c>
      <c r="P125" s="12"/>
      <c r="Q125" s="12"/>
      <c r="R125" s="30"/>
      <c r="S125" s="12"/>
      <c r="T125" s="12"/>
      <c r="U125" s="12"/>
      <c r="V125" s="2"/>
      <c r="W125" s="12"/>
      <c r="X125" s="12"/>
      <c r="Y125" s="17"/>
      <c r="Z125" s="12"/>
    </row>
    <row r="126" spans="2:26" ht="12" customHeight="1">
      <c r="B126" s="186" t="s">
        <v>455</v>
      </c>
      <c r="C126" s="180">
        <f>A!B1641</f>
        <v>13167.353602523046</v>
      </c>
      <c r="D126" s="180">
        <f>A!C1641</f>
        <v>12172.736100000002</v>
      </c>
      <c r="E126" s="180">
        <f>A!D1641</f>
        <v>12259.2006</v>
      </c>
      <c r="F126" s="180">
        <f>A!E1641</f>
        <v>11974.114288603796</v>
      </c>
      <c r="G126" s="180">
        <f>A!F1641</f>
        <v>12597.44899999999</v>
      </c>
      <c r="H126" s="180">
        <f>A!G1641</f>
        <v>11157</v>
      </c>
      <c r="I126" s="32"/>
      <c r="J126" s="134">
        <f t="shared" si="19"/>
        <v>11157</v>
      </c>
      <c r="K126" s="180">
        <f t="shared" si="20"/>
        <v>13167.353602523046</v>
      </c>
      <c r="L126" s="180">
        <f t="shared" ref="L126:L142" si="21">AVERAGE(C126:I126)</f>
        <v>12221.308931854473</v>
      </c>
      <c r="M126" s="26">
        <f t="shared" ref="M126:M142" si="22">ABS((K126-J126)/L126)</f>
        <v>0.16449576831194571</v>
      </c>
      <c r="N126" s="32"/>
      <c r="O126" s="727">
        <f>A!H1641</f>
        <v>12490.721491574805</v>
      </c>
      <c r="P126" s="12"/>
      <c r="Q126" s="12"/>
      <c r="R126" s="30"/>
      <c r="S126" s="12"/>
      <c r="T126" s="12"/>
      <c r="U126" s="12"/>
      <c r="V126" s="2"/>
      <c r="W126" s="12"/>
      <c r="X126" s="12"/>
      <c r="Y126" s="17"/>
      <c r="Z126" s="12"/>
    </row>
    <row r="127" spans="2:26" ht="12" customHeight="1">
      <c r="B127" s="186" t="s">
        <v>456</v>
      </c>
      <c r="C127" s="180">
        <f>A!B1642</f>
        <v>18164.375947827863</v>
      </c>
      <c r="D127" s="180">
        <f>A!C1642</f>
        <v>15932.3298</v>
      </c>
      <c r="E127" s="180">
        <f>A!D1642</f>
        <v>16178.533800000001</v>
      </c>
      <c r="F127" s="180">
        <f>A!E1642</f>
        <v>16366.712519073855</v>
      </c>
      <c r="G127" s="180">
        <f>A!F1642</f>
        <v>18528.229999999847</v>
      </c>
      <c r="H127" s="180">
        <f>A!G1642</f>
        <v>17119</v>
      </c>
      <c r="I127" s="32"/>
      <c r="J127" s="134">
        <f t="shared" si="19"/>
        <v>15932.3298</v>
      </c>
      <c r="K127" s="180">
        <f t="shared" si="20"/>
        <v>18528.229999999847</v>
      </c>
      <c r="L127" s="180">
        <f t="shared" si="21"/>
        <v>17048.197011150263</v>
      </c>
      <c r="M127" s="26">
        <f t="shared" si="22"/>
        <v>0.15226831308331407</v>
      </c>
      <c r="N127" s="32"/>
      <c r="O127" s="727">
        <f>A!H1642</f>
        <v>24510.833492094673</v>
      </c>
      <c r="P127" s="12"/>
      <c r="Q127" s="12"/>
      <c r="R127" s="30"/>
      <c r="S127" s="12"/>
      <c r="T127" s="12"/>
      <c r="U127" s="12"/>
      <c r="V127" s="2"/>
      <c r="W127" s="12"/>
      <c r="X127" s="12"/>
      <c r="Y127" s="17"/>
      <c r="Z127" s="12"/>
    </row>
    <row r="128" spans="2:26" ht="12" customHeight="1">
      <c r="B128" s="186" t="s">
        <v>457</v>
      </c>
      <c r="C128" s="180">
        <f>A!B1643</f>
        <v>4997.0223453048166</v>
      </c>
      <c r="D128" s="180">
        <f>A!C1643</f>
        <v>3759.5936999999976</v>
      </c>
      <c r="E128" s="180">
        <f>A!D1643</f>
        <v>3919.3332000000009</v>
      </c>
      <c r="F128" s="180">
        <f>A!E1643</f>
        <v>4392.5982304700592</v>
      </c>
      <c r="G128" s="180">
        <f>A!F1643</f>
        <v>5930.7809999998572</v>
      </c>
      <c r="H128" s="180">
        <f>A!G1643</f>
        <v>5962</v>
      </c>
      <c r="I128" s="32"/>
      <c r="J128" s="134">
        <f t="shared" si="19"/>
        <v>3759.5936999999976</v>
      </c>
      <c r="K128" s="180">
        <f t="shared" si="20"/>
        <v>5962</v>
      </c>
      <c r="L128" s="180">
        <f t="shared" si="21"/>
        <v>4826.8880792957889</v>
      </c>
      <c r="M128" s="26">
        <f t="shared" si="22"/>
        <v>0.45627871701581257</v>
      </c>
      <c r="N128" s="32"/>
      <c r="O128" s="727">
        <f>A!H1643</f>
        <v>12020.112000519868</v>
      </c>
      <c r="P128" s="12"/>
      <c r="Q128" s="12"/>
      <c r="R128" s="30"/>
      <c r="S128" s="12"/>
      <c r="T128" s="12"/>
      <c r="U128" s="12"/>
      <c r="V128" s="2"/>
      <c r="W128" s="12"/>
      <c r="X128" s="12"/>
      <c r="Y128" s="17"/>
      <c r="Z128" s="12"/>
    </row>
    <row r="129" spans="2:26" ht="12" customHeight="1">
      <c r="B129" s="186" t="s">
        <v>458</v>
      </c>
      <c r="C129" s="180">
        <f>A!B1644</f>
        <v>15930.253809579826</v>
      </c>
      <c r="D129" s="180">
        <f>A!C1644</f>
        <v>14487.639900000002</v>
      </c>
      <c r="E129" s="180">
        <f>A!D1644</f>
        <v>14625.396899999996</v>
      </c>
      <c r="F129" s="180">
        <f>A!E1644</f>
        <v>14756.687776675903</v>
      </c>
      <c r="G129" s="180">
        <f>A!F1644</f>
        <v>15760.480999999916</v>
      </c>
      <c r="H129" s="180">
        <f>A!G1644</f>
        <v>15279</v>
      </c>
      <c r="I129" s="32"/>
      <c r="J129" s="134">
        <f t="shared" si="19"/>
        <v>14487.639900000002</v>
      </c>
      <c r="K129" s="180">
        <f t="shared" si="20"/>
        <v>15930.253809579826</v>
      </c>
      <c r="L129" s="180">
        <f t="shared" si="21"/>
        <v>15139.909897709273</v>
      </c>
      <c r="M129" s="26">
        <f t="shared" si="22"/>
        <v>9.5285501652694615E-2</v>
      </c>
      <c r="N129" s="32"/>
      <c r="O129" s="727">
        <f>A!H1644</f>
        <v>24766.020383180461</v>
      </c>
      <c r="P129" s="12"/>
      <c r="Q129" s="12"/>
      <c r="R129" s="30"/>
      <c r="S129" s="12"/>
      <c r="T129" s="12"/>
      <c r="U129" s="12"/>
      <c r="V129" s="2"/>
      <c r="W129" s="12"/>
      <c r="X129" s="12"/>
      <c r="Y129" s="17"/>
      <c r="Z129" s="12"/>
    </row>
    <row r="130" spans="2:26" ht="12" customHeight="1">
      <c r="B130" s="186" t="s">
        <v>459</v>
      </c>
      <c r="C130" s="180">
        <f>A!B1645</f>
        <v>2234.1221382480362</v>
      </c>
      <c r="D130" s="180">
        <f>A!C1645</f>
        <v>1444.6898999999976</v>
      </c>
      <c r="E130" s="180">
        <f>A!D1645</f>
        <v>1553.136900000005</v>
      </c>
      <c r="F130" s="180">
        <f>A!E1645</f>
        <v>1610.0247423979527</v>
      </c>
      <c r="G130" s="180">
        <f>A!F1645</f>
        <v>2767.7489999999307</v>
      </c>
      <c r="H130" s="180">
        <f>A!G1645</f>
        <v>1840</v>
      </c>
      <c r="I130" s="32"/>
      <c r="J130" s="134">
        <f t="shared" si="19"/>
        <v>1444.6898999999976</v>
      </c>
      <c r="K130" s="180">
        <f t="shared" si="20"/>
        <v>2767.7489999999307</v>
      </c>
      <c r="L130" s="180">
        <f t="shared" si="21"/>
        <v>1908.287113440987</v>
      </c>
      <c r="M130" s="26">
        <f t="shared" si="22"/>
        <v>0.6933228709039585</v>
      </c>
      <c r="N130" s="32"/>
      <c r="O130" s="727">
        <f>A!H1645</f>
        <v>-255.18689108578837</v>
      </c>
      <c r="P130" s="12"/>
      <c r="Q130" s="12"/>
      <c r="R130" s="30"/>
      <c r="S130" s="12"/>
      <c r="T130" s="12"/>
      <c r="U130" s="12"/>
      <c r="V130" s="2"/>
      <c r="W130" s="12"/>
      <c r="X130" s="12"/>
      <c r="Y130" s="17"/>
      <c r="Z130" s="12"/>
    </row>
    <row r="131" spans="2:26" ht="12" customHeight="1">
      <c r="B131" s="186" t="s">
        <v>460</v>
      </c>
      <c r="C131" s="180">
        <f>A!B1646</f>
        <v>-4747.9518136209954</v>
      </c>
      <c r="D131" s="180">
        <f>A!C1646</f>
        <v>-5434.6602000000003</v>
      </c>
      <c r="E131" s="180">
        <f>A!D1646</f>
        <v>-5529.0384000000031</v>
      </c>
      <c r="F131" s="180">
        <f>A!E1646</f>
        <v>-4820.6365136692548</v>
      </c>
      <c r="G131" s="180">
        <f>A!F1646</f>
        <v>-4263.7490000000616</v>
      </c>
      <c r="H131" s="180">
        <f>A!G1646</f>
        <v>-4446</v>
      </c>
      <c r="I131" s="32"/>
      <c r="J131" s="134">
        <f t="shared" si="19"/>
        <v>-5529.0384000000031</v>
      </c>
      <c r="K131" s="180">
        <f t="shared" si="20"/>
        <v>-4263.7490000000616</v>
      </c>
      <c r="L131" s="180">
        <f t="shared" si="21"/>
        <v>-4873.6726545483862</v>
      </c>
      <c r="M131" s="26">
        <f t="shared" si="22"/>
        <v>0.25961723112837748</v>
      </c>
      <c r="N131" s="32"/>
      <c r="O131" s="727">
        <f>A!H1646</f>
        <v>-4892.4907523300717</v>
      </c>
      <c r="P131" s="12"/>
      <c r="Q131" s="12"/>
      <c r="R131" s="30"/>
      <c r="S131" s="12"/>
      <c r="T131" s="12"/>
      <c r="U131" s="12"/>
      <c r="V131" s="2"/>
      <c r="W131" s="12"/>
      <c r="X131" s="12"/>
      <c r="Y131" s="17"/>
      <c r="Z131" s="12"/>
    </row>
    <row r="132" spans="2:26" ht="12" customHeight="1">
      <c r="B132" s="186" t="s">
        <v>461</v>
      </c>
      <c r="C132" s="180">
        <f>A!B1647</f>
        <v>4232.1083836100515</v>
      </c>
      <c r="D132" s="180">
        <f>A!C1647</f>
        <v>3400.8392999999996</v>
      </c>
      <c r="E132" s="180">
        <f>A!D1647</f>
        <v>3426.9251999999979</v>
      </c>
      <c r="F132" s="180">
        <f>A!E1647</f>
        <v>3895.2567312542305</v>
      </c>
      <c r="G132" s="180">
        <f>A!F1647</f>
        <v>4459.3389999999417</v>
      </c>
      <c r="H132" s="180">
        <f>A!G1647</f>
        <v>4403</v>
      </c>
      <c r="I132" s="32"/>
      <c r="J132" s="134">
        <f t="shared" si="19"/>
        <v>3400.8392999999996</v>
      </c>
      <c r="K132" s="180">
        <f t="shared" si="20"/>
        <v>4459.3389999999417</v>
      </c>
      <c r="L132" s="180">
        <f t="shared" si="21"/>
        <v>3969.5781024773701</v>
      </c>
      <c r="M132" s="26">
        <f t="shared" si="22"/>
        <v>0.26665294715812343</v>
      </c>
      <c r="N132" s="32"/>
      <c r="O132" s="727">
        <f>A!H1647</f>
        <v>4323.0114671800329</v>
      </c>
      <c r="P132" s="12"/>
      <c r="Q132" s="12"/>
      <c r="R132" s="30"/>
      <c r="S132" s="12"/>
      <c r="T132" s="12"/>
      <c r="U132" s="12"/>
      <c r="V132" s="2"/>
      <c r="W132" s="12"/>
      <c r="X132" s="12"/>
      <c r="Y132" s="17"/>
      <c r="Z132" s="12"/>
    </row>
    <row r="133" spans="2:26" ht="12" customHeight="1">
      <c r="B133" s="186" t="s">
        <v>467</v>
      </c>
      <c r="C133" s="180">
        <f>A!B1648</f>
        <v>3075.3435687279962</v>
      </c>
      <c r="D133" s="180">
        <f>A!C1648</f>
        <v>2011.8384000000005</v>
      </c>
      <c r="E133" s="180">
        <f>A!D1648</f>
        <v>2100.9408000000003</v>
      </c>
      <c r="F133" s="180">
        <f>A!E1648</f>
        <v>2660.1023335137579</v>
      </c>
      <c r="G133" s="180"/>
      <c r="H133" s="180">
        <f>A!G1648</f>
        <v>2650</v>
      </c>
      <c r="I133" s="32"/>
      <c r="J133" s="134">
        <f t="shared" si="19"/>
        <v>2011.8384000000005</v>
      </c>
      <c r="K133" s="180">
        <f t="shared" si="20"/>
        <v>3075.3435687279962</v>
      </c>
      <c r="L133" s="180">
        <f t="shared" si="21"/>
        <v>2499.6450204483508</v>
      </c>
      <c r="M133" s="26">
        <f t="shared" si="22"/>
        <v>0.42546247968331086</v>
      </c>
      <c r="N133" s="32"/>
      <c r="O133" s="727">
        <f>A!H1648</f>
        <v>-985.71092034490721</v>
      </c>
      <c r="P133" s="12"/>
      <c r="Q133" s="12"/>
      <c r="R133" s="30"/>
      <c r="S133" s="12"/>
      <c r="T133" s="12"/>
      <c r="U133" s="12"/>
      <c r="V133" s="2"/>
      <c r="W133" s="12"/>
      <c r="X133" s="12"/>
      <c r="Y133" s="17"/>
      <c r="Z133" s="12"/>
    </row>
    <row r="134" spans="2:26" ht="12" customHeight="1">
      <c r="B134" s="186" t="s">
        <v>468</v>
      </c>
      <c r="C134" s="180">
        <f>A!B1649</f>
        <v>-768.91078720202859</v>
      </c>
      <c r="D134" s="180">
        <f>A!C1649</f>
        <v>-2365.6101000000017</v>
      </c>
      <c r="E134" s="180">
        <f>A!D1649</f>
        <v>-2303.4729000000007</v>
      </c>
      <c r="F134" s="180"/>
      <c r="G134" s="180"/>
      <c r="H134" s="180">
        <f>A!G1649</f>
        <v>-2477</v>
      </c>
      <c r="I134" s="32"/>
      <c r="J134" s="134">
        <f t="shared" si="19"/>
        <v>-2477</v>
      </c>
      <c r="K134" s="180">
        <f t="shared" si="20"/>
        <v>-768.91078720202859</v>
      </c>
      <c r="L134" s="180">
        <f t="shared" si="21"/>
        <v>-1978.7484468005077</v>
      </c>
      <c r="M134" s="26">
        <f t="shared" si="22"/>
        <v>0.86321695694054867</v>
      </c>
      <c r="N134" s="32"/>
      <c r="O134" s="727">
        <f>A!H1649</f>
        <v>0</v>
      </c>
      <c r="P134" s="12"/>
      <c r="Q134" s="12"/>
      <c r="R134" s="30"/>
      <c r="S134" s="12"/>
      <c r="T134" s="12"/>
      <c r="U134" s="12"/>
      <c r="V134" s="2"/>
      <c r="W134" s="12"/>
      <c r="X134" s="12"/>
      <c r="Y134" s="17"/>
      <c r="Z134" s="12"/>
    </row>
    <row r="135" spans="2:26" ht="12" customHeight="1">
      <c r="B135" s="186" t="s">
        <v>469</v>
      </c>
      <c r="C135" s="180">
        <f>A!B1650</f>
        <v>-1545.6362949919603</v>
      </c>
      <c r="D135" s="180">
        <f>A!C1650</f>
        <v>-1541.7060000000019</v>
      </c>
      <c r="E135" s="180">
        <f>A!D1650</f>
        <v>-1217.2443000000021</v>
      </c>
      <c r="F135" s="180">
        <f>A!E1650</f>
        <v>-1240.4534509859732</v>
      </c>
      <c r="G135" s="180"/>
      <c r="H135" s="180">
        <f>A!G1650</f>
        <v>-1212</v>
      </c>
      <c r="I135" s="32"/>
      <c r="J135" s="134">
        <f t="shared" si="19"/>
        <v>-1545.6362949919603</v>
      </c>
      <c r="K135" s="180">
        <f t="shared" si="20"/>
        <v>-1212</v>
      </c>
      <c r="L135" s="180">
        <f t="shared" si="21"/>
        <v>-1351.4080091955875</v>
      </c>
      <c r="M135" s="26">
        <f t="shared" si="22"/>
        <v>0.24688050738322476</v>
      </c>
      <c r="N135" s="32"/>
      <c r="O135" s="727">
        <f>A!H1650</f>
        <v>0</v>
      </c>
      <c r="P135" s="12"/>
      <c r="Q135" s="12"/>
      <c r="R135" s="30"/>
      <c r="S135" s="12"/>
      <c r="T135" s="12"/>
      <c r="U135" s="12"/>
      <c r="V135" s="2"/>
      <c r="W135" s="12"/>
      <c r="X135" s="12"/>
      <c r="Y135" s="17"/>
      <c r="Z135" s="12"/>
    </row>
    <row r="136" spans="2:26" ht="12" customHeight="1">
      <c r="B136" s="186" t="s">
        <v>470</v>
      </c>
      <c r="C136" s="180">
        <f>A!B1651</f>
        <v>-1872.1532978488867</v>
      </c>
      <c r="D136" s="180">
        <f>A!C1651</f>
        <v>-1577.1710999999996</v>
      </c>
      <c r="E136" s="180">
        <f>A!D1651</f>
        <v>-1721.9625000000015</v>
      </c>
      <c r="F136" s="180">
        <f>A!E1651</f>
        <v>-1663.2215133879181</v>
      </c>
      <c r="G136" s="180"/>
      <c r="H136" s="180">
        <f>A!G1651</f>
        <v>-2010</v>
      </c>
      <c r="I136" s="32"/>
      <c r="J136" s="134">
        <f t="shared" si="19"/>
        <v>-2010</v>
      </c>
      <c r="K136" s="180">
        <f t="shared" si="20"/>
        <v>-1577.1710999999996</v>
      </c>
      <c r="L136" s="180">
        <f t="shared" si="21"/>
        <v>-1768.9016822473611</v>
      </c>
      <c r="M136" s="26">
        <f t="shared" si="22"/>
        <v>0.24468793508641942</v>
      </c>
      <c r="N136" s="32"/>
      <c r="O136" s="727">
        <f>A!H1651</f>
        <v>-1752.0747902995245</v>
      </c>
      <c r="P136" s="12"/>
      <c r="Q136" s="12"/>
      <c r="R136" s="30"/>
      <c r="S136" s="12"/>
      <c r="T136" s="12"/>
      <c r="U136" s="12"/>
      <c r="V136" s="2"/>
      <c r="W136" s="12"/>
      <c r="X136" s="12"/>
      <c r="Y136" s="17"/>
      <c r="Z136" s="12"/>
    </row>
    <row r="137" spans="2:26" ht="12" customHeight="1">
      <c r="B137" s="186" t="s">
        <v>471</v>
      </c>
      <c r="C137" s="180">
        <f>A!B1652</f>
        <v>-929.82804491486968</v>
      </c>
      <c r="D137" s="180">
        <f>A!C1652</f>
        <v>-699.04349999999977</v>
      </c>
      <c r="E137" s="180">
        <f>A!D1652</f>
        <v>-798.11130000000048</v>
      </c>
      <c r="F137" s="180">
        <f>A!E1652</f>
        <v>-708.86045649078369</v>
      </c>
      <c r="G137" s="180"/>
      <c r="H137" s="180">
        <f>A!G1652</f>
        <v>-823</v>
      </c>
      <c r="I137" s="32"/>
      <c r="J137" s="134">
        <f t="shared" si="19"/>
        <v>-929.82804491486968</v>
      </c>
      <c r="K137" s="180">
        <f t="shared" si="20"/>
        <v>-699.04349999999977</v>
      </c>
      <c r="L137" s="180">
        <f t="shared" si="21"/>
        <v>-791.76866028113068</v>
      </c>
      <c r="M137" s="26">
        <f t="shared" si="22"/>
        <v>0.29147976737665521</v>
      </c>
      <c r="N137" s="32"/>
      <c r="O137" s="727">
        <f>A!H1652</f>
        <v>-797.36869740142356</v>
      </c>
      <c r="P137" s="12"/>
      <c r="Q137" s="12"/>
      <c r="R137" s="30"/>
      <c r="S137" s="12"/>
      <c r="T137" s="12"/>
      <c r="U137" s="12"/>
      <c r="V137" s="2"/>
      <c r="W137" s="12"/>
      <c r="X137" s="12"/>
      <c r="Y137" s="17"/>
      <c r="Z137" s="12"/>
    </row>
    <row r="138" spans="2:26" ht="12" customHeight="1">
      <c r="B138" s="186" t="s">
        <v>489</v>
      </c>
      <c r="C138" s="180">
        <f>A!B1653</f>
        <v>-5451.8127927419882</v>
      </c>
      <c r="D138" s="180">
        <f>A!C1653</f>
        <v>-3140.5665000000008</v>
      </c>
      <c r="E138" s="180">
        <f>A!D1653</f>
        <v>-3140.8596000000034</v>
      </c>
      <c r="F138" s="180">
        <f>A!E1653</f>
        <v>-3986.0492831210613</v>
      </c>
      <c r="G138" s="180">
        <f>A!F1653</f>
        <v>-4304.0020000000986</v>
      </c>
      <c r="H138" s="180">
        <f>A!G1653</f>
        <v>-4983</v>
      </c>
      <c r="I138" s="32"/>
      <c r="J138" s="134">
        <f t="shared" si="19"/>
        <v>-5451.8127927419882</v>
      </c>
      <c r="K138" s="180">
        <f t="shared" si="20"/>
        <v>-3140.5665000000008</v>
      </c>
      <c r="L138" s="180">
        <f t="shared" si="21"/>
        <v>-4167.7150293105251</v>
      </c>
      <c r="M138" s="26">
        <f t="shared" si="22"/>
        <v>0.5545595791668948</v>
      </c>
      <c r="N138" s="32"/>
      <c r="O138" s="727">
        <f>A!H1653</f>
        <v>-4890.0817136801852</v>
      </c>
      <c r="P138" s="12"/>
      <c r="Q138" s="12"/>
      <c r="R138" s="30"/>
      <c r="S138" s="12"/>
      <c r="T138" s="12"/>
      <c r="U138" s="12"/>
      <c r="V138" s="2"/>
      <c r="W138" s="12"/>
      <c r="X138" s="12"/>
      <c r="Y138" s="17"/>
      <c r="Z138" s="12"/>
    </row>
    <row r="139" spans="2:26" ht="12" customHeight="1">
      <c r="B139" s="186" t="s">
        <v>490</v>
      </c>
      <c r="C139" s="180">
        <f>A!B1654</f>
        <v>17484.681420000055</v>
      </c>
      <c r="D139" s="180">
        <f>A!C1654</f>
        <v>17615.016900000002</v>
      </c>
      <c r="E139" s="180">
        <f>A!D1654</f>
        <v>17615.016900000002</v>
      </c>
      <c r="F139" s="180">
        <f>A!E1654</f>
        <v>17347.603839159256</v>
      </c>
      <c r="G139" s="180">
        <f>A!F1654</f>
        <v>17488.437999999947</v>
      </c>
      <c r="H139" s="180">
        <f>A!G1654</f>
        <v>17340</v>
      </c>
      <c r="I139" s="32"/>
      <c r="J139" s="134">
        <f t="shared" si="19"/>
        <v>17340</v>
      </c>
      <c r="K139" s="180">
        <f t="shared" si="20"/>
        <v>17615.016900000002</v>
      </c>
      <c r="L139" s="180">
        <f t="shared" si="21"/>
        <v>17481.792843193212</v>
      </c>
      <c r="M139" s="26">
        <f t="shared" si="22"/>
        <v>1.5731618745675972E-2</v>
      </c>
      <c r="N139" s="32"/>
      <c r="O139" s="727">
        <f>A!H1654</f>
        <v>17488.845965332133</v>
      </c>
      <c r="P139" s="12"/>
      <c r="Q139" s="12"/>
      <c r="R139" s="30"/>
      <c r="S139" s="12"/>
      <c r="T139" s="12"/>
      <c r="U139" s="12"/>
      <c r="V139" s="2"/>
      <c r="W139" s="12"/>
      <c r="X139" s="12"/>
      <c r="Y139" s="17"/>
      <c r="Z139" s="12"/>
    </row>
    <row r="140" spans="2:26" ht="12" customHeight="1">
      <c r="B140" s="186" t="s">
        <v>491</v>
      </c>
      <c r="C140" s="180">
        <f>A!B1655</f>
        <v>2.0047209999538609</v>
      </c>
      <c r="D140" s="180">
        <f>A!C1655</f>
        <v>-288.11730000000171</v>
      </c>
      <c r="E140" s="180">
        <f>A!D1655</f>
        <v>-288.11730000000171</v>
      </c>
      <c r="F140" s="180">
        <f>A!E1655</f>
        <v>-57.85379738424308</v>
      </c>
      <c r="G140" s="180">
        <f>A!F1655</f>
        <v>-8.6240000002690067</v>
      </c>
      <c r="H140" s="180">
        <f>A!G1655</f>
        <v>-42</v>
      </c>
      <c r="I140" s="32"/>
      <c r="J140" s="134">
        <f t="shared" si="19"/>
        <v>-288.11730000000171</v>
      </c>
      <c r="K140" s="180">
        <f t="shared" si="20"/>
        <v>2.0047209999538609</v>
      </c>
      <c r="L140" s="180">
        <f t="shared" si="21"/>
        <v>-113.78461273076027</v>
      </c>
      <c r="M140" s="26">
        <f t="shared" si="22"/>
        <v>2.5497474046552222</v>
      </c>
      <c r="N140" s="32"/>
      <c r="O140" s="727">
        <f>A!H1655</f>
        <v>2.7609156621183502</v>
      </c>
      <c r="P140" s="12"/>
      <c r="Q140" s="12"/>
      <c r="R140" s="30"/>
      <c r="S140" s="12"/>
      <c r="T140" s="12"/>
      <c r="U140" s="12"/>
      <c r="V140" s="2"/>
      <c r="W140" s="12"/>
      <c r="X140" s="12"/>
      <c r="Y140" s="17"/>
      <c r="Z140" s="12"/>
    </row>
    <row r="141" spans="2:26" ht="12" customHeight="1">
      <c r="B141" s="186" t="s">
        <v>492</v>
      </c>
      <c r="C141" s="180">
        <f>A!B1656</f>
        <v>-18313.306249999994</v>
      </c>
      <c r="D141" s="180">
        <f>A!C1656</f>
        <v>-18285.336600000002</v>
      </c>
      <c r="E141" s="180">
        <f>A!D1656</f>
        <v>-18285.629700000001</v>
      </c>
      <c r="F141" s="180">
        <f>A!E1656</f>
        <v>-18079.941861966119</v>
      </c>
      <c r="G141" s="180">
        <f>A!F1656</f>
        <v>-18229.954999999936</v>
      </c>
      <c r="H141" s="180">
        <f>A!G1656</f>
        <v>-18084</v>
      </c>
      <c r="I141" s="32"/>
      <c r="J141" s="134">
        <f t="shared" si="19"/>
        <v>-18313.306249999994</v>
      </c>
      <c r="K141" s="180">
        <f t="shared" si="20"/>
        <v>-18079.941861966119</v>
      </c>
      <c r="L141" s="180">
        <f t="shared" si="21"/>
        <v>-18213.028235327674</v>
      </c>
      <c r="M141" s="26">
        <f t="shared" si="22"/>
        <v>1.281304706820911E-2</v>
      </c>
      <c r="N141" s="32"/>
      <c r="O141" s="727">
        <f>A!H1656</f>
        <v>-18232.364934822504</v>
      </c>
      <c r="P141" s="12"/>
      <c r="Q141" s="12"/>
      <c r="R141" s="30"/>
      <c r="S141" s="12"/>
      <c r="T141" s="12"/>
      <c r="U141" s="12"/>
      <c r="V141" s="2"/>
      <c r="W141" s="12"/>
      <c r="X141" s="12"/>
      <c r="Y141" s="17"/>
      <c r="Z141" s="12"/>
    </row>
    <row r="142" spans="2:26" ht="12" customHeight="1" thickBot="1">
      <c r="B142" s="187" t="s">
        <v>493</v>
      </c>
      <c r="C142" s="28">
        <f>A!B1657</f>
        <v>-0.97975819500045036</v>
      </c>
      <c r="D142" s="28">
        <f>A!C1657</f>
        <v>-81.481800000000007</v>
      </c>
      <c r="E142" s="28">
        <f>A!D1657</f>
        <v>-81.481800000000007</v>
      </c>
      <c r="F142" s="28">
        <f>A!E1657</f>
        <v>-8.558152464697109</v>
      </c>
      <c r="G142" s="28">
        <f>A!F1657</f>
        <v>-3.0859999999999999</v>
      </c>
      <c r="H142" s="28">
        <f>A!G1657</f>
        <v>-2</v>
      </c>
      <c r="I142" s="128"/>
      <c r="J142" s="135">
        <f t="shared" si="19"/>
        <v>-81.481800000000007</v>
      </c>
      <c r="K142" s="28">
        <f t="shared" si="20"/>
        <v>-0.97975819500045036</v>
      </c>
      <c r="L142" s="28">
        <f t="shared" si="21"/>
        <v>-29.597918443282936</v>
      </c>
      <c r="M142" s="29">
        <f t="shared" si="22"/>
        <v>2.7198548424701463</v>
      </c>
      <c r="N142" s="32"/>
      <c r="O142" s="728">
        <f>A!H1657</f>
        <v>3.2636451847912167E-12</v>
      </c>
      <c r="P142" s="12"/>
      <c r="Q142" s="12"/>
      <c r="R142" s="30"/>
      <c r="S142" s="12"/>
      <c r="T142" s="12"/>
      <c r="U142" s="12"/>
      <c r="V142" s="2"/>
      <c r="W142" s="12"/>
      <c r="X142" s="12"/>
      <c r="Y142" s="17"/>
      <c r="Z142" s="12"/>
    </row>
    <row r="143" spans="2:26" ht="12" customHeight="1" thickTop="1">
      <c r="B143" s="774" t="s">
        <v>807</v>
      </c>
      <c r="C143" s="12"/>
      <c r="D143" s="12"/>
      <c r="E143" s="30"/>
      <c r="F143" s="12"/>
      <c r="G143" s="12"/>
      <c r="H143" s="12"/>
      <c r="I143" s="2"/>
      <c r="J143" s="12"/>
      <c r="K143" s="12"/>
      <c r="L143" s="12"/>
      <c r="M143" s="17"/>
      <c r="N143" s="32"/>
      <c r="O143" s="381"/>
      <c r="P143" s="12"/>
      <c r="Q143" s="12"/>
      <c r="R143" s="30"/>
      <c r="S143" s="12"/>
      <c r="T143" s="12"/>
      <c r="U143" s="12"/>
      <c r="V143" s="2"/>
      <c r="W143" s="12"/>
      <c r="X143" s="12"/>
      <c r="Y143" s="17"/>
      <c r="Z143" s="12"/>
    </row>
    <row r="144" spans="2:26" ht="12" customHeight="1">
      <c r="N144" s="32"/>
      <c r="O144" s="381"/>
      <c r="P144" s="12"/>
      <c r="Q144" s="12"/>
      <c r="R144" s="30"/>
      <c r="S144" s="12"/>
      <c r="T144" s="12"/>
      <c r="U144" s="12"/>
      <c r="V144" s="2"/>
      <c r="W144" s="12"/>
      <c r="X144" s="12"/>
      <c r="Y144" s="17"/>
      <c r="Z144" s="12"/>
    </row>
    <row r="145" spans="2:26" ht="12" customHeight="1">
      <c r="N145" s="32"/>
      <c r="O145" s="381"/>
      <c r="P145" s="12"/>
      <c r="Q145" s="12"/>
      <c r="R145" s="30"/>
      <c r="S145" s="12"/>
      <c r="T145" s="12"/>
      <c r="U145" s="12"/>
      <c r="V145" s="2"/>
      <c r="W145" s="12"/>
      <c r="X145" s="12"/>
      <c r="Y145" s="17"/>
      <c r="Z145" s="12"/>
    </row>
    <row r="146" spans="2:26" ht="16.5" customHeight="1" thickBot="1">
      <c r="B146" s="173" t="s">
        <v>2201</v>
      </c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21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12"/>
    </row>
    <row r="147" spans="2:26" ht="12" customHeight="1" thickTop="1">
      <c r="B147" s="19" t="s">
        <v>84</v>
      </c>
      <c r="C147" s="20"/>
      <c r="D147" s="20"/>
      <c r="E147" s="20"/>
      <c r="F147" s="20"/>
      <c r="G147" s="20"/>
      <c r="H147" s="20"/>
      <c r="I147" s="126"/>
      <c r="J147" s="1096" t="s">
        <v>23</v>
      </c>
      <c r="K147" s="1097"/>
      <c r="L147" s="1097"/>
      <c r="M147" s="1098"/>
      <c r="N147" s="31"/>
      <c r="O147" s="695"/>
      <c r="Z147" s="2"/>
    </row>
    <row r="148" spans="2:26" ht="12" customHeight="1">
      <c r="B148" s="153"/>
      <c r="C148" s="663" t="s">
        <v>237</v>
      </c>
      <c r="D148" s="663" t="s">
        <v>426</v>
      </c>
      <c r="E148" s="663" t="s">
        <v>250</v>
      </c>
      <c r="F148" s="664" t="s">
        <v>357</v>
      </c>
      <c r="G148" s="663" t="s">
        <v>372</v>
      </c>
      <c r="H148" s="665" t="s">
        <v>384</v>
      </c>
      <c r="I148" s="383"/>
      <c r="J148" s="179"/>
      <c r="K148" s="179"/>
      <c r="L148" s="179"/>
      <c r="M148" s="22" t="s">
        <v>24</v>
      </c>
      <c r="N148" s="31"/>
      <c r="O148" s="694" t="str">
        <f>YourData!$J$4</f>
        <v>Tested Prg</v>
      </c>
      <c r="Z148" s="2"/>
    </row>
    <row r="149" spans="2:26" ht="12" customHeight="1">
      <c r="B149" s="154" t="s">
        <v>803</v>
      </c>
      <c r="C149" s="23" t="s">
        <v>25</v>
      </c>
      <c r="D149" s="23" t="s">
        <v>13</v>
      </c>
      <c r="E149" s="23" t="s">
        <v>13</v>
      </c>
      <c r="F149" s="322" t="s">
        <v>355</v>
      </c>
      <c r="G149" s="322" t="s">
        <v>365</v>
      </c>
      <c r="H149" s="322" t="s">
        <v>385</v>
      </c>
      <c r="I149" s="384"/>
      <c r="J149" s="23" t="s">
        <v>26</v>
      </c>
      <c r="K149" s="23" t="s">
        <v>27</v>
      </c>
      <c r="L149" s="23" t="s">
        <v>603</v>
      </c>
      <c r="M149" s="24" t="s">
        <v>604</v>
      </c>
      <c r="N149" s="56"/>
      <c r="O149" s="705" t="str">
        <f>YourData!$J$8</f>
        <v>Org</v>
      </c>
      <c r="Z149" s="2"/>
    </row>
    <row r="150" spans="2:26" ht="12" customHeight="1">
      <c r="B150" s="185" t="s">
        <v>454</v>
      </c>
      <c r="C150" s="183">
        <f>A!B1670</f>
        <v>0.16552233282530127</v>
      </c>
      <c r="D150" s="183">
        <f>A!C1670</f>
        <v>0.17980020930713314</v>
      </c>
      <c r="E150" s="183">
        <f>A!D1670</f>
        <v>0.18012945021843185</v>
      </c>
      <c r="F150" s="183">
        <f>A!E1670</f>
        <v>0.15537509595743293</v>
      </c>
      <c r="G150" s="183">
        <f>A!F1670</f>
        <v>0.17085733713324514</v>
      </c>
      <c r="H150" s="183">
        <f>A!G1670</f>
        <v>0.14999999999999991</v>
      </c>
      <c r="I150" s="183"/>
      <c r="J150" s="409">
        <f t="shared" ref="J150:J167" si="23">MINA(C150:I150)</f>
        <v>0.14999999999999991</v>
      </c>
      <c r="K150" s="183">
        <f t="shared" ref="K150:K167" si="24">MAXA(C150:I150)</f>
        <v>0.18012945021843185</v>
      </c>
      <c r="L150" s="897">
        <f>AVERAGE(C150:I150)</f>
        <v>0.16694740424025736</v>
      </c>
      <c r="M150" s="26">
        <f>ABS((K150-J150)/L150)</f>
        <v>0.18047270848890853</v>
      </c>
      <c r="N150" s="32"/>
      <c r="O150" s="700">
        <f>A!H1670</f>
        <v>0.16500513548637041</v>
      </c>
      <c r="Z150" s="2"/>
    </row>
    <row r="151" spans="2:26" ht="12" customHeight="1">
      <c r="B151" s="186" t="s">
        <v>455</v>
      </c>
      <c r="C151" s="183">
        <f>A!B1671</f>
        <v>0.17083237030228204</v>
      </c>
      <c r="D151" s="183">
        <f>A!C1671</f>
        <v>0.22028933633201087</v>
      </c>
      <c r="E151" s="183">
        <f>A!D1671</f>
        <v>0.21969251983271265</v>
      </c>
      <c r="F151" s="183">
        <f>A!E1671</f>
        <v>0.16787524240962748</v>
      </c>
      <c r="G151" s="183">
        <f>A!F1671</f>
        <v>0.17958347541332031</v>
      </c>
      <c r="H151" s="183">
        <f>A!G1671</f>
        <v>0.16000000000000014</v>
      </c>
      <c r="I151" s="183"/>
      <c r="J151" s="169">
        <f t="shared" si="23"/>
        <v>0.16000000000000014</v>
      </c>
      <c r="K151" s="183">
        <f t="shared" si="24"/>
        <v>0.22028933633201087</v>
      </c>
      <c r="L151" s="897">
        <f t="shared" ref="L151:L167" si="25">AVERAGE(C151:I151)</f>
        <v>0.18637882404832559</v>
      </c>
      <c r="M151" s="26">
        <f t="shared" ref="M151:M167" si="26">ABS((K151-J151)/L151)</f>
        <v>0.32347739417208948</v>
      </c>
      <c r="N151" s="32"/>
      <c r="O151" s="700">
        <f>A!H1671</f>
        <v>0.17502347387962525</v>
      </c>
      <c r="Z151" s="2"/>
    </row>
    <row r="152" spans="2:26" ht="12" customHeight="1">
      <c r="B152" s="186" t="s">
        <v>456</v>
      </c>
      <c r="C152" s="183">
        <f>A!B1672</f>
        <v>0.2416630702180198</v>
      </c>
      <c r="D152" s="183">
        <f>A!C1672</f>
        <v>0.25649070875822488</v>
      </c>
      <c r="E152" s="183">
        <f>A!D1672</f>
        <v>0.29907491375648076</v>
      </c>
      <c r="F152" s="183">
        <f>A!E1672</f>
        <v>0.25338292628025672</v>
      </c>
      <c r="G152" s="183">
        <f>A!F1672</f>
        <v>0.27090438957405505</v>
      </c>
      <c r="H152" s="183">
        <f>A!G1672</f>
        <v>0.22999999999999998</v>
      </c>
      <c r="I152" s="183"/>
      <c r="J152" s="169">
        <f t="shared" si="23"/>
        <v>0.22999999999999998</v>
      </c>
      <c r="K152" s="183">
        <f t="shared" si="24"/>
        <v>0.29907491375648076</v>
      </c>
      <c r="L152" s="897">
        <f t="shared" si="25"/>
        <v>0.25858600143117288</v>
      </c>
      <c r="M152" s="26">
        <f t="shared" si="26"/>
        <v>0.26712549547994868</v>
      </c>
      <c r="N152" s="32"/>
      <c r="O152" s="700">
        <f>A!H1672</f>
        <v>0.35334835426369704</v>
      </c>
      <c r="Z152" s="2"/>
    </row>
    <row r="153" spans="2:26" ht="12" customHeight="1">
      <c r="B153" s="186" t="s">
        <v>457</v>
      </c>
      <c r="C153" s="183">
        <f>A!B1673</f>
        <v>7.083069991573776E-2</v>
      </c>
      <c r="D153" s="183">
        <f>A!C1673</f>
        <v>3.6201372426214018E-2</v>
      </c>
      <c r="E153" s="183">
        <f>A!D1673</f>
        <v>7.9382393923768113E-2</v>
      </c>
      <c r="F153" s="183">
        <f>A!E1673</f>
        <v>8.5507683870629236E-2</v>
      </c>
      <c r="G153" s="183">
        <f>A!F1673</f>
        <v>9.1320914160734734E-2</v>
      </c>
      <c r="H153" s="183">
        <f>A!G1673</f>
        <v>6.999999999999984E-2</v>
      </c>
      <c r="I153" s="183"/>
      <c r="J153" s="169">
        <f t="shared" si="23"/>
        <v>3.6201372426214018E-2</v>
      </c>
      <c r="K153" s="183">
        <f t="shared" si="24"/>
        <v>9.1320914160734734E-2</v>
      </c>
      <c r="L153" s="897">
        <f t="shared" si="25"/>
        <v>7.2207177382847279E-2</v>
      </c>
      <c r="M153" s="26">
        <f t="shared" si="26"/>
        <v>0.76335267119324191</v>
      </c>
      <c r="N153" s="32"/>
      <c r="O153" s="700">
        <f>A!H1673</f>
        <v>0.17832488038407179</v>
      </c>
      <c r="Z153" s="2"/>
    </row>
    <row r="154" spans="2:26" ht="12" customHeight="1">
      <c r="B154" s="186" t="s">
        <v>458</v>
      </c>
      <c r="C154" s="183">
        <f>A!B1674</f>
        <v>0.20521092225697135</v>
      </c>
      <c r="D154" s="183">
        <f>A!C1674</f>
        <v>0.23965789582697861</v>
      </c>
      <c r="E154" s="183">
        <f>A!D1674</f>
        <v>0.25826036346901748</v>
      </c>
      <c r="F154" s="183">
        <f>A!E1674</f>
        <v>0.21033577945219406</v>
      </c>
      <c r="G154" s="183">
        <f>A!F1674</f>
        <v>0.22316083129132069</v>
      </c>
      <c r="H154" s="183">
        <f>A!G1674</f>
        <v>0.18999999999999995</v>
      </c>
      <c r="I154" s="183"/>
      <c r="J154" s="169">
        <f t="shared" si="23"/>
        <v>0.18999999999999995</v>
      </c>
      <c r="K154" s="183">
        <f t="shared" si="24"/>
        <v>0.25826036346901748</v>
      </c>
      <c r="L154" s="897">
        <f t="shared" si="25"/>
        <v>0.22110429871608037</v>
      </c>
      <c r="M154" s="26">
        <f t="shared" si="26"/>
        <v>0.30872472342417251</v>
      </c>
      <c r="N154" s="32"/>
      <c r="O154" s="700">
        <f>A!H1674</f>
        <v>0.36935285555734154</v>
      </c>
      <c r="Z154" s="2"/>
    </row>
    <row r="155" spans="2:26" ht="12" customHeight="1">
      <c r="B155" s="186" t="s">
        <v>459</v>
      </c>
      <c r="C155" s="183">
        <f>A!B1675</f>
        <v>3.6452147961048453E-2</v>
      </c>
      <c r="D155" s="183">
        <f>A!C1675</f>
        <v>1.6832812931246277E-2</v>
      </c>
      <c r="E155" s="183">
        <f>A!D1675</f>
        <v>4.081455028746328E-2</v>
      </c>
      <c r="F155" s="183">
        <f>A!E1675</f>
        <v>4.3047146828062655E-2</v>
      </c>
      <c r="G155" s="183">
        <f>A!F1675</f>
        <v>4.7743558282734355E-2</v>
      </c>
      <c r="H155" s="183">
        <f>A!G1675</f>
        <v>4.0000000000000036E-2</v>
      </c>
      <c r="I155" s="183"/>
      <c r="J155" s="169">
        <f t="shared" si="23"/>
        <v>1.6832812931246277E-2</v>
      </c>
      <c r="K155" s="183">
        <f t="shared" si="24"/>
        <v>4.7743558282734355E-2</v>
      </c>
      <c r="L155" s="897">
        <f t="shared" si="25"/>
        <v>3.7481702715092512E-2</v>
      </c>
      <c r="M155" s="26">
        <f t="shared" si="26"/>
        <v>0.82468893119525888</v>
      </c>
      <c r="N155" s="32"/>
      <c r="O155" s="700">
        <f>A!H1675</f>
        <v>-1.6004501293644502E-2</v>
      </c>
      <c r="Z155" s="2"/>
    </row>
    <row r="156" spans="2:26" ht="12" customHeight="1">
      <c r="B156" s="186" t="s">
        <v>460</v>
      </c>
      <c r="C156" s="183">
        <f>A!B1676</f>
        <v>-1.1501304028538328E-4</v>
      </c>
      <c r="D156" s="183">
        <f>A!C1676</f>
        <v>3.0960240556585639E-3</v>
      </c>
      <c r="E156" s="183">
        <f>A!D1676</f>
        <v>-1.9178441745544283E-3</v>
      </c>
      <c r="F156" s="183">
        <f>A!E1676</f>
        <v>6.3282633939802935E-3</v>
      </c>
      <c r="G156" s="183">
        <f>A!F1676</f>
        <v>2.532500625511247E-3</v>
      </c>
      <c r="H156" s="183">
        <f>A!G1676</f>
        <v>0</v>
      </c>
      <c r="I156" s="183"/>
      <c r="J156" s="169">
        <f t="shared" si="23"/>
        <v>-1.9178441745544283E-3</v>
      </c>
      <c r="K156" s="183">
        <f t="shared" si="24"/>
        <v>6.3282633939802935E-3</v>
      </c>
      <c r="L156" s="897">
        <f t="shared" si="25"/>
        <v>1.6539884767183821E-3</v>
      </c>
      <c r="M156" s="26">
        <f t="shared" si="26"/>
        <v>4.9855894914670271</v>
      </c>
      <c r="N156" s="32"/>
      <c r="O156" s="700">
        <f>A!H1676</f>
        <v>4.4232513638933213E-3</v>
      </c>
      <c r="Z156" s="2"/>
    </row>
    <row r="157" spans="2:26" ht="12" customHeight="1">
      <c r="B157" s="186" t="s">
        <v>461</v>
      </c>
      <c r="C157" s="183">
        <f>A!B1677</f>
        <v>0.41996347475500828</v>
      </c>
      <c r="D157" s="183">
        <f>A!C1677</f>
        <v>0.46293089227817585</v>
      </c>
      <c r="E157" s="183">
        <f>A!D1677</f>
        <v>0.46845118630956062</v>
      </c>
      <c r="F157" s="183">
        <f>A!E1677</f>
        <v>0.4406031916341866</v>
      </c>
      <c r="G157" s="183">
        <f>A!F1677</f>
        <v>0.44030929939147168</v>
      </c>
      <c r="H157" s="183">
        <f>A!G1677</f>
        <v>0.43000000000000016</v>
      </c>
      <c r="I157" s="183"/>
      <c r="J157" s="169">
        <f t="shared" si="23"/>
        <v>0.41996347475500828</v>
      </c>
      <c r="K157" s="183">
        <f t="shared" si="24"/>
        <v>0.46845118630956062</v>
      </c>
      <c r="L157" s="897">
        <f t="shared" si="25"/>
        <v>0.44370967406140055</v>
      </c>
      <c r="M157" s="26">
        <f t="shared" si="26"/>
        <v>0.10927801305464124</v>
      </c>
      <c r="N157" s="32"/>
      <c r="O157" s="700">
        <f>A!H1677</f>
        <v>0.43823424542159772</v>
      </c>
      <c r="Z157" s="2"/>
    </row>
    <row r="158" spans="2:26" ht="12" customHeight="1">
      <c r="B158" s="186" t="s">
        <v>467</v>
      </c>
      <c r="C158" s="183">
        <f>A!B1678</f>
        <v>1.210608694129256E-3</v>
      </c>
      <c r="D158" s="183">
        <f>A!C1678</f>
        <v>1.3724131510370885E-2</v>
      </c>
      <c r="E158" s="183">
        <f>A!D1678</f>
        <v>1.454754124542168E-2</v>
      </c>
      <c r="F158" s="183">
        <f>A!E1678</f>
        <v>8.960159875321505E-3</v>
      </c>
      <c r="G158" s="183"/>
      <c r="H158" s="183">
        <f>A!G1678</f>
        <v>2.9999999999999805E-2</v>
      </c>
      <c r="I158" s="183"/>
      <c r="J158" s="169">
        <f t="shared" si="23"/>
        <v>1.210608694129256E-3</v>
      </c>
      <c r="K158" s="183">
        <f t="shared" si="24"/>
        <v>2.9999999999999805E-2</v>
      </c>
      <c r="L158" s="897">
        <f t="shared" si="25"/>
        <v>1.3688488265048626E-2</v>
      </c>
      <c r="M158" s="26">
        <f t="shared" si="26"/>
        <v>2.1031826706079495</v>
      </c>
      <c r="N158" s="32"/>
      <c r="O158" s="700">
        <f>A!H1678</f>
        <v>-2.3414928373098221E-2</v>
      </c>
      <c r="Z158" s="2"/>
    </row>
    <row r="159" spans="2:26" ht="12" customHeight="1">
      <c r="B159" s="186" t="s">
        <v>468</v>
      </c>
      <c r="C159" s="183">
        <f>A!B1679</f>
        <v>-9.551085122376346E-3</v>
      </c>
      <c r="D159" s="183">
        <f>A!C1679</f>
        <v>-2.5269055819481245E-2</v>
      </c>
      <c r="E159" s="183">
        <f>A!D1679</f>
        <v>-2.6661273644267069E-2</v>
      </c>
      <c r="F159" s="183"/>
      <c r="G159" s="183"/>
      <c r="H159" s="183">
        <f>A!G1679</f>
        <v>-2.0000000000000018E-2</v>
      </c>
      <c r="I159" s="183"/>
      <c r="J159" s="169">
        <f t="shared" si="23"/>
        <v>-2.6661273644267069E-2</v>
      </c>
      <c r="K159" s="183">
        <f t="shared" si="24"/>
        <v>-9.551085122376346E-3</v>
      </c>
      <c r="L159" s="897">
        <f t="shared" si="25"/>
        <v>-2.037035364653117E-2</v>
      </c>
      <c r="M159" s="26">
        <f t="shared" si="26"/>
        <v>0.83995539885015136</v>
      </c>
      <c r="N159" s="32"/>
      <c r="O159" s="700">
        <f>A!H1679</f>
        <v>0</v>
      </c>
      <c r="Z159" s="2"/>
    </row>
    <row r="160" spans="2:26" ht="12" customHeight="1">
      <c r="B160" s="186" t="s">
        <v>469</v>
      </c>
      <c r="C160" s="183">
        <f>A!B1680</f>
        <v>-2.2999937642001367E-2</v>
      </c>
      <c r="D160" s="183">
        <f>A!C1680</f>
        <v>-2.2393893669617526E-2</v>
      </c>
      <c r="E160" s="183">
        <f>A!D1680</f>
        <v>-1.9831019794521065E-2</v>
      </c>
      <c r="F160" s="183">
        <f>A!E1680</f>
        <v>-2.1080428896429027E-2</v>
      </c>
      <c r="G160" s="183"/>
      <c r="H160" s="183">
        <f>A!G1680</f>
        <v>-2.0000000000000018E-2</v>
      </c>
      <c r="I160" s="183"/>
      <c r="J160" s="169">
        <f t="shared" si="23"/>
        <v>-2.2999937642001367E-2</v>
      </c>
      <c r="K160" s="183">
        <f t="shared" si="24"/>
        <v>-1.9831019794521065E-2</v>
      </c>
      <c r="L160" s="897">
        <f t="shared" si="25"/>
        <v>-2.1261056000513801E-2</v>
      </c>
      <c r="M160" s="26">
        <f t="shared" si="26"/>
        <v>0.14904799871670157</v>
      </c>
      <c r="N160" s="32"/>
      <c r="O160" s="700">
        <f>A!H1680</f>
        <v>0</v>
      </c>
      <c r="Z160" s="2"/>
    </row>
    <row r="161" spans="2:26" ht="12" customHeight="1">
      <c r="B161" s="186" t="s">
        <v>470</v>
      </c>
      <c r="C161" s="183">
        <f>A!B1681</f>
        <v>-2.8270179604654722E-2</v>
      </c>
      <c r="D161" s="183">
        <f>A!C1681</f>
        <v>-2.4649107315888763E-2</v>
      </c>
      <c r="E161" s="183">
        <f>A!D1681</f>
        <v>-2.5889399176201255E-2</v>
      </c>
      <c r="F161" s="183">
        <f>A!E1681</f>
        <v>-2.636772105835572E-2</v>
      </c>
      <c r="G161" s="183"/>
      <c r="H161" s="183">
        <f>A!G1681</f>
        <v>-2.0000000000000018E-2</v>
      </c>
      <c r="I161" s="183"/>
      <c r="J161" s="169">
        <f t="shared" si="23"/>
        <v>-2.8270179604654722E-2</v>
      </c>
      <c r="K161" s="183">
        <f t="shared" si="24"/>
        <v>-2.0000000000000018E-2</v>
      </c>
      <c r="L161" s="897">
        <f t="shared" si="25"/>
        <v>-2.5035281431020094E-2</v>
      </c>
      <c r="M161" s="26">
        <f t="shared" si="26"/>
        <v>0.33034098807483325</v>
      </c>
      <c r="N161" s="32"/>
      <c r="O161" s="700">
        <f>A!H1681</f>
        <v>-2.4742842377472041E-2</v>
      </c>
      <c r="Z161" s="2"/>
    </row>
    <row r="162" spans="2:26" ht="12" customHeight="1">
      <c r="B162" s="186" t="s">
        <v>471</v>
      </c>
      <c r="C162" s="183">
        <f>A!B1682</f>
        <v>-1.7725316134948432E-2</v>
      </c>
      <c r="D162" s="183">
        <f>A!C1682</f>
        <v>-1.5393276109397558E-2</v>
      </c>
      <c r="E162" s="183">
        <f>A!D1682</f>
        <v>-1.5474084779643071E-2</v>
      </c>
      <c r="F162" s="183">
        <f>A!E1682</f>
        <v>-1.5875539629639501E-2</v>
      </c>
      <c r="G162" s="183"/>
      <c r="H162" s="183">
        <f>A!G1682</f>
        <v>-9.9999999999997868E-3</v>
      </c>
      <c r="I162" s="183"/>
      <c r="J162" s="169">
        <f t="shared" si="23"/>
        <v>-1.7725316134948432E-2</v>
      </c>
      <c r="K162" s="183">
        <f t="shared" si="24"/>
        <v>-9.9999999999997868E-3</v>
      </c>
      <c r="L162" s="897">
        <f t="shared" si="25"/>
        <v>-1.4893643330725671E-2</v>
      </c>
      <c r="M162" s="26">
        <f t="shared" si="26"/>
        <v>0.51869888135505937</v>
      </c>
      <c r="N162" s="32"/>
      <c r="O162" s="700">
        <f>A!H1682</f>
        <v>-1.5436959650535709E-2</v>
      </c>
      <c r="Z162" s="2"/>
    </row>
    <row r="163" spans="2:26" ht="12" customHeight="1">
      <c r="B163" s="186" t="s">
        <v>489</v>
      </c>
      <c r="C163" s="183">
        <f>A!B1683</f>
        <v>-4.5013431078735344E-2</v>
      </c>
      <c r="D163" s="183">
        <f>A!C1683</f>
        <v>-1.0183447425757386E-2</v>
      </c>
      <c r="E163" s="183">
        <f>A!D1683</f>
        <v>-1.0822384240921856E-2</v>
      </c>
      <c r="F163" s="183">
        <f>A!E1683</f>
        <v>-2.4005177902756358E-2</v>
      </c>
      <c r="G163" s="183">
        <f>A!F1683</f>
        <v>-3.4365252209703989E-2</v>
      </c>
      <c r="H163" s="183">
        <f>A!G1683</f>
        <v>-2.9999999999999805E-2</v>
      </c>
      <c r="I163" s="183"/>
      <c r="J163" s="169">
        <f t="shared" si="23"/>
        <v>-4.5013431078735344E-2</v>
      </c>
      <c r="K163" s="183">
        <f t="shared" si="24"/>
        <v>-1.0183447425757386E-2</v>
      </c>
      <c r="L163" s="897">
        <f t="shared" si="25"/>
        <v>-2.5731615476312458E-2</v>
      </c>
      <c r="M163" s="26">
        <f t="shared" si="26"/>
        <v>1.3535871342800498</v>
      </c>
      <c r="N163" s="32"/>
      <c r="O163" s="700">
        <f>A!H1683</f>
        <v>-3.0893628706027521E-2</v>
      </c>
      <c r="Z163" s="2"/>
    </row>
    <row r="164" spans="2:26" ht="12" customHeight="1">
      <c r="B164" s="186" t="s">
        <v>490</v>
      </c>
      <c r="C164" s="183">
        <f>A!B1684</f>
        <v>0.40948138278354662</v>
      </c>
      <c r="D164" s="183">
        <f>A!C1684</f>
        <v>0.41598491592011166</v>
      </c>
      <c r="E164" s="183">
        <f>A!D1684</f>
        <v>0.4157662817379939</v>
      </c>
      <c r="F164" s="183">
        <f>A!E1684</f>
        <v>0.40797187071097474</v>
      </c>
      <c r="G164" s="183">
        <f>A!F1684</f>
        <v>0.39712878570291199</v>
      </c>
      <c r="H164" s="183">
        <f>A!G1684</f>
        <v>0.4099999999999997</v>
      </c>
      <c r="I164" s="183"/>
      <c r="J164" s="169">
        <f t="shared" si="23"/>
        <v>0.39712878570291199</v>
      </c>
      <c r="K164" s="183">
        <f t="shared" si="24"/>
        <v>0.41598491592011166</v>
      </c>
      <c r="L164" s="897">
        <f t="shared" si="25"/>
        <v>0.40938887280925645</v>
      </c>
      <c r="M164" s="26">
        <f t="shared" si="26"/>
        <v>4.6059215258606144E-2</v>
      </c>
      <c r="N164" s="32"/>
      <c r="O164" s="700">
        <f>A!H1684</f>
        <v>0.40813627026958743</v>
      </c>
      <c r="Z164" s="2"/>
    </row>
    <row r="165" spans="2:26" ht="12" customHeight="1">
      <c r="B165" s="186" t="s">
        <v>491</v>
      </c>
      <c r="C165" s="183">
        <f>A!B1685</f>
        <v>0.582472929172408</v>
      </c>
      <c r="D165" s="183">
        <f>A!C1685</f>
        <v>0.57413854735219161</v>
      </c>
      <c r="E165" s="183">
        <f>A!D1685</f>
        <v>0.57203585317648553</v>
      </c>
      <c r="F165" s="183">
        <f>A!E1685</f>
        <v>0.50376890869046997</v>
      </c>
      <c r="G165" s="183">
        <f>A!F1685</f>
        <v>0.60629102758884601</v>
      </c>
      <c r="H165" s="183">
        <f>A!G1685</f>
        <v>0.49000000000000021</v>
      </c>
      <c r="I165" s="183"/>
      <c r="J165" s="169">
        <f t="shared" si="23"/>
        <v>0.49000000000000021</v>
      </c>
      <c r="K165" s="183">
        <f t="shared" si="24"/>
        <v>0.60629102758884601</v>
      </c>
      <c r="L165" s="897">
        <f t="shared" si="25"/>
        <v>0.55478454433006685</v>
      </c>
      <c r="M165" s="26">
        <f t="shared" si="26"/>
        <v>0.20961475725549217</v>
      </c>
      <c r="N165" s="32"/>
      <c r="O165" s="700">
        <f>A!H1685</f>
        <v>0.5782655523612128</v>
      </c>
      <c r="Z165" s="2"/>
    </row>
    <row r="166" spans="2:26" ht="12" customHeight="1">
      <c r="B166" s="186" t="s">
        <v>492</v>
      </c>
      <c r="C166" s="183">
        <f>A!B1686</f>
        <v>-0.24222778262640654</v>
      </c>
      <c r="D166" s="183">
        <f>A!C1686</f>
        <v>-0.25848576199149109</v>
      </c>
      <c r="E166" s="183">
        <f>A!D1686</f>
        <v>-0.25718157954594156</v>
      </c>
      <c r="F166" s="183">
        <f>A!E1686</f>
        <v>-0.21397556433834808</v>
      </c>
      <c r="G166" s="183">
        <f>A!F1686</f>
        <v>-0.27644510664767408</v>
      </c>
      <c r="H166" s="183">
        <f>A!G1686</f>
        <v>-0.2200000000000002</v>
      </c>
      <c r="I166" s="183"/>
      <c r="J166" s="169">
        <f t="shared" si="23"/>
        <v>-0.27644510664767408</v>
      </c>
      <c r="K166" s="183">
        <f t="shared" si="24"/>
        <v>-0.21397556433834808</v>
      </c>
      <c r="L166" s="897">
        <f t="shared" si="25"/>
        <v>-0.24471929919164359</v>
      </c>
      <c r="M166" s="26">
        <f t="shared" si="26"/>
        <v>0.25527019125861872</v>
      </c>
      <c r="N166" s="32"/>
      <c r="O166" s="700">
        <f>A!H1686</f>
        <v>-0.31112212153937158</v>
      </c>
      <c r="Z166" s="2"/>
    </row>
    <row r="167" spans="2:26" ht="12" customHeight="1" thickBot="1">
      <c r="B167" s="187" t="s">
        <v>493</v>
      </c>
      <c r="C167" s="183">
        <f>A!B1687</f>
        <v>0.56009649461553357</v>
      </c>
      <c r="D167" s="183">
        <f>A!C1687</f>
        <v>0.55852744677689747</v>
      </c>
      <c r="E167" s="183">
        <f>A!D1687</f>
        <v>0.5603586594324832</v>
      </c>
      <c r="F167" s="183">
        <f>A!E1687</f>
        <v>0.33359226516694074</v>
      </c>
      <c r="G167" s="183">
        <f>A!F1687</f>
        <v>0.54603541998267113</v>
      </c>
      <c r="H167" s="183">
        <f>A!G1687</f>
        <v>0.51000000000000023</v>
      </c>
      <c r="I167" s="183"/>
      <c r="J167" s="170">
        <f t="shared" si="23"/>
        <v>0.33359226516694074</v>
      </c>
      <c r="K167" s="137">
        <f t="shared" si="24"/>
        <v>0.5603586594324832</v>
      </c>
      <c r="L167" s="897">
        <f t="shared" si="25"/>
        <v>0.51143504766242109</v>
      </c>
      <c r="M167" s="26">
        <f t="shared" si="26"/>
        <v>0.44339236292469025</v>
      </c>
      <c r="N167" s="32"/>
      <c r="O167" s="703">
        <f>A!H1687</f>
        <v>0.42022407103121573</v>
      </c>
      <c r="Z167" s="2"/>
    </row>
    <row r="168" spans="2:26" ht="12" customHeight="1" thickTop="1">
      <c r="B168" s="19" t="s">
        <v>253</v>
      </c>
      <c r="C168" s="129"/>
      <c r="D168" s="130"/>
      <c r="E168" s="129"/>
      <c r="F168" s="130"/>
      <c r="G168" s="130"/>
      <c r="H168" s="130"/>
      <c r="I168" s="20"/>
      <c r="J168" s="1096" t="s">
        <v>23</v>
      </c>
      <c r="K168" s="1097"/>
      <c r="L168" s="1097"/>
      <c r="M168" s="1098"/>
      <c r="N168" s="32"/>
      <c r="O168" s="694"/>
      <c r="Z168" s="2"/>
    </row>
    <row r="169" spans="2:26" ht="12" customHeight="1">
      <c r="B169" s="153"/>
      <c r="C169" s="663" t="s">
        <v>237</v>
      </c>
      <c r="D169" s="663" t="s">
        <v>426</v>
      </c>
      <c r="E169" s="663" t="s">
        <v>250</v>
      </c>
      <c r="F169" s="664" t="s">
        <v>357</v>
      </c>
      <c r="G169" s="663" t="s">
        <v>372</v>
      </c>
      <c r="H169" s="665" t="s">
        <v>384</v>
      </c>
      <c r="I169" s="383"/>
      <c r="J169" s="179"/>
      <c r="K169" s="179"/>
      <c r="L169" s="179"/>
      <c r="M169" s="22" t="s">
        <v>24</v>
      </c>
      <c r="N169" s="32"/>
      <c r="O169" s="694" t="str">
        <f>YourData!$J$4</f>
        <v>Tested Prg</v>
      </c>
      <c r="Z169" s="2"/>
    </row>
    <row r="170" spans="2:26" ht="12" customHeight="1">
      <c r="B170" s="154" t="s">
        <v>803</v>
      </c>
      <c r="C170" s="23" t="s">
        <v>25</v>
      </c>
      <c r="D170" s="23" t="s">
        <v>13</v>
      </c>
      <c r="E170" s="23" t="s">
        <v>13</v>
      </c>
      <c r="F170" s="322" t="s">
        <v>355</v>
      </c>
      <c r="G170" s="322" t="s">
        <v>365</v>
      </c>
      <c r="H170" s="322" t="s">
        <v>385</v>
      </c>
      <c r="I170" s="384"/>
      <c r="J170" s="23" t="s">
        <v>26</v>
      </c>
      <c r="K170" s="23" t="s">
        <v>27</v>
      </c>
      <c r="L170" s="23" t="s">
        <v>603</v>
      </c>
      <c r="M170" s="24" t="s">
        <v>604</v>
      </c>
      <c r="N170" s="32"/>
      <c r="O170" s="705" t="str">
        <f>YourData!$J$8</f>
        <v>Org</v>
      </c>
      <c r="Z170" s="2"/>
    </row>
    <row r="171" spans="2:26" ht="12" customHeight="1">
      <c r="B171" s="185" t="s">
        <v>454</v>
      </c>
      <c r="C171" s="190">
        <f>A!B1700</f>
        <v>0.13129856164381337</v>
      </c>
      <c r="D171" s="190">
        <f>A!C1700</f>
        <v>5.5555555555560687E-2</v>
      </c>
      <c r="E171" s="190">
        <f>A!D1700</f>
        <v>0</v>
      </c>
      <c r="F171" s="190">
        <f>A!E1700</f>
        <v>1.356548638703714E-3</v>
      </c>
      <c r="G171" s="190">
        <f>A!F1700</f>
        <v>8.0616438356280185E-3</v>
      </c>
      <c r="H171" s="190">
        <f>A!G1700</f>
        <v>2.0000000000003126E-2</v>
      </c>
      <c r="I171" s="190"/>
      <c r="J171" s="410">
        <f t="shared" ref="J171:J188" si="27">MINA(C171:I171)</f>
        <v>0</v>
      </c>
      <c r="K171" s="190">
        <f t="shared" ref="K171:K188" si="28">MAXA(C171:I171)</f>
        <v>0.13129856164381337</v>
      </c>
      <c r="L171" s="896">
        <f>AVERAGE(C171:I171)</f>
        <v>3.6045384945618153E-2</v>
      </c>
      <c r="M171" s="26">
        <f>ABS((K171-J171)/L171)</f>
        <v>3.6425900803085929</v>
      </c>
      <c r="N171" s="32"/>
      <c r="O171" s="697">
        <f>A!H1700</f>
        <v>2.3353309051472593E-3</v>
      </c>
      <c r="Z171" s="2"/>
    </row>
    <row r="172" spans="2:26" ht="12" customHeight="1">
      <c r="B172" s="186" t="s">
        <v>455</v>
      </c>
      <c r="C172" s="190">
        <f>A!B1701</f>
        <v>0.27622477625561714</v>
      </c>
      <c r="D172" s="190">
        <f>A!C1701</f>
        <v>0.33333333333333925</v>
      </c>
      <c r="E172" s="190">
        <f>A!D1701</f>
        <v>0.33333333333333925</v>
      </c>
      <c r="F172" s="190">
        <f>A!E1701</f>
        <v>0.16366790405531262</v>
      </c>
      <c r="G172" s="190">
        <f>A!F1701</f>
        <v>0.24570662100454754</v>
      </c>
      <c r="H172" s="190">
        <f>A!G1701</f>
        <v>0.5400000000000027</v>
      </c>
      <c r="I172" s="190"/>
      <c r="J172" s="171">
        <f t="shared" si="27"/>
        <v>0.16366790405531262</v>
      </c>
      <c r="K172" s="190">
        <f t="shared" si="28"/>
        <v>0.5400000000000027</v>
      </c>
      <c r="L172" s="896">
        <f t="shared" ref="L172:L188" si="29">AVERAGE(C172:I172)</f>
        <v>0.31537766133035977</v>
      </c>
      <c r="M172" s="26">
        <f t="shared" ref="M172:M188" si="30">ABS((K172-J172)/L172)</f>
        <v>1.193274420126035</v>
      </c>
      <c r="N172" s="32"/>
      <c r="O172" s="697">
        <f>A!H1701</f>
        <v>0.14334417369144958</v>
      </c>
      <c r="Z172" s="2"/>
    </row>
    <row r="173" spans="2:26" ht="12" customHeight="1">
      <c r="B173" s="186" t="s">
        <v>456</v>
      </c>
      <c r="C173" s="190">
        <f>A!B1702</f>
        <v>0.25545473744285019</v>
      </c>
      <c r="D173" s="190">
        <f>A!C1702</f>
        <v>0.22222222222222499</v>
      </c>
      <c r="E173" s="190">
        <f>A!D1702</f>
        <v>0.22222222222222499</v>
      </c>
      <c r="F173" s="190">
        <f>A!E1702</f>
        <v>0.18266299088702809</v>
      </c>
      <c r="G173" s="190">
        <f>A!F1702</f>
        <v>0.21382191780817195</v>
      </c>
      <c r="H173" s="190">
        <f>A!G1702</f>
        <v>0.19000000000000128</v>
      </c>
      <c r="I173" s="190"/>
      <c r="J173" s="171">
        <f t="shared" si="27"/>
        <v>0.18266299088702809</v>
      </c>
      <c r="K173" s="190">
        <f t="shared" si="28"/>
        <v>0.25545473744285019</v>
      </c>
      <c r="L173" s="896">
        <f t="shared" si="29"/>
        <v>0.21439734843041691</v>
      </c>
      <c r="M173" s="26">
        <f t="shared" si="30"/>
        <v>0.33951794221674719</v>
      </c>
      <c r="N173" s="32"/>
      <c r="O173" s="697">
        <f>A!H1702</f>
        <v>-3.4093315465449621</v>
      </c>
      <c r="Z173" s="2"/>
    </row>
    <row r="174" spans="2:26" ht="12" customHeight="1">
      <c r="B174" s="186" t="s">
        <v>457</v>
      </c>
      <c r="C174" s="190">
        <f>A!B1703</f>
        <v>-2.0770038812766956E-2</v>
      </c>
      <c r="D174" s="190">
        <f>A!C1703</f>
        <v>-0.11111111111111427</v>
      </c>
      <c r="E174" s="190">
        <f>A!D1703</f>
        <v>-0.11111111111111427</v>
      </c>
      <c r="F174" s="190">
        <f>A!E1703</f>
        <v>1.8995086831715469E-2</v>
      </c>
      <c r="G174" s="190">
        <f>A!F1703</f>
        <v>-3.1884703196375597E-2</v>
      </c>
      <c r="H174" s="190">
        <f>A!G1703</f>
        <v>-0.35000000000000142</v>
      </c>
      <c r="I174" s="190"/>
      <c r="J174" s="171">
        <f t="shared" si="27"/>
        <v>-0.35000000000000142</v>
      </c>
      <c r="K174" s="190">
        <f t="shared" si="28"/>
        <v>1.8995086831715469E-2</v>
      </c>
      <c r="L174" s="896">
        <f t="shared" si="29"/>
        <v>-0.10098031289994285</v>
      </c>
      <c r="M174" s="26">
        <f t="shared" si="30"/>
        <v>3.6541289706374611</v>
      </c>
      <c r="N174" s="32"/>
      <c r="O174" s="697">
        <f>A!H1703</f>
        <v>-3.5526757202364116</v>
      </c>
      <c r="Z174" s="2"/>
    </row>
    <row r="175" spans="2:26" ht="12" customHeight="1">
      <c r="B175" s="186" t="s">
        <v>458</v>
      </c>
      <c r="C175" s="190">
        <f>A!B1704</f>
        <v>0.25135318493148162</v>
      </c>
      <c r="D175" s="190">
        <f>A!C1704</f>
        <v>0.22222222222222499</v>
      </c>
      <c r="E175" s="190">
        <f>A!D1704</f>
        <v>0.22222222222222499</v>
      </c>
      <c r="F175" s="190">
        <f>A!E1704</f>
        <v>0.207521230676047</v>
      </c>
      <c r="G175" s="190">
        <f>A!F1704</f>
        <v>0.22721575342464106</v>
      </c>
      <c r="H175" s="190">
        <f>A!G1704</f>
        <v>0.22000000000000242</v>
      </c>
      <c r="I175" s="190"/>
      <c r="J175" s="171">
        <f t="shared" si="27"/>
        <v>0.207521230676047</v>
      </c>
      <c r="K175" s="190">
        <f t="shared" si="28"/>
        <v>0.25135318493148162</v>
      </c>
      <c r="L175" s="896">
        <f t="shared" si="29"/>
        <v>0.22508910224610368</v>
      </c>
      <c r="M175" s="26">
        <f t="shared" si="30"/>
        <v>0.19473156993407201</v>
      </c>
      <c r="N175" s="32"/>
      <c r="O175" s="697">
        <f>A!H1704</f>
        <v>-3.3467655846582431</v>
      </c>
      <c r="Z175" s="2"/>
    </row>
    <row r="176" spans="2:26" ht="12" customHeight="1">
      <c r="B176" s="186" t="s">
        <v>459</v>
      </c>
      <c r="C176" s="190">
        <f>A!B1705</f>
        <v>4.1015525113685669E-3</v>
      </c>
      <c r="D176" s="190">
        <f>A!C1705</f>
        <v>0</v>
      </c>
      <c r="E176" s="190">
        <f>A!D1705</f>
        <v>0</v>
      </c>
      <c r="F176" s="190">
        <f>A!E1705</f>
        <v>-2.485823978901891E-2</v>
      </c>
      <c r="G176" s="190">
        <f>A!F1705</f>
        <v>-1.3393835616469119E-2</v>
      </c>
      <c r="H176" s="190">
        <f>A!G1705</f>
        <v>-3.0000000000001137E-2</v>
      </c>
      <c r="I176" s="190"/>
      <c r="J176" s="171">
        <f t="shared" si="27"/>
        <v>-3.0000000000001137E-2</v>
      </c>
      <c r="K176" s="190">
        <f t="shared" si="28"/>
        <v>4.1015525113685669E-3</v>
      </c>
      <c r="L176" s="896">
        <f t="shared" si="29"/>
        <v>-1.0691753815686766E-2</v>
      </c>
      <c r="M176" s="26">
        <f t="shared" si="30"/>
        <v>3.1895190535846853</v>
      </c>
      <c r="N176" s="32"/>
      <c r="O176" s="697">
        <f>A!H1705</f>
        <v>-6.2565961886718924E-2</v>
      </c>
      <c r="Z176" s="2"/>
    </row>
    <row r="177" spans="2:26" ht="12" customHeight="1">
      <c r="B177" s="186" t="s">
        <v>460</v>
      </c>
      <c r="C177" s="190">
        <f>A!B1706</f>
        <v>2.0351909817350169</v>
      </c>
      <c r="D177" s="190">
        <f>A!C1706</f>
        <v>2.1111111111111107</v>
      </c>
      <c r="E177" s="190">
        <f>A!D1706</f>
        <v>2.1111111111111107</v>
      </c>
      <c r="F177" s="190">
        <f>A!E1706</f>
        <v>2.1508564089818911</v>
      </c>
      <c r="G177" s="190">
        <f>A!F1706</f>
        <v>2.1869520547945172</v>
      </c>
      <c r="H177" s="190">
        <f>A!G1706</f>
        <v>2.16</v>
      </c>
      <c r="I177" s="190"/>
      <c r="J177" s="171">
        <f t="shared" si="27"/>
        <v>2.0351909817350169</v>
      </c>
      <c r="K177" s="190">
        <f t="shared" si="28"/>
        <v>2.1869520547945172</v>
      </c>
      <c r="L177" s="896">
        <f t="shared" si="29"/>
        <v>2.1258702779556078</v>
      </c>
      <c r="M177" s="26">
        <f t="shared" si="30"/>
        <v>7.1387739239406833E-2</v>
      </c>
      <c r="N177" s="32"/>
      <c r="O177" s="697">
        <f>A!H1706</f>
        <v>2.1448020915205213</v>
      </c>
      <c r="Z177" s="2"/>
    </row>
    <row r="178" spans="2:26" ht="12" customHeight="1">
      <c r="B178" s="186" t="s">
        <v>461</v>
      </c>
      <c r="C178" s="190">
        <f>A!B1707</f>
        <v>1.7406740296803136</v>
      </c>
      <c r="D178" s="190">
        <f>A!C1707</f>
        <v>1.5555555555555536</v>
      </c>
      <c r="E178" s="190">
        <f>A!D1707</f>
        <v>1.5</v>
      </c>
      <c r="F178" s="190">
        <f>A!E1707</f>
        <v>1.2324475878453391</v>
      </c>
      <c r="G178" s="190">
        <f>A!F1707</f>
        <v>1.3992294520547652</v>
      </c>
      <c r="H178" s="190">
        <f>A!G1707</f>
        <v>1.3800000000000026</v>
      </c>
      <c r="I178" s="190"/>
      <c r="J178" s="171">
        <f t="shared" si="27"/>
        <v>1.2324475878453391</v>
      </c>
      <c r="K178" s="190">
        <f t="shared" si="28"/>
        <v>1.7406740296803136</v>
      </c>
      <c r="L178" s="896">
        <f t="shared" si="29"/>
        <v>1.4679844375226623</v>
      </c>
      <c r="M178" s="26">
        <f t="shared" si="30"/>
        <v>0.34620696844214915</v>
      </c>
      <c r="N178" s="32"/>
      <c r="O178" s="697">
        <f>A!H1707</f>
        <v>1.3406339272742791</v>
      </c>
      <c r="Z178" s="2"/>
    </row>
    <row r="179" spans="2:26" ht="12" customHeight="1">
      <c r="B179" s="186" t="s">
        <v>467</v>
      </c>
      <c r="C179" s="190">
        <f>A!B1708</f>
        <v>0.50201984018265478</v>
      </c>
      <c r="D179" s="190">
        <f>A!C1708</f>
        <v>0</v>
      </c>
      <c r="E179" s="190">
        <f>A!D1708</f>
        <v>0</v>
      </c>
      <c r="F179" s="190">
        <f>A!E1708</f>
        <v>1.2363028931048348E-3</v>
      </c>
      <c r="G179" s="190"/>
      <c r="H179" s="190">
        <f>A!G1708</f>
        <v>0</v>
      </c>
      <c r="I179" s="190"/>
      <c r="J179" s="171">
        <f t="shared" si="27"/>
        <v>0</v>
      </c>
      <c r="K179" s="190">
        <f t="shared" si="28"/>
        <v>0.50201984018265478</v>
      </c>
      <c r="L179" s="896">
        <f t="shared" si="29"/>
        <v>0.10065122861515192</v>
      </c>
      <c r="M179" s="26">
        <f t="shared" si="30"/>
        <v>4.9877169617289825</v>
      </c>
      <c r="N179" s="32"/>
      <c r="O179" s="697">
        <f>A!H1708</f>
        <v>-0.92028771362608808</v>
      </c>
      <c r="Z179" s="2"/>
    </row>
    <row r="180" spans="2:26" ht="12" customHeight="1">
      <c r="B180" s="186" t="s">
        <v>468</v>
      </c>
      <c r="C180" s="190">
        <f>A!B1709</f>
        <v>0.49787178082191019</v>
      </c>
      <c r="D180" s="190">
        <f>A!C1709</f>
        <v>0</v>
      </c>
      <c r="E180" s="190">
        <f>A!D1709</f>
        <v>0</v>
      </c>
      <c r="F180" s="190"/>
      <c r="G180" s="190"/>
      <c r="H180" s="190">
        <f>A!G1709</f>
        <v>0</v>
      </c>
      <c r="I180" s="190"/>
      <c r="J180" s="171">
        <f t="shared" si="27"/>
        <v>0</v>
      </c>
      <c r="K180" s="190">
        <f t="shared" si="28"/>
        <v>0.49787178082191019</v>
      </c>
      <c r="L180" s="896">
        <f t="shared" si="29"/>
        <v>0.12446794520547755</v>
      </c>
      <c r="M180" s="26">
        <f t="shared" si="30"/>
        <v>4</v>
      </c>
      <c r="N180" s="32"/>
      <c r="O180" s="697">
        <f>A!H1709</f>
        <v>0</v>
      </c>
      <c r="Z180" s="2"/>
    </row>
    <row r="181" spans="2:26" ht="12" customHeight="1">
      <c r="B181" s="186" t="s">
        <v>469</v>
      </c>
      <c r="C181" s="190">
        <f>A!B1710</f>
        <v>0.30189928082198136</v>
      </c>
      <c r="D181" s="190">
        <f>A!C1710</f>
        <v>0</v>
      </c>
      <c r="E181" s="190">
        <f>A!D1710</f>
        <v>0</v>
      </c>
      <c r="F181" s="190">
        <f>A!E1710</f>
        <v>-9.3106152593946945E-5</v>
      </c>
      <c r="G181" s="190"/>
      <c r="H181" s="190">
        <f>A!G1710</f>
        <v>0</v>
      </c>
      <c r="I181" s="190"/>
      <c r="J181" s="171">
        <f t="shared" si="27"/>
        <v>-9.3106152593946945E-5</v>
      </c>
      <c r="K181" s="190">
        <f t="shared" si="28"/>
        <v>0.30189928082198136</v>
      </c>
      <c r="L181" s="896">
        <f t="shared" si="29"/>
        <v>6.0361234933877482E-2</v>
      </c>
      <c r="M181" s="26">
        <f t="shared" si="30"/>
        <v>5.0030849651335316</v>
      </c>
      <c r="N181" s="32"/>
      <c r="O181" s="697">
        <f>A!H1710</f>
        <v>0</v>
      </c>
      <c r="Z181" s="2"/>
    </row>
    <row r="182" spans="2:26" ht="12" customHeight="1">
      <c r="B182" s="186" t="s">
        <v>470</v>
      </c>
      <c r="C182" s="190">
        <f>A!B1711</f>
        <v>0.36730779680366865</v>
      </c>
      <c r="D182" s="190">
        <f>A!C1711</f>
        <v>0</v>
      </c>
      <c r="E182" s="190">
        <f>A!D1711</f>
        <v>0</v>
      </c>
      <c r="F182" s="190">
        <f>A!E1711</f>
        <v>-1.0336479638795026E-4</v>
      </c>
      <c r="G182" s="190"/>
      <c r="H182" s="190">
        <f>A!G1711</f>
        <v>0</v>
      </c>
      <c r="I182" s="190"/>
      <c r="J182" s="171">
        <f t="shared" si="27"/>
        <v>-1.0336479638795026E-4</v>
      </c>
      <c r="K182" s="190">
        <f t="shared" si="28"/>
        <v>0.36730779680366865</v>
      </c>
      <c r="L182" s="896">
        <f t="shared" si="29"/>
        <v>7.3440886401456143E-2</v>
      </c>
      <c r="M182" s="26">
        <f t="shared" si="30"/>
        <v>5.0028149114601614</v>
      </c>
      <c r="N182" s="32"/>
      <c r="O182" s="697">
        <f>A!H1711</f>
        <v>-0.88952495864440095</v>
      </c>
      <c r="Z182" s="2"/>
    </row>
    <row r="183" spans="2:26" ht="12" customHeight="1">
      <c r="B183" s="186" t="s">
        <v>471</v>
      </c>
      <c r="C183" s="190">
        <f>A!B1712</f>
        <v>0.28749655251141704</v>
      </c>
      <c r="D183" s="190">
        <f>A!C1712</f>
        <v>0</v>
      </c>
      <c r="E183" s="190">
        <f>A!D1712</f>
        <v>0</v>
      </c>
      <c r="F183" s="190">
        <f>A!E1712</f>
        <v>-5.3781047402168269E-5</v>
      </c>
      <c r="G183" s="190"/>
      <c r="H183" s="190">
        <f>A!G1712</f>
        <v>0</v>
      </c>
      <c r="I183" s="190"/>
      <c r="J183" s="171">
        <f t="shared" si="27"/>
        <v>-5.3781047402168269E-5</v>
      </c>
      <c r="K183" s="190">
        <f t="shared" si="28"/>
        <v>0.28749655251141704</v>
      </c>
      <c r="L183" s="896">
        <f t="shared" si="29"/>
        <v>5.7488554292802974E-2</v>
      </c>
      <c r="M183" s="26">
        <f t="shared" si="30"/>
        <v>5.0018710175638876</v>
      </c>
      <c r="N183" s="32"/>
      <c r="O183" s="697">
        <f>A!H1712</f>
        <v>-0.72913420864631462</v>
      </c>
      <c r="Z183" s="2"/>
    </row>
    <row r="184" spans="2:26" ht="12" customHeight="1">
      <c r="B184" s="186" t="s">
        <v>489</v>
      </c>
      <c r="C184" s="190">
        <f>A!B1713</f>
        <v>-3.3900918367580601</v>
      </c>
      <c r="D184" s="190">
        <f>A!C1713</f>
        <v>-3.3888888888888857</v>
      </c>
      <c r="E184" s="190">
        <f>A!D1713</f>
        <v>-3.5</v>
      </c>
      <c r="F184" s="190">
        <f>A!E1713</f>
        <v>-3.7112572890339344</v>
      </c>
      <c r="G184" s="190">
        <f>A!F1713</f>
        <v>-2.9838184931507072</v>
      </c>
      <c r="H184" s="190">
        <f>A!G1713</f>
        <v>-1.129999999999999</v>
      </c>
      <c r="I184" s="190"/>
      <c r="J184" s="171">
        <f t="shared" si="27"/>
        <v>-3.7112572890339344</v>
      </c>
      <c r="K184" s="190">
        <f t="shared" si="28"/>
        <v>-1.129999999999999</v>
      </c>
      <c r="L184" s="896">
        <f t="shared" si="29"/>
        <v>-3.0173427513052644</v>
      </c>
      <c r="M184" s="26">
        <f t="shared" si="30"/>
        <v>0.85547367395279039</v>
      </c>
      <c r="N184" s="32"/>
      <c r="O184" s="697">
        <f>A!H1713</f>
        <v>-3.5631086568050172</v>
      </c>
      <c r="Z184" s="2"/>
    </row>
    <row r="185" spans="2:26" ht="12" customHeight="1">
      <c r="B185" s="186" t="s">
        <v>490</v>
      </c>
      <c r="C185" s="190">
        <f>A!B1714</f>
        <v>1.2445157952069188</v>
      </c>
      <c r="D185" s="190">
        <f>A!C1714</f>
        <v>0.11111111111111072</v>
      </c>
      <c r="E185" s="190">
        <f>A!D1714</f>
        <v>0.11111111111111072</v>
      </c>
      <c r="F185" s="190">
        <f>A!E1714</f>
        <v>-2.2745391903679746E-2</v>
      </c>
      <c r="G185" s="190">
        <f>A!F1714</f>
        <v>0</v>
      </c>
      <c r="H185" s="190">
        <f>A!G1714</f>
        <v>0</v>
      </c>
      <c r="I185" s="190"/>
      <c r="J185" s="171">
        <f t="shared" si="27"/>
        <v>-2.2745391903679746E-2</v>
      </c>
      <c r="K185" s="190">
        <f t="shared" si="28"/>
        <v>1.2445157952069188</v>
      </c>
      <c r="L185" s="896">
        <f t="shared" si="29"/>
        <v>0.24066543758757675</v>
      </c>
      <c r="M185" s="26">
        <f t="shared" si="30"/>
        <v>5.2656550928691184</v>
      </c>
      <c r="N185" s="32"/>
      <c r="O185" s="697">
        <f>A!H1714</f>
        <v>-2.2979173216899795E-2</v>
      </c>
      <c r="Z185" s="2"/>
    </row>
    <row r="186" spans="2:26" ht="12" customHeight="1">
      <c r="B186" s="186" t="s">
        <v>491</v>
      </c>
      <c r="C186" s="190">
        <f>A!B1715</f>
        <v>13.3271614098173</v>
      </c>
      <c r="D186" s="190">
        <f>A!C1715</f>
        <v>13.611111111111111</v>
      </c>
      <c r="E186" s="190">
        <f>A!D1715</f>
        <v>13.555555555555546</v>
      </c>
      <c r="F186" s="190">
        <f>A!E1715</f>
        <v>13.527200645224974</v>
      </c>
      <c r="G186" s="190">
        <f>A!F1715</f>
        <v>13.62885844748866</v>
      </c>
      <c r="H186" s="190">
        <f>A!G1715</f>
        <v>15.8</v>
      </c>
      <c r="I186" s="190"/>
      <c r="J186" s="171">
        <f t="shared" si="27"/>
        <v>13.3271614098173</v>
      </c>
      <c r="K186" s="190">
        <f t="shared" si="28"/>
        <v>15.8</v>
      </c>
      <c r="L186" s="896">
        <f t="shared" si="29"/>
        <v>13.908314528199599</v>
      </c>
      <c r="M186" s="26">
        <f t="shared" si="30"/>
        <v>0.17779570523580934</v>
      </c>
      <c r="N186" s="32"/>
      <c r="O186" s="697">
        <f>A!H1715</f>
        <v>13.651189853092523</v>
      </c>
      <c r="Z186" s="2"/>
    </row>
    <row r="187" spans="2:26" ht="12" customHeight="1">
      <c r="B187" s="186" t="s">
        <v>492</v>
      </c>
      <c r="C187" s="190">
        <f>A!B1716</f>
        <v>-0.20888162442924596</v>
      </c>
      <c r="D187" s="190">
        <f>A!C1716</f>
        <v>-5.5555555555560687E-2</v>
      </c>
      <c r="E187" s="190">
        <f>A!D1716</f>
        <v>0</v>
      </c>
      <c r="F187" s="190">
        <f>A!E1716</f>
        <v>0.20650969814425224</v>
      </c>
      <c r="G187" s="190">
        <f>A!F1716</f>
        <v>0</v>
      </c>
      <c r="H187" s="190">
        <f>A!G1716</f>
        <v>0</v>
      </c>
      <c r="I187" s="190"/>
      <c r="J187" s="171">
        <f t="shared" si="27"/>
        <v>-0.20888162442924596</v>
      </c>
      <c r="K187" s="190">
        <f t="shared" si="28"/>
        <v>0.20650969814425224</v>
      </c>
      <c r="L187" s="896">
        <f t="shared" si="29"/>
        <v>-9.6545803067590672E-3</v>
      </c>
      <c r="M187" s="26">
        <f t="shared" si="30"/>
        <v>43.025311238302841</v>
      </c>
      <c r="N187" s="32"/>
      <c r="O187" s="697">
        <f>A!H1716</f>
        <v>1.0987677096441217E-2</v>
      </c>
      <c r="Z187" s="2"/>
    </row>
    <row r="188" spans="2:26" ht="12" customHeight="1" thickBot="1">
      <c r="B188" s="187" t="s">
        <v>493</v>
      </c>
      <c r="C188" s="142">
        <f>A!B1717</f>
        <v>13.31593417237451</v>
      </c>
      <c r="D188" s="142">
        <f>A!C1717</f>
        <v>13.555555555555561</v>
      </c>
      <c r="E188" s="142">
        <f>A!D1717</f>
        <v>13.555555555555546</v>
      </c>
      <c r="F188" s="142">
        <f>A!E1717</f>
        <v>13.518870179951703</v>
      </c>
      <c r="G188" s="142">
        <f>A!F1717</f>
        <v>13.575986301369944</v>
      </c>
      <c r="H188" s="142">
        <f>A!G1717</f>
        <v>15.71</v>
      </c>
      <c r="I188" s="142"/>
      <c r="J188" s="172">
        <f t="shared" si="27"/>
        <v>13.31593417237451</v>
      </c>
      <c r="K188" s="142">
        <f t="shared" si="28"/>
        <v>15.71</v>
      </c>
      <c r="L188" s="898">
        <f t="shared" si="29"/>
        <v>13.871983627467879</v>
      </c>
      <c r="M188" s="29">
        <f t="shared" si="30"/>
        <v>0.17258280372282214</v>
      </c>
      <c r="N188" s="32"/>
      <c r="O188" s="701">
        <f>A!H1717</f>
        <v>13.656301570130324</v>
      </c>
      <c r="Z188" s="2"/>
    </row>
    <row r="189" spans="2:26" ht="12" customHeight="1" thickTop="1">
      <c r="B189" s="774" t="s">
        <v>807</v>
      </c>
      <c r="E189" s="30"/>
      <c r="N189" s="32"/>
      <c r="O189" s="689"/>
      <c r="Z189" s="2"/>
    </row>
    <row r="190" spans="2:26" ht="12" customHeight="1">
      <c r="N190" s="32"/>
      <c r="O190" s="689"/>
      <c r="Z190" s="2"/>
    </row>
    <row r="191" spans="2:26" ht="12" customHeight="1">
      <c r="N191" s="32"/>
      <c r="O191" s="689"/>
      <c r="Z191" s="2"/>
    </row>
    <row r="192" spans="2:26" ht="16.5" customHeight="1" thickBot="1">
      <c r="B192" s="173" t="s">
        <v>2202</v>
      </c>
      <c r="N192" s="32"/>
      <c r="O192" s="689"/>
      <c r="Z192" s="2"/>
    </row>
    <row r="193" spans="2:26" ht="12" customHeight="1" thickTop="1">
      <c r="B193" s="19" t="s">
        <v>235</v>
      </c>
      <c r="C193" s="129"/>
      <c r="D193" s="130"/>
      <c r="E193" s="129"/>
      <c r="F193" s="130"/>
      <c r="G193" s="130"/>
      <c r="H193" s="130"/>
      <c r="I193" s="20"/>
      <c r="J193" s="1096" t="s">
        <v>23</v>
      </c>
      <c r="K193" s="1097"/>
      <c r="L193" s="1097"/>
      <c r="M193" s="1098"/>
      <c r="N193" s="32"/>
      <c r="O193" s="695"/>
      <c r="Z193" s="2"/>
    </row>
    <row r="194" spans="2:26" ht="12" customHeight="1">
      <c r="B194" s="153"/>
      <c r="C194" s="663" t="s">
        <v>237</v>
      </c>
      <c r="D194" s="663" t="s">
        <v>426</v>
      </c>
      <c r="E194" s="663" t="s">
        <v>250</v>
      </c>
      <c r="F194" s="664" t="s">
        <v>357</v>
      </c>
      <c r="G194" s="663" t="s">
        <v>372</v>
      </c>
      <c r="H194" s="665" t="s">
        <v>384</v>
      </c>
      <c r="I194" s="382"/>
      <c r="J194" s="132"/>
      <c r="K194" s="179"/>
      <c r="L194" s="179"/>
      <c r="M194" s="22" t="s">
        <v>24</v>
      </c>
      <c r="N194" s="32"/>
      <c r="O194" s="694" t="str">
        <f>YourData!$J$4</f>
        <v>Tested Prg</v>
      </c>
      <c r="Z194" s="2"/>
    </row>
    <row r="195" spans="2:26" ht="12" customHeight="1">
      <c r="B195" s="154" t="s">
        <v>803</v>
      </c>
      <c r="C195" s="23" t="s">
        <v>25</v>
      </c>
      <c r="D195" s="23" t="s">
        <v>13</v>
      </c>
      <c r="E195" s="23" t="s">
        <v>13</v>
      </c>
      <c r="F195" s="322" t="s">
        <v>355</v>
      </c>
      <c r="G195" s="322" t="s">
        <v>365</v>
      </c>
      <c r="H195" s="322" t="s">
        <v>385</v>
      </c>
      <c r="I195" s="322"/>
      <c r="J195" s="133" t="s">
        <v>26</v>
      </c>
      <c r="K195" s="23" t="s">
        <v>27</v>
      </c>
      <c r="L195" s="23" t="s">
        <v>603</v>
      </c>
      <c r="M195" s="24" t="s">
        <v>604</v>
      </c>
      <c r="N195" s="32"/>
      <c r="O195" s="705" t="str">
        <f>YourData!$J$8</f>
        <v>Org</v>
      </c>
      <c r="Z195" s="2"/>
    </row>
    <row r="196" spans="2:26" ht="12" customHeight="1">
      <c r="B196" s="185" t="s">
        <v>454</v>
      </c>
      <c r="C196" s="182">
        <f>A!B1730</f>
        <v>2.0018038824201213E-3</v>
      </c>
      <c r="D196" s="182">
        <f>A!C1730</f>
        <v>2.0999999999999994E-3</v>
      </c>
      <c r="E196" s="182">
        <f>A!D1730</f>
        <v>2.0999999999999994E-3</v>
      </c>
      <c r="F196" s="182">
        <f>A!E1730</f>
        <v>1.9746243868043276E-3</v>
      </c>
      <c r="G196" s="182">
        <f>A!F1730</f>
        <v>1.9998186073059507E-3</v>
      </c>
      <c r="H196" s="182">
        <f>A!G1730</f>
        <v>1.9000000000000006E-3</v>
      </c>
      <c r="I196" s="182"/>
      <c r="J196" s="374">
        <f t="shared" ref="J196:J213" si="31">MINA(C196:I196)</f>
        <v>1.9000000000000006E-3</v>
      </c>
      <c r="K196" s="182">
        <f t="shared" ref="K196:K213" si="32">MAXA(C196:I196)</f>
        <v>2.0999999999999994E-3</v>
      </c>
      <c r="L196" s="899">
        <f>AVERAGE(C196:I196)</f>
        <v>2.0127078127550667E-3</v>
      </c>
      <c r="M196" s="26">
        <f>ABS((K196-J196)/L196)</f>
        <v>9.9368621084762229E-2</v>
      </c>
      <c r="N196" s="32"/>
      <c r="O196" s="702">
        <f>A!H1730</f>
        <v>1.9951920969782534E-3</v>
      </c>
      <c r="Z196" s="2"/>
    </row>
    <row r="197" spans="2:26" ht="12" customHeight="1">
      <c r="B197" s="186" t="s">
        <v>455</v>
      </c>
      <c r="C197" s="182">
        <f>A!B1731</f>
        <v>9.189551221461395E-4</v>
      </c>
      <c r="D197" s="182">
        <f>A!C1731</f>
        <v>8.9999999999999976E-4</v>
      </c>
      <c r="E197" s="182">
        <f>A!D1731</f>
        <v>8.9999999999999976E-4</v>
      </c>
      <c r="F197" s="182">
        <f>A!E1731</f>
        <v>8.2797327150614837E-4</v>
      </c>
      <c r="G197" s="182">
        <f>A!F1731</f>
        <v>8.7437876712331483E-4</v>
      </c>
      <c r="H197" s="182">
        <f>A!G1731</f>
        <v>7.0000000000000097E-4</v>
      </c>
      <c r="I197" s="182"/>
      <c r="J197" s="374">
        <f t="shared" si="31"/>
        <v>7.0000000000000097E-4</v>
      </c>
      <c r="K197" s="182">
        <f t="shared" si="32"/>
        <v>9.189551221461395E-4</v>
      </c>
      <c r="L197" s="899">
        <f t="shared" ref="L197:L213" si="33">AVERAGE(C197:I197)</f>
        <v>8.5355119346260057E-4</v>
      </c>
      <c r="M197" s="26">
        <f t="shared" ref="M197:M213" si="34">ABS((K197-J197)/L197)</f>
        <v>0.25652254231864341</v>
      </c>
      <c r="N197" s="32"/>
      <c r="O197" s="702">
        <f>A!H1731</f>
        <v>8.7002843650130744E-4</v>
      </c>
      <c r="Z197" s="2"/>
    </row>
    <row r="198" spans="2:26" ht="12" customHeight="1">
      <c r="B198" s="186" t="s">
        <v>456</v>
      </c>
      <c r="C198" s="182">
        <f>A!B1732</f>
        <v>6.7186241552512523E-4</v>
      </c>
      <c r="D198" s="182">
        <f>A!C1732</f>
        <v>7.0000000000000097E-4</v>
      </c>
      <c r="E198" s="182">
        <f>A!D1732</f>
        <v>7.0000000000000097E-4</v>
      </c>
      <c r="F198" s="182">
        <f>A!E1732</f>
        <v>6.8229763132998146E-4</v>
      </c>
      <c r="G198" s="182">
        <f>A!F1732</f>
        <v>6.3678458904108982E-4</v>
      </c>
      <c r="H198" s="182">
        <f>A!G1732</f>
        <v>7.0000000000000097E-4</v>
      </c>
      <c r="I198" s="182"/>
      <c r="J198" s="374">
        <f t="shared" si="31"/>
        <v>6.3678458904108982E-4</v>
      </c>
      <c r="K198" s="182">
        <f t="shared" si="32"/>
        <v>7.0000000000000097E-4</v>
      </c>
      <c r="L198" s="899">
        <f t="shared" si="33"/>
        <v>6.8182410598269987E-4</v>
      </c>
      <c r="M198" s="26">
        <f t="shared" si="34"/>
        <v>9.2715130492196374E-2</v>
      </c>
      <c r="N198" s="32"/>
      <c r="O198" s="702">
        <f>A!H1732</f>
        <v>1.5890902760255753E-3</v>
      </c>
      <c r="Z198" s="2"/>
    </row>
    <row r="199" spans="2:26" ht="12" customHeight="1">
      <c r="B199" s="186" t="s">
        <v>457</v>
      </c>
      <c r="C199" s="182">
        <f>A!B1733</f>
        <v>-2.4709270662101428E-4</v>
      </c>
      <c r="D199" s="182">
        <f>A!C1733</f>
        <v>-1.9999999999999879E-4</v>
      </c>
      <c r="E199" s="182">
        <f>A!D1733</f>
        <v>-1.9999999999999879E-4</v>
      </c>
      <c r="F199" s="182">
        <f>A!E1733</f>
        <v>-1.4567564017616691E-4</v>
      </c>
      <c r="G199" s="182">
        <f>A!F1733</f>
        <v>-2.3759417808222501E-4</v>
      </c>
      <c r="H199" s="182">
        <f>A!G1733</f>
        <v>0</v>
      </c>
      <c r="I199" s="182"/>
      <c r="J199" s="374">
        <f t="shared" si="31"/>
        <v>-2.4709270662101428E-4</v>
      </c>
      <c r="K199" s="182">
        <f t="shared" si="32"/>
        <v>0</v>
      </c>
      <c r="L199" s="899">
        <f t="shared" si="33"/>
        <v>-1.7172708747990062E-4</v>
      </c>
      <c r="M199" s="26">
        <f t="shared" si="34"/>
        <v>1.4388685573551967</v>
      </c>
      <c r="N199" s="32"/>
      <c r="O199" s="702">
        <f>A!H1733</f>
        <v>7.1906183952426782E-4</v>
      </c>
      <c r="Z199" s="2"/>
    </row>
    <row r="200" spans="2:26" ht="12" customHeight="1">
      <c r="B200" s="186" t="s">
        <v>458</v>
      </c>
      <c r="C200" s="182">
        <f>A!B1734</f>
        <v>7.2232370091324279E-4</v>
      </c>
      <c r="D200" s="182">
        <f>A!C1734</f>
        <v>7.0000000000000097E-4</v>
      </c>
      <c r="E200" s="182">
        <f>A!D1734</f>
        <v>7.0000000000000097E-4</v>
      </c>
      <c r="F200" s="182">
        <f>A!E1734</f>
        <v>6.9758639885414246E-4</v>
      </c>
      <c r="G200" s="182">
        <f>A!F1734</f>
        <v>6.9351347031964584E-4</v>
      </c>
      <c r="H200" s="182">
        <f>A!G1734</f>
        <v>7.0000000000000097E-4</v>
      </c>
      <c r="I200" s="182"/>
      <c r="J200" s="374">
        <f t="shared" si="31"/>
        <v>6.9351347031964584E-4</v>
      </c>
      <c r="K200" s="182">
        <f t="shared" si="32"/>
        <v>7.2232370091324279E-4</v>
      </c>
      <c r="L200" s="899">
        <f t="shared" si="33"/>
        <v>7.0223726168117237E-4</v>
      </c>
      <c r="M200" s="26">
        <f t="shared" si="34"/>
        <v>4.1026348451838883E-2</v>
      </c>
      <c r="N200" s="32"/>
      <c r="O200" s="702">
        <f>A!H1734</f>
        <v>1.7520602635687881E-3</v>
      </c>
      <c r="Z200" s="2"/>
    </row>
    <row r="201" spans="2:26" ht="12" customHeight="1">
      <c r="B201" s="186" t="s">
        <v>459</v>
      </c>
      <c r="C201" s="182">
        <f>A!B1735</f>
        <v>-5.046128538811756E-5</v>
      </c>
      <c r="D201" s="182">
        <f>A!C1735</f>
        <v>0</v>
      </c>
      <c r="E201" s="182">
        <f>A!D1735</f>
        <v>0</v>
      </c>
      <c r="F201" s="182">
        <f>A!E1735</f>
        <v>-1.5288767524161001E-5</v>
      </c>
      <c r="G201" s="182">
        <f>A!F1735</f>
        <v>-5.672888127855602E-5</v>
      </c>
      <c r="H201" s="182">
        <f>A!G1735</f>
        <v>0</v>
      </c>
      <c r="I201" s="182"/>
      <c r="J201" s="374">
        <f t="shared" si="31"/>
        <v>-5.672888127855602E-5</v>
      </c>
      <c r="K201" s="182">
        <f t="shared" si="32"/>
        <v>0</v>
      </c>
      <c r="L201" s="899">
        <f t="shared" si="33"/>
        <v>-2.0413155698472431E-5</v>
      </c>
      <c r="M201" s="26">
        <f t="shared" si="34"/>
        <v>2.779035349385063</v>
      </c>
      <c r="N201" s="32"/>
      <c r="O201" s="702">
        <f>A!H1735</f>
        <v>-1.6296998754321279E-4</v>
      </c>
      <c r="Z201" s="2"/>
    </row>
    <row r="202" spans="2:26" ht="12" customHeight="1">
      <c r="B202" s="186" t="s">
        <v>460</v>
      </c>
      <c r="C202" s="182">
        <f>A!B1736</f>
        <v>6.3684866095889241E-4</v>
      </c>
      <c r="D202" s="182">
        <f>A!C1736</f>
        <v>8.0000000000000036E-4</v>
      </c>
      <c r="E202" s="182">
        <f>A!D1736</f>
        <v>8.0000000000000036E-4</v>
      </c>
      <c r="F202" s="182">
        <f>A!E1736</f>
        <v>6.3955895062270222E-4</v>
      </c>
      <c r="G202" s="182">
        <f>A!F1736</f>
        <v>5.8372796803650775E-4</v>
      </c>
      <c r="H202" s="182">
        <f>A!G1736</f>
        <v>5.6999999999999933E-4</v>
      </c>
      <c r="I202" s="182"/>
      <c r="J202" s="374">
        <f t="shared" si="31"/>
        <v>5.6999999999999933E-4</v>
      </c>
      <c r="K202" s="182">
        <f t="shared" si="32"/>
        <v>8.0000000000000036E-4</v>
      </c>
      <c r="L202" s="899">
        <f t="shared" si="33"/>
        <v>6.7168926326968378E-4</v>
      </c>
      <c r="M202" s="26">
        <f t="shared" si="34"/>
        <v>0.34242024188446174</v>
      </c>
      <c r="N202" s="32"/>
      <c r="O202" s="702">
        <f>A!H1736</f>
        <v>6.2915636541335113E-4</v>
      </c>
      <c r="Z202" s="2"/>
    </row>
    <row r="203" spans="2:26" ht="12" customHeight="1">
      <c r="B203" s="186" t="s">
        <v>461</v>
      </c>
      <c r="C203" s="182">
        <f>A!B1737</f>
        <v>-5.6960109246573763E-4</v>
      </c>
      <c r="D203" s="182">
        <f>A!C1737</f>
        <v>-5.0000000000000044E-4</v>
      </c>
      <c r="E203" s="182">
        <f>A!D1737</f>
        <v>-5.0000000000000044E-4</v>
      </c>
      <c r="F203" s="182">
        <f>A!E1737</f>
        <v>-5.2024055775884426E-4</v>
      </c>
      <c r="G203" s="182">
        <f>A!F1737</f>
        <v>-6.2237066210045662E-4</v>
      </c>
      <c r="H203" s="182">
        <f>A!G1737</f>
        <v>-6.1999999999999902E-4</v>
      </c>
      <c r="I203" s="182"/>
      <c r="J203" s="374">
        <f t="shared" si="31"/>
        <v>-6.2237066210045662E-4</v>
      </c>
      <c r="K203" s="182">
        <f t="shared" si="32"/>
        <v>-5.0000000000000044E-4</v>
      </c>
      <c r="L203" s="899">
        <f t="shared" si="33"/>
        <v>-5.5536871872083977E-4</v>
      </c>
      <c r="M203" s="26">
        <f t="shared" si="34"/>
        <v>0.22034129394667384</v>
      </c>
      <c r="N203" s="32"/>
      <c r="O203" s="702">
        <f>A!H1737</f>
        <v>-5.5764164083761322E-4</v>
      </c>
      <c r="Z203" s="2"/>
    </row>
    <row r="204" spans="2:26" ht="12" customHeight="1">
      <c r="B204" s="186" t="s">
        <v>467</v>
      </c>
      <c r="C204" s="182">
        <f>A!B1738</f>
        <v>7.3206289269409086E-4</v>
      </c>
      <c r="D204" s="182">
        <f>A!C1738</f>
        <v>8.0000000000000036E-4</v>
      </c>
      <c r="E204" s="182">
        <f>A!D1738</f>
        <v>8.0000000000000036E-4</v>
      </c>
      <c r="F204" s="182">
        <f>A!E1738</f>
        <v>8.0072426502316232E-4</v>
      </c>
      <c r="G204" s="182"/>
      <c r="H204" s="182">
        <f>A!G1738</f>
        <v>8.0000000000000036E-4</v>
      </c>
      <c r="I204" s="182"/>
      <c r="J204" s="374">
        <f t="shared" si="31"/>
        <v>7.3206289269409086E-4</v>
      </c>
      <c r="K204" s="182">
        <f t="shared" si="32"/>
        <v>8.0072426502316232E-4</v>
      </c>
      <c r="L204" s="899">
        <f t="shared" si="33"/>
        <v>7.8655743154345083E-4</v>
      </c>
      <c r="M204" s="26">
        <f t="shared" si="34"/>
        <v>8.7293526925730267E-2</v>
      </c>
      <c r="N204" s="32"/>
      <c r="O204" s="702">
        <f>A!H1738</f>
        <v>5.9811585055477567E-4</v>
      </c>
      <c r="Z204" s="2"/>
    </row>
    <row r="205" spans="2:26" ht="12" customHeight="1">
      <c r="B205" s="186" t="s">
        <v>468</v>
      </c>
      <c r="C205" s="182">
        <f>A!B1739</f>
        <v>6.7139499086758814E-4</v>
      </c>
      <c r="D205" s="182">
        <f>A!C1739</f>
        <v>2.9999999999999992E-4</v>
      </c>
      <c r="E205" s="182">
        <f>A!D1739</f>
        <v>2.9999999999999992E-4</v>
      </c>
      <c r="F205" s="182"/>
      <c r="G205" s="182"/>
      <c r="H205" s="182">
        <f>A!G1739</f>
        <v>2.9999999999999992E-4</v>
      </c>
      <c r="I205" s="182"/>
      <c r="J205" s="374">
        <f t="shared" si="31"/>
        <v>2.9999999999999992E-4</v>
      </c>
      <c r="K205" s="182">
        <f t="shared" si="32"/>
        <v>6.7139499086758814E-4</v>
      </c>
      <c r="L205" s="899">
        <f t="shared" si="33"/>
        <v>3.9284874771689697E-4</v>
      </c>
      <c r="M205" s="26">
        <f t="shared" si="34"/>
        <v>0.94538927010970331</v>
      </c>
      <c r="N205" s="32"/>
      <c r="O205" s="702">
        <f>A!H1739</f>
        <v>0</v>
      </c>
      <c r="Z205" s="2"/>
    </row>
    <row r="206" spans="2:26" ht="12" customHeight="1">
      <c r="B206" s="186" t="s">
        <v>469</v>
      </c>
      <c r="C206" s="182">
        <f>A!B1740</f>
        <v>1.948053356164315E-4</v>
      </c>
      <c r="D206" s="182">
        <f>A!C1740</f>
        <v>2.0000000000000052E-4</v>
      </c>
      <c r="E206" s="182">
        <f>A!D1740</f>
        <v>2.0000000000000052E-4</v>
      </c>
      <c r="F206" s="182">
        <f>A!E1740</f>
        <v>1.624213245859929E-4</v>
      </c>
      <c r="G206" s="182"/>
      <c r="H206" s="182">
        <f>A!G1740</f>
        <v>9.9999999999999395E-5</v>
      </c>
      <c r="I206" s="182"/>
      <c r="J206" s="374">
        <f t="shared" si="31"/>
        <v>9.9999999999999395E-5</v>
      </c>
      <c r="K206" s="182">
        <f t="shared" si="32"/>
        <v>2.0000000000000052E-4</v>
      </c>
      <c r="L206" s="899">
        <f t="shared" si="33"/>
        <v>1.7144533204048497E-4</v>
      </c>
      <c r="M206" s="26">
        <f t="shared" si="34"/>
        <v>0.58327630627112792</v>
      </c>
      <c r="N206" s="32"/>
      <c r="O206" s="702">
        <f>A!H1740</f>
        <v>0</v>
      </c>
      <c r="Z206" s="2"/>
    </row>
    <row r="207" spans="2:26" ht="12" customHeight="1">
      <c r="B207" s="186" t="s">
        <v>470</v>
      </c>
      <c r="C207" s="182">
        <f>A!B1741</f>
        <v>2.4119457648403946E-4</v>
      </c>
      <c r="D207" s="182">
        <f>A!C1741</f>
        <v>2.0000000000000052E-4</v>
      </c>
      <c r="E207" s="182">
        <f>A!D1741</f>
        <v>2.0000000000000052E-4</v>
      </c>
      <c r="F207" s="182">
        <f>A!E1741</f>
        <v>2.033664610243107E-4</v>
      </c>
      <c r="G207" s="182"/>
      <c r="H207" s="182">
        <f>A!G1741</f>
        <v>2.0000000000000052E-4</v>
      </c>
      <c r="I207" s="182"/>
      <c r="J207" s="374">
        <f t="shared" si="31"/>
        <v>2.0000000000000052E-4</v>
      </c>
      <c r="K207" s="182">
        <f t="shared" si="32"/>
        <v>2.4119457648403946E-4</v>
      </c>
      <c r="L207" s="899">
        <f t="shared" si="33"/>
        <v>2.0891220750167034E-4</v>
      </c>
      <c r="M207" s="26">
        <f t="shared" si="34"/>
        <v>0.19718606670560199</v>
      </c>
      <c r="N207" s="32"/>
      <c r="O207" s="702">
        <f>A!H1741</f>
        <v>2.0906446675227931E-4</v>
      </c>
      <c r="Z207" s="2"/>
    </row>
    <row r="208" spans="2:26" ht="12" customHeight="1">
      <c r="B208" s="186" t="s">
        <v>471</v>
      </c>
      <c r="C208" s="182">
        <f>A!B1742</f>
        <v>8.8737745433848519E-5</v>
      </c>
      <c r="D208" s="182">
        <f>A!C1742</f>
        <v>9.9999999999999395E-5</v>
      </c>
      <c r="E208" s="182">
        <f>A!D1742</f>
        <v>9.9999999999999395E-5</v>
      </c>
      <c r="F208" s="182">
        <f>A!E1742</f>
        <v>4.800201523757347E-5</v>
      </c>
      <c r="G208" s="182"/>
      <c r="H208" s="182">
        <f>A!G1742</f>
        <v>0</v>
      </c>
      <c r="I208" s="182"/>
      <c r="J208" s="374">
        <f t="shared" si="31"/>
        <v>0</v>
      </c>
      <c r="K208" s="182">
        <f t="shared" si="32"/>
        <v>9.9999999999999395E-5</v>
      </c>
      <c r="L208" s="899">
        <f t="shared" si="33"/>
        <v>6.7347952134284153E-5</v>
      </c>
      <c r="M208" s="26">
        <f t="shared" si="34"/>
        <v>1.4848261429035106</v>
      </c>
      <c r="N208" s="32"/>
      <c r="O208" s="702">
        <f>A!H1742</f>
        <v>5.7202107508534314E-5</v>
      </c>
      <c r="Z208" s="2"/>
    </row>
    <row r="209" spans="2:26" ht="12" customHeight="1">
      <c r="B209" s="186" t="s">
        <v>489</v>
      </c>
      <c r="C209" s="182">
        <f>A!B1743</f>
        <v>7.0621746232890983E-4</v>
      </c>
      <c r="D209" s="182"/>
      <c r="E209" s="182"/>
      <c r="F209" s="182">
        <f>A!E1743</f>
        <v>8.6685916076375755E-5</v>
      </c>
      <c r="G209" s="182">
        <f>A!F1743</f>
        <v>1.0434691780819433E-3</v>
      </c>
      <c r="H209" s="182">
        <f>A!G1743</f>
        <v>1.4999999999999996E-3</v>
      </c>
      <c r="I209" s="182"/>
      <c r="J209" s="374">
        <f t="shared" si="31"/>
        <v>8.6685916076375755E-5</v>
      </c>
      <c r="K209" s="182">
        <f t="shared" si="32"/>
        <v>1.4999999999999996E-3</v>
      </c>
      <c r="L209" s="899">
        <f t="shared" si="33"/>
        <v>8.3409313912180712E-4</v>
      </c>
      <c r="M209" s="26">
        <f t="shared" si="34"/>
        <v>1.6944319736422504</v>
      </c>
      <c r="N209" s="32"/>
      <c r="O209" s="702">
        <f>A!H1743</f>
        <v>8.1619931883297747E-6</v>
      </c>
      <c r="Z209" s="2"/>
    </row>
    <row r="210" spans="2:26" ht="12" customHeight="1">
      <c r="B210" s="186" t="s">
        <v>490</v>
      </c>
      <c r="C210" s="182">
        <f>A!B1744</f>
        <v>3.7456849128538784E-4</v>
      </c>
      <c r="D210" s="182"/>
      <c r="E210" s="182"/>
      <c r="F210" s="182">
        <f>A!E1744</f>
        <v>7.3410698079607456E-6</v>
      </c>
      <c r="G210" s="182">
        <f>A!F1744</f>
        <v>-8.8997821353319073E-7</v>
      </c>
      <c r="H210" s="182">
        <f>A!G1744</f>
        <v>0</v>
      </c>
      <c r="I210" s="182"/>
      <c r="J210" s="374">
        <f t="shared" si="31"/>
        <v>-8.8997821353319073E-7</v>
      </c>
      <c r="K210" s="182">
        <f t="shared" si="32"/>
        <v>3.7456849128538784E-4</v>
      </c>
      <c r="L210" s="899">
        <f t="shared" si="33"/>
        <v>9.5254895719953849E-5</v>
      </c>
      <c r="M210" s="26">
        <f t="shared" si="34"/>
        <v>3.9416186082734912</v>
      </c>
      <c r="N210" s="32"/>
      <c r="O210" s="702">
        <f>A!H1744</f>
        <v>8.3903696270551387E-6</v>
      </c>
      <c r="Z210" s="2"/>
    </row>
    <row r="211" spans="2:26" ht="12" customHeight="1">
      <c r="B211" s="186" t="s">
        <v>491</v>
      </c>
      <c r="C211" s="182">
        <f>A!B1745</f>
        <v>7.0203072796806484E-3</v>
      </c>
      <c r="D211" s="182"/>
      <c r="E211" s="182"/>
      <c r="F211" s="182">
        <f>A!E1745</f>
        <v>7.7563700001099948E-3</v>
      </c>
      <c r="G211" s="182">
        <f>A!F1745</f>
        <v>6.9569328767116667E-3</v>
      </c>
      <c r="H211" s="182">
        <f>A!G1745</f>
        <v>7.4700000000000009E-3</v>
      </c>
      <c r="I211" s="182"/>
      <c r="J211" s="374">
        <f t="shared" si="31"/>
        <v>6.9569328767116667E-3</v>
      </c>
      <c r="K211" s="182">
        <f t="shared" si="32"/>
        <v>7.7563700001099948E-3</v>
      </c>
      <c r="L211" s="899">
        <f t="shared" si="33"/>
        <v>7.3009025391255781E-3</v>
      </c>
      <c r="M211" s="26">
        <f t="shared" si="34"/>
        <v>0.1094983968234256</v>
      </c>
      <c r="N211" s="32"/>
      <c r="O211" s="702">
        <f>A!H1745</f>
        <v>7.4614837789798273E-3</v>
      </c>
      <c r="Z211" s="2"/>
    </row>
    <row r="212" spans="2:26" ht="12" customHeight="1">
      <c r="B212" s="186" t="s">
        <v>492</v>
      </c>
      <c r="C212" s="182">
        <f>A!B1746</f>
        <v>-3.5487509520560241E-3</v>
      </c>
      <c r="D212" s="182"/>
      <c r="E212" s="182"/>
      <c r="F212" s="182">
        <f>A!E1746</f>
        <v>-2.6606499597951905E-3</v>
      </c>
      <c r="G212" s="182">
        <f>A!F1746</f>
        <v>-4.4207799086762129E-3</v>
      </c>
      <c r="H212" s="182">
        <f>A!G1746</f>
        <v>-4.0299999999999997E-3</v>
      </c>
      <c r="I212" s="182"/>
      <c r="J212" s="374">
        <f t="shared" si="31"/>
        <v>-4.4207799086762129E-3</v>
      </c>
      <c r="K212" s="182">
        <f t="shared" si="32"/>
        <v>-2.6606499597951905E-3</v>
      </c>
      <c r="L212" s="899">
        <f t="shared" si="33"/>
        <v>-3.6650452051318564E-3</v>
      </c>
      <c r="M212" s="26">
        <f t="shared" si="34"/>
        <v>0.48024781424700019</v>
      </c>
      <c r="N212" s="32"/>
      <c r="O212" s="702">
        <f>A!H1746</f>
        <v>-6.3097145385146497E-3</v>
      </c>
      <c r="Z212" s="2"/>
    </row>
    <row r="213" spans="2:26" ht="12" customHeight="1" thickBot="1">
      <c r="B213" s="187" t="s">
        <v>493</v>
      </c>
      <c r="C213" s="147">
        <f>A!B1747</f>
        <v>1.766440163240555E-3</v>
      </c>
      <c r="D213" s="147"/>
      <c r="E213" s="147"/>
      <c r="F213" s="147">
        <f>A!E1747</f>
        <v>2.3867573383061407E-3</v>
      </c>
      <c r="G213" s="147">
        <f>A!F1747</f>
        <v>2.8944619863000192E-3</v>
      </c>
      <c r="H213" s="147">
        <f>A!G1747</f>
        <v>2.5900000000000003E-3</v>
      </c>
      <c r="I213" s="386"/>
      <c r="J213" s="375">
        <f t="shared" si="31"/>
        <v>1.766440163240555E-3</v>
      </c>
      <c r="K213" s="147">
        <f t="shared" si="32"/>
        <v>2.8944619863000192E-3</v>
      </c>
      <c r="L213" s="899">
        <f t="shared" si="33"/>
        <v>2.4094148719616786E-3</v>
      </c>
      <c r="M213" s="26">
        <f t="shared" si="34"/>
        <v>0.46817251615163319</v>
      </c>
      <c r="N213" s="32"/>
      <c r="O213" s="704">
        <f>A!H1747</f>
        <v>-1.3877787807814457E-17</v>
      </c>
      <c r="Z213" s="2"/>
    </row>
    <row r="214" spans="2:26" ht="12" customHeight="1" thickTop="1">
      <c r="B214" s="19" t="s">
        <v>254</v>
      </c>
      <c r="C214" s="130"/>
      <c r="D214" s="130"/>
      <c r="E214" s="130"/>
      <c r="F214" s="130"/>
      <c r="G214" s="130"/>
      <c r="H214" s="130"/>
      <c r="I214" s="20"/>
      <c r="J214" s="1096" t="s">
        <v>23</v>
      </c>
      <c r="K214" s="1097"/>
      <c r="L214" s="1097"/>
      <c r="M214" s="1098"/>
      <c r="O214" s="694"/>
      <c r="Z214" s="2"/>
    </row>
    <row r="215" spans="2:26" ht="12" customHeight="1">
      <c r="B215" s="153"/>
      <c r="C215" s="663" t="s">
        <v>237</v>
      </c>
      <c r="D215" s="663" t="s">
        <v>426</v>
      </c>
      <c r="E215" s="663" t="s">
        <v>250</v>
      </c>
      <c r="F215" s="664" t="s">
        <v>357</v>
      </c>
      <c r="G215" s="663" t="s">
        <v>372</v>
      </c>
      <c r="H215" s="665" t="s">
        <v>384</v>
      </c>
      <c r="I215" s="382"/>
      <c r="J215" s="132"/>
      <c r="K215" s="179"/>
      <c r="L215" s="179"/>
      <c r="M215" s="22" t="s">
        <v>24</v>
      </c>
      <c r="O215" s="694" t="str">
        <f>YourData!$J$4</f>
        <v>Tested Prg</v>
      </c>
      <c r="Z215" s="12"/>
    </row>
    <row r="216" spans="2:26" ht="12" customHeight="1">
      <c r="B216" s="154" t="s">
        <v>803</v>
      </c>
      <c r="C216" s="23" t="s">
        <v>25</v>
      </c>
      <c r="D216" s="23" t="s">
        <v>13</v>
      </c>
      <c r="E216" s="23" t="s">
        <v>13</v>
      </c>
      <c r="F216" s="322" t="s">
        <v>355</v>
      </c>
      <c r="G216" s="322" t="s">
        <v>365</v>
      </c>
      <c r="H216" s="322" t="s">
        <v>385</v>
      </c>
      <c r="I216" s="322"/>
      <c r="J216" s="133" t="s">
        <v>26</v>
      </c>
      <c r="K216" s="23" t="s">
        <v>27</v>
      </c>
      <c r="L216" s="23" t="s">
        <v>603</v>
      </c>
      <c r="M216" s="24" t="s">
        <v>604</v>
      </c>
      <c r="O216" s="705" t="str">
        <f>YourData!$J$8</f>
        <v>Org</v>
      </c>
      <c r="Z216" s="12"/>
    </row>
    <row r="217" spans="2:26" ht="12" customHeight="1">
      <c r="B217" s="185" t="s">
        <v>454</v>
      </c>
      <c r="C217" s="190">
        <f>A!B1760</f>
        <v>9.71584081050176</v>
      </c>
      <c r="D217" s="190">
        <f>A!C1760</f>
        <v>10.25</v>
      </c>
      <c r="E217" s="190">
        <f>A!D1760</f>
        <v>10.25</v>
      </c>
      <c r="F217" s="190">
        <f>A!E1760</f>
        <v>9.9598428181054501</v>
      </c>
      <c r="G217" s="190">
        <f>A!F1760</f>
        <v>10.014840182646743</v>
      </c>
      <c r="H217" s="190">
        <f>A!G1760</f>
        <v>9.8699999999999974</v>
      </c>
      <c r="I217" s="190"/>
      <c r="J217" s="171">
        <f t="shared" ref="J217:J234" si="35">MINA(C217:I217)</f>
        <v>9.71584081050176</v>
      </c>
      <c r="K217" s="190">
        <f t="shared" ref="K217:K234" si="36">MAXA(C217:I217)</f>
        <v>10.25</v>
      </c>
      <c r="L217" s="896">
        <f>AVERAGE(C217:I217)</f>
        <v>10.010087301875659</v>
      </c>
      <c r="M217" s="26">
        <f>ABS((K217-J217)/L217)</f>
        <v>5.3362090997762922E-2</v>
      </c>
      <c r="O217" s="697">
        <f>A!H1760</f>
        <v>10.052080795521569</v>
      </c>
      <c r="Z217" s="12"/>
    </row>
    <row r="218" spans="2:26" ht="12" customHeight="1">
      <c r="B218" s="186" t="s">
        <v>455</v>
      </c>
      <c r="C218" s="190">
        <f>A!B1761</f>
        <v>3.3904429109588961</v>
      </c>
      <c r="D218" s="190">
        <f>A!C1761</f>
        <v>2.9500000000000028</v>
      </c>
      <c r="E218" s="190">
        <f>A!D1761</f>
        <v>2.9699999999999989</v>
      </c>
      <c r="F218" s="190">
        <f>A!E1761</f>
        <v>3.2493852380509125</v>
      </c>
      <c r="G218" s="190">
        <f>A!F1761</f>
        <v>3.2772831050228106</v>
      </c>
      <c r="H218" s="190">
        <f>A!G1761</f>
        <v>2.009999999999998</v>
      </c>
      <c r="I218" s="190"/>
      <c r="J218" s="171">
        <f t="shared" si="35"/>
        <v>2.009999999999998</v>
      </c>
      <c r="K218" s="190">
        <f t="shared" si="36"/>
        <v>3.3904429109588961</v>
      </c>
      <c r="L218" s="896">
        <f t="shared" ref="L218:L234" si="37">AVERAGE(C218:I218)</f>
        <v>2.9745185423387697</v>
      </c>
      <c r="M218" s="26">
        <f t="shared" ref="M218:M234" si="38">ABS((K218-J218)/L218)</f>
        <v>0.46408952955240262</v>
      </c>
      <c r="O218" s="697">
        <f>A!H1761</f>
        <v>3.5012399511754282</v>
      </c>
      <c r="Z218" s="12"/>
    </row>
    <row r="219" spans="2:26" ht="12" customHeight="1">
      <c r="B219" s="186" t="s">
        <v>456</v>
      </c>
      <c r="C219" s="190">
        <f>A!B1762</f>
        <v>2.2296104452054237</v>
      </c>
      <c r="D219" s="190">
        <f>A!C1762</f>
        <v>2.3200000000000003</v>
      </c>
      <c r="E219" s="190">
        <f>A!D1762</f>
        <v>2.3699999999999974</v>
      </c>
      <c r="F219" s="190">
        <f>A!E1762</f>
        <v>2.5851336423558493</v>
      </c>
      <c r="G219" s="190">
        <f>A!F1762</f>
        <v>2.2586757990866175</v>
      </c>
      <c r="H219" s="190">
        <f>A!G1762</f>
        <v>2.7700000000000031</v>
      </c>
      <c r="I219" s="190"/>
      <c r="J219" s="171">
        <f t="shared" si="35"/>
        <v>2.2296104452054237</v>
      </c>
      <c r="K219" s="190">
        <f t="shared" si="36"/>
        <v>2.7700000000000031</v>
      </c>
      <c r="L219" s="896">
        <f t="shared" si="37"/>
        <v>2.4222366477746484</v>
      </c>
      <c r="M219" s="26">
        <f t="shared" si="38"/>
        <v>0.22309527654576808</v>
      </c>
      <c r="O219" s="697">
        <f>A!H1762</f>
        <v>18.400172154191146</v>
      </c>
      <c r="Z219" s="12"/>
    </row>
    <row r="220" spans="2:26" ht="12" customHeight="1">
      <c r="B220" s="186" t="s">
        <v>457</v>
      </c>
      <c r="C220" s="190">
        <f>A!B1763</f>
        <v>-1.1608324657534723</v>
      </c>
      <c r="D220" s="190">
        <f>A!C1763</f>
        <v>-0.63000000000000256</v>
      </c>
      <c r="E220" s="190">
        <f>A!D1763</f>
        <v>-0.60000000000000142</v>
      </c>
      <c r="F220" s="190">
        <f>A!E1763</f>
        <v>-0.6642515956950632</v>
      </c>
      <c r="G220" s="190">
        <f>A!F1763</f>
        <v>-1.0186073059361931</v>
      </c>
      <c r="H220" s="190">
        <f>A!G1763</f>
        <v>0.76000000000000512</v>
      </c>
      <c r="I220" s="190"/>
      <c r="J220" s="171">
        <f t="shared" si="35"/>
        <v>-1.1608324657534723</v>
      </c>
      <c r="K220" s="190">
        <f t="shared" si="36"/>
        <v>0.76000000000000512</v>
      </c>
      <c r="L220" s="896">
        <f t="shared" si="37"/>
        <v>-0.55228189456412125</v>
      </c>
      <c r="M220" s="26">
        <f t="shared" si="38"/>
        <v>3.4779928233379089</v>
      </c>
      <c r="O220" s="697">
        <f>A!H1763</f>
        <v>14.898932203015718</v>
      </c>
      <c r="Z220" s="12"/>
    </row>
    <row r="221" spans="2:26" ht="12" customHeight="1">
      <c r="B221" s="186" t="s">
        <v>458</v>
      </c>
      <c r="C221" s="190">
        <f>A!B1764</f>
        <v>2.4701719406391831</v>
      </c>
      <c r="D221" s="190">
        <f>A!C1764</f>
        <v>2.4299999999999997</v>
      </c>
      <c r="E221" s="190">
        <f>A!D1764</f>
        <v>2.4499999999999957</v>
      </c>
      <c r="F221" s="190">
        <f>A!E1764</f>
        <v>2.556582550812216</v>
      </c>
      <c r="G221" s="190">
        <f>A!F1764</f>
        <v>2.470547945205503</v>
      </c>
      <c r="H221" s="190">
        <f>A!G1764</f>
        <v>2.8500000000000014</v>
      </c>
      <c r="I221" s="190"/>
      <c r="J221" s="171">
        <f t="shared" si="35"/>
        <v>2.4299999999999997</v>
      </c>
      <c r="K221" s="190">
        <f t="shared" si="36"/>
        <v>2.8500000000000014</v>
      </c>
      <c r="L221" s="896">
        <f t="shared" si="37"/>
        <v>2.5378837394428166</v>
      </c>
      <c r="M221" s="26">
        <f t="shared" si="38"/>
        <v>0.16549221442752582</v>
      </c>
      <c r="O221" s="697">
        <f>A!H1764</f>
        <v>18.877468737542877</v>
      </c>
      <c r="Z221" s="12"/>
    </row>
    <row r="222" spans="2:26" ht="12" customHeight="1">
      <c r="B222" s="186" t="s">
        <v>459</v>
      </c>
      <c r="C222" s="190">
        <f>A!B1765</f>
        <v>-0.24056149543375938</v>
      </c>
      <c r="D222" s="190">
        <f>A!C1765</f>
        <v>-0.10999999999999943</v>
      </c>
      <c r="E222" s="190">
        <f>A!D1765</f>
        <v>-7.9999999999998295E-2</v>
      </c>
      <c r="F222" s="190">
        <f>A!E1765</f>
        <v>2.8551091543633333E-2</v>
      </c>
      <c r="G222" s="190">
        <f>A!F1765</f>
        <v>-0.2118721461188855</v>
      </c>
      <c r="H222" s="190">
        <f>A!G1765</f>
        <v>-7.9999999999998295E-2</v>
      </c>
      <c r="I222" s="190"/>
      <c r="J222" s="171">
        <f t="shared" si="35"/>
        <v>-0.24056149543375938</v>
      </c>
      <c r="K222" s="190">
        <f t="shared" si="36"/>
        <v>2.8551091543633333E-2</v>
      </c>
      <c r="L222" s="896">
        <f t="shared" si="37"/>
        <v>-0.11564709166816793</v>
      </c>
      <c r="M222" s="26">
        <f t="shared" si="38"/>
        <v>2.3270156049368809</v>
      </c>
      <c r="O222" s="697">
        <f>A!H1765</f>
        <v>-0.47729658335173042</v>
      </c>
      <c r="Z222" s="12"/>
    </row>
    <row r="223" spans="2:26" ht="12" customHeight="1">
      <c r="B223" s="186" t="s">
        <v>460</v>
      </c>
      <c r="C223" s="190">
        <f>A!B1766</f>
        <v>-3.1309044748858241</v>
      </c>
      <c r="D223" s="190">
        <f>A!C1766</f>
        <v>-2.8099999999999952</v>
      </c>
      <c r="E223" s="190">
        <f>A!D1766</f>
        <v>-2.730000000000004</v>
      </c>
      <c r="F223" s="190">
        <f>A!E1766</f>
        <v>-3.418214664028568</v>
      </c>
      <c r="G223" s="190">
        <f>A!F1766</f>
        <v>-3.5099315068494761</v>
      </c>
      <c r="H223" s="190">
        <f>A!G1766</f>
        <v>-3.3699999999999974</v>
      </c>
      <c r="I223" s="190"/>
      <c r="J223" s="171">
        <f t="shared" si="35"/>
        <v>-3.5099315068494761</v>
      </c>
      <c r="K223" s="190">
        <f t="shared" si="36"/>
        <v>-2.730000000000004</v>
      </c>
      <c r="L223" s="896">
        <f t="shared" si="37"/>
        <v>-3.161508440960644</v>
      </c>
      <c r="M223" s="26">
        <f t="shared" si="38"/>
        <v>0.24669600648369139</v>
      </c>
      <c r="O223" s="697">
        <f>A!H1766</f>
        <v>-3.3436459671957834</v>
      </c>
      <c r="Z223" s="12"/>
    </row>
    <row r="224" spans="2:26" ht="12" customHeight="1">
      <c r="B224" s="186" t="s">
        <v>461</v>
      </c>
      <c r="C224" s="190">
        <f>A!B1767</f>
        <v>-7.5813861187215963</v>
      </c>
      <c r="D224" s="190">
        <f>A!C1767</f>
        <v>-6.769999999999996</v>
      </c>
      <c r="E224" s="190">
        <f>A!D1767</f>
        <v>-6.7899999999999991</v>
      </c>
      <c r="F224" s="190">
        <f>A!E1767</f>
        <v>-6.2218610014084419</v>
      </c>
      <c r="G224" s="190">
        <f>A!F1767</f>
        <v>-6.9551369862997703</v>
      </c>
      <c r="H224" s="190">
        <f>A!G1767</f>
        <v>-6.7199999999999989</v>
      </c>
      <c r="I224" s="190"/>
      <c r="J224" s="171">
        <f t="shared" si="35"/>
        <v>-7.5813861187215963</v>
      </c>
      <c r="K224" s="190">
        <f t="shared" si="36"/>
        <v>-6.2218610014084419</v>
      </c>
      <c r="L224" s="896">
        <f t="shared" si="37"/>
        <v>-6.8397306844049668</v>
      </c>
      <c r="M224" s="26">
        <f t="shared" si="38"/>
        <v>0.19876880831184779</v>
      </c>
      <c r="O224" s="697">
        <f>A!H1767</f>
        <v>-6.5704833139655889</v>
      </c>
      <c r="Z224" s="12"/>
    </row>
    <row r="225" spans="2:26" ht="12" customHeight="1">
      <c r="B225" s="186" t="s">
        <v>467</v>
      </c>
      <c r="C225" s="190">
        <f>A!B1768</f>
        <v>2.1560376255706188</v>
      </c>
      <c r="D225" s="190">
        <f>A!C1768</f>
        <v>3.9500000000000028</v>
      </c>
      <c r="E225" s="190">
        <f>A!D1768</f>
        <v>3.9699999999999989</v>
      </c>
      <c r="F225" s="190">
        <f>A!E1768</f>
        <v>3.9571927993806568</v>
      </c>
      <c r="G225" s="190"/>
      <c r="H225" s="190">
        <f>A!G1768</f>
        <v>4.0799999999999983</v>
      </c>
      <c r="I225" s="190"/>
      <c r="J225" s="171">
        <f t="shared" si="35"/>
        <v>2.1560376255706188</v>
      </c>
      <c r="K225" s="190">
        <f t="shared" si="36"/>
        <v>4.0799999999999983</v>
      </c>
      <c r="L225" s="896">
        <f t="shared" si="37"/>
        <v>3.6226460849902553</v>
      </c>
      <c r="M225" s="26">
        <f t="shared" si="38"/>
        <v>0.53109310964737944</v>
      </c>
      <c r="O225" s="697">
        <f>A!H1768</f>
        <v>5.7489236549955862</v>
      </c>
      <c r="Z225" s="12"/>
    </row>
    <row r="226" spans="2:26" ht="12" customHeight="1">
      <c r="B226" s="186" t="s">
        <v>468</v>
      </c>
      <c r="C226" s="190">
        <f>A!B1769</f>
        <v>1.8822388470317151</v>
      </c>
      <c r="D226" s="190">
        <f>A!C1769</f>
        <v>1.3900000000000006</v>
      </c>
      <c r="E226" s="190">
        <f>A!D1769</f>
        <v>1.3500000000000014</v>
      </c>
      <c r="F226" s="190"/>
      <c r="G226" s="190"/>
      <c r="H226" s="190">
        <f>A!G1769</f>
        <v>1.8200000000000003</v>
      </c>
      <c r="I226" s="190"/>
      <c r="J226" s="171">
        <f t="shared" si="35"/>
        <v>1.3500000000000014</v>
      </c>
      <c r="K226" s="190">
        <f t="shared" si="36"/>
        <v>1.8822388470317151</v>
      </c>
      <c r="L226" s="896">
        <f t="shared" si="37"/>
        <v>1.6105597117579293</v>
      </c>
      <c r="M226" s="26">
        <f t="shared" si="38"/>
        <v>0.3304682484890758</v>
      </c>
      <c r="O226" s="697">
        <f>A!H1769</f>
        <v>0</v>
      </c>
      <c r="Z226" s="12"/>
    </row>
    <row r="227" spans="2:26" ht="12" customHeight="1">
      <c r="B227" s="186" t="s">
        <v>469</v>
      </c>
      <c r="C227" s="190">
        <f>A!B1770</f>
        <v>0.164507899543473</v>
      </c>
      <c r="D227" s="190">
        <f>A!C1770</f>
        <v>0.88000000000000256</v>
      </c>
      <c r="E227" s="190">
        <f>A!D1770</f>
        <v>0.68999999999999773</v>
      </c>
      <c r="F227" s="190">
        <f>A!E1770</f>
        <v>0.80676081215198536</v>
      </c>
      <c r="G227" s="190"/>
      <c r="H227" s="190">
        <f>A!G1770</f>
        <v>0.82999999999999829</v>
      </c>
      <c r="I227" s="190"/>
      <c r="J227" s="171">
        <f t="shared" si="35"/>
        <v>0.164507899543473</v>
      </c>
      <c r="K227" s="190">
        <f t="shared" si="36"/>
        <v>0.88000000000000256</v>
      </c>
      <c r="L227" s="896">
        <f t="shared" si="37"/>
        <v>0.67425374233909141</v>
      </c>
      <c r="M227" s="26">
        <f t="shared" si="38"/>
        <v>1.0611614819880359</v>
      </c>
      <c r="O227" s="697">
        <f>A!H1770</f>
        <v>0</v>
      </c>
      <c r="Z227" s="12"/>
    </row>
    <row r="228" spans="2:26" ht="12" customHeight="1">
      <c r="B228" s="186" t="s">
        <v>470</v>
      </c>
      <c r="C228" s="190">
        <f>A!B1771</f>
        <v>0.20708473744288369</v>
      </c>
      <c r="D228" s="190">
        <f>A!C1771</f>
        <v>0.91000000000000369</v>
      </c>
      <c r="E228" s="190">
        <f>A!D1771</f>
        <v>1.019999999999996</v>
      </c>
      <c r="F228" s="190">
        <f>A!E1771</f>
        <v>1.008884475323697</v>
      </c>
      <c r="G228" s="190"/>
      <c r="H228" s="190">
        <f>A!G1771</f>
        <v>1.240000000000002</v>
      </c>
      <c r="I228" s="190"/>
      <c r="J228" s="171">
        <f t="shared" si="35"/>
        <v>0.20708473744288369</v>
      </c>
      <c r="K228" s="190">
        <f t="shared" si="36"/>
        <v>1.240000000000002</v>
      </c>
      <c r="L228" s="896">
        <f t="shared" si="37"/>
        <v>0.87719384255331645</v>
      </c>
      <c r="M228" s="26">
        <f t="shared" si="38"/>
        <v>1.1775222447418594</v>
      </c>
      <c r="O228" s="697">
        <f>A!H1771</f>
        <v>3.6920689532539726</v>
      </c>
      <c r="Z228" s="12"/>
    </row>
    <row r="229" spans="2:26" ht="12" customHeight="1">
      <c r="B229" s="186" t="s">
        <v>471</v>
      </c>
      <c r="C229" s="190">
        <f>A!B1772</f>
        <v>-0.28509143835612605</v>
      </c>
      <c r="D229" s="190">
        <f>A!C1772</f>
        <v>0.20000000000000284</v>
      </c>
      <c r="E229" s="190">
        <f>A!D1772</f>
        <v>0.28999999999999915</v>
      </c>
      <c r="F229" s="190">
        <f>A!E1772</f>
        <v>0.2374914948821143</v>
      </c>
      <c r="G229" s="190"/>
      <c r="H229" s="190">
        <f>A!G1772</f>
        <v>0.29999999999999716</v>
      </c>
      <c r="I229" s="190"/>
      <c r="J229" s="171">
        <f t="shared" si="35"/>
        <v>-0.28509143835612605</v>
      </c>
      <c r="K229" s="190">
        <f t="shared" si="36"/>
        <v>0.29999999999999716</v>
      </c>
      <c r="L229" s="896">
        <f t="shared" si="37"/>
        <v>0.14848001130519747</v>
      </c>
      <c r="M229" s="26">
        <f t="shared" si="38"/>
        <v>3.9405400983805174</v>
      </c>
      <c r="O229" s="697">
        <f>A!H1772</f>
        <v>2.2766984543282476</v>
      </c>
      <c r="Z229" s="12"/>
    </row>
    <row r="230" spans="2:26" ht="12" customHeight="1">
      <c r="B230" s="186" t="s">
        <v>489</v>
      </c>
      <c r="C230" s="190">
        <f>A!B1773</f>
        <v>17.911262100456398</v>
      </c>
      <c r="D230" s="190"/>
      <c r="E230" s="190"/>
      <c r="F230" s="190">
        <f>A!E1773</f>
        <v>10.606230253133432</v>
      </c>
      <c r="G230" s="190">
        <f>A!F1773</f>
        <v>18.115753424659552</v>
      </c>
      <c r="H230" s="190">
        <f>A!G1773</f>
        <v>15.799999999999997</v>
      </c>
      <c r="I230" s="190"/>
      <c r="J230" s="171">
        <f t="shared" si="35"/>
        <v>10.606230253133432</v>
      </c>
      <c r="K230" s="190">
        <f t="shared" si="36"/>
        <v>18.115753424659552</v>
      </c>
      <c r="L230" s="896">
        <f t="shared" si="37"/>
        <v>15.608311444562345</v>
      </c>
      <c r="M230" s="26">
        <f t="shared" si="38"/>
        <v>0.48112335521997174</v>
      </c>
      <c r="O230" s="697">
        <f>A!H1773</f>
        <v>9.8023380338058033</v>
      </c>
      <c r="Z230" s="12"/>
    </row>
    <row r="231" spans="2:26" ht="12" customHeight="1">
      <c r="B231" s="186" t="s">
        <v>490</v>
      </c>
      <c r="C231" s="190">
        <f>A!B1774</f>
        <v>-2.3475590686273549</v>
      </c>
      <c r="D231" s="190"/>
      <c r="E231" s="190"/>
      <c r="F231" s="190">
        <f>A!E1774</f>
        <v>0.1141728008953109</v>
      </c>
      <c r="G231" s="190">
        <f>A!F1774</f>
        <v>-1.0620915032731659E-2</v>
      </c>
      <c r="H231" s="190">
        <f>A!G1774</f>
        <v>0.10999999999999943</v>
      </c>
      <c r="I231" s="190"/>
      <c r="J231" s="171">
        <f t="shared" si="35"/>
        <v>-2.3475590686273549</v>
      </c>
      <c r="K231" s="190">
        <f t="shared" si="36"/>
        <v>0.1141728008953109</v>
      </c>
      <c r="L231" s="896">
        <f t="shared" si="37"/>
        <v>-0.53350179569119405</v>
      </c>
      <c r="M231" s="26">
        <f t="shared" si="38"/>
        <v>4.6142897538578973</v>
      </c>
      <c r="O231" s="697">
        <f>A!H1774</f>
        <v>0.11791424193833677</v>
      </c>
      <c r="Z231" s="12"/>
    </row>
    <row r="232" spans="2:26" ht="12" customHeight="1">
      <c r="B232" s="186" t="s">
        <v>491</v>
      </c>
      <c r="C232" s="190">
        <f>A!B1775</f>
        <v>-8.4070569178079779</v>
      </c>
      <c r="D232" s="190"/>
      <c r="E232" s="190"/>
      <c r="F232" s="190">
        <f>A!E1775</f>
        <v>-6.4104709905247432</v>
      </c>
      <c r="G232" s="190">
        <f>A!F1775</f>
        <v>-10.088127853884934</v>
      </c>
      <c r="H232" s="190">
        <f>A!G1775</f>
        <v>-14.800000000000004</v>
      </c>
      <c r="I232" s="190"/>
      <c r="J232" s="171">
        <f t="shared" si="35"/>
        <v>-14.800000000000004</v>
      </c>
      <c r="K232" s="190">
        <f t="shared" si="36"/>
        <v>-6.4104709905247432</v>
      </c>
      <c r="L232" s="896">
        <f t="shared" si="37"/>
        <v>-9.9264139405544149</v>
      </c>
      <c r="M232" s="26">
        <f t="shared" si="38"/>
        <v>0.84517219004939914</v>
      </c>
      <c r="O232" s="697">
        <f>A!H1775</f>
        <v>-7.0174159796775371</v>
      </c>
      <c r="Z232" s="12"/>
    </row>
    <row r="233" spans="2:26" ht="12" customHeight="1">
      <c r="B233" s="186" t="s">
        <v>492</v>
      </c>
      <c r="C233" s="190">
        <f>A!B1776</f>
        <v>-19.79618232876696</v>
      </c>
      <c r="D233" s="190"/>
      <c r="E233" s="190"/>
      <c r="F233" s="190">
        <f>A!E1776</f>
        <v>-10.224303760837557</v>
      </c>
      <c r="G233" s="190">
        <f>A!F1776</f>
        <v>-24.490296803649507</v>
      </c>
      <c r="H233" s="190">
        <f>A!G1776</f>
        <v>-24.129999999999995</v>
      </c>
      <c r="I233" s="190"/>
      <c r="J233" s="171">
        <f t="shared" si="35"/>
        <v>-24.490296803649507</v>
      </c>
      <c r="K233" s="190">
        <f t="shared" si="36"/>
        <v>-10.224303760837557</v>
      </c>
      <c r="L233" s="896">
        <f t="shared" si="37"/>
        <v>-19.660195723313507</v>
      </c>
      <c r="M233" s="26">
        <f t="shared" si="38"/>
        <v>0.7256282309486376</v>
      </c>
      <c r="O233" s="697">
        <f>A!H1776</f>
        <v>-36.281357219218208</v>
      </c>
      <c r="Z233" s="12"/>
    </row>
    <row r="234" spans="2:26" ht="12" customHeight="1" thickBot="1">
      <c r="B234" s="187" t="s">
        <v>493</v>
      </c>
      <c r="C234" s="142">
        <f>A!B1777</f>
        <v>-11.896106038813087</v>
      </c>
      <c r="D234" s="142"/>
      <c r="E234" s="142"/>
      <c r="F234" s="142">
        <f>A!E1777</f>
        <v>-7.6765904296201484</v>
      </c>
      <c r="G234" s="142">
        <f>A!F1777</f>
        <v>-3.17625570775607</v>
      </c>
      <c r="H234" s="142">
        <f>A!G1777</f>
        <v>-14.620000000000001</v>
      </c>
      <c r="I234" s="387"/>
      <c r="J234" s="172">
        <f t="shared" si="35"/>
        <v>-14.620000000000001</v>
      </c>
      <c r="K234" s="142">
        <f t="shared" si="36"/>
        <v>-3.17625570775607</v>
      </c>
      <c r="L234" s="898">
        <f t="shared" si="37"/>
        <v>-9.3422380440473276</v>
      </c>
      <c r="M234" s="29">
        <f t="shared" si="38"/>
        <v>1.2249467673900301</v>
      </c>
      <c r="O234" s="701">
        <f>A!H1777</f>
        <v>-13.277667303600566</v>
      </c>
      <c r="Z234" s="12"/>
    </row>
    <row r="235" spans="2:26" ht="12" customHeight="1" thickTop="1">
      <c r="B235" s="774" t="s">
        <v>807</v>
      </c>
      <c r="E235" s="30"/>
      <c r="N235" s="31"/>
      <c r="O235" s="21"/>
      <c r="P235" s="25"/>
      <c r="Q235" s="30"/>
      <c r="R235" s="25"/>
      <c r="S235" s="25"/>
      <c r="T235" s="25"/>
      <c r="U235" s="25"/>
      <c r="V235" s="18"/>
      <c r="W235" s="18"/>
      <c r="X235" s="18"/>
      <c r="Y235" s="18"/>
      <c r="Z235" s="12"/>
    </row>
    <row r="236" spans="2:26" ht="12" customHeight="1">
      <c r="N236" s="32"/>
      <c r="O236" s="724"/>
      <c r="P236" s="2"/>
      <c r="Q236" s="12"/>
      <c r="R236" s="12"/>
      <c r="S236" s="12"/>
      <c r="T236" s="12"/>
      <c r="U236" s="2"/>
      <c r="V236" s="2"/>
      <c r="W236" s="2"/>
      <c r="X236" s="2"/>
      <c r="Y236" s="12"/>
      <c r="Z236" s="12"/>
    </row>
    <row r="237" spans="2:26" ht="12" customHeight="1">
      <c r="O237" s="689"/>
      <c r="P237" s="2"/>
      <c r="Q237" s="12"/>
      <c r="R237" s="12"/>
      <c r="S237" s="12"/>
      <c r="T237" s="12"/>
      <c r="U237" s="2"/>
      <c r="V237" s="2"/>
      <c r="W237" s="2"/>
      <c r="X237" s="2"/>
      <c r="Y237" s="12"/>
      <c r="Z237" s="12"/>
    </row>
    <row r="238" spans="2:26" ht="12" customHeight="1">
      <c r="O238" s="689"/>
      <c r="P238" s="2"/>
      <c r="Q238" s="12"/>
      <c r="R238" s="12"/>
      <c r="S238" s="12"/>
      <c r="T238" s="12"/>
      <c r="U238" s="2"/>
      <c r="V238" s="2"/>
      <c r="W238" s="2"/>
      <c r="X238" s="2"/>
      <c r="Y238" s="12"/>
      <c r="Z238" s="12"/>
    </row>
    <row r="239" spans="2:26" ht="12" customHeight="1">
      <c r="O239" s="689"/>
      <c r="P239" s="16"/>
      <c r="Q239" s="16"/>
      <c r="R239" s="16"/>
      <c r="S239" s="16"/>
      <c r="T239" s="16"/>
      <c r="U239" s="16"/>
      <c r="V239" s="16"/>
      <c r="W239" s="16"/>
      <c r="X239" s="17"/>
      <c r="Y239" s="2"/>
      <c r="Z239" s="2"/>
    </row>
    <row r="240" spans="2:26" ht="12" customHeight="1">
      <c r="O240" s="689"/>
      <c r="P240" s="16"/>
      <c r="Q240" s="16"/>
      <c r="R240" s="16"/>
      <c r="S240" s="16"/>
      <c r="T240" s="16"/>
      <c r="U240" s="16"/>
      <c r="V240" s="16"/>
      <c r="W240" s="16"/>
      <c r="X240" s="17"/>
      <c r="Y240" s="2"/>
      <c r="Z240" s="2"/>
    </row>
    <row r="241" spans="2:26" ht="12" customHeight="1">
      <c r="O241" s="689"/>
      <c r="P241" s="16"/>
      <c r="Q241" s="16"/>
      <c r="R241" s="16"/>
      <c r="S241" s="16"/>
      <c r="T241" s="16"/>
      <c r="U241" s="16"/>
      <c r="V241" s="16"/>
      <c r="W241" s="16"/>
      <c r="X241" s="17"/>
      <c r="Y241" s="2"/>
      <c r="Z241" s="2"/>
    </row>
    <row r="242" spans="2:26" ht="16.5" customHeight="1">
      <c r="O242" s="689"/>
      <c r="P242" s="16"/>
      <c r="Q242" s="16"/>
      <c r="R242" s="16"/>
      <c r="S242" s="16"/>
      <c r="T242" s="16"/>
      <c r="U242" s="16"/>
      <c r="V242" s="16"/>
      <c r="W242" s="16"/>
      <c r="X242" s="17"/>
      <c r="Y242" s="2"/>
      <c r="Z242" s="2"/>
    </row>
    <row r="243" spans="2:26" ht="16.5" customHeight="1" thickBot="1">
      <c r="B243" s="173" t="s">
        <v>2203</v>
      </c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21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2:26" ht="12" customHeight="1" thickTop="1">
      <c r="B244" s="19" t="s">
        <v>280</v>
      </c>
      <c r="C244" s="20"/>
      <c r="D244" s="20"/>
      <c r="E244" s="20"/>
      <c r="F244" s="20"/>
      <c r="G244" s="20"/>
      <c r="H244" s="20"/>
      <c r="I244" s="126"/>
      <c r="J244" s="1096" t="s">
        <v>23</v>
      </c>
      <c r="K244" s="1097"/>
      <c r="L244" s="1097"/>
      <c r="M244" s="1098"/>
      <c r="N244" s="31"/>
      <c r="O244" s="695"/>
      <c r="Z244" s="2"/>
    </row>
    <row r="245" spans="2:26" ht="12" customHeight="1">
      <c r="B245" s="153"/>
      <c r="C245" s="663" t="s">
        <v>237</v>
      </c>
      <c r="D245" s="663" t="s">
        <v>426</v>
      </c>
      <c r="E245" s="663" t="s">
        <v>250</v>
      </c>
      <c r="F245" s="664" t="s">
        <v>357</v>
      </c>
      <c r="G245" s="663" t="s">
        <v>372</v>
      </c>
      <c r="H245" s="665" t="s">
        <v>384</v>
      </c>
      <c r="I245" s="383"/>
      <c r="J245" s="18"/>
      <c r="K245" s="18"/>
      <c r="L245" s="18"/>
      <c r="M245" s="22" t="s">
        <v>24</v>
      </c>
      <c r="N245" s="31"/>
      <c r="O245" s="694" t="str">
        <f>YourData!$J$4</f>
        <v>Tested Prg</v>
      </c>
      <c r="Z245" s="2"/>
    </row>
    <row r="246" spans="2:26" ht="12" customHeight="1">
      <c r="B246" s="154" t="s">
        <v>803</v>
      </c>
      <c r="C246" s="23" t="s">
        <v>25</v>
      </c>
      <c r="D246" s="23" t="s">
        <v>13</v>
      </c>
      <c r="E246" s="23" t="s">
        <v>13</v>
      </c>
      <c r="F246" s="322" t="s">
        <v>355</v>
      </c>
      <c r="G246" s="322" t="s">
        <v>365</v>
      </c>
      <c r="H246" s="322" t="s">
        <v>385</v>
      </c>
      <c r="I246" s="384"/>
      <c r="J246" s="23" t="s">
        <v>26</v>
      </c>
      <c r="K246" s="23" t="s">
        <v>27</v>
      </c>
      <c r="L246" s="23" t="s">
        <v>603</v>
      </c>
      <c r="M246" s="24" t="s">
        <v>604</v>
      </c>
      <c r="N246" s="56"/>
      <c r="O246" s="705" t="str">
        <f>YourData!$J$8</f>
        <v>Org</v>
      </c>
      <c r="Z246" s="2"/>
    </row>
    <row r="247" spans="2:26" ht="12" customHeight="1">
      <c r="B247" s="185" t="s">
        <v>454</v>
      </c>
      <c r="C247" s="180">
        <f>A!B1790</f>
        <v>968.3644875039754</v>
      </c>
      <c r="D247" s="180">
        <f>A!C1790</f>
        <v>1019</v>
      </c>
      <c r="E247" s="180">
        <f>A!D1790</f>
        <v>993</v>
      </c>
      <c r="F247" s="180">
        <f>A!E1790</f>
        <v>640.95913304050009</v>
      </c>
      <c r="G247" s="180">
        <f>A!F1790</f>
        <v>721</v>
      </c>
      <c r="H247" s="180">
        <f>A!G1790</f>
        <v>614</v>
      </c>
      <c r="I247" s="180"/>
      <c r="J247" s="181">
        <f t="shared" ref="J247:J264" si="39">MINA(C247:I247)</f>
        <v>614</v>
      </c>
      <c r="K247" s="180">
        <f t="shared" ref="K247:K264" si="40">MAXA(C247:I247)</f>
        <v>1019</v>
      </c>
      <c r="L247" s="180">
        <f>AVERAGE(C247:I247)</f>
        <v>826.05393675741254</v>
      </c>
      <c r="M247" s="26">
        <f>ABS((K247-J247)/L247)</f>
        <v>0.4902827551307179</v>
      </c>
      <c r="N247" s="32"/>
      <c r="O247" s="698">
        <f>A!H1790</f>
        <v>576.05581343012818</v>
      </c>
      <c r="Z247" s="2"/>
    </row>
    <row r="248" spans="2:26" ht="12" customHeight="1">
      <c r="B248" s="186" t="s">
        <v>455</v>
      </c>
      <c r="C248" s="180">
        <f>A!B1791</f>
        <v>1402.1615356183192</v>
      </c>
      <c r="D248" s="180">
        <f>A!C1791</f>
        <v>1352</v>
      </c>
      <c r="E248" s="180">
        <f>A!D1791</f>
        <v>1379</v>
      </c>
      <c r="F248" s="180">
        <f>A!E1791</f>
        <v>1054.5669696992009</v>
      </c>
      <c r="G248" s="180">
        <f>A!F1791</f>
        <v>1172</v>
      </c>
      <c r="H248" s="180">
        <f>A!G1791</f>
        <v>1327</v>
      </c>
      <c r="I248" s="127"/>
      <c r="J248" s="180">
        <f t="shared" si="39"/>
        <v>1054.5669696992009</v>
      </c>
      <c r="K248" s="180">
        <f t="shared" si="40"/>
        <v>1402.1615356183192</v>
      </c>
      <c r="L248" s="180">
        <f t="shared" ref="L248:L264" si="41">AVERAGE(C248:I248)</f>
        <v>1281.1214175529201</v>
      </c>
      <c r="M248" s="26">
        <f t="shared" ref="M248:M264" si="42">ABS((K248-J248)/L248)</f>
        <v>0.27132054866669975</v>
      </c>
      <c r="N248" s="32"/>
      <c r="O248" s="698">
        <f>A!H1791</f>
        <v>992.71451343736044</v>
      </c>
      <c r="Z248" s="2"/>
    </row>
    <row r="249" spans="2:26" ht="12" customHeight="1">
      <c r="B249" s="186" t="s">
        <v>456</v>
      </c>
      <c r="C249" s="180">
        <f>A!B1792</f>
        <v>1720.6639535603426</v>
      </c>
      <c r="D249" s="180">
        <f>A!C1792</f>
        <v>1648</v>
      </c>
      <c r="E249" s="180">
        <f>A!D1792</f>
        <v>1805</v>
      </c>
      <c r="F249" s="180">
        <f>A!E1792</f>
        <v>1414.2502173212997</v>
      </c>
      <c r="G249" s="180">
        <f>A!F1792</f>
        <v>1535</v>
      </c>
      <c r="H249" s="180">
        <f>A!G1792</f>
        <v>1787</v>
      </c>
      <c r="I249" s="127"/>
      <c r="J249" s="180">
        <f t="shared" si="39"/>
        <v>1414.2502173212997</v>
      </c>
      <c r="K249" s="180">
        <f t="shared" si="40"/>
        <v>1805</v>
      </c>
      <c r="L249" s="180">
        <f t="shared" si="41"/>
        <v>1651.6523618136071</v>
      </c>
      <c r="M249" s="26">
        <f t="shared" si="42"/>
        <v>0.23658113033522082</v>
      </c>
      <c r="N249" s="32"/>
      <c r="O249" s="698">
        <f>A!H1792</f>
        <v>1360.1477944359667</v>
      </c>
      <c r="Z249" s="2"/>
    </row>
    <row r="250" spans="2:26" ht="12" customHeight="1">
      <c r="B250" s="186" t="s">
        <v>457</v>
      </c>
      <c r="C250" s="180">
        <f>A!B1793</f>
        <v>318.50241794202338</v>
      </c>
      <c r="D250" s="180">
        <f>A!C1793</f>
        <v>296</v>
      </c>
      <c r="E250" s="180">
        <f>A!D1793</f>
        <v>426</v>
      </c>
      <c r="F250" s="180">
        <f>A!E1793</f>
        <v>359.68324762209886</v>
      </c>
      <c r="G250" s="180">
        <f>A!F1793</f>
        <v>363</v>
      </c>
      <c r="H250" s="180">
        <f>A!G1793</f>
        <v>460</v>
      </c>
      <c r="I250" s="127"/>
      <c r="J250" s="134">
        <f t="shared" si="39"/>
        <v>296</v>
      </c>
      <c r="K250" s="180">
        <f t="shared" si="40"/>
        <v>460</v>
      </c>
      <c r="L250" s="180">
        <f t="shared" si="41"/>
        <v>370.53094426068702</v>
      </c>
      <c r="M250" s="26">
        <f t="shared" si="42"/>
        <v>0.44260810747460222</v>
      </c>
      <c r="N250" s="32"/>
      <c r="O250" s="698">
        <f>A!H1793</f>
        <v>367.43328099860628</v>
      </c>
      <c r="Z250" s="2"/>
    </row>
    <row r="251" spans="2:26" ht="12" customHeight="1">
      <c r="B251" s="186" t="s">
        <v>458</v>
      </c>
      <c r="C251" s="180">
        <f>A!B1794</f>
        <v>1554.8647652256695</v>
      </c>
      <c r="D251" s="180">
        <f>A!C1794</f>
        <v>1594</v>
      </c>
      <c r="E251" s="180">
        <f>A!D1794</f>
        <v>1588</v>
      </c>
      <c r="F251" s="180">
        <f>A!E1794</f>
        <v>1234.3106243532002</v>
      </c>
      <c r="G251" s="180">
        <f>A!F1794</f>
        <v>1345</v>
      </c>
      <c r="H251" s="180">
        <f>A!G1794</f>
        <v>1553</v>
      </c>
      <c r="I251" s="127"/>
      <c r="J251" s="134">
        <f t="shared" si="39"/>
        <v>1234.3106243532002</v>
      </c>
      <c r="K251" s="180">
        <f t="shared" si="40"/>
        <v>1594</v>
      </c>
      <c r="L251" s="180">
        <f t="shared" si="41"/>
        <v>1478.195898263145</v>
      </c>
      <c r="M251" s="26">
        <f t="shared" si="42"/>
        <v>0.24332997816421267</v>
      </c>
      <c r="N251" s="32"/>
      <c r="O251" s="698">
        <f>A!H1794</f>
        <v>1360.1477944359667</v>
      </c>
      <c r="Z251" s="2"/>
    </row>
    <row r="252" spans="2:26" ht="12" customHeight="1">
      <c r="B252" s="186" t="s">
        <v>459</v>
      </c>
      <c r="C252" s="180">
        <f>A!B1795</f>
        <v>165.79918833467309</v>
      </c>
      <c r="D252" s="180">
        <f>A!C1795</f>
        <v>54</v>
      </c>
      <c r="E252" s="180">
        <f>A!D1795</f>
        <v>217</v>
      </c>
      <c r="F252" s="180">
        <f>A!E1795</f>
        <v>179.93959296809953</v>
      </c>
      <c r="G252" s="180">
        <f>A!F1795</f>
        <v>190</v>
      </c>
      <c r="H252" s="180">
        <f>A!G1795</f>
        <v>234</v>
      </c>
      <c r="I252" s="127"/>
      <c r="J252" s="134">
        <f t="shared" si="39"/>
        <v>54</v>
      </c>
      <c r="K252" s="180">
        <f t="shared" si="40"/>
        <v>234</v>
      </c>
      <c r="L252" s="180">
        <f t="shared" si="41"/>
        <v>173.4564635504621</v>
      </c>
      <c r="M252" s="26">
        <f t="shared" si="42"/>
        <v>1.037724373687777</v>
      </c>
      <c r="N252" s="32"/>
      <c r="O252" s="698">
        <f>A!H1795</f>
        <v>0</v>
      </c>
      <c r="Z252" s="2"/>
    </row>
    <row r="253" spans="2:26" ht="12" customHeight="1">
      <c r="B253" s="186" t="s">
        <v>460</v>
      </c>
      <c r="C253" s="180">
        <f>A!B1796</f>
        <v>0.85194168084126431</v>
      </c>
      <c r="D253" s="180">
        <f>A!C1796</f>
        <v>90</v>
      </c>
      <c r="E253" s="180">
        <f>A!D1796</f>
        <v>0</v>
      </c>
      <c r="F253" s="180">
        <f>A!E1796</f>
        <v>2.1836929008713923E-3</v>
      </c>
      <c r="G253" s="180">
        <f>A!F1796</f>
        <v>0</v>
      </c>
      <c r="H253" s="180">
        <f>A!G1796</f>
        <v>-2</v>
      </c>
      <c r="I253" s="127"/>
      <c r="J253" s="180">
        <f t="shared" si="39"/>
        <v>-2</v>
      </c>
      <c r="K253" s="180">
        <f t="shared" si="40"/>
        <v>90</v>
      </c>
      <c r="L253" s="180">
        <f t="shared" si="41"/>
        <v>14.809020895623689</v>
      </c>
      <c r="M253" s="26">
        <f t="shared" si="42"/>
        <v>6.2124296162744645</v>
      </c>
      <c r="N253" s="32"/>
      <c r="O253" s="698">
        <f>A!H1796</f>
        <v>-9.2247193970251828E-3</v>
      </c>
      <c r="Z253" s="2"/>
    </row>
    <row r="254" spans="2:26" ht="12" customHeight="1">
      <c r="B254" s="186" t="s">
        <v>461</v>
      </c>
      <c r="C254" s="180">
        <f>A!B1797</f>
        <v>1143.4651129168324</v>
      </c>
      <c r="D254" s="180">
        <f>A!C1797</f>
        <v>1172</v>
      </c>
      <c r="E254" s="180">
        <f>A!D1797</f>
        <v>1124</v>
      </c>
      <c r="F254" s="180">
        <f>A!E1797</f>
        <v>844.41859855900111</v>
      </c>
      <c r="G254" s="180">
        <f>A!F1797</f>
        <v>931</v>
      </c>
      <c r="H254" s="180">
        <f>A!G1797</f>
        <v>1214</v>
      </c>
      <c r="I254" s="127"/>
      <c r="J254" s="180">
        <f t="shared" si="39"/>
        <v>844.41859855900111</v>
      </c>
      <c r="K254" s="180">
        <f t="shared" si="40"/>
        <v>1214</v>
      </c>
      <c r="L254" s="180">
        <f t="shared" si="41"/>
        <v>1071.4806185793057</v>
      </c>
      <c r="M254" s="26">
        <f t="shared" si="42"/>
        <v>0.34492588576266842</v>
      </c>
      <c r="N254" s="32"/>
      <c r="O254" s="698">
        <f>A!H1797</f>
        <v>780.41600179479428</v>
      </c>
      <c r="Z254" s="2"/>
    </row>
    <row r="255" spans="2:26" ht="12" customHeight="1">
      <c r="B255" s="186" t="s">
        <v>467</v>
      </c>
      <c r="C255" s="180">
        <f>A!B1798</f>
        <v>1.8306604180033901</v>
      </c>
      <c r="D255" s="180">
        <f>A!C1798</f>
        <v>0</v>
      </c>
      <c r="E255" s="180">
        <f>A!D1798</f>
        <v>75</v>
      </c>
      <c r="F255" s="180">
        <f>A!E1798</f>
        <v>-1.7555994418216869E-6</v>
      </c>
      <c r="G255" s="180"/>
      <c r="H255" s="180">
        <f>A!G1798</f>
        <v>-29</v>
      </c>
      <c r="I255" s="127"/>
      <c r="J255" s="180">
        <f t="shared" si="39"/>
        <v>-29</v>
      </c>
      <c r="K255" s="180">
        <f t="shared" si="40"/>
        <v>75</v>
      </c>
      <c r="L255" s="180">
        <f t="shared" si="41"/>
        <v>9.5661317324807893</v>
      </c>
      <c r="M255" s="26">
        <f t="shared" si="42"/>
        <v>10.871688045741518</v>
      </c>
      <c r="N255" s="32"/>
      <c r="O255" s="698">
        <f>A!H1798</f>
        <v>-1.1575866665225476E-7</v>
      </c>
      <c r="Z255" s="2"/>
    </row>
    <row r="256" spans="2:26" ht="12" customHeight="1">
      <c r="B256" s="186" t="s">
        <v>468</v>
      </c>
      <c r="C256" s="180">
        <f>A!B1799</f>
        <v>1.8306604180033901</v>
      </c>
      <c r="D256" s="180">
        <f>A!C1799</f>
        <v>0</v>
      </c>
      <c r="E256" s="180">
        <f>A!D1799</f>
        <v>0</v>
      </c>
      <c r="F256" s="180"/>
      <c r="G256" s="180"/>
      <c r="H256" s="180">
        <f>A!G1799</f>
        <v>1</v>
      </c>
      <c r="I256" s="127"/>
      <c r="J256" s="180">
        <f t="shared" si="39"/>
        <v>0</v>
      </c>
      <c r="K256" s="180">
        <f t="shared" si="40"/>
        <v>1.8306604180033901</v>
      </c>
      <c r="L256" s="180">
        <f t="shared" si="41"/>
        <v>0.70766510450084752</v>
      </c>
      <c r="M256" s="26">
        <f t="shared" si="42"/>
        <v>2.5869022032599003</v>
      </c>
      <c r="N256" s="32"/>
      <c r="O256" s="698">
        <f>A!H1799</f>
        <v>0</v>
      </c>
      <c r="Z256" s="2"/>
    </row>
    <row r="257" spans="2:26" ht="12" customHeight="1">
      <c r="B257" s="186" t="s">
        <v>469</v>
      </c>
      <c r="C257" s="180">
        <f>A!B1800</f>
        <v>0</v>
      </c>
      <c r="D257" s="180">
        <f>A!C1800</f>
        <v>0</v>
      </c>
      <c r="E257" s="180">
        <f>A!D1800</f>
        <v>0</v>
      </c>
      <c r="F257" s="180">
        <f>A!E1800</f>
        <v>0</v>
      </c>
      <c r="G257" s="180"/>
      <c r="H257" s="180">
        <f>A!G1800</f>
        <v>0</v>
      </c>
      <c r="I257" s="127"/>
      <c r="J257" s="180">
        <f t="shared" si="39"/>
        <v>0</v>
      </c>
      <c r="K257" s="180">
        <f t="shared" si="40"/>
        <v>0</v>
      </c>
      <c r="L257" s="180">
        <f t="shared" si="41"/>
        <v>0</v>
      </c>
      <c r="M257" s="973" t="s">
        <v>808</v>
      </c>
      <c r="N257" s="32"/>
      <c r="O257" s="698">
        <f>A!H1800</f>
        <v>0</v>
      </c>
      <c r="Z257" s="2"/>
    </row>
    <row r="258" spans="2:26" ht="12" customHeight="1">
      <c r="B258" s="186" t="s">
        <v>470</v>
      </c>
      <c r="C258" s="180">
        <f>A!B1801</f>
        <v>0</v>
      </c>
      <c r="D258" s="180">
        <f>A!C1801</f>
        <v>0</v>
      </c>
      <c r="E258" s="180">
        <f>A!D1801</f>
        <v>0</v>
      </c>
      <c r="F258" s="180">
        <f>A!E1801</f>
        <v>-1.0004441719502211E-10</v>
      </c>
      <c r="G258" s="180"/>
      <c r="H258" s="180">
        <f>A!G1801</f>
        <v>0</v>
      </c>
      <c r="I258" s="127"/>
      <c r="J258" s="180">
        <f t="shared" si="39"/>
        <v>-1.0004441719502211E-10</v>
      </c>
      <c r="K258" s="180">
        <f t="shared" si="40"/>
        <v>0</v>
      </c>
      <c r="L258" s="180">
        <f t="shared" si="41"/>
        <v>-2.0008883439004421E-11</v>
      </c>
      <c r="M258" s="26">
        <f t="shared" si="42"/>
        <v>5</v>
      </c>
      <c r="N258" s="32"/>
      <c r="O258" s="698">
        <f>A!H1801</f>
        <v>-5.6388671509921551E-11</v>
      </c>
      <c r="Z258" s="2"/>
    </row>
    <row r="259" spans="2:26" ht="12" customHeight="1">
      <c r="B259" s="186" t="s">
        <v>471</v>
      </c>
      <c r="C259" s="180">
        <f>A!B1802</f>
        <v>0</v>
      </c>
      <c r="D259" s="180">
        <f>A!C1802</f>
        <v>0</v>
      </c>
      <c r="E259" s="180">
        <f>A!D1802</f>
        <v>0</v>
      </c>
      <c r="F259" s="180">
        <f>A!E1802</f>
        <v>0</v>
      </c>
      <c r="G259" s="180"/>
      <c r="H259" s="180">
        <f>A!G1802</f>
        <v>-87</v>
      </c>
      <c r="I259" s="127"/>
      <c r="J259" s="180">
        <f t="shared" si="39"/>
        <v>-87</v>
      </c>
      <c r="K259" s="180">
        <f t="shared" si="40"/>
        <v>0</v>
      </c>
      <c r="L259" s="180">
        <f t="shared" si="41"/>
        <v>-17.399999999999999</v>
      </c>
      <c r="M259" s="26">
        <f t="shared" si="42"/>
        <v>5</v>
      </c>
      <c r="N259" s="32"/>
      <c r="O259" s="698">
        <f>A!H1802</f>
        <v>1.4551915228366852E-11</v>
      </c>
      <c r="Z259" s="2"/>
    </row>
    <row r="260" spans="2:26" ht="12" customHeight="1">
      <c r="B260" s="186" t="s">
        <v>489</v>
      </c>
      <c r="C260" s="180">
        <f>A!B1803</f>
        <v>-1459.5539439853874</v>
      </c>
      <c r="D260" s="180">
        <f>A!C1803</f>
        <v>-1133</v>
      </c>
      <c r="E260" s="180">
        <f>A!D1803</f>
        <v>-1177</v>
      </c>
      <c r="F260" s="180">
        <f>A!E1803</f>
        <v>-1501.1724408339887</v>
      </c>
      <c r="G260" s="180">
        <f>A!F1803</f>
        <v>-1755</v>
      </c>
      <c r="H260" s="180">
        <f>A!G1803</f>
        <v>-1274</v>
      </c>
      <c r="I260" s="127"/>
      <c r="J260" s="180">
        <f t="shared" si="39"/>
        <v>-1755</v>
      </c>
      <c r="K260" s="180">
        <f t="shared" si="40"/>
        <v>-1133</v>
      </c>
      <c r="L260" s="180">
        <f t="shared" si="41"/>
        <v>-1383.2877308032294</v>
      </c>
      <c r="M260" s="26">
        <f t="shared" si="42"/>
        <v>0.44965337734820016</v>
      </c>
      <c r="N260" s="32"/>
      <c r="O260" s="698">
        <f>A!H1803</f>
        <v>-1557.6048444046264</v>
      </c>
      <c r="Z260" s="2"/>
    </row>
    <row r="261" spans="2:26" ht="12" customHeight="1">
      <c r="B261" s="186" t="s">
        <v>490</v>
      </c>
      <c r="C261" s="180">
        <f>A!B1804</f>
        <v>1038.4136281133397</v>
      </c>
      <c r="D261" s="180">
        <f>A!C1804</f>
        <v>1159</v>
      </c>
      <c r="E261" s="180">
        <f>A!D1804</f>
        <v>1162</v>
      </c>
      <c r="F261" s="180">
        <f>A!E1804</f>
        <v>1011.116194032169</v>
      </c>
      <c r="G261" s="180">
        <f>A!F1804</f>
        <v>1009</v>
      </c>
      <c r="H261" s="180">
        <f>A!G1804</f>
        <v>1070</v>
      </c>
      <c r="I261" s="127"/>
      <c r="J261" s="180">
        <f t="shared" si="39"/>
        <v>1009</v>
      </c>
      <c r="K261" s="180">
        <f t="shared" si="40"/>
        <v>1162</v>
      </c>
      <c r="L261" s="180">
        <f t="shared" si="41"/>
        <v>1074.9216370242514</v>
      </c>
      <c r="M261" s="26">
        <f t="shared" si="42"/>
        <v>0.14233595708758456</v>
      </c>
      <c r="N261" s="32"/>
      <c r="O261" s="698">
        <f>A!H1804</f>
        <v>1012.2676722201086</v>
      </c>
      <c r="Z261" s="2"/>
    </row>
    <row r="262" spans="2:26" ht="12" customHeight="1">
      <c r="B262" s="186" t="s">
        <v>491</v>
      </c>
      <c r="C262" s="180">
        <f>A!B1805</f>
        <v>-1668.6417470918586</v>
      </c>
      <c r="D262" s="180">
        <f>A!C1805</f>
        <v>-1451</v>
      </c>
      <c r="E262" s="180">
        <f>A!D1805</f>
        <v>-1483</v>
      </c>
      <c r="F262" s="180">
        <f>A!E1805</f>
        <v>-1530.9547319340072</v>
      </c>
      <c r="G262" s="180">
        <f>A!F1805</f>
        <v>-1625</v>
      </c>
      <c r="H262" s="180">
        <f>A!G1805</f>
        <v>-1099</v>
      </c>
      <c r="I262" s="127"/>
      <c r="J262" s="180">
        <f t="shared" si="39"/>
        <v>-1668.6417470918586</v>
      </c>
      <c r="K262" s="180">
        <f t="shared" si="40"/>
        <v>-1099</v>
      </c>
      <c r="L262" s="180">
        <f t="shared" si="41"/>
        <v>-1476.2660798376444</v>
      </c>
      <c r="M262" s="26">
        <f t="shared" si="42"/>
        <v>0.38586658250286848</v>
      </c>
      <c r="N262" s="32"/>
      <c r="O262" s="698">
        <f>A!H1805</f>
        <v>-1673.5770238686364</v>
      </c>
      <c r="Z262" s="2"/>
    </row>
    <row r="263" spans="2:26" ht="12" customHeight="1">
      <c r="B263" s="186" t="s">
        <v>492</v>
      </c>
      <c r="C263" s="180">
        <f>A!B1806</f>
        <v>-2138.1545786625256</v>
      </c>
      <c r="D263" s="180">
        <f>A!C1806</f>
        <v>-2372</v>
      </c>
      <c r="E263" s="180">
        <f>A!D1806</f>
        <v>-2370</v>
      </c>
      <c r="F263" s="180">
        <f>A!E1806</f>
        <v>-2227.6393913845786</v>
      </c>
      <c r="G263" s="180">
        <f>A!F1806</f>
        <v>-2185</v>
      </c>
      <c r="H263" s="180">
        <f>A!G1806</f>
        <v>-2185</v>
      </c>
      <c r="I263" s="127"/>
      <c r="J263" s="180">
        <f t="shared" si="39"/>
        <v>-2372</v>
      </c>
      <c r="K263" s="180">
        <f t="shared" si="40"/>
        <v>-2138.1545786625256</v>
      </c>
      <c r="L263" s="180">
        <f t="shared" si="41"/>
        <v>-2246.2989950078504</v>
      </c>
      <c r="M263" s="26">
        <f t="shared" si="42"/>
        <v>0.10410253570747696</v>
      </c>
      <c r="N263" s="32"/>
      <c r="O263" s="698">
        <f>A!H1806</f>
        <v>-1971.68453948754</v>
      </c>
      <c r="Z263" s="2"/>
    </row>
    <row r="264" spans="2:26" ht="12" customHeight="1" thickBot="1">
      <c r="B264" s="187" t="s">
        <v>493</v>
      </c>
      <c r="C264" s="28">
        <f>A!B1807</f>
        <v>-1494.1291365557972</v>
      </c>
      <c r="D264" s="28">
        <f>A!C1807</f>
        <v>-1593</v>
      </c>
      <c r="E264" s="28">
        <f>A!D1807</f>
        <v>-1593</v>
      </c>
      <c r="F264" s="28">
        <f>A!E1807</f>
        <v>-914.64645384757478</v>
      </c>
      <c r="G264" s="28">
        <f>A!F1807</f>
        <v>-1495</v>
      </c>
      <c r="H264" s="28">
        <f>A!G1807</f>
        <v>-1514</v>
      </c>
      <c r="I264" s="128"/>
      <c r="J264" s="28">
        <f t="shared" si="39"/>
        <v>-1593</v>
      </c>
      <c r="K264" s="28">
        <f t="shared" si="40"/>
        <v>-914.64645384757478</v>
      </c>
      <c r="L264" s="28">
        <f t="shared" si="41"/>
        <v>-1433.9625984005622</v>
      </c>
      <c r="M264" s="29">
        <f t="shared" si="42"/>
        <v>0.47306223112726847</v>
      </c>
      <c r="N264" s="32"/>
      <c r="O264" s="699">
        <f>A!H1807</f>
        <v>-1194.1443103679785</v>
      </c>
      <c r="Z264" s="2"/>
    </row>
    <row r="265" spans="2:26" ht="12" customHeight="1" thickTop="1">
      <c r="B265" s="774" t="s">
        <v>807</v>
      </c>
      <c r="D265" s="30"/>
      <c r="O265" s="689"/>
      <c r="Z265" s="2"/>
    </row>
    <row r="266" spans="2:26" ht="12" customHeight="1">
      <c r="O266" s="689"/>
      <c r="Z266" s="2"/>
    </row>
    <row r="267" spans="2:26" ht="16.5" customHeight="1" thickBot="1">
      <c r="B267" s="173" t="s">
        <v>2204</v>
      </c>
      <c r="C267" s="180"/>
      <c r="D267" s="180"/>
      <c r="E267" s="180"/>
      <c r="F267" s="180"/>
      <c r="G267" s="180"/>
      <c r="H267" s="180"/>
      <c r="I267" s="32"/>
      <c r="J267" s="28"/>
      <c r="K267" s="180"/>
      <c r="L267" s="180"/>
      <c r="M267" s="556"/>
      <c r="O267" s="689"/>
      <c r="Z267" s="2"/>
    </row>
    <row r="268" spans="2:26" ht="12" customHeight="1" thickTop="1">
      <c r="B268" s="19" t="s">
        <v>239</v>
      </c>
      <c r="C268" s="20"/>
      <c r="D268" s="20"/>
      <c r="E268" s="20"/>
      <c r="F268" s="20"/>
      <c r="G268" s="20"/>
      <c r="H268" s="20"/>
      <c r="I268" s="126"/>
      <c r="J268" s="1096" t="s">
        <v>23</v>
      </c>
      <c r="K268" s="1097"/>
      <c r="L268" s="1097"/>
      <c r="M268" s="1098"/>
      <c r="O268" s="695"/>
      <c r="Z268" s="2"/>
    </row>
    <row r="269" spans="2:26" ht="12" customHeight="1">
      <c r="B269" s="153"/>
      <c r="C269" s="663" t="s">
        <v>237</v>
      </c>
      <c r="D269" s="663" t="s">
        <v>426</v>
      </c>
      <c r="E269" s="663" t="s">
        <v>250</v>
      </c>
      <c r="F269" s="664" t="s">
        <v>357</v>
      </c>
      <c r="G269" s="663" t="s">
        <v>372</v>
      </c>
      <c r="H269" s="665" t="s">
        <v>384</v>
      </c>
      <c r="I269" s="383"/>
      <c r="J269" s="18"/>
      <c r="K269" s="18"/>
      <c r="L269" s="18"/>
      <c r="M269" s="22" t="s">
        <v>24</v>
      </c>
      <c r="O269" s="694" t="str">
        <f>YourData!$J$4</f>
        <v>Tested Prg</v>
      </c>
      <c r="Z269" s="2"/>
    </row>
    <row r="270" spans="2:26" ht="12" customHeight="1">
      <c r="B270" s="154" t="s">
        <v>803</v>
      </c>
      <c r="C270" s="23" t="s">
        <v>25</v>
      </c>
      <c r="D270" s="23" t="s">
        <v>13</v>
      </c>
      <c r="E270" s="23" t="s">
        <v>13</v>
      </c>
      <c r="F270" s="322" t="s">
        <v>355</v>
      </c>
      <c r="G270" s="322" t="s">
        <v>365</v>
      </c>
      <c r="H270" s="322" t="s">
        <v>385</v>
      </c>
      <c r="I270" s="384"/>
      <c r="J270" s="23" t="s">
        <v>26</v>
      </c>
      <c r="K270" s="23" t="s">
        <v>27</v>
      </c>
      <c r="L270" s="23" t="s">
        <v>603</v>
      </c>
      <c r="M270" s="24" t="s">
        <v>604</v>
      </c>
      <c r="O270" s="705" t="str">
        <f>YourData!$J$8</f>
        <v>Org</v>
      </c>
      <c r="Z270" s="2"/>
    </row>
    <row r="271" spans="2:26" ht="12" customHeight="1">
      <c r="B271" s="185" t="s">
        <v>454</v>
      </c>
      <c r="C271" s="180">
        <f>A!B1880</f>
        <v>5153.9500000000007</v>
      </c>
      <c r="D271" s="180">
        <f>A!C1880</f>
        <v>5349</v>
      </c>
      <c r="E271" s="180">
        <f>A!D1880</f>
        <v>5578</v>
      </c>
      <c r="F271" s="180">
        <f>A!E1880</f>
        <v>4393.2238716913962</v>
      </c>
      <c r="G271" s="180">
        <f>A!F1880</f>
        <v>4759</v>
      </c>
      <c r="H271" s="180">
        <f>A!G1880</f>
        <v>4919</v>
      </c>
      <c r="I271" s="180"/>
      <c r="J271" s="181">
        <f t="shared" ref="J271:J288" si="43">MINA(C271:I271)</f>
        <v>4393.2238716913962</v>
      </c>
      <c r="K271" s="180">
        <f t="shared" ref="K271:K288" si="44">MAXA(C271:I271)</f>
        <v>5578</v>
      </c>
      <c r="L271" s="180">
        <f>AVERAGE(C271:I271)</f>
        <v>5025.3623119485665</v>
      </c>
      <c r="M271" s="26">
        <f>ABS((K271-J271)/L271)</f>
        <v>0.23575934524991712</v>
      </c>
      <c r="O271" s="698">
        <f>A!H1880</f>
        <v>4313.9981431908309</v>
      </c>
      <c r="Z271" s="2"/>
    </row>
    <row r="272" spans="2:26" ht="12" customHeight="1">
      <c r="B272" s="186" t="s">
        <v>455</v>
      </c>
      <c r="C272" s="180">
        <f>A!B1881</f>
        <v>8143.5499999999993</v>
      </c>
      <c r="D272" s="180">
        <f>A!C1881</f>
        <v>22412</v>
      </c>
      <c r="E272" s="180">
        <f>A!D1881</f>
        <v>22368</v>
      </c>
      <c r="F272" s="180">
        <f>A!E1881</f>
        <v>7031.9272527400062</v>
      </c>
      <c r="G272" s="180">
        <f>A!F1881</f>
        <v>7402</v>
      </c>
      <c r="H272" s="180">
        <f>A!G1881</f>
        <v>7848</v>
      </c>
      <c r="I272" s="127"/>
      <c r="J272" s="180">
        <f t="shared" si="43"/>
        <v>7031.9272527400062</v>
      </c>
      <c r="K272" s="180">
        <f t="shared" si="44"/>
        <v>22412</v>
      </c>
      <c r="L272" s="180">
        <f t="shared" ref="L272:L288" si="45">AVERAGE(C272:I272)</f>
        <v>12534.24620879</v>
      </c>
      <c r="M272" s="26">
        <f t="shared" ref="M272:M288" si="46">ABS((K272-J272)/L272)</f>
        <v>1.2270440911296505</v>
      </c>
      <c r="O272" s="698">
        <f>A!H1881</f>
        <v>7037.5329072825334</v>
      </c>
      <c r="Z272" s="2"/>
    </row>
    <row r="273" spans="2:26" ht="12" customHeight="1">
      <c r="B273" s="186" t="s">
        <v>456</v>
      </c>
      <c r="C273" s="180">
        <f>A!B1882</f>
        <v>11317.95</v>
      </c>
      <c r="D273" s="180">
        <f>A!C1882</f>
        <v>12227</v>
      </c>
      <c r="E273" s="180">
        <f>A!D1882</f>
        <v>33117</v>
      </c>
      <c r="F273" s="180">
        <f>A!E1882</f>
        <v>10711.825213160835</v>
      </c>
      <c r="G273" s="180">
        <f>A!F1882</f>
        <v>11476</v>
      </c>
      <c r="H273" s="180">
        <f>A!G1882</f>
        <v>10343</v>
      </c>
      <c r="I273" s="127"/>
      <c r="J273" s="180">
        <f t="shared" si="43"/>
        <v>10343</v>
      </c>
      <c r="K273" s="180">
        <f t="shared" si="44"/>
        <v>33117</v>
      </c>
      <c r="L273" s="180">
        <f t="shared" si="45"/>
        <v>14865.462535526805</v>
      </c>
      <c r="M273" s="26">
        <f t="shared" si="46"/>
        <v>1.5320074935827035</v>
      </c>
      <c r="O273" s="698">
        <f>A!H1882</f>
        <v>10538.81330813087</v>
      </c>
      <c r="Z273" s="2"/>
    </row>
    <row r="274" spans="2:26" ht="12" customHeight="1">
      <c r="B274" s="186" t="s">
        <v>457</v>
      </c>
      <c r="C274" s="180">
        <f>A!B1883</f>
        <v>3174.4000000000015</v>
      </c>
      <c r="D274" s="180">
        <f>A!C1883</f>
        <v>-10185</v>
      </c>
      <c r="E274" s="180">
        <f>A!D1883</f>
        <v>10749</v>
      </c>
      <c r="F274" s="180">
        <f>A!E1883</f>
        <v>3679.8979604208289</v>
      </c>
      <c r="G274" s="180">
        <f>A!F1883</f>
        <v>4074</v>
      </c>
      <c r="H274" s="180">
        <f>A!G1883</f>
        <v>2495</v>
      </c>
      <c r="I274" s="127"/>
      <c r="J274" s="134">
        <f t="shared" si="43"/>
        <v>-10185</v>
      </c>
      <c r="K274" s="180">
        <f t="shared" si="44"/>
        <v>10749</v>
      </c>
      <c r="L274" s="180">
        <f t="shared" si="45"/>
        <v>2331.2163267368051</v>
      </c>
      <c r="M274" s="26">
        <f t="shared" si="46"/>
        <v>8.9798616112572613</v>
      </c>
      <c r="O274" s="698">
        <f>A!H1883</f>
        <v>3501.2804008483363</v>
      </c>
      <c r="Z274" s="2"/>
    </row>
    <row r="275" spans="2:26" ht="12" customHeight="1">
      <c r="B275" s="186" t="s">
        <v>458</v>
      </c>
      <c r="C275" s="180">
        <f>A!B1884</f>
        <v>9477.6499999999978</v>
      </c>
      <c r="D275" s="180">
        <f>A!C1884</f>
        <v>19418</v>
      </c>
      <c r="E275" s="180">
        <f>A!D1884</f>
        <v>28094</v>
      </c>
      <c r="F275" s="180">
        <f>A!E1884</f>
        <v>8595.018008308336</v>
      </c>
      <c r="G275" s="180">
        <f>A!F1884</f>
        <v>8864</v>
      </c>
      <c r="H275" s="180">
        <f>A!G1884</f>
        <v>9060</v>
      </c>
      <c r="I275" s="127"/>
      <c r="J275" s="134">
        <f t="shared" si="43"/>
        <v>8595.018008308336</v>
      </c>
      <c r="K275" s="180">
        <f t="shared" si="44"/>
        <v>28094</v>
      </c>
      <c r="L275" s="180">
        <f t="shared" si="45"/>
        <v>13918.111334718056</v>
      </c>
      <c r="M275" s="26">
        <f t="shared" si="46"/>
        <v>1.4009790209863027</v>
      </c>
      <c r="O275" s="698">
        <f>A!H1884</f>
        <v>10538.81330813087</v>
      </c>
      <c r="Z275" s="2"/>
    </row>
    <row r="276" spans="2:26" ht="12" customHeight="1">
      <c r="B276" s="186" t="s">
        <v>459</v>
      </c>
      <c r="C276" s="180">
        <f>A!B1885</f>
        <v>1840.3000000000029</v>
      </c>
      <c r="D276" s="180">
        <f>A!C1885</f>
        <v>-7191</v>
      </c>
      <c r="E276" s="180">
        <f>A!D1885</f>
        <v>5023</v>
      </c>
      <c r="F276" s="180">
        <f>A!E1885</f>
        <v>2116.8072048524991</v>
      </c>
      <c r="G276" s="180">
        <f>A!F1885</f>
        <v>2612</v>
      </c>
      <c r="H276" s="180">
        <f>A!G1885</f>
        <v>1283</v>
      </c>
      <c r="I276" s="127"/>
      <c r="J276" s="134">
        <f t="shared" si="43"/>
        <v>-7191</v>
      </c>
      <c r="K276" s="180">
        <f t="shared" si="44"/>
        <v>5023</v>
      </c>
      <c r="L276" s="180">
        <f t="shared" si="45"/>
        <v>947.35120080875038</v>
      </c>
      <c r="M276" s="26">
        <f t="shared" si="46"/>
        <v>12.892789906819088</v>
      </c>
      <c r="O276" s="698">
        <f>A!H1885</f>
        <v>0</v>
      </c>
      <c r="Z276" s="2"/>
    </row>
    <row r="277" spans="2:26" ht="12" customHeight="1">
      <c r="B277" s="186" t="s">
        <v>460</v>
      </c>
      <c r="C277" s="180">
        <f>A!B1886</f>
        <v>-82.319999999999709</v>
      </c>
      <c r="D277" s="180">
        <f>A!C1886</f>
        <v>0</v>
      </c>
      <c r="E277" s="180">
        <f>A!D1886</f>
        <v>-1</v>
      </c>
      <c r="F277" s="180">
        <f>A!E1886</f>
        <v>9.3743100042047445E-3</v>
      </c>
      <c r="G277" s="180">
        <f>A!F1886</f>
        <v>0</v>
      </c>
      <c r="H277" s="180">
        <f>A!G1886</f>
        <v>5</v>
      </c>
      <c r="I277" s="127"/>
      <c r="J277" s="180">
        <f t="shared" si="43"/>
        <v>-82.319999999999709</v>
      </c>
      <c r="K277" s="180">
        <f t="shared" si="44"/>
        <v>5</v>
      </c>
      <c r="L277" s="180">
        <f t="shared" si="45"/>
        <v>-13.051770948332583</v>
      </c>
      <c r="M277" s="26">
        <f t="shared" si="46"/>
        <v>6.6902798360214248</v>
      </c>
      <c r="O277" s="698">
        <f>A!H1886</f>
        <v>-3.340063236100832E-2</v>
      </c>
      <c r="Z277" s="2"/>
    </row>
    <row r="278" spans="2:26" ht="12" customHeight="1">
      <c r="B278" s="186" t="s">
        <v>461</v>
      </c>
      <c r="C278" s="180">
        <f>A!B1887</f>
        <v>6683.1100000000042</v>
      </c>
      <c r="D278" s="180">
        <f>A!C1887</f>
        <v>9212</v>
      </c>
      <c r="E278" s="180">
        <f>A!D1887</f>
        <v>9564</v>
      </c>
      <c r="F278" s="180">
        <f>A!E1887</f>
        <v>5726.4725892325041</v>
      </c>
      <c r="G278" s="180">
        <f>A!F1887</f>
        <v>5820</v>
      </c>
      <c r="H278" s="180">
        <f>A!G1887</f>
        <v>6379</v>
      </c>
      <c r="I278" s="127"/>
      <c r="J278" s="180">
        <f t="shared" si="43"/>
        <v>5726.4725892325041</v>
      </c>
      <c r="K278" s="180">
        <f t="shared" si="44"/>
        <v>9564</v>
      </c>
      <c r="L278" s="180">
        <f t="shared" si="45"/>
        <v>7230.7637648720847</v>
      </c>
      <c r="M278" s="26">
        <f t="shared" si="46"/>
        <v>0.5307222771418233</v>
      </c>
      <c r="O278" s="698">
        <f>A!H1887</f>
        <v>5632.9485903937311</v>
      </c>
      <c r="Z278" s="2"/>
    </row>
    <row r="279" spans="2:26" ht="12" customHeight="1">
      <c r="B279" s="186" t="s">
        <v>467</v>
      </c>
      <c r="C279" s="180">
        <f>A!B1888</f>
        <v>9004.5499999999993</v>
      </c>
      <c r="D279" s="180">
        <f>A!C1888</f>
        <v>9142</v>
      </c>
      <c r="E279" s="180">
        <f>A!D1888</f>
        <v>18383</v>
      </c>
      <c r="F279" s="180">
        <f>A!E1888</f>
        <v>7994.8866066766677</v>
      </c>
      <c r="G279" s="180"/>
      <c r="H279" s="180">
        <f>A!G1888</f>
        <v>8702</v>
      </c>
      <c r="I279" s="127"/>
      <c r="J279" s="180">
        <f t="shared" si="43"/>
        <v>7994.8866066766677</v>
      </c>
      <c r="K279" s="180">
        <f t="shared" si="44"/>
        <v>18383</v>
      </c>
      <c r="L279" s="180">
        <f t="shared" si="45"/>
        <v>10645.287321335334</v>
      </c>
      <c r="M279" s="26">
        <f t="shared" si="46"/>
        <v>0.97584152308443828</v>
      </c>
      <c r="O279" s="698">
        <f>A!H1888</f>
        <v>6063.163789059683</v>
      </c>
      <c r="Z279" s="2"/>
    </row>
    <row r="280" spans="2:26" ht="12" customHeight="1">
      <c r="B280" s="186" t="s">
        <v>468</v>
      </c>
      <c r="C280" s="180">
        <f>A!B1889</f>
        <v>-82.319999999999709</v>
      </c>
      <c r="D280" s="180">
        <f>A!C1889</f>
        <v>0</v>
      </c>
      <c r="E280" s="180">
        <f>A!D1889</f>
        <v>0</v>
      </c>
      <c r="F280" s="180"/>
      <c r="G280" s="180"/>
      <c r="H280" s="180">
        <f>A!G1889</f>
        <v>1</v>
      </c>
      <c r="I280" s="127"/>
      <c r="J280" s="180">
        <f t="shared" si="43"/>
        <v>-82.319999999999709</v>
      </c>
      <c r="K280" s="180">
        <f t="shared" si="44"/>
        <v>1</v>
      </c>
      <c r="L280" s="180">
        <f t="shared" si="45"/>
        <v>-20.329999999999927</v>
      </c>
      <c r="M280" s="26">
        <f t="shared" si="46"/>
        <v>4.0983767830791935</v>
      </c>
      <c r="O280" s="698">
        <f>A!H1889</f>
        <v>0</v>
      </c>
      <c r="Z280" s="2"/>
    </row>
    <row r="281" spans="2:26" ht="12" customHeight="1">
      <c r="B281" s="186" t="s">
        <v>469</v>
      </c>
      <c r="C281" s="180">
        <f>A!B1890</f>
        <v>0</v>
      </c>
      <c r="D281" s="180">
        <f>A!C1890</f>
        <v>0</v>
      </c>
      <c r="E281" s="180">
        <f>A!D1890</f>
        <v>0</v>
      </c>
      <c r="F281" s="180">
        <f>A!E1890</f>
        <v>0</v>
      </c>
      <c r="G281" s="180"/>
      <c r="H281" s="180">
        <f>A!G1890</f>
        <v>0</v>
      </c>
      <c r="I281" s="127"/>
      <c r="J281" s="180">
        <f t="shared" si="43"/>
        <v>0</v>
      </c>
      <c r="K281" s="180">
        <f t="shared" si="44"/>
        <v>0</v>
      </c>
      <c r="L281" s="180">
        <f t="shared" si="45"/>
        <v>0</v>
      </c>
      <c r="M281" s="973" t="s">
        <v>808</v>
      </c>
      <c r="O281" s="698">
        <f>A!H1890</f>
        <v>0</v>
      </c>
      <c r="Z281" s="2"/>
    </row>
    <row r="282" spans="2:26" ht="12" customHeight="1">
      <c r="B282" s="186" t="s">
        <v>470</v>
      </c>
      <c r="C282" s="180">
        <f>A!B1891</f>
        <v>0</v>
      </c>
      <c r="D282" s="180">
        <f>A!C1891</f>
        <v>0</v>
      </c>
      <c r="E282" s="180">
        <f>A!D1891</f>
        <v>0</v>
      </c>
      <c r="F282" s="180">
        <f>A!E1891</f>
        <v>-5.5297277867794037E-10</v>
      </c>
      <c r="G282" s="180"/>
      <c r="H282" s="180">
        <f>A!G1891</f>
        <v>0</v>
      </c>
      <c r="I282" s="127"/>
      <c r="J282" s="180">
        <f t="shared" si="43"/>
        <v>-5.5297277867794037E-10</v>
      </c>
      <c r="K282" s="180">
        <f t="shared" si="44"/>
        <v>0</v>
      </c>
      <c r="L282" s="180">
        <f t="shared" si="45"/>
        <v>-1.1059455573558807E-10</v>
      </c>
      <c r="M282" s="26">
        <f t="shared" si="46"/>
        <v>5</v>
      </c>
      <c r="O282" s="698">
        <f>A!H1891</f>
        <v>-2.1100277081131935E-10</v>
      </c>
      <c r="Z282" s="2"/>
    </row>
    <row r="283" spans="2:26" ht="12" customHeight="1">
      <c r="B283" s="186" t="s">
        <v>471</v>
      </c>
      <c r="C283" s="180">
        <f>A!B1892</f>
        <v>0</v>
      </c>
      <c r="D283" s="180">
        <f>A!C1892</f>
        <v>0</v>
      </c>
      <c r="E283" s="180">
        <f>A!D1892</f>
        <v>0</v>
      </c>
      <c r="F283" s="180">
        <f>A!E1892</f>
        <v>-2.7648638933897018E-10</v>
      </c>
      <c r="G283" s="180"/>
      <c r="H283" s="180">
        <f>A!G1892</f>
        <v>-295</v>
      </c>
      <c r="I283" s="127"/>
      <c r="J283" s="180">
        <f t="shared" si="43"/>
        <v>-295</v>
      </c>
      <c r="K283" s="180">
        <f t="shared" si="44"/>
        <v>0</v>
      </c>
      <c r="L283" s="180">
        <f t="shared" si="45"/>
        <v>-59.000000000055294</v>
      </c>
      <c r="M283" s="26">
        <f t="shared" si="46"/>
        <v>4.999999999995314</v>
      </c>
      <c r="O283" s="698">
        <f>A!H1892</f>
        <v>6.5483618527650833E-11</v>
      </c>
      <c r="Z283" s="2"/>
    </row>
    <row r="284" spans="2:26" ht="12" customHeight="1">
      <c r="B284" s="186" t="s">
        <v>489</v>
      </c>
      <c r="C284" s="180">
        <f>A!B1893</f>
        <v>-4688.5400000000009</v>
      </c>
      <c r="D284" s="180">
        <f>A!C1893</f>
        <v>-3694</v>
      </c>
      <c r="E284" s="180">
        <f>A!D1893</f>
        <v>-3749</v>
      </c>
      <c r="F284" s="180">
        <f>A!E1893</f>
        <v>-5086.8299802724687</v>
      </c>
      <c r="G284" s="180">
        <f>A!F1893</f>
        <v>-5935</v>
      </c>
      <c r="H284" s="180">
        <f>A!G1893</f>
        <v>-4517</v>
      </c>
      <c r="I284" s="127"/>
      <c r="J284" s="180">
        <f t="shared" si="43"/>
        <v>-5935</v>
      </c>
      <c r="K284" s="180">
        <f t="shared" si="44"/>
        <v>-3694</v>
      </c>
      <c r="L284" s="180">
        <f t="shared" si="45"/>
        <v>-4611.7283300454119</v>
      </c>
      <c r="M284" s="26">
        <f t="shared" si="46"/>
        <v>0.48593495531813619</v>
      </c>
      <c r="O284" s="698">
        <f>A!H1893</f>
        <v>-5402.7466202172836</v>
      </c>
      <c r="Z284" s="2"/>
    </row>
    <row r="285" spans="2:26" ht="12" customHeight="1">
      <c r="B285" s="186" t="s">
        <v>490</v>
      </c>
      <c r="C285" s="180">
        <f>A!B1894</f>
        <v>3107.5400000000009</v>
      </c>
      <c r="D285" s="180">
        <f>A!C1894</f>
        <v>3481</v>
      </c>
      <c r="E285" s="180">
        <f>A!D1894</f>
        <v>3482</v>
      </c>
      <c r="F285" s="180">
        <f>A!E1894</f>
        <v>3531.3253803646949</v>
      </c>
      <c r="G285" s="180">
        <f>A!F1894</f>
        <v>3381</v>
      </c>
      <c r="H285" s="180">
        <f>A!G1894</f>
        <v>3542</v>
      </c>
      <c r="I285" s="127"/>
      <c r="J285" s="180">
        <f t="shared" si="43"/>
        <v>3107.5400000000009</v>
      </c>
      <c r="K285" s="180">
        <f t="shared" si="44"/>
        <v>3542</v>
      </c>
      <c r="L285" s="180">
        <f t="shared" si="45"/>
        <v>3420.8108967274493</v>
      </c>
      <c r="M285" s="26">
        <f t="shared" si="46"/>
        <v>0.12700497429297519</v>
      </c>
      <c r="O285" s="698">
        <f>A!H1894</f>
        <v>3538.1047332675262</v>
      </c>
      <c r="Z285" s="2"/>
    </row>
    <row r="286" spans="2:26" ht="12" customHeight="1">
      <c r="B286" s="186" t="s">
        <v>491</v>
      </c>
      <c r="C286" s="180">
        <f>A!B1895</f>
        <v>410.17000000000189</v>
      </c>
      <c r="D286" s="180">
        <f>A!C1895</f>
        <v>-412</v>
      </c>
      <c r="E286" s="180">
        <f>A!D1895</f>
        <v>-412</v>
      </c>
      <c r="F286" s="180">
        <f>A!E1895</f>
        <v>-76.181720748136286</v>
      </c>
      <c r="G286" s="180">
        <f>A!F1895</f>
        <v>8</v>
      </c>
      <c r="H286" s="180">
        <f>A!G1895</f>
        <v>-881</v>
      </c>
      <c r="I286" s="127"/>
      <c r="J286" s="180">
        <f t="shared" si="43"/>
        <v>-881</v>
      </c>
      <c r="K286" s="180">
        <f t="shared" si="44"/>
        <v>410.17000000000189</v>
      </c>
      <c r="L286" s="180">
        <f t="shared" si="45"/>
        <v>-227.16862012468906</v>
      </c>
      <c r="M286" s="26">
        <f t="shared" si="46"/>
        <v>5.6837515643282961</v>
      </c>
      <c r="O286" s="698">
        <f>A!H1895</f>
        <v>-166.34049676673385</v>
      </c>
      <c r="Z286" s="2"/>
    </row>
    <row r="287" spans="2:26" ht="12" customHeight="1">
      <c r="B287" s="186" t="s">
        <v>492</v>
      </c>
      <c r="C287" s="180">
        <f>A!B1896</f>
        <v>-7651.41</v>
      </c>
      <c r="D287" s="180">
        <f>A!C1896</f>
        <v>-8131</v>
      </c>
      <c r="E287" s="180">
        <f>A!D1896</f>
        <v>-8131</v>
      </c>
      <c r="F287" s="180">
        <f>A!E1896</f>
        <v>-8007.6599459077224</v>
      </c>
      <c r="G287" s="180">
        <f>A!F1896</f>
        <v>-7791</v>
      </c>
      <c r="H287" s="180">
        <f>A!G1896</f>
        <v>-7929</v>
      </c>
      <c r="I287" s="127"/>
      <c r="J287" s="180">
        <f t="shared" si="43"/>
        <v>-8131</v>
      </c>
      <c r="K287" s="180">
        <f t="shared" si="44"/>
        <v>-7651.41</v>
      </c>
      <c r="L287" s="180">
        <f t="shared" si="45"/>
        <v>-7940.1783243179534</v>
      </c>
      <c r="M287" s="26">
        <f t="shared" si="46"/>
        <v>6.0400406692528032E-2</v>
      </c>
      <c r="O287" s="698">
        <f>A!H1896</f>
        <v>-7967.8681179731029</v>
      </c>
      <c r="Z287" s="2"/>
    </row>
    <row r="288" spans="2:26" ht="12" customHeight="1" thickBot="1">
      <c r="B288" s="187" t="s">
        <v>493</v>
      </c>
      <c r="C288" s="180">
        <f>A!B1897</f>
        <v>500.20000000000073</v>
      </c>
      <c r="D288" s="180">
        <f>A!C1897</f>
        <v>-291</v>
      </c>
      <c r="E288" s="180">
        <f>A!D1897</f>
        <v>-292</v>
      </c>
      <c r="F288" s="180">
        <f>A!E1897</f>
        <v>-186.61191611097456</v>
      </c>
      <c r="G288" s="180">
        <f>A!F1897</f>
        <v>-30</v>
      </c>
      <c r="H288" s="180">
        <f>A!G1897</f>
        <v>-302</v>
      </c>
      <c r="I288" s="127"/>
      <c r="J288" s="180">
        <f t="shared" si="43"/>
        <v>-302</v>
      </c>
      <c r="K288" s="180">
        <f t="shared" si="44"/>
        <v>500.20000000000073</v>
      </c>
      <c r="L288" s="180">
        <f t="shared" si="45"/>
        <v>-100.23531935182898</v>
      </c>
      <c r="M288" s="26">
        <f t="shared" si="46"/>
        <v>8.0031669992914836</v>
      </c>
      <c r="O288" s="699">
        <f>A!H1897</f>
        <v>-250.41590462970271</v>
      </c>
      <c r="Z288" s="2"/>
    </row>
    <row r="289" spans="2:26" ht="12" customHeight="1" thickTop="1">
      <c r="B289" s="19" t="s">
        <v>233</v>
      </c>
      <c r="C289" s="129"/>
      <c r="D289" s="130"/>
      <c r="E289" s="129"/>
      <c r="F289" s="130"/>
      <c r="G289" s="130"/>
      <c r="H289" s="130"/>
      <c r="I289" s="126"/>
      <c r="J289" s="1096" t="s">
        <v>23</v>
      </c>
      <c r="K289" s="1097"/>
      <c r="L289" s="1097"/>
      <c r="M289" s="1098"/>
      <c r="O289" s="694"/>
      <c r="Z289" s="2"/>
    </row>
    <row r="290" spans="2:26" ht="12" customHeight="1">
      <c r="B290" s="153"/>
      <c r="C290" s="663" t="s">
        <v>237</v>
      </c>
      <c r="D290" s="663" t="s">
        <v>426</v>
      </c>
      <c r="E290" s="663" t="s">
        <v>250</v>
      </c>
      <c r="F290" s="664" t="s">
        <v>357</v>
      </c>
      <c r="G290" s="663" t="s">
        <v>372</v>
      </c>
      <c r="H290" s="665" t="s">
        <v>384</v>
      </c>
      <c r="I290" s="383"/>
      <c r="J290" s="179"/>
      <c r="K290" s="179"/>
      <c r="L290" s="179"/>
      <c r="M290" s="22" t="s">
        <v>24</v>
      </c>
      <c r="O290" s="694" t="str">
        <f>YourData!$J$4</f>
        <v>Tested Prg</v>
      </c>
      <c r="Z290" s="2"/>
    </row>
    <row r="291" spans="2:26" ht="12" customHeight="1">
      <c r="B291" s="154" t="s">
        <v>803</v>
      </c>
      <c r="C291" s="23" t="s">
        <v>25</v>
      </c>
      <c r="D291" s="23" t="s">
        <v>13</v>
      </c>
      <c r="E291" s="23" t="s">
        <v>13</v>
      </c>
      <c r="F291" s="322" t="s">
        <v>355</v>
      </c>
      <c r="G291" s="322" t="s">
        <v>365</v>
      </c>
      <c r="H291" s="322" t="s">
        <v>385</v>
      </c>
      <c r="I291" s="384"/>
      <c r="J291" s="23" t="s">
        <v>26</v>
      </c>
      <c r="K291" s="23" t="s">
        <v>27</v>
      </c>
      <c r="L291" s="23" t="s">
        <v>603</v>
      </c>
      <c r="M291" s="24" t="s">
        <v>604</v>
      </c>
      <c r="O291" s="705" t="str">
        <f>YourData!$J$8</f>
        <v>Org</v>
      </c>
      <c r="Z291" s="2"/>
    </row>
    <row r="292" spans="2:26" ht="12" customHeight="1">
      <c r="B292" s="185" t="s">
        <v>454</v>
      </c>
      <c r="C292" s="180">
        <f>A!B1820</f>
        <v>-183.10000000000218</v>
      </c>
      <c r="D292" s="180">
        <f>A!C1820</f>
        <v>-123</v>
      </c>
      <c r="E292" s="180">
        <f>A!D1820</f>
        <v>-86</v>
      </c>
      <c r="F292" s="180">
        <f>A!E1820</f>
        <v>-254.34839438041672</v>
      </c>
      <c r="G292" s="180">
        <f>A!F1820</f>
        <v>-379</v>
      </c>
      <c r="H292" s="180">
        <f>A!G1820</f>
        <v>-259</v>
      </c>
      <c r="I292" s="180"/>
      <c r="J292" s="181">
        <f t="shared" ref="J292:J309" si="47">MINA(C292:I292)</f>
        <v>-379</v>
      </c>
      <c r="K292" s="180">
        <f t="shared" ref="K292:K309" si="48">MAXA(C292:I292)</f>
        <v>-86</v>
      </c>
      <c r="L292" s="180">
        <f>AVERAGE(C292:I292)</f>
        <v>-214.07473239673649</v>
      </c>
      <c r="M292" s="26">
        <f>ABS((K292-J292)/L292)</f>
        <v>1.368680912126492</v>
      </c>
      <c r="O292" s="698">
        <f>A!H1820</f>
        <v>-318.34899917818257</v>
      </c>
      <c r="Z292" s="2"/>
    </row>
    <row r="293" spans="2:26" ht="12" customHeight="1">
      <c r="B293" s="186" t="s">
        <v>455</v>
      </c>
      <c r="C293" s="180">
        <f>A!B1821</f>
        <v>8038.1999999999971</v>
      </c>
      <c r="D293" s="180">
        <f>A!C1821</f>
        <v>7916</v>
      </c>
      <c r="E293" s="180">
        <f>A!D1821</f>
        <v>7867</v>
      </c>
      <c r="F293" s="180">
        <f>A!E1821</f>
        <v>8441.2774625860839</v>
      </c>
      <c r="G293" s="180">
        <f>A!F1821</f>
        <v>7677</v>
      </c>
      <c r="H293" s="180">
        <f>A!G1821</f>
        <v>8059</v>
      </c>
      <c r="I293" s="127"/>
      <c r="J293" s="180">
        <f t="shared" si="47"/>
        <v>7677</v>
      </c>
      <c r="K293" s="180">
        <f t="shared" si="48"/>
        <v>8441.2774625860839</v>
      </c>
      <c r="L293" s="180">
        <f t="shared" ref="L293:L309" si="49">AVERAGE(C293:I293)</f>
        <v>7999.7462437643471</v>
      </c>
      <c r="M293" s="26">
        <f t="shared" ref="M293:M309" si="50">ABS((K293-J293)/L293)</f>
        <v>9.5537713234569638E-2</v>
      </c>
      <c r="O293" s="698">
        <f>A!H1821</f>
        <v>8064.9404533276356</v>
      </c>
      <c r="Z293" s="2"/>
    </row>
    <row r="294" spans="2:26" ht="12" customHeight="1">
      <c r="B294" s="186" t="s">
        <v>456</v>
      </c>
      <c r="C294" s="180">
        <f>A!B1822</f>
        <v>9948.6999999999971</v>
      </c>
      <c r="D294" s="180">
        <f>A!C1822</f>
        <v>10207</v>
      </c>
      <c r="E294" s="180">
        <f>A!D1822</f>
        <v>11285</v>
      </c>
      <c r="F294" s="180">
        <f>A!E1822</f>
        <v>11233.97194181164</v>
      </c>
      <c r="G294" s="180">
        <f>A!F1822</f>
        <v>10540</v>
      </c>
      <c r="H294" s="180">
        <f>A!G1822</f>
        <v>10513</v>
      </c>
      <c r="I294" s="127"/>
      <c r="J294" s="180">
        <f t="shared" si="47"/>
        <v>9948.6999999999971</v>
      </c>
      <c r="K294" s="180">
        <f t="shared" si="48"/>
        <v>11285</v>
      </c>
      <c r="L294" s="180">
        <f t="shared" si="49"/>
        <v>10621.278656968607</v>
      </c>
      <c r="M294" s="26">
        <f t="shared" si="50"/>
        <v>0.12581347718650224</v>
      </c>
      <c r="O294" s="698">
        <f>A!H1822</f>
        <v>11228.907456129426</v>
      </c>
      <c r="Z294" s="2"/>
    </row>
    <row r="295" spans="2:26" ht="12" customHeight="1">
      <c r="B295" s="186" t="s">
        <v>457</v>
      </c>
      <c r="C295" s="180">
        <f>A!B1823</f>
        <v>1910.5</v>
      </c>
      <c r="D295" s="180">
        <f>A!C1823</f>
        <v>2291</v>
      </c>
      <c r="E295" s="180">
        <f>A!D1823</f>
        <v>3418</v>
      </c>
      <c r="F295" s="180">
        <f>A!E1823</f>
        <v>2792.6944792255563</v>
      </c>
      <c r="G295" s="180">
        <f>A!F1823</f>
        <v>2863</v>
      </c>
      <c r="H295" s="180">
        <f>A!G1823</f>
        <v>2454</v>
      </c>
      <c r="I295" s="127"/>
      <c r="J295" s="134">
        <f t="shared" si="47"/>
        <v>1910.5</v>
      </c>
      <c r="K295" s="180">
        <f t="shared" si="48"/>
        <v>3418</v>
      </c>
      <c r="L295" s="180">
        <f t="shared" si="49"/>
        <v>2621.5324132042592</v>
      </c>
      <c r="M295" s="26">
        <f t="shared" si="50"/>
        <v>0.57504534081171466</v>
      </c>
      <c r="O295" s="698">
        <f>A!H1823</f>
        <v>3163.9670028017899</v>
      </c>
      <c r="Z295" s="2"/>
    </row>
    <row r="296" spans="2:26" ht="12" customHeight="1">
      <c r="B296" s="186" t="s">
        <v>458</v>
      </c>
      <c r="C296" s="180">
        <f>A!B1824</f>
        <v>9551.5</v>
      </c>
      <c r="D296" s="180">
        <f>A!C1824</f>
        <v>8883</v>
      </c>
      <c r="E296" s="180">
        <f>A!D1824</f>
        <v>8881</v>
      </c>
      <c r="F296" s="180">
        <f>A!E1824</f>
        <v>9356.9767909174734</v>
      </c>
      <c r="G296" s="180">
        <f>A!F1824</f>
        <v>9483</v>
      </c>
      <c r="H296" s="180">
        <f>A!G1824</f>
        <v>9272</v>
      </c>
      <c r="I296" s="127"/>
      <c r="J296" s="134">
        <f t="shared" si="47"/>
        <v>8881</v>
      </c>
      <c r="K296" s="180">
        <f t="shared" si="48"/>
        <v>9551.5</v>
      </c>
      <c r="L296" s="180">
        <f t="shared" si="49"/>
        <v>9237.9127984862444</v>
      </c>
      <c r="M296" s="26">
        <f t="shared" si="50"/>
        <v>7.2581330288143703E-2</v>
      </c>
      <c r="O296" s="698">
        <f>A!H1824</f>
        <v>11344.834256635884</v>
      </c>
      <c r="Z296" s="2"/>
    </row>
    <row r="297" spans="2:26" ht="12" customHeight="1">
      <c r="B297" s="186" t="s">
        <v>459</v>
      </c>
      <c r="C297" s="180">
        <f>A!B1825</f>
        <v>397.19999999999709</v>
      </c>
      <c r="D297" s="180">
        <f>A!C1825</f>
        <v>1324</v>
      </c>
      <c r="E297" s="180">
        <f>A!D1825</f>
        <v>2404</v>
      </c>
      <c r="F297" s="180">
        <f>A!E1825</f>
        <v>1876.9951508941667</v>
      </c>
      <c r="G297" s="180">
        <f>A!F1825</f>
        <v>1057</v>
      </c>
      <c r="H297" s="180">
        <f>A!G1825</f>
        <v>1241</v>
      </c>
      <c r="I297" s="127"/>
      <c r="J297" s="134">
        <f t="shared" si="47"/>
        <v>397.19999999999709</v>
      </c>
      <c r="K297" s="180">
        <f t="shared" si="48"/>
        <v>2404</v>
      </c>
      <c r="L297" s="180">
        <f t="shared" si="49"/>
        <v>1383.3658584823606</v>
      </c>
      <c r="M297" s="26">
        <f t="shared" si="50"/>
        <v>1.4506646869264135</v>
      </c>
      <c r="O297" s="698">
        <f>A!H1825</f>
        <v>-115.92680050645868</v>
      </c>
      <c r="Z297" s="2"/>
    </row>
    <row r="298" spans="2:26" ht="12" customHeight="1">
      <c r="B298" s="186" t="s">
        <v>460</v>
      </c>
      <c r="C298" s="180">
        <f>A!B1826</f>
        <v>9.9999999998544808E-2</v>
      </c>
      <c r="D298" s="180">
        <f>A!C1826</f>
        <v>0</v>
      </c>
      <c r="E298" s="180">
        <f>A!D1826</f>
        <v>0</v>
      </c>
      <c r="F298" s="180">
        <f>A!E1826</f>
        <v>-3.7973952566972002E-4</v>
      </c>
      <c r="G298" s="180">
        <f>A!F1826</f>
        <v>0</v>
      </c>
      <c r="H298" s="180">
        <f>A!G1826</f>
        <v>-32</v>
      </c>
      <c r="I298" s="127"/>
      <c r="J298" s="180">
        <f t="shared" si="47"/>
        <v>-32</v>
      </c>
      <c r="K298" s="180">
        <f t="shared" si="48"/>
        <v>9.9999999998544808E-2</v>
      </c>
      <c r="L298" s="180">
        <f t="shared" si="49"/>
        <v>-5.3167299565878539</v>
      </c>
      <c r="M298" s="26">
        <f t="shared" si="50"/>
        <v>6.0375456835501069</v>
      </c>
      <c r="O298" s="698">
        <f>A!H1826</f>
        <v>-4.8351347890275065E-2</v>
      </c>
      <c r="Z298" s="2"/>
    </row>
    <row r="299" spans="2:26" ht="12" customHeight="1">
      <c r="B299" s="186" t="s">
        <v>461</v>
      </c>
      <c r="C299" s="180">
        <f>A!B1827</f>
        <v>8783.2999999999993</v>
      </c>
      <c r="D299" s="180">
        <f>A!C1827</f>
        <v>8908</v>
      </c>
      <c r="E299" s="180">
        <f>A!D1827</f>
        <v>8860</v>
      </c>
      <c r="F299" s="180">
        <f>A!E1827</f>
        <v>9090.1056389488622</v>
      </c>
      <c r="G299" s="180">
        <f>A!F1827</f>
        <v>8524</v>
      </c>
      <c r="H299" s="180">
        <f>A!G1827</f>
        <v>9271</v>
      </c>
      <c r="I299" s="127"/>
      <c r="J299" s="180">
        <f t="shared" si="47"/>
        <v>8524</v>
      </c>
      <c r="K299" s="180">
        <f t="shared" si="48"/>
        <v>9271</v>
      </c>
      <c r="L299" s="180">
        <f t="shared" si="49"/>
        <v>8906.0676064914769</v>
      </c>
      <c r="M299" s="26">
        <f t="shared" si="50"/>
        <v>8.3875401917623521E-2</v>
      </c>
      <c r="O299" s="698">
        <f>A!H1827</f>
        <v>8945.943613080628</v>
      </c>
      <c r="Z299" s="2"/>
    </row>
    <row r="300" spans="2:26" ht="12" customHeight="1">
      <c r="B300" s="186" t="s">
        <v>467</v>
      </c>
      <c r="C300" s="180">
        <f>A!B1828</f>
        <v>9.9999999998544808E-2</v>
      </c>
      <c r="D300" s="180">
        <f>A!C1828</f>
        <v>0</v>
      </c>
      <c r="E300" s="180">
        <f>A!D1828</f>
        <v>0</v>
      </c>
      <c r="F300" s="180">
        <f>A!E1828</f>
        <v>-7.3683331720530987E-6</v>
      </c>
      <c r="G300" s="180"/>
      <c r="H300" s="180">
        <f>A!G1828</f>
        <v>-31</v>
      </c>
      <c r="I300" s="127"/>
      <c r="J300" s="180">
        <f t="shared" si="47"/>
        <v>-31</v>
      </c>
      <c r="K300" s="180">
        <f t="shared" si="48"/>
        <v>9.9999999998544808E-2</v>
      </c>
      <c r="L300" s="180">
        <f t="shared" si="49"/>
        <v>-6.1800014736669251</v>
      </c>
      <c r="M300" s="26">
        <f t="shared" si="50"/>
        <v>5.0323612595427507</v>
      </c>
      <c r="O300" s="698">
        <f>A!H1828</f>
        <v>-5.1041570259258151E-7</v>
      </c>
      <c r="Z300" s="2"/>
    </row>
    <row r="301" spans="2:26" ht="12" customHeight="1">
      <c r="B301" s="186" t="s">
        <v>468</v>
      </c>
      <c r="C301" s="180">
        <f>A!B1829</f>
        <v>-11.700000000000728</v>
      </c>
      <c r="D301" s="180">
        <f>A!C1829</f>
        <v>0</v>
      </c>
      <c r="E301" s="180">
        <f>A!D1829</f>
        <v>0</v>
      </c>
      <c r="F301" s="180"/>
      <c r="G301" s="180"/>
      <c r="H301" s="180">
        <f>A!G1829</f>
        <v>-15</v>
      </c>
      <c r="I301" s="127"/>
      <c r="J301" s="180">
        <f t="shared" si="47"/>
        <v>-15</v>
      </c>
      <c r="K301" s="180">
        <f t="shared" si="48"/>
        <v>0</v>
      </c>
      <c r="L301" s="180">
        <f t="shared" si="49"/>
        <v>-6.6750000000001819</v>
      </c>
      <c r="M301" s="26">
        <f t="shared" si="50"/>
        <v>2.2471910112358939</v>
      </c>
      <c r="O301" s="698">
        <f>A!H1829</f>
        <v>0</v>
      </c>
      <c r="Z301" s="2"/>
    </row>
    <row r="302" spans="2:26" ht="12" customHeight="1">
      <c r="B302" s="186" t="s">
        <v>469</v>
      </c>
      <c r="C302" s="180">
        <f>A!B1830</f>
        <v>0</v>
      </c>
      <c r="D302" s="180">
        <f>A!C1830</f>
        <v>0</v>
      </c>
      <c r="E302" s="180">
        <f>A!D1830</f>
        <v>0</v>
      </c>
      <c r="F302" s="180">
        <f>A!E1830</f>
        <v>-2.9103830456733704E-11</v>
      </c>
      <c r="G302" s="180"/>
      <c r="H302" s="180">
        <f>A!G1830</f>
        <v>-15</v>
      </c>
      <c r="I302" s="127"/>
      <c r="J302" s="180">
        <f t="shared" si="47"/>
        <v>-15</v>
      </c>
      <c r="K302" s="180">
        <f t="shared" si="48"/>
        <v>0</v>
      </c>
      <c r="L302" s="180">
        <f t="shared" si="49"/>
        <v>-3.0000000000058207</v>
      </c>
      <c r="M302" s="26">
        <f t="shared" si="50"/>
        <v>4.9999999999902993</v>
      </c>
      <c r="O302" s="698">
        <f>A!H1830</f>
        <v>0</v>
      </c>
      <c r="Z302" s="2"/>
    </row>
    <row r="303" spans="2:26" ht="12" customHeight="1">
      <c r="B303" s="186" t="s">
        <v>470</v>
      </c>
      <c r="C303" s="180">
        <f>A!B1831</f>
        <v>0</v>
      </c>
      <c r="D303" s="180">
        <f>A!C1831</f>
        <v>0</v>
      </c>
      <c r="E303" s="180">
        <f>A!D1831</f>
        <v>0</v>
      </c>
      <c r="F303" s="180">
        <f>A!E1831</f>
        <v>-4.1472958400845528E-10</v>
      </c>
      <c r="G303" s="180"/>
      <c r="H303" s="180">
        <f>A!G1831</f>
        <v>-15</v>
      </c>
      <c r="I303" s="127"/>
      <c r="J303" s="180">
        <f t="shared" si="47"/>
        <v>-15</v>
      </c>
      <c r="K303" s="180">
        <f t="shared" si="48"/>
        <v>0</v>
      </c>
      <c r="L303" s="180">
        <f t="shared" si="49"/>
        <v>-3.0000000000829461</v>
      </c>
      <c r="M303" s="26">
        <f t="shared" si="50"/>
        <v>4.9999999998617568</v>
      </c>
      <c r="O303" s="698">
        <f>A!H1831</f>
        <v>-1.2369127944111824E-10</v>
      </c>
      <c r="Z303" s="2"/>
    </row>
    <row r="304" spans="2:26" ht="12" customHeight="1">
      <c r="B304" s="186" t="s">
        <v>471</v>
      </c>
      <c r="C304" s="180">
        <f>A!B1832</f>
        <v>0</v>
      </c>
      <c r="D304" s="180">
        <f>A!C1832</f>
        <v>0</v>
      </c>
      <c r="E304" s="180">
        <f>A!D1832</f>
        <v>0</v>
      </c>
      <c r="F304" s="180">
        <f>A!E1832</f>
        <v>-1.6370904631912708E-10</v>
      </c>
      <c r="G304" s="180"/>
      <c r="H304" s="180">
        <f>A!G1832</f>
        <v>-33</v>
      </c>
      <c r="I304" s="127"/>
      <c r="J304" s="180">
        <f t="shared" si="47"/>
        <v>-33</v>
      </c>
      <c r="K304" s="180">
        <f t="shared" si="48"/>
        <v>0</v>
      </c>
      <c r="L304" s="180">
        <f t="shared" si="49"/>
        <v>-6.6000000000327415</v>
      </c>
      <c r="M304" s="26">
        <f t="shared" si="50"/>
        <v>4.9999999999751958</v>
      </c>
      <c r="O304" s="698">
        <f>A!H1832</f>
        <v>3.8926373235881329E-10</v>
      </c>
      <c r="Z304" s="2"/>
    </row>
    <row r="305" spans="2:26" ht="12" customHeight="1">
      <c r="B305" s="186" t="s">
        <v>489</v>
      </c>
      <c r="C305" s="180">
        <f>A!B1833</f>
        <v>-3728.2000000000007</v>
      </c>
      <c r="D305" s="180">
        <f>A!C1833</f>
        <v>-3194</v>
      </c>
      <c r="E305" s="180">
        <f>A!D1833</f>
        <v>-3197</v>
      </c>
      <c r="F305" s="180">
        <f>A!E1833</f>
        <v>-3681.5173729975832</v>
      </c>
      <c r="G305" s="180">
        <f>A!F1833</f>
        <v>-4681</v>
      </c>
      <c r="H305" s="180">
        <f>A!G1833</f>
        <v>-3090</v>
      </c>
      <c r="I305" s="127"/>
      <c r="J305" s="180">
        <f t="shared" si="47"/>
        <v>-4681</v>
      </c>
      <c r="K305" s="180">
        <f t="shared" si="48"/>
        <v>-3090</v>
      </c>
      <c r="L305" s="180">
        <f t="shared" si="49"/>
        <v>-3595.2862288329306</v>
      </c>
      <c r="M305" s="26">
        <f t="shared" si="50"/>
        <v>0.44252387674748667</v>
      </c>
      <c r="O305" s="698">
        <f>A!H1833</f>
        <v>-3667.9152155399715</v>
      </c>
      <c r="Z305" s="2"/>
    </row>
    <row r="306" spans="2:26" ht="12" customHeight="1">
      <c r="B306" s="186" t="s">
        <v>490</v>
      </c>
      <c r="C306" s="180">
        <f>A!B1834</f>
        <v>2180</v>
      </c>
      <c r="D306" s="180">
        <f>A!C1834</f>
        <v>2504</v>
      </c>
      <c r="E306" s="180">
        <f>A!D1834</f>
        <v>2505</v>
      </c>
      <c r="F306" s="180">
        <f>A!E1834</f>
        <v>2441.0215861985562</v>
      </c>
      <c r="G306" s="180">
        <f>A!F1834</f>
        <v>2345</v>
      </c>
      <c r="H306" s="180">
        <f>A!G1834</f>
        <v>2451</v>
      </c>
      <c r="I306" s="127"/>
      <c r="J306" s="180">
        <f t="shared" si="47"/>
        <v>2180</v>
      </c>
      <c r="K306" s="180">
        <f t="shared" si="48"/>
        <v>2505</v>
      </c>
      <c r="L306" s="180">
        <f t="shared" si="49"/>
        <v>2404.3369310330927</v>
      </c>
      <c r="M306" s="26">
        <f t="shared" si="50"/>
        <v>0.13517240275486447</v>
      </c>
      <c r="O306" s="698">
        <f>A!H1834</f>
        <v>2432.1700914415487</v>
      </c>
      <c r="Z306" s="2"/>
    </row>
    <row r="307" spans="2:26" ht="12" customHeight="1">
      <c r="B307" s="186" t="s">
        <v>491</v>
      </c>
      <c r="C307" s="180">
        <f>A!B1835</f>
        <v>286.79999999999927</v>
      </c>
      <c r="D307" s="180">
        <f>A!C1835</f>
        <v>-309</v>
      </c>
      <c r="E307" s="180">
        <f>A!D1835</f>
        <v>-304</v>
      </c>
      <c r="F307" s="180">
        <f>A!E1835</f>
        <v>-335.62145775933823</v>
      </c>
      <c r="G307" s="180">
        <f>A!F1835</f>
        <v>-210</v>
      </c>
      <c r="H307" s="180">
        <f>A!G1835</f>
        <v>-717</v>
      </c>
      <c r="I307" s="127"/>
      <c r="J307" s="180">
        <f t="shared" si="47"/>
        <v>-717</v>
      </c>
      <c r="K307" s="180">
        <f t="shared" si="48"/>
        <v>286.79999999999927</v>
      </c>
      <c r="L307" s="180">
        <f t="shared" si="49"/>
        <v>-264.80357629322316</v>
      </c>
      <c r="M307" s="26">
        <f t="shared" si="50"/>
        <v>3.7907343022001645</v>
      </c>
      <c r="O307" s="698">
        <f>A!H1835</f>
        <v>-413.39969099891096</v>
      </c>
      <c r="Z307" s="2"/>
    </row>
    <row r="308" spans="2:26" ht="12" customHeight="1">
      <c r="B308" s="186" t="s">
        <v>492</v>
      </c>
      <c r="C308" s="180">
        <f>A!B1836</f>
        <v>284.89999999999782</v>
      </c>
      <c r="D308" s="180">
        <f>A!C1836</f>
        <v>-433</v>
      </c>
      <c r="E308" s="180">
        <f>A!D1836</f>
        <v>-433</v>
      </c>
      <c r="F308" s="180">
        <f>A!E1836</f>
        <v>-210.52442061652619</v>
      </c>
      <c r="G308" s="180">
        <f>A!F1836</f>
        <v>0</v>
      </c>
      <c r="H308" s="180">
        <f>A!G1836</f>
        <v>-192</v>
      </c>
      <c r="I308" s="127"/>
      <c r="J308" s="180">
        <f t="shared" si="47"/>
        <v>-433</v>
      </c>
      <c r="K308" s="180">
        <f t="shared" si="48"/>
        <v>284.89999999999782</v>
      </c>
      <c r="L308" s="180">
        <f t="shared" si="49"/>
        <v>-163.93740343608806</v>
      </c>
      <c r="M308" s="26">
        <f t="shared" si="50"/>
        <v>4.3791104711492839</v>
      </c>
      <c r="O308" s="698">
        <f>A!H1836</f>
        <v>-107.26201316216611</v>
      </c>
      <c r="Z308" s="2"/>
    </row>
    <row r="309" spans="2:26" ht="12" customHeight="1" thickBot="1">
      <c r="B309" s="187" t="s">
        <v>493</v>
      </c>
      <c r="C309" s="28">
        <f>A!B1837</f>
        <v>500.20000000000073</v>
      </c>
      <c r="D309" s="28">
        <f>A!C1837</f>
        <v>-291</v>
      </c>
      <c r="E309" s="28">
        <f>A!D1837</f>
        <v>-292</v>
      </c>
      <c r="F309" s="28">
        <f>A!E1837</f>
        <v>-186.61191611097456</v>
      </c>
      <c r="G309" s="28">
        <f>A!F1837</f>
        <v>-35</v>
      </c>
      <c r="H309" s="28">
        <f>A!G1837</f>
        <v>-302</v>
      </c>
      <c r="I309" s="128"/>
      <c r="J309" s="28">
        <f t="shared" si="47"/>
        <v>-302</v>
      </c>
      <c r="K309" s="28">
        <f t="shared" si="48"/>
        <v>500.20000000000073</v>
      </c>
      <c r="L309" s="28">
        <f t="shared" si="49"/>
        <v>-101.06865268516231</v>
      </c>
      <c r="M309" s="29">
        <f t="shared" si="50"/>
        <v>7.9371791221846388</v>
      </c>
      <c r="O309" s="699">
        <f>A!H1837</f>
        <v>-250.41590462970635</v>
      </c>
      <c r="Z309" s="2"/>
    </row>
    <row r="310" spans="2:26" ht="12" customHeight="1" thickTop="1">
      <c r="B310" s="774" t="s">
        <v>807</v>
      </c>
      <c r="O310" s="689"/>
      <c r="Z310" s="2"/>
    </row>
    <row r="311" spans="2:26" ht="16.5" customHeight="1" thickBot="1">
      <c r="B311" s="173" t="s">
        <v>2205</v>
      </c>
      <c r="C311" s="180"/>
      <c r="D311" s="180"/>
      <c r="E311" s="180"/>
      <c r="F311" s="180"/>
      <c r="G311" s="180"/>
      <c r="H311" s="180"/>
      <c r="I311" s="32"/>
      <c r="J311" s="28"/>
      <c r="K311" s="180"/>
      <c r="L311" s="180"/>
      <c r="M311" s="556"/>
      <c r="O311" s="689"/>
      <c r="Z311" s="2"/>
    </row>
    <row r="312" spans="2:26" ht="12" customHeight="1" thickTop="1">
      <c r="B312" s="19" t="s">
        <v>234</v>
      </c>
      <c r="C312" s="20"/>
      <c r="D312" s="20"/>
      <c r="E312" s="20"/>
      <c r="F312" s="20"/>
      <c r="G312" s="20"/>
      <c r="H312" s="20"/>
      <c r="I312" s="126"/>
      <c r="J312" s="1096" t="s">
        <v>23</v>
      </c>
      <c r="K312" s="1097"/>
      <c r="L312" s="1097"/>
      <c r="M312" s="1098"/>
      <c r="O312" s="695"/>
      <c r="Z312" s="2"/>
    </row>
    <row r="313" spans="2:26" ht="12" customHeight="1">
      <c r="B313" s="153"/>
      <c r="C313" s="663" t="s">
        <v>237</v>
      </c>
      <c r="D313" s="663" t="s">
        <v>426</v>
      </c>
      <c r="E313" s="663" t="s">
        <v>250</v>
      </c>
      <c r="F313" s="664" t="s">
        <v>357</v>
      </c>
      <c r="G313" s="663" t="s">
        <v>372</v>
      </c>
      <c r="H313" s="665" t="s">
        <v>384</v>
      </c>
      <c r="I313" s="383"/>
      <c r="J313" s="132"/>
      <c r="K313" s="179"/>
      <c r="L313" s="179"/>
      <c r="M313" s="22" t="s">
        <v>24</v>
      </c>
      <c r="O313" s="694" t="str">
        <f>YourData!$J$4</f>
        <v>Tested Prg</v>
      </c>
      <c r="Z313" s="2"/>
    </row>
    <row r="314" spans="2:26" ht="12" customHeight="1">
      <c r="B314" s="154" t="s">
        <v>803</v>
      </c>
      <c r="C314" s="23" t="s">
        <v>25</v>
      </c>
      <c r="D314" s="23" t="s">
        <v>13</v>
      </c>
      <c r="E314" s="23" t="s">
        <v>13</v>
      </c>
      <c r="F314" s="322" t="s">
        <v>355</v>
      </c>
      <c r="G314" s="322" t="s">
        <v>365</v>
      </c>
      <c r="H314" s="322" t="s">
        <v>385</v>
      </c>
      <c r="I314" s="384"/>
      <c r="J314" s="133" t="s">
        <v>26</v>
      </c>
      <c r="K314" s="23" t="s">
        <v>27</v>
      </c>
      <c r="L314" s="23" t="s">
        <v>603</v>
      </c>
      <c r="M314" s="24" t="s">
        <v>604</v>
      </c>
      <c r="O314" s="705" t="str">
        <f>YourData!$J$8</f>
        <v>Org</v>
      </c>
      <c r="Z314" s="2"/>
    </row>
    <row r="315" spans="2:26" ht="12" customHeight="1">
      <c r="B315" s="185" t="s">
        <v>454</v>
      </c>
      <c r="C315" s="180">
        <f>A!B1850</f>
        <v>6271.2999999999993</v>
      </c>
      <c r="D315" s="180">
        <f>A!C1850</f>
        <v>5835</v>
      </c>
      <c r="E315" s="180">
        <f>A!D1850</f>
        <v>5876</v>
      </c>
      <c r="F315" s="180">
        <f>A!E1850</f>
        <v>6040.0162054766643</v>
      </c>
      <c r="G315" s="180">
        <f>A!F1850</f>
        <v>5737</v>
      </c>
      <c r="H315" s="180">
        <f>A!G1850</f>
        <v>5685</v>
      </c>
      <c r="I315" s="180"/>
      <c r="J315" s="134">
        <f t="shared" ref="J315:J332" si="51">MINA(C315:I315)</f>
        <v>5685</v>
      </c>
      <c r="K315" s="180">
        <f t="shared" ref="K315:K332" si="52">MAXA(C315:I315)</f>
        <v>6271.2999999999993</v>
      </c>
      <c r="L315" s="180">
        <f>AVERAGE(C315:I315)</f>
        <v>5907.3860342461112</v>
      </c>
      <c r="M315" s="26">
        <f>ABS((K315-J315)/L315)</f>
        <v>9.9248634946339967E-2</v>
      </c>
      <c r="O315" s="698">
        <f>A!H1850</f>
        <v>6048.8185502173219</v>
      </c>
      <c r="Z315" s="2"/>
    </row>
    <row r="316" spans="2:26" ht="12" customHeight="1">
      <c r="B316" s="186" t="s">
        <v>455</v>
      </c>
      <c r="C316" s="180">
        <f>A!B1851</f>
        <v>13511.599999999999</v>
      </c>
      <c r="D316" s="180">
        <f>A!C1851</f>
        <v>22193</v>
      </c>
      <c r="E316" s="180">
        <f>A!D1851</f>
        <v>22109</v>
      </c>
      <c r="F316" s="180">
        <f>A!E1851</f>
        <v>11960.649448920834</v>
      </c>
      <c r="G316" s="180">
        <f>A!F1851</f>
        <v>11322</v>
      </c>
      <c r="H316" s="180">
        <f>A!G1851</f>
        <v>11537</v>
      </c>
      <c r="I316" s="32"/>
      <c r="J316" s="134">
        <f t="shared" si="51"/>
        <v>11322</v>
      </c>
      <c r="K316" s="180">
        <f t="shared" si="52"/>
        <v>22193</v>
      </c>
      <c r="L316" s="180">
        <f t="shared" ref="L316:L332" si="53">AVERAGE(C316:I316)</f>
        <v>15438.874908153472</v>
      </c>
      <c r="M316" s="26">
        <f t="shared" ref="M316:M332" si="54">ABS((K316-J316)/L316)</f>
        <v>0.70413161999640805</v>
      </c>
      <c r="O316" s="698">
        <f>A!H1851</f>
        <v>12159.571952001312</v>
      </c>
      <c r="Z316" s="2"/>
    </row>
    <row r="317" spans="2:26" ht="12" customHeight="1">
      <c r="B317" s="186" t="s">
        <v>456</v>
      </c>
      <c r="C317" s="180">
        <f>A!B1852</f>
        <v>18189.5</v>
      </c>
      <c r="D317" s="180">
        <f>A!C1852</f>
        <v>17637</v>
      </c>
      <c r="E317" s="180">
        <f>A!D1852</f>
        <v>31415</v>
      </c>
      <c r="F317" s="180">
        <f>A!E1852</f>
        <v>16899.493150642222</v>
      </c>
      <c r="G317" s="180">
        <f>A!F1852</f>
        <v>17809</v>
      </c>
      <c r="H317" s="180">
        <f>A!G1852</f>
        <v>17096</v>
      </c>
      <c r="I317" s="32"/>
      <c r="J317" s="134">
        <f t="shared" si="51"/>
        <v>16899.493150642222</v>
      </c>
      <c r="K317" s="180">
        <f t="shared" si="52"/>
        <v>31415</v>
      </c>
      <c r="L317" s="180">
        <f t="shared" si="53"/>
        <v>19840.998858440373</v>
      </c>
      <c r="M317" s="26">
        <f t="shared" si="54"/>
        <v>0.73159153694436474</v>
      </c>
      <c r="O317" s="698">
        <f>A!H1852</f>
        <v>17000.405186229273</v>
      </c>
      <c r="Z317" s="2"/>
    </row>
    <row r="318" spans="2:26" ht="12" customHeight="1">
      <c r="B318" s="186" t="s">
        <v>457</v>
      </c>
      <c r="C318" s="180">
        <f>A!B1853</f>
        <v>4677.9000000000015</v>
      </c>
      <c r="D318" s="180">
        <f>A!C1853</f>
        <v>-4556</v>
      </c>
      <c r="E318" s="180">
        <f>A!D1853</f>
        <v>9306</v>
      </c>
      <c r="F318" s="180">
        <f>A!E1853</f>
        <v>4938.8437017213873</v>
      </c>
      <c r="G318" s="180">
        <f>A!F1853</f>
        <v>6487</v>
      </c>
      <c r="H318" s="180">
        <f>A!G1853</f>
        <v>5559</v>
      </c>
      <c r="I318" s="32"/>
      <c r="J318" s="134">
        <f t="shared" si="51"/>
        <v>-4556</v>
      </c>
      <c r="K318" s="180">
        <f t="shared" si="52"/>
        <v>9306</v>
      </c>
      <c r="L318" s="180">
        <f t="shared" si="53"/>
        <v>4402.1239502868984</v>
      </c>
      <c r="M318" s="26">
        <f t="shared" si="54"/>
        <v>3.1489345044672299</v>
      </c>
      <c r="O318" s="698">
        <f>A!H1853</f>
        <v>4840.8332342279609</v>
      </c>
      <c r="Z318" s="2"/>
    </row>
    <row r="319" spans="2:26" ht="12" customHeight="1">
      <c r="B319" s="186" t="s">
        <v>458</v>
      </c>
      <c r="C319" s="180">
        <f>A!B1854</f>
        <v>15212.599999999999</v>
      </c>
      <c r="D319" s="180">
        <f>A!C1854</f>
        <v>21147</v>
      </c>
      <c r="E319" s="180">
        <f>A!D1854</f>
        <v>26617</v>
      </c>
      <c r="F319" s="180">
        <f>A!E1854</f>
        <v>13676.419777676609</v>
      </c>
      <c r="G319" s="180">
        <f>A!F1854</f>
        <v>13850</v>
      </c>
      <c r="H319" s="180">
        <f>A!G1854</f>
        <v>13402</v>
      </c>
      <c r="I319" s="32"/>
      <c r="J319" s="134">
        <f t="shared" si="51"/>
        <v>13402</v>
      </c>
      <c r="K319" s="180">
        <f t="shared" si="52"/>
        <v>26617</v>
      </c>
      <c r="L319" s="180">
        <f t="shared" si="53"/>
        <v>17317.503296279436</v>
      </c>
      <c r="M319" s="26">
        <f t="shared" si="54"/>
        <v>0.76310076423309625</v>
      </c>
      <c r="O319" s="698">
        <f>A!H1854</f>
        <v>17000.405186229273</v>
      </c>
      <c r="Z319" s="2"/>
    </row>
    <row r="320" spans="2:26" ht="12" customHeight="1">
      <c r="B320" s="186" t="s">
        <v>459</v>
      </c>
      <c r="C320" s="180">
        <f>A!B1855</f>
        <v>2976.9000000000015</v>
      </c>
      <c r="D320" s="180">
        <f>A!C1855</f>
        <v>-3510</v>
      </c>
      <c r="E320" s="180">
        <f>A!D1855</f>
        <v>4798</v>
      </c>
      <c r="F320" s="180">
        <f>A!E1855</f>
        <v>3223.0733729656131</v>
      </c>
      <c r="G320" s="180">
        <f>A!F1855</f>
        <v>3959</v>
      </c>
      <c r="H320" s="180">
        <f>A!G1855</f>
        <v>3694</v>
      </c>
      <c r="I320" s="32"/>
      <c r="J320" s="134">
        <f t="shared" si="51"/>
        <v>-3510</v>
      </c>
      <c r="K320" s="180">
        <f t="shared" si="52"/>
        <v>4798</v>
      </c>
      <c r="L320" s="180">
        <f t="shared" si="53"/>
        <v>2523.4955621609356</v>
      </c>
      <c r="M320" s="26">
        <f t="shared" si="54"/>
        <v>3.2922586132410872</v>
      </c>
      <c r="O320" s="698">
        <f>A!H1855</f>
        <v>0</v>
      </c>
      <c r="Z320" s="2"/>
    </row>
    <row r="321" spans="2:26" ht="12" customHeight="1">
      <c r="B321" s="186" t="s">
        <v>460</v>
      </c>
      <c r="C321" s="180">
        <f>A!B1856</f>
        <v>115.55999999999949</v>
      </c>
      <c r="D321" s="180">
        <f>A!C1856</f>
        <v>-1</v>
      </c>
      <c r="E321" s="180">
        <f>A!D1856</f>
        <v>-1</v>
      </c>
      <c r="F321" s="180">
        <f>A!E1856</f>
        <v>0.53144271505516372</v>
      </c>
      <c r="G321" s="180">
        <f>A!F1856</f>
        <v>380</v>
      </c>
      <c r="H321" s="180">
        <f>A!G1856</f>
        <v>1211</v>
      </c>
      <c r="I321" s="32"/>
      <c r="J321" s="134">
        <f t="shared" si="51"/>
        <v>-1</v>
      </c>
      <c r="K321" s="180">
        <f t="shared" si="52"/>
        <v>1211</v>
      </c>
      <c r="L321" s="180">
        <f t="shared" si="53"/>
        <v>284.18190711917578</v>
      </c>
      <c r="M321" s="26">
        <f t="shared" si="54"/>
        <v>4.2648739051910516</v>
      </c>
      <c r="O321" s="698">
        <f>A!H1856</f>
        <v>0.5724170739940746</v>
      </c>
      <c r="Z321" s="2"/>
    </row>
    <row r="322" spans="2:26" ht="12" customHeight="1">
      <c r="B322" s="186" t="s">
        <v>461</v>
      </c>
      <c r="C322" s="180">
        <f>A!B1857</f>
        <v>-360.54000000000087</v>
      </c>
      <c r="D322" s="180">
        <f>A!C1857</f>
        <v>722</v>
      </c>
      <c r="E322" s="180">
        <f>A!D1857</f>
        <v>942</v>
      </c>
      <c r="F322" s="180">
        <f>A!E1857</f>
        <v>-1714.5040820153627</v>
      </c>
      <c r="G322" s="180">
        <f>A!F1857</f>
        <v>-1516</v>
      </c>
      <c r="H322" s="180">
        <f>A!G1857</f>
        <v>-1458</v>
      </c>
      <c r="I322" s="32"/>
      <c r="J322" s="134">
        <f t="shared" si="51"/>
        <v>-1714.5040820153627</v>
      </c>
      <c r="K322" s="180">
        <f t="shared" si="52"/>
        <v>942</v>
      </c>
      <c r="L322" s="180">
        <f t="shared" si="53"/>
        <v>-564.17401366922729</v>
      </c>
      <c r="M322" s="26">
        <f t="shared" si="54"/>
        <v>4.7086608345148973</v>
      </c>
      <c r="O322" s="698">
        <f>A!H1857</f>
        <v>-1687.9843524688586</v>
      </c>
      <c r="Z322" s="2"/>
    </row>
    <row r="323" spans="2:26" ht="12" customHeight="1">
      <c r="B323" s="186" t="s">
        <v>467</v>
      </c>
      <c r="C323" s="180">
        <f>A!B1858</f>
        <v>17439.599999999999</v>
      </c>
      <c r="D323" s="180">
        <f>A!C1858</f>
        <v>16274</v>
      </c>
      <c r="E323" s="180">
        <f>A!D1858</f>
        <v>23002</v>
      </c>
      <c r="F323" s="180">
        <f>A!E1858</f>
        <v>16082.460084178638</v>
      </c>
      <c r="G323" s="180"/>
      <c r="H323" s="180">
        <f>A!G1858</f>
        <v>16253</v>
      </c>
      <c r="I323" s="32"/>
      <c r="J323" s="134">
        <f t="shared" si="51"/>
        <v>16082.460084178638</v>
      </c>
      <c r="K323" s="180">
        <f t="shared" si="52"/>
        <v>23002</v>
      </c>
      <c r="L323" s="180">
        <f t="shared" si="53"/>
        <v>17810.212016835729</v>
      </c>
      <c r="M323" s="26">
        <f t="shared" si="54"/>
        <v>0.38851530286559327</v>
      </c>
      <c r="O323" s="698">
        <f>A!H1858</f>
        <v>12119.541880943078</v>
      </c>
      <c r="Z323" s="2"/>
    </row>
    <row r="324" spans="2:26" ht="12" customHeight="1">
      <c r="B324" s="186" t="s">
        <v>468</v>
      </c>
      <c r="C324" s="180">
        <f>A!B1859</f>
        <v>1503.1999999999989</v>
      </c>
      <c r="D324" s="180">
        <f>A!C1859</f>
        <v>0</v>
      </c>
      <c r="E324" s="180">
        <f>A!D1859</f>
        <v>-3</v>
      </c>
      <c r="F324" s="180"/>
      <c r="G324" s="180"/>
      <c r="H324" s="180">
        <f>A!G1859</f>
        <v>-15</v>
      </c>
      <c r="I324" s="32"/>
      <c r="J324" s="134">
        <f t="shared" si="51"/>
        <v>-15</v>
      </c>
      <c r="K324" s="180">
        <f t="shared" si="52"/>
        <v>1503.1999999999989</v>
      </c>
      <c r="L324" s="180">
        <f t="shared" si="53"/>
        <v>371.29999999999973</v>
      </c>
      <c r="M324" s="26">
        <f t="shared" si="54"/>
        <v>4.0888769189334768</v>
      </c>
      <c r="O324" s="698">
        <f>A!H1859</f>
        <v>0</v>
      </c>
      <c r="Z324" s="2"/>
    </row>
    <row r="325" spans="2:26" ht="12" customHeight="1">
      <c r="B325" s="186" t="s">
        <v>469</v>
      </c>
      <c r="C325" s="180">
        <f>A!B1860</f>
        <v>115.34000000000015</v>
      </c>
      <c r="D325" s="180">
        <f>A!C1860</f>
        <v>0</v>
      </c>
      <c r="E325" s="180">
        <f>A!D1860</f>
        <v>0</v>
      </c>
      <c r="F325" s="180">
        <f>A!E1860</f>
        <v>-5.6388671509921551E-11</v>
      </c>
      <c r="G325" s="180"/>
      <c r="H325" s="180">
        <f>A!G1860</f>
        <v>2</v>
      </c>
      <c r="I325" s="32"/>
      <c r="J325" s="134">
        <f t="shared" si="51"/>
        <v>-5.6388671509921551E-11</v>
      </c>
      <c r="K325" s="180">
        <f t="shared" si="52"/>
        <v>115.34000000000015</v>
      </c>
      <c r="L325" s="180">
        <f t="shared" si="53"/>
        <v>23.467999999988752</v>
      </c>
      <c r="M325" s="26">
        <f t="shared" si="54"/>
        <v>4.9147775694610454</v>
      </c>
      <c r="O325" s="698">
        <f>A!H1860</f>
        <v>0</v>
      </c>
      <c r="Z325" s="2"/>
    </row>
    <row r="326" spans="2:26" ht="12" customHeight="1">
      <c r="B326" s="186" t="s">
        <v>470</v>
      </c>
      <c r="C326" s="180">
        <f>A!B1861</f>
        <v>0</v>
      </c>
      <c r="D326" s="180">
        <f>A!C1861</f>
        <v>1801</v>
      </c>
      <c r="E326" s="180">
        <f>A!D1861</f>
        <v>1707</v>
      </c>
      <c r="F326" s="180">
        <f>A!E1861</f>
        <v>838.95219381283277</v>
      </c>
      <c r="G326" s="180"/>
      <c r="H326" s="180">
        <f>A!G1861</f>
        <v>2</v>
      </c>
      <c r="I326" s="32"/>
      <c r="J326" s="134">
        <f t="shared" si="51"/>
        <v>0</v>
      </c>
      <c r="K326" s="180">
        <f t="shared" si="52"/>
        <v>1801</v>
      </c>
      <c r="L326" s="180">
        <f t="shared" si="53"/>
        <v>869.79043876256651</v>
      </c>
      <c r="M326" s="26">
        <f t="shared" si="54"/>
        <v>2.0706137015741937</v>
      </c>
      <c r="O326" s="698">
        <f>A!H1861</f>
        <v>777.42260259442264</v>
      </c>
      <c r="Z326" s="2"/>
    </row>
    <row r="327" spans="2:26" ht="12" customHeight="1">
      <c r="B327" s="186" t="s">
        <v>471</v>
      </c>
      <c r="C327" s="180">
        <f>A!B1862</f>
        <v>0</v>
      </c>
      <c r="D327" s="180">
        <f>A!C1862</f>
        <v>0</v>
      </c>
      <c r="E327" s="180">
        <f>A!D1862</f>
        <v>-3</v>
      </c>
      <c r="F327" s="180">
        <f>A!E1862</f>
        <v>-2.9103830456733704E-11</v>
      </c>
      <c r="G327" s="180"/>
      <c r="H327" s="180">
        <f>A!G1862</f>
        <v>-253</v>
      </c>
      <c r="I327" s="32"/>
      <c r="J327" s="134">
        <f t="shared" si="51"/>
        <v>-253</v>
      </c>
      <c r="K327" s="180">
        <f t="shared" si="52"/>
        <v>0</v>
      </c>
      <c r="L327" s="180">
        <f t="shared" si="53"/>
        <v>-51.200000000005822</v>
      </c>
      <c r="M327" s="26">
        <f t="shared" si="54"/>
        <v>4.9414062499994378</v>
      </c>
      <c r="O327" s="698">
        <f>A!H1862</f>
        <v>1.5643308870494366E-10</v>
      </c>
      <c r="Z327" s="2"/>
    </row>
    <row r="328" spans="2:26" ht="12" customHeight="1">
      <c r="B328" s="186" t="s">
        <v>489</v>
      </c>
      <c r="C328" s="180">
        <f>A!B1863</f>
        <v>-1670.2400000000007</v>
      </c>
      <c r="D328" s="180">
        <f>A!C1863</f>
        <v>-1571</v>
      </c>
      <c r="E328" s="180">
        <f>A!D1863</f>
        <v>-1661</v>
      </c>
      <c r="F328" s="180">
        <f>A!E1863</f>
        <v>-2396.1013806175297</v>
      </c>
      <c r="G328" s="180">
        <f>A!F1863</f>
        <v>-2570</v>
      </c>
      <c r="H328" s="180">
        <f>A!G1863</f>
        <v>-2630</v>
      </c>
      <c r="I328" s="32"/>
      <c r="J328" s="134">
        <f t="shared" si="51"/>
        <v>-2630</v>
      </c>
      <c r="K328" s="180">
        <f t="shared" si="52"/>
        <v>-1571</v>
      </c>
      <c r="L328" s="180">
        <f t="shared" si="53"/>
        <v>-2083.0568967695885</v>
      </c>
      <c r="M328" s="26">
        <f t="shared" si="54"/>
        <v>0.50838745770329208</v>
      </c>
      <c r="O328" s="698">
        <f>A!H1863</f>
        <v>-2687.3177197176601</v>
      </c>
      <c r="Z328" s="15"/>
    </row>
    <row r="329" spans="2:26" ht="12" customHeight="1">
      <c r="B329" s="186" t="s">
        <v>490</v>
      </c>
      <c r="C329" s="180">
        <f>A!B1864</f>
        <v>927.09999999999945</v>
      </c>
      <c r="D329" s="180">
        <f>A!C1864</f>
        <v>990</v>
      </c>
      <c r="E329" s="180">
        <f>A!D1864</f>
        <v>990</v>
      </c>
      <c r="F329" s="180">
        <f>A!E1864</f>
        <v>1116.0714636499733</v>
      </c>
      <c r="G329" s="180">
        <f>A!F1864</f>
        <v>1045</v>
      </c>
      <c r="H329" s="180">
        <f>A!G1864</f>
        <v>1112</v>
      </c>
      <c r="I329" s="32"/>
      <c r="J329" s="134">
        <f t="shared" si="51"/>
        <v>927.09999999999945</v>
      </c>
      <c r="K329" s="180">
        <f t="shared" si="52"/>
        <v>1116.0714636499733</v>
      </c>
      <c r="L329" s="180">
        <f t="shared" si="53"/>
        <v>1030.0285772749955</v>
      </c>
      <c r="M329" s="26">
        <f t="shared" si="54"/>
        <v>0.18346235028731883</v>
      </c>
      <c r="O329" s="698">
        <f>A!H1864</f>
        <v>1139.2343169729911</v>
      </c>
      <c r="Z329" s="15"/>
    </row>
    <row r="330" spans="2:26" ht="12" customHeight="1">
      <c r="B330" s="186" t="s">
        <v>491</v>
      </c>
      <c r="C330" s="180">
        <f>A!B1865</f>
        <v>123.36999999999989</v>
      </c>
      <c r="D330" s="180">
        <f>A!C1865</f>
        <v>-122</v>
      </c>
      <c r="E330" s="180">
        <f>A!D1865</f>
        <v>-122</v>
      </c>
      <c r="F330" s="180">
        <f>A!E1865</f>
        <v>248.8577711765829</v>
      </c>
      <c r="G330" s="180">
        <f>A!F1865</f>
        <v>212</v>
      </c>
      <c r="H330" s="180">
        <f>A!G1865</f>
        <v>-144</v>
      </c>
      <c r="I330" s="32"/>
      <c r="J330" s="134">
        <f t="shared" si="51"/>
        <v>-144</v>
      </c>
      <c r="K330" s="180">
        <f t="shared" si="52"/>
        <v>248.8577711765829</v>
      </c>
      <c r="L330" s="180">
        <f t="shared" si="53"/>
        <v>32.704628529430465</v>
      </c>
      <c r="M330" s="26">
        <f t="shared" si="54"/>
        <v>12.01229883479812</v>
      </c>
      <c r="O330" s="698">
        <f>A!H1865</f>
        <v>221.29834765432315</v>
      </c>
      <c r="Z330" s="15"/>
    </row>
    <row r="331" spans="2:26" ht="12" customHeight="1">
      <c r="B331" s="186" t="s">
        <v>492</v>
      </c>
      <c r="C331" s="180">
        <f>A!B1866</f>
        <v>-7965.4599999999837</v>
      </c>
      <c r="D331" s="180">
        <f>A!C1866</f>
        <v>-7733</v>
      </c>
      <c r="E331" s="180">
        <f>A!D1866</f>
        <v>-7733</v>
      </c>
      <c r="F331" s="180">
        <f>A!E1866</f>
        <v>-7837.6616075940283</v>
      </c>
      <c r="G331" s="180">
        <f>A!F1866</f>
        <v>-7626</v>
      </c>
      <c r="H331" s="180">
        <f>A!G1866</f>
        <v>-7726.1</v>
      </c>
      <c r="I331" s="32"/>
      <c r="J331" s="134">
        <f t="shared" si="51"/>
        <v>-7965.4599999999837</v>
      </c>
      <c r="K331" s="180">
        <f t="shared" si="52"/>
        <v>-7626</v>
      </c>
      <c r="L331" s="180">
        <f t="shared" si="53"/>
        <v>-7770.203601265669</v>
      </c>
      <c r="M331" s="26">
        <f t="shared" si="54"/>
        <v>4.3687400925336101E-2</v>
      </c>
      <c r="O331" s="698">
        <f>A!H1866</f>
        <v>-7908.9775784557942</v>
      </c>
      <c r="Z331" s="15"/>
    </row>
    <row r="332" spans="2:26" ht="12" customHeight="1" thickBot="1">
      <c r="B332" s="187" t="s">
        <v>493</v>
      </c>
      <c r="C332" s="28">
        <f>A!B1867</f>
        <v>-627.18599999998196</v>
      </c>
      <c r="D332" s="28">
        <f>A!C1867</f>
        <v>0</v>
      </c>
      <c r="E332" s="28">
        <f>A!D1867</f>
        <v>0</v>
      </c>
      <c r="F332" s="28">
        <f>A!E1867</f>
        <v>-1654.9514186530334</v>
      </c>
      <c r="G332" s="28">
        <f>A!F1867</f>
        <v>-841</v>
      </c>
      <c r="H332" s="28">
        <f>A!G1867</f>
        <v>-1181</v>
      </c>
      <c r="I332" s="128"/>
      <c r="J332" s="135">
        <f t="shared" si="51"/>
        <v>-1654.9514186530334</v>
      </c>
      <c r="K332" s="28">
        <f t="shared" si="52"/>
        <v>0</v>
      </c>
      <c r="L332" s="28">
        <f t="shared" si="53"/>
        <v>-717.35623644216923</v>
      </c>
      <c r="M332" s="29">
        <f t="shared" si="54"/>
        <v>2.3070147502459886</v>
      </c>
      <c r="O332" s="699">
        <f>A!H1867</f>
        <v>9.0949470177292824E-12</v>
      </c>
      <c r="Z332" s="15"/>
    </row>
    <row r="333" spans="2:26" ht="12" customHeight="1" thickTop="1">
      <c r="B333" s="774" t="s">
        <v>807</v>
      </c>
      <c r="C333" s="25"/>
      <c r="D333" s="30"/>
      <c r="E333" s="25"/>
      <c r="F333" s="25"/>
      <c r="G333" s="25"/>
      <c r="H333" s="25"/>
      <c r="I333" s="18"/>
      <c r="J333" s="18"/>
      <c r="K333" s="18"/>
      <c r="L333" s="18"/>
      <c r="M333" s="18"/>
      <c r="N333" s="31"/>
      <c r="O333" s="689"/>
      <c r="Z333" s="15"/>
    </row>
    <row r="334" spans="2:26" ht="12" customHeight="1">
      <c r="O334" s="689"/>
      <c r="Z334" s="14"/>
    </row>
    <row r="335" spans="2:26" ht="12" customHeight="1">
      <c r="B335" s="373"/>
      <c r="C335" s="2"/>
      <c r="D335" s="14"/>
      <c r="E335" s="30"/>
      <c r="F335" s="14"/>
      <c r="G335" s="14"/>
      <c r="H335" s="14"/>
      <c r="I335" s="2"/>
      <c r="J335" s="14"/>
      <c r="K335" s="14"/>
      <c r="L335" s="14"/>
      <c r="O335" s="689"/>
      <c r="Z335" s="14"/>
    </row>
    <row r="336" spans="2:26" ht="16.5" customHeight="1" thickBot="1">
      <c r="B336" s="173" t="s">
        <v>2206</v>
      </c>
      <c r="C336" s="18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32"/>
      <c r="O336" s="724"/>
      <c r="P336" s="2"/>
      <c r="Q336" s="12"/>
      <c r="R336" s="12"/>
      <c r="S336" s="12"/>
      <c r="T336" s="12"/>
      <c r="U336" s="2"/>
      <c r="V336" s="2"/>
      <c r="W336" s="2"/>
      <c r="X336" s="2"/>
      <c r="Y336" s="12"/>
      <c r="Z336" s="14"/>
    </row>
    <row r="337" spans="2:26" ht="12" customHeight="1" thickTop="1">
      <c r="B337" s="19" t="s">
        <v>241</v>
      </c>
      <c r="C337" s="129"/>
      <c r="D337" s="130"/>
      <c r="E337" s="129"/>
      <c r="F337" s="130"/>
      <c r="G337" s="130"/>
      <c r="H337" s="130"/>
      <c r="I337" s="126"/>
      <c r="J337" s="1096" t="s">
        <v>23</v>
      </c>
      <c r="K337" s="1097"/>
      <c r="L337" s="1097"/>
      <c r="M337" s="1098"/>
      <c r="O337" s="695"/>
      <c r="Z337" s="14"/>
    </row>
    <row r="338" spans="2:26" ht="12" customHeight="1">
      <c r="B338" s="153"/>
      <c r="C338" s="663" t="s">
        <v>237</v>
      </c>
      <c r="D338" s="663" t="s">
        <v>426</v>
      </c>
      <c r="E338" s="663" t="s">
        <v>250</v>
      </c>
      <c r="F338" s="664" t="s">
        <v>357</v>
      </c>
      <c r="G338" s="663" t="s">
        <v>372</v>
      </c>
      <c r="H338" s="665" t="s">
        <v>384</v>
      </c>
      <c r="I338" s="383"/>
      <c r="J338" s="179"/>
      <c r="K338" s="179"/>
      <c r="L338" s="179"/>
      <c r="M338" s="22" t="s">
        <v>24</v>
      </c>
      <c r="O338" s="694" t="str">
        <f>YourData!$J$4</f>
        <v>Tested Prg</v>
      </c>
      <c r="Z338" s="14"/>
    </row>
    <row r="339" spans="2:26" ht="12" customHeight="1">
      <c r="B339" s="154" t="s">
        <v>803</v>
      </c>
      <c r="C339" s="23" t="s">
        <v>25</v>
      </c>
      <c r="D339" s="23" t="s">
        <v>13</v>
      </c>
      <c r="E339" s="23" t="s">
        <v>13</v>
      </c>
      <c r="F339" s="322" t="s">
        <v>355</v>
      </c>
      <c r="G339" s="322" t="s">
        <v>365</v>
      </c>
      <c r="H339" s="322" t="s">
        <v>385</v>
      </c>
      <c r="I339" s="384"/>
      <c r="J339" s="23" t="s">
        <v>26</v>
      </c>
      <c r="K339" s="23" t="s">
        <v>27</v>
      </c>
      <c r="L339" s="23" t="s">
        <v>603</v>
      </c>
      <c r="M339" s="24" t="s">
        <v>604</v>
      </c>
      <c r="O339" s="705" t="str">
        <f>YourData!$J$8</f>
        <v>Org</v>
      </c>
      <c r="Z339" s="14"/>
    </row>
    <row r="340" spans="2:26" ht="12" customHeight="1">
      <c r="B340" s="185" t="s">
        <v>454</v>
      </c>
      <c r="C340" s="183">
        <f>A!B1910</f>
        <v>-2.503710504220269E-2</v>
      </c>
      <c r="D340" s="183">
        <f>A!C1910</f>
        <v>0.2719999999999998</v>
      </c>
      <c r="E340" s="183">
        <f>A!D1910</f>
        <v>0.27099999999999991</v>
      </c>
      <c r="F340" s="183">
        <f>A!E1910</f>
        <v>0.2477009090155784</v>
      </c>
      <c r="G340" s="183">
        <f>A!F1910</f>
        <v>0.25702934970804447</v>
      </c>
      <c r="H340" s="183">
        <f>A!G1910</f>
        <v>0.24000000000000021</v>
      </c>
      <c r="I340" s="183"/>
      <c r="J340" s="183">
        <f t="shared" ref="J340:J357" si="55">MINA(C340:I340)</f>
        <v>-2.503710504220269E-2</v>
      </c>
      <c r="K340" s="183">
        <f t="shared" ref="K340:K357" si="56">MAXA(C340:I340)</f>
        <v>0.2719999999999998</v>
      </c>
      <c r="L340" s="897">
        <f>AVERAGE(C340:I340)</f>
        <v>0.21044885894690335</v>
      </c>
      <c r="M340" s="26">
        <f>ABS((K340-J340)/L340)</f>
        <v>1.4114455479995998</v>
      </c>
      <c r="O340" s="700">
        <f>A!H1910</f>
        <v>0.36291455751361745</v>
      </c>
      <c r="Z340" s="14"/>
    </row>
    <row r="341" spans="2:26" ht="12" customHeight="1">
      <c r="B341" s="186" t="s">
        <v>455</v>
      </c>
      <c r="C341" s="183">
        <f>A!B1911</f>
        <v>0</v>
      </c>
      <c r="D341" s="183">
        <f>A!C1911</f>
        <v>1.2739999999999996</v>
      </c>
      <c r="E341" s="183">
        <f>A!D1911</f>
        <v>1.1099999999999994</v>
      </c>
      <c r="F341" s="183">
        <f>A!E1911</f>
        <v>1.4297918665007181E-2</v>
      </c>
      <c r="G341" s="183">
        <f>A!F1911</f>
        <v>7.2694012320202006E-2</v>
      </c>
      <c r="H341" s="183">
        <f>A!G1911</f>
        <v>0.5</v>
      </c>
      <c r="I341" s="188"/>
      <c r="J341" s="183">
        <f t="shared" si="55"/>
        <v>0</v>
      </c>
      <c r="K341" s="183">
        <f t="shared" si="56"/>
        <v>1.2739999999999996</v>
      </c>
      <c r="L341" s="897">
        <f t="shared" ref="L341:L357" si="57">AVERAGE(C341:I341)</f>
        <v>0.49516532183086803</v>
      </c>
      <c r="M341" s="26">
        <f t="shared" ref="M341:M357" si="58">ABS((K341-J341)/L341)</f>
        <v>2.57287807492132</v>
      </c>
      <c r="O341" s="700">
        <f>A!H1911</f>
        <v>8.2585174178078091E-2</v>
      </c>
      <c r="Z341" s="14"/>
    </row>
    <row r="342" spans="2:26" ht="12" customHeight="1">
      <c r="B342" s="186" t="s">
        <v>456</v>
      </c>
      <c r="C342" s="183">
        <f>A!B1912</f>
        <v>0</v>
      </c>
      <c r="D342" s="183">
        <f>A!C1912</f>
        <v>0.23999999999999977</v>
      </c>
      <c r="E342" s="183">
        <f>A!D1912</f>
        <v>1.7379999999999995</v>
      </c>
      <c r="F342" s="183">
        <f>A!E1912</f>
        <v>0.14626131959988165</v>
      </c>
      <c r="G342" s="183">
        <f>A!F1912</f>
        <v>0.25133541762216671</v>
      </c>
      <c r="H342" s="183">
        <f>A!G1912</f>
        <v>0.16999999999999993</v>
      </c>
      <c r="I342" s="188"/>
      <c r="J342" s="183">
        <f t="shared" si="55"/>
        <v>0</v>
      </c>
      <c r="K342" s="183">
        <f t="shared" si="56"/>
        <v>1.7379999999999995</v>
      </c>
      <c r="L342" s="897">
        <f t="shared" si="57"/>
        <v>0.42426612287034127</v>
      </c>
      <c r="M342" s="26">
        <f t="shared" si="58"/>
        <v>4.0964854517294196</v>
      </c>
      <c r="O342" s="700">
        <f>A!H1912</f>
        <v>7.8722564117080118E-2</v>
      </c>
      <c r="Z342" s="14"/>
    </row>
    <row r="343" spans="2:26" ht="12" customHeight="1">
      <c r="B343" s="186" t="s">
        <v>457</v>
      </c>
      <c r="C343" s="183">
        <f>A!B1913</f>
        <v>0</v>
      </c>
      <c r="D343" s="183">
        <f>A!C1913</f>
        <v>-1.0339999999999998</v>
      </c>
      <c r="E343" s="183">
        <f>A!D1913</f>
        <v>0.62800000000000011</v>
      </c>
      <c r="F343" s="183">
        <f>A!E1913</f>
        <v>0.13196340093487446</v>
      </c>
      <c r="G343" s="183">
        <f>A!F1913</f>
        <v>0.17864140530196471</v>
      </c>
      <c r="H343" s="183">
        <f>A!G1913</f>
        <v>-0.33000000000000007</v>
      </c>
      <c r="I343" s="188"/>
      <c r="J343" s="183">
        <f>MINA(C343:I343)</f>
        <v>-1.0339999999999998</v>
      </c>
      <c r="K343" s="183">
        <f>MAXA(C343:I343)</f>
        <v>0.62800000000000011</v>
      </c>
      <c r="L343" s="897">
        <f t="shared" si="57"/>
        <v>-7.0899198960526766E-2</v>
      </c>
      <c r="M343" s="26">
        <f t="shared" si="58"/>
        <v>23.441731703137027</v>
      </c>
      <c r="O343" s="700">
        <f>A!H1913</f>
        <v>-3.862610060997973E-3</v>
      </c>
      <c r="Z343" s="14"/>
    </row>
    <row r="344" spans="2:26" ht="12" customHeight="1">
      <c r="B344" s="186" t="s">
        <v>458</v>
      </c>
      <c r="C344" s="183">
        <f>A!B1914</f>
        <v>0</v>
      </c>
      <c r="D344" s="183">
        <f>A!C1914</f>
        <v>0.75200000000000022</v>
      </c>
      <c r="E344" s="183">
        <f>A!D1914</f>
        <v>1.4820000000000002</v>
      </c>
      <c r="F344" s="183">
        <f>A!E1914</f>
        <v>6.1376482014672717E-2</v>
      </c>
      <c r="G344" s="183">
        <f>A!F1914</f>
        <v>0.14655015781869229</v>
      </c>
      <c r="H344" s="183">
        <f>A!G1914</f>
        <v>7.0000000000000284E-2</v>
      </c>
      <c r="I344" s="188"/>
      <c r="J344" s="183">
        <f>MINA(C344:I344)</f>
        <v>0</v>
      </c>
      <c r="K344" s="183">
        <f>MAXA(C344:I344)</f>
        <v>1.4820000000000002</v>
      </c>
      <c r="L344" s="897">
        <f t="shared" si="57"/>
        <v>0.41865443997222762</v>
      </c>
      <c r="M344" s="26">
        <f t="shared" si="58"/>
        <v>3.5399122963996561</v>
      </c>
      <c r="O344" s="700">
        <f>A!H1914</f>
        <v>6.2842273573386009E-2</v>
      </c>
      <c r="Z344" s="14"/>
    </row>
    <row r="345" spans="2:26" ht="12" customHeight="1">
      <c r="B345" s="186" t="s">
        <v>459</v>
      </c>
      <c r="C345" s="183">
        <f>A!B1915</f>
        <v>0</v>
      </c>
      <c r="D345" s="183">
        <f>A!C1915</f>
        <v>-0.51200000000000045</v>
      </c>
      <c r="E345" s="183">
        <f>A!D1915</f>
        <v>0.25599999999999934</v>
      </c>
      <c r="F345" s="183">
        <f>A!E1915</f>
        <v>8.4884837585208928E-2</v>
      </c>
      <c r="G345" s="183">
        <f>A!F1915</f>
        <v>0.10478525980347442</v>
      </c>
      <c r="H345" s="183">
        <f>A!G1915</f>
        <v>9.9999999999999645E-2</v>
      </c>
      <c r="I345" s="188"/>
      <c r="J345" s="183">
        <f>MINA(C345:I345)</f>
        <v>-0.51200000000000045</v>
      </c>
      <c r="K345" s="183">
        <f>MAXA(C345:I345)</f>
        <v>0.25599999999999934</v>
      </c>
      <c r="L345" s="897">
        <f t="shared" si="57"/>
        <v>5.6116828981136457E-3</v>
      </c>
      <c r="M345" s="26">
        <f t="shared" si="58"/>
        <v>136.85734100516643</v>
      </c>
      <c r="O345" s="700">
        <f>A!H1915</f>
        <v>1.5880290543694109E-2</v>
      </c>
      <c r="Z345" s="14"/>
    </row>
    <row r="346" spans="2:26" ht="12" customHeight="1">
      <c r="B346" s="186" t="s">
        <v>460</v>
      </c>
      <c r="C346" s="183">
        <f>A!B1916</f>
        <v>0</v>
      </c>
      <c r="D346" s="183">
        <f>A!C1916</f>
        <v>1.9999999999999574E-2</v>
      </c>
      <c r="E346" s="183">
        <f>A!D1916</f>
        <v>5.9999999999997833E-3</v>
      </c>
      <c r="F346" s="183">
        <f>A!E1916</f>
        <v>0.63002364117033594</v>
      </c>
      <c r="G346" s="183">
        <f>A!F1916</f>
        <v>6.1488078409198899E-2</v>
      </c>
      <c r="H346" s="183">
        <f>A!G1916</f>
        <v>0</v>
      </c>
      <c r="I346" s="188"/>
      <c r="J346" s="183">
        <f t="shared" si="55"/>
        <v>0</v>
      </c>
      <c r="K346" s="183">
        <f t="shared" si="56"/>
        <v>0.63002364117033594</v>
      </c>
      <c r="L346" s="897">
        <f t="shared" si="57"/>
        <v>0.11958528659658903</v>
      </c>
      <c r="M346" s="26">
        <f t="shared" si="58"/>
        <v>5.2684043254892057</v>
      </c>
      <c r="O346" s="700">
        <f>A!H1916</f>
        <v>0.74126808947454581</v>
      </c>
      <c r="Z346" s="14"/>
    </row>
    <row r="347" spans="2:26" ht="12" customHeight="1">
      <c r="B347" s="186" t="s">
        <v>461</v>
      </c>
      <c r="C347" s="183">
        <f>A!B1917</f>
        <v>0.23262741822968813</v>
      </c>
      <c r="D347" s="183">
        <f>A!C1917</f>
        <v>0.55899999999999972</v>
      </c>
      <c r="E347" s="183">
        <f>A!D1917</f>
        <v>0.5699999999999994</v>
      </c>
      <c r="F347" s="183">
        <f>A!E1917</f>
        <v>0.53014395668865522</v>
      </c>
      <c r="G347" s="183">
        <f>A!F1917</f>
        <v>0.56139931610307636</v>
      </c>
      <c r="H347" s="183">
        <f>A!G1917</f>
        <v>0.5600000000000005</v>
      </c>
      <c r="I347" s="188"/>
      <c r="J347" s="183">
        <f t="shared" si="55"/>
        <v>0.23262741822968813</v>
      </c>
      <c r="K347" s="183">
        <f t="shared" si="56"/>
        <v>0.5699999999999994</v>
      </c>
      <c r="L347" s="897">
        <f t="shared" si="57"/>
        <v>0.50219511517023652</v>
      </c>
      <c r="M347" s="26">
        <f t="shared" si="58"/>
        <v>0.67179582512654878</v>
      </c>
      <c r="O347" s="700">
        <f>A!H1917</f>
        <v>0.60911538715645452</v>
      </c>
    </row>
    <row r="348" spans="2:26" ht="12" customHeight="1">
      <c r="B348" s="186" t="s">
        <v>467</v>
      </c>
      <c r="C348" s="183">
        <f>A!B1918</f>
        <v>-9.1397944443967205E-2</v>
      </c>
      <c r="D348" s="183">
        <f>A!C1918</f>
        <v>0.21899999999999986</v>
      </c>
      <c r="E348" s="183">
        <f>A!D1918</f>
        <v>0.91899999999999959</v>
      </c>
      <c r="F348" s="183">
        <f>A!E1918</f>
        <v>0.14624739507340045</v>
      </c>
      <c r="G348" s="183"/>
      <c r="H348" s="183">
        <f>A!G1918</f>
        <v>0.16999999999999993</v>
      </c>
      <c r="I348" s="188"/>
      <c r="J348" s="183">
        <f t="shared" si="55"/>
        <v>-9.1397944443967205E-2</v>
      </c>
      <c r="K348" s="183">
        <f t="shared" si="56"/>
        <v>0.91899999999999959</v>
      </c>
      <c r="L348" s="897">
        <f t="shared" si="57"/>
        <v>0.2725698901258865</v>
      </c>
      <c r="M348" s="26">
        <f t="shared" si="58"/>
        <v>3.7069316202802671</v>
      </c>
      <c r="O348" s="700">
        <f>A!H1918</f>
        <v>7.0740980693104305E-2</v>
      </c>
    </row>
    <row r="349" spans="2:26" ht="12" customHeight="1">
      <c r="B349" s="186" t="s">
        <v>468</v>
      </c>
      <c r="C349" s="183">
        <f>A!B1919</f>
        <v>-0.28042792095087998</v>
      </c>
      <c r="D349" s="183">
        <f>A!C1919</f>
        <v>3.3999999999999808E-2</v>
      </c>
      <c r="E349" s="183">
        <f>A!D1919</f>
        <v>-2.0000000000002238E-3</v>
      </c>
      <c r="F349" s="183"/>
      <c r="G349" s="183"/>
      <c r="H349" s="183">
        <f>A!G1919</f>
        <v>-4.0000000000000036E-2</v>
      </c>
      <c r="I349" s="188"/>
      <c r="J349" s="183">
        <f t="shared" si="55"/>
        <v>-0.28042792095087998</v>
      </c>
      <c r="K349" s="183">
        <f t="shared" si="56"/>
        <v>3.3999999999999808E-2</v>
      </c>
      <c r="L349" s="897">
        <f t="shared" si="57"/>
        <v>-7.2106980237720109E-2</v>
      </c>
      <c r="M349" s="26">
        <f t="shared" si="58"/>
        <v>4.3605753550389066</v>
      </c>
      <c r="O349" s="700">
        <f>A!H1919</f>
        <v>0</v>
      </c>
    </row>
    <row r="350" spans="2:26" ht="12" customHeight="1">
      <c r="B350" s="186" t="s">
        <v>469</v>
      </c>
      <c r="C350" s="183">
        <f>A!B1920</f>
        <v>-0.38704909834862278</v>
      </c>
      <c r="D350" s="183">
        <f>A!C1920</f>
        <v>-6.2000000000000277E-2</v>
      </c>
      <c r="E350" s="183">
        <f>A!D1920</f>
        <v>-9.8000000000000309E-2</v>
      </c>
      <c r="F350" s="183">
        <f>A!E1920</f>
        <v>-0.10384494611625517</v>
      </c>
      <c r="G350" s="183"/>
      <c r="H350" s="183">
        <f>A!G1920</f>
        <v>6.0000000000000053E-2</v>
      </c>
      <c r="I350" s="188"/>
      <c r="J350" s="183">
        <f t="shared" si="55"/>
        <v>-0.38704909834862278</v>
      </c>
      <c r="K350" s="183">
        <f t="shared" si="56"/>
        <v>6.0000000000000053E-2</v>
      </c>
      <c r="L350" s="897">
        <f t="shared" si="57"/>
        <v>-0.11817880889297569</v>
      </c>
      <c r="M350" s="26">
        <f t="shared" si="58"/>
        <v>3.7828194626117484</v>
      </c>
      <c r="O350" s="700">
        <f>A!H1920</f>
        <v>0</v>
      </c>
    </row>
    <row r="351" spans="2:26" ht="12" customHeight="1">
      <c r="B351" s="186" t="s">
        <v>470</v>
      </c>
      <c r="C351" s="183">
        <f>A!B1921</f>
        <v>-0.38704909834862278</v>
      </c>
      <c r="D351" s="183">
        <f>A!C1921</f>
        <v>-6.4000000000000057E-2</v>
      </c>
      <c r="E351" s="183">
        <f>A!D1921</f>
        <v>-9.8000000000000309E-2</v>
      </c>
      <c r="F351" s="183">
        <f>A!E1921</f>
        <v>-0.13252696337398362</v>
      </c>
      <c r="G351" s="183"/>
      <c r="H351" s="183">
        <f>A!G1921</f>
        <v>5.0000000000000266E-2</v>
      </c>
      <c r="I351" s="188"/>
      <c r="J351" s="183">
        <f t="shared" si="55"/>
        <v>-0.38704909834862278</v>
      </c>
      <c r="K351" s="183">
        <f t="shared" si="56"/>
        <v>5.0000000000000266E-2</v>
      </c>
      <c r="L351" s="897">
        <f t="shared" si="57"/>
        <v>-0.12631521234452131</v>
      </c>
      <c r="M351" s="26">
        <f t="shared" si="58"/>
        <v>3.4599878370673478</v>
      </c>
      <c r="O351" s="700">
        <f>A!H1921</f>
        <v>-0.21300494580611584</v>
      </c>
      <c r="Z351" s="2"/>
    </row>
    <row r="352" spans="2:26" ht="12" customHeight="1">
      <c r="B352" s="186" t="s">
        <v>471</v>
      </c>
      <c r="C352" s="183">
        <f>A!B1922</f>
        <v>-0.28486266604066124</v>
      </c>
      <c r="D352" s="183">
        <f>A!C1922</f>
        <v>-9.5000000000000195E-2</v>
      </c>
      <c r="E352" s="183">
        <f>A!D1922</f>
        <v>-9.8000000000000309E-2</v>
      </c>
      <c r="F352" s="183">
        <f>A!E1922</f>
        <v>-0.12337825841886607</v>
      </c>
      <c r="G352" s="183"/>
      <c r="H352" s="183">
        <f>A!G1922</f>
        <v>-6.999999999999984E-2</v>
      </c>
      <c r="I352" s="188"/>
      <c r="J352" s="183">
        <f t="shared" si="55"/>
        <v>-0.28486266604066124</v>
      </c>
      <c r="K352" s="183">
        <f t="shared" si="56"/>
        <v>-6.999999999999984E-2</v>
      </c>
      <c r="L352" s="897">
        <f t="shared" si="57"/>
        <v>-0.13424818489190554</v>
      </c>
      <c r="M352" s="26">
        <f t="shared" si="58"/>
        <v>1.6004884253270562</v>
      </c>
      <c r="O352" s="700">
        <f>A!H1922</f>
        <v>-0.21300494580612117</v>
      </c>
      <c r="Z352" s="2"/>
    </row>
    <row r="353" spans="2:26" ht="12" customHeight="1">
      <c r="B353" s="186" t="s">
        <v>489</v>
      </c>
      <c r="C353" s="183">
        <f>A!B1923</f>
        <v>0.10680263386901867</v>
      </c>
      <c r="D353" s="183">
        <f>A!C1923</f>
        <v>3.4979999999999998</v>
      </c>
      <c r="E353" s="183">
        <f>A!D1923</f>
        <v>1.444</v>
      </c>
      <c r="F353" s="183">
        <f>A!E1923</f>
        <v>0.27275600982229342</v>
      </c>
      <c r="G353" s="183">
        <f>A!F1923</f>
        <v>0.31401119721875537</v>
      </c>
      <c r="H353" s="183">
        <f>A!G1923</f>
        <v>0.25999999999999979</v>
      </c>
      <c r="I353" s="188"/>
      <c r="J353" s="183">
        <f t="shared" si="55"/>
        <v>0.10680263386901867</v>
      </c>
      <c r="K353" s="183">
        <f t="shared" si="56"/>
        <v>3.4979999999999998</v>
      </c>
      <c r="L353" s="897">
        <f t="shared" si="57"/>
        <v>0.98259497348501113</v>
      </c>
      <c r="M353" s="26">
        <f t="shared" si="58"/>
        <v>3.4512667555211261</v>
      </c>
      <c r="O353" s="700">
        <f>A!H1923</f>
        <v>0.60181656205638046</v>
      </c>
      <c r="Z353" s="15"/>
    </row>
    <row r="354" spans="2:26" ht="12" customHeight="1">
      <c r="B354" s="186" t="s">
        <v>490</v>
      </c>
      <c r="C354" s="183">
        <f>A!B1924</f>
        <v>0.41740162823860505</v>
      </c>
      <c r="D354" s="183">
        <f>A!C1924</f>
        <v>0</v>
      </c>
      <c r="E354" s="183">
        <f>A!D1924</f>
        <v>0</v>
      </c>
      <c r="F354" s="183">
        <f>A!E1924</f>
        <v>0.48668875334522799</v>
      </c>
      <c r="G354" s="183">
        <f>A!F1924</f>
        <v>0.50496243692161258</v>
      </c>
      <c r="H354" s="183">
        <f>A!G1924</f>
        <v>0.39000000000000057</v>
      </c>
      <c r="I354" s="188"/>
      <c r="J354" s="183">
        <f t="shared" si="55"/>
        <v>0</v>
      </c>
      <c r="K354" s="183">
        <f t="shared" si="56"/>
        <v>0.50496243692161258</v>
      </c>
      <c r="L354" s="897">
        <f t="shared" si="57"/>
        <v>0.29984213641757435</v>
      </c>
      <c r="M354" s="26">
        <f t="shared" si="58"/>
        <v>1.6840943136103392</v>
      </c>
      <c r="O354" s="700">
        <f>A!H1924</f>
        <v>0.3737214574211043</v>
      </c>
      <c r="Z354" s="15"/>
    </row>
    <row r="355" spans="2:26" ht="12" customHeight="1">
      <c r="B355" s="186" t="s">
        <v>491</v>
      </c>
      <c r="C355" s="183">
        <f>A!B1925</f>
        <v>0.90401996268755447</v>
      </c>
      <c r="D355" s="183">
        <f>A!C1925</f>
        <v>1.4290000000000003</v>
      </c>
      <c r="E355" s="183">
        <f>A!D1925</f>
        <v>1.3789999999999996</v>
      </c>
      <c r="F355" s="183">
        <f>A!E1925</f>
        <v>0.76636004188282536</v>
      </c>
      <c r="G355" s="183">
        <f>A!F1925</f>
        <v>0.8363252567480095</v>
      </c>
      <c r="H355" s="183">
        <f>A!G1925</f>
        <v>0.5600000000000005</v>
      </c>
      <c r="I355" s="188"/>
      <c r="J355" s="183">
        <f t="shared" si="55"/>
        <v>0.5600000000000005</v>
      </c>
      <c r="K355" s="183">
        <f t="shared" si="56"/>
        <v>1.4290000000000003</v>
      </c>
      <c r="L355" s="897">
        <f t="shared" si="57"/>
        <v>0.97911754355306491</v>
      </c>
      <c r="M355" s="26">
        <f t="shared" si="58"/>
        <v>0.88753388775624864</v>
      </c>
      <c r="O355" s="700">
        <f>A!H1925</f>
        <v>0.90966360452095163</v>
      </c>
      <c r="Z355" s="15"/>
    </row>
    <row r="356" spans="2:26" ht="12" customHeight="1">
      <c r="B356" s="186" t="s">
        <v>492</v>
      </c>
      <c r="C356" s="183">
        <f>A!B1926</f>
        <v>-0.26906792864342766</v>
      </c>
      <c r="D356" s="183">
        <f>A!C1926</f>
        <v>-3.3860000000000001</v>
      </c>
      <c r="E356" s="183">
        <f>A!D1926</f>
        <v>-1.4510000000000001</v>
      </c>
      <c r="F356" s="183">
        <f>A!E1926</f>
        <v>-0.27295684497387152</v>
      </c>
      <c r="G356" s="183">
        <f>A!F1926</f>
        <v>-0.34457714151234953</v>
      </c>
      <c r="H356" s="183">
        <f>A!G1926</f>
        <v>-0.25999999999999979</v>
      </c>
      <c r="I356" s="188"/>
      <c r="J356" s="183">
        <f t="shared" si="55"/>
        <v>-3.3860000000000001</v>
      </c>
      <c r="K356" s="183">
        <f t="shared" si="56"/>
        <v>-0.25999999999999979</v>
      </c>
      <c r="L356" s="897">
        <f t="shared" si="57"/>
        <v>-0.99726698585494145</v>
      </c>
      <c r="M356" s="26">
        <f t="shared" si="58"/>
        <v>3.1345668154452433</v>
      </c>
      <c r="O356" s="700">
        <f>A!H1926</f>
        <v>-0.42060282568976159</v>
      </c>
      <c r="Z356" s="15"/>
    </row>
    <row r="357" spans="2:26" ht="12" customHeight="1" thickBot="1">
      <c r="B357" s="187" t="s">
        <v>493</v>
      </c>
      <c r="C357" s="137">
        <f>A!B1927</f>
        <v>0.79447541603758243</v>
      </c>
      <c r="D357" s="137">
        <f>A!C1927</f>
        <v>0.81900000000000039</v>
      </c>
      <c r="E357" s="137">
        <f>A!D1927</f>
        <v>0.97299999999999986</v>
      </c>
      <c r="F357" s="137">
        <f>A!E1927</f>
        <v>0.47021239000479165</v>
      </c>
      <c r="G357" s="137">
        <f>A!F1927</f>
        <v>0.48982188295165363</v>
      </c>
      <c r="H357" s="137">
        <f>A!G1927</f>
        <v>0.48</v>
      </c>
      <c r="I357" s="189"/>
      <c r="J357" s="137">
        <f t="shared" si="55"/>
        <v>0.47021239000479165</v>
      </c>
      <c r="K357" s="137">
        <f t="shared" si="56"/>
        <v>0.97299999999999986</v>
      </c>
      <c r="L357" s="897">
        <f t="shared" si="57"/>
        <v>0.67108494816567132</v>
      </c>
      <c r="M357" s="26">
        <f t="shared" si="58"/>
        <v>0.74921604391443541</v>
      </c>
      <c r="O357" s="703">
        <f>A!H1927</f>
        <v>0.7005685542571598</v>
      </c>
      <c r="Z357" s="15"/>
    </row>
    <row r="358" spans="2:26" ht="12" customHeight="1" thickTop="1">
      <c r="B358" s="19" t="s">
        <v>242</v>
      </c>
      <c r="C358" s="129"/>
      <c r="D358" s="130"/>
      <c r="E358" s="129"/>
      <c r="F358" s="130"/>
      <c r="G358" s="130"/>
      <c r="H358" s="130"/>
      <c r="I358" s="126"/>
      <c r="J358" s="1096" t="s">
        <v>23</v>
      </c>
      <c r="K358" s="1097"/>
      <c r="L358" s="1097"/>
      <c r="M358" s="1098"/>
      <c r="N358" s="32"/>
      <c r="O358" s="729"/>
      <c r="P358" s="12"/>
      <c r="Q358" s="12"/>
      <c r="R358" s="30"/>
      <c r="S358" s="12"/>
      <c r="T358" s="12"/>
      <c r="U358" s="12"/>
      <c r="V358" s="2"/>
      <c r="W358" s="12"/>
      <c r="X358" s="12"/>
      <c r="Y358" s="17"/>
      <c r="Z358" s="15"/>
    </row>
    <row r="359" spans="2:26" ht="12" customHeight="1">
      <c r="B359" s="153"/>
      <c r="C359" s="663" t="s">
        <v>237</v>
      </c>
      <c r="D359" s="663" t="s">
        <v>426</v>
      </c>
      <c r="E359" s="663" t="s">
        <v>250</v>
      </c>
      <c r="F359" s="664" t="s">
        <v>357</v>
      </c>
      <c r="G359" s="663" t="s">
        <v>372</v>
      </c>
      <c r="H359" s="665" t="s">
        <v>384</v>
      </c>
      <c r="I359" s="383"/>
      <c r="J359" s="179"/>
      <c r="K359" s="179"/>
      <c r="L359" s="179"/>
      <c r="M359" s="22" t="s">
        <v>24</v>
      </c>
      <c r="N359" s="32"/>
      <c r="O359" s="694" t="str">
        <f>YourData!$J$4</f>
        <v>Tested Prg</v>
      </c>
      <c r="P359" s="12"/>
      <c r="Q359" s="12"/>
      <c r="R359" s="30"/>
      <c r="S359" s="12"/>
      <c r="T359" s="12"/>
      <c r="U359" s="12"/>
      <c r="V359" s="2"/>
      <c r="W359" s="12"/>
      <c r="X359" s="12"/>
      <c r="Y359" s="17"/>
      <c r="Z359" s="15"/>
    </row>
    <row r="360" spans="2:26" ht="12" customHeight="1">
      <c r="B360" s="154" t="s">
        <v>803</v>
      </c>
      <c r="C360" s="23" t="s">
        <v>25</v>
      </c>
      <c r="D360" s="23" t="s">
        <v>13</v>
      </c>
      <c r="E360" s="23" t="s">
        <v>13</v>
      </c>
      <c r="F360" s="322" t="s">
        <v>355</v>
      </c>
      <c r="G360" s="322" t="s">
        <v>365</v>
      </c>
      <c r="H360" s="322" t="s">
        <v>385</v>
      </c>
      <c r="I360" s="384"/>
      <c r="J360" s="23" t="s">
        <v>26</v>
      </c>
      <c r="K360" s="23" t="s">
        <v>27</v>
      </c>
      <c r="L360" s="23" t="s">
        <v>603</v>
      </c>
      <c r="M360" s="24" t="s">
        <v>604</v>
      </c>
      <c r="N360" s="32"/>
      <c r="O360" s="705" t="str">
        <f>YourData!$J$8</f>
        <v>Org</v>
      </c>
      <c r="P360" s="12"/>
      <c r="Q360" s="12"/>
      <c r="R360" s="30"/>
      <c r="S360" s="12"/>
      <c r="T360" s="12"/>
      <c r="U360" s="12"/>
      <c r="V360" s="2"/>
      <c r="W360" s="12"/>
      <c r="X360" s="12"/>
      <c r="Y360" s="17"/>
      <c r="Z360" s="15"/>
    </row>
    <row r="361" spans="2:26" ht="12" customHeight="1">
      <c r="B361" s="185" t="s">
        <v>454</v>
      </c>
      <c r="C361" s="183">
        <f>A!B1940</f>
        <v>7.2168953545786341E-2</v>
      </c>
      <c r="D361" s="183">
        <f>A!C1940</f>
        <v>5.2000000000000046E-2</v>
      </c>
      <c r="E361" s="183">
        <f>A!D1940</f>
        <v>4.9999999999999822E-2</v>
      </c>
      <c r="F361" s="183">
        <f>A!E1940</f>
        <v>0.11112912837364997</v>
      </c>
      <c r="G361" s="183">
        <f>A!F1940</f>
        <v>8.7015424049905921E-2</v>
      </c>
      <c r="H361" s="183">
        <f>A!G1940</f>
        <v>6.0000000000000053E-2</v>
      </c>
      <c r="I361" s="183"/>
      <c r="J361" s="169">
        <f t="shared" ref="J361:J378" si="59">MINA(C361:I361)</f>
        <v>4.9999999999999822E-2</v>
      </c>
      <c r="K361" s="183">
        <f t="shared" ref="K361:K378" si="60">MAXA(C361:I361)</f>
        <v>0.11112912837364997</v>
      </c>
      <c r="L361" s="897">
        <f>AVERAGE(C361:I361)</f>
        <v>7.2052250994890363E-2</v>
      </c>
      <c r="M361" s="26">
        <f>ABS((K361-J361)/L361)</f>
        <v>0.84839998098026337</v>
      </c>
      <c r="N361" s="32"/>
      <c r="O361" s="729">
        <f>A!H1940</f>
        <v>9.2696673138836783E-2</v>
      </c>
      <c r="P361" s="12"/>
      <c r="Q361" s="12"/>
      <c r="R361" s="30"/>
      <c r="S361" s="12"/>
      <c r="T361" s="12"/>
      <c r="U361" s="12"/>
      <c r="V361" s="2"/>
      <c r="W361" s="12"/>
      <c r="X361" s="12"/>
      <c r="Y361" s="17"/>
      <c r="Z361" s="15"/>
    </row>
    <row r="362" spans="2:26" ht="12" customHeight="1">
      <c r="B362" s="186" t="s">
        <v>455</v>
      </c>
      <c r="C362" s="183">
        <f>A!B1941</f>
        <v>3.2137147461959614E-2</v>
      </c>
      <c r="D362" s="183">
        <f>A!C1941</f>
        <v>3.0000000000001137E-3</v>
      </c>
      <c r="E362" s="183">
        <f>A!D1941</f>
        <v>4.0000000000000036E-3</v>
      </c>
      <c r="F362" s="183">
        <f>A!E1941</f>
        <v>5.9983747791654274E-2</v>
      </c>
      <c r="G362" s="183">
        <f>A!F1941</f>
        <v>2.8893343731450472E-2</v>
      </c>
      <c r="H362" s="183">
        <f>A!G1941</f>
        <v>2.0000000000000018E-2</v>
      </c>
      <c r="I362" s="191"/>
      <c r="J362" s="169">
        <f t="shared" si="59"/>
        <v>3.0000000000001137E-3</v>
      </c>
      <c r="K362" s="183">
        <f t="shared" si="60"/>
        <v>5.9983747791654274E-2</v>
      </c>
      <c r="L362" s="897">
        <f t="shared" ref="L362:L378" si="61">AVERAGE(C362:I362)</f>
        <v>2.4669039830844081E-2</v>
      </c>
      <c r="M362" s="26">
        <f t="shared" ref="M362:M378" si="62">ABS((K362-J362)/L362)</f>
        <v>2.3099297006447128</v>
      </c>
      <c r="N362" s="32"/>
      <c r="O362" s="729">
        <f>A!H1941</f>
        <v>4.865774180337068E-2</v>
      </c>
      <c r="P362" s="12"/>
      <c r="Q362" s="12"/>
      <c r="R362" s="30"/>
      <c r="S362" s="12"/>
      <c r="T362" s="12"/>
      <c r="U362" s="12"/>
      <c r="V362" s="2"/>
      <c r="W362" s="12"/>
      <c r="X362" s="12"/>
      <c r="Y362" s="17"/>
      <c r="Z362" s="15"/>
    </row>
    <row r="363" spans="2:26" ht="12" customHeight="1">
      <c r="B363" s="186" t="s">
        <v>456</v>
      </c>
      <c r="C363" s="183">
        <f>A!B1942</f>
        <v>3.2137147461959614E-2</v>
      </c>
      <c r="D363" s="183">
        <f>A!C1942</f>
        <v>0</v>
      </c>
      <c r="E363" s="183">
        <f>A!D1942</f>
        <v>0</v>
      </c>
      <c r="F363" s="183">
        <f>A!E1942</f>
        <v>6.2559303135176325E-2</v>
      </c>
      <c r="G363" s="183">
        <f>A!F1942</f>
        <v>3.7696176579154805E-2</v>
      </c>
      <c r="H363" s="183">
        <f>A!G1942</f>
        <v>2.9999999999999805E-2</v>
      </c>
      <c r="I363" s="191"/>
      <c r="J363" s="169">
        <f t="shared" si="59"/>
        <v>0</v>
      </c>
      <c r="K363" s="183">
        <f t="shared" si="60"/>
        <v>6.2559303135176325E-2</v>
      </c>
      <c r="L363" s="897">
        <f t="shared" si="61"/>
        <v>2.7065437862715092E-2</v>
      </c>
      <c r="M363" s="26">
        <f t="shared" si="62"/>
        <v>2.3114092390634111</v>
      </c>
      <c r="N363" s="32"/>
      <c r="O363" s="729">
        <f>A!H1942</f>
        <v>1.513758907728624E-2</v>
      </c>
      <c r="P363" s="12"/>
      <c r="Q363" s="12"/>
      <c r="R363" s="30"/>
      <c r="S363" s="12"/>
      <c r="T363" s="12"/>
      <c r="U363" s="12"/>
      <c r="V363" s="2"/>
      <c r="W363" s="12"/>
      <c r="X363" s="12"/>
      <c r="Y363" s="17"/>
      <c r="Z363" s="15"/>
    </row>
    <row r="364" spans="2:26" ht="12" customHeight="1">
      <c r="B364" s="186" t="s">
        <v>457</v>
      </c>
      <c r="C364" s="183">
        <f>A!B1943</f>
        <v>0</v>
      </c>
      <c r="D364" s="183">
        <f>A!C1943</f>
        <v>-3.0000000000001137E-3</v>
      </c>
      <c r="E364" s="183">
        <f>A!D1943</f>
        <v>-4.0000000000000036E-3</v>
      </c>
      <c r="F364" s="183">
        <f>A!E1943</f>
        <v>2.5755553435220513E-3</v>
      </c>
      <c r="G364" s="183">
        <f>A!F1943</f>
        <v>8.8028328477043338E-3</v>
      </c>
      <c r="H364" s="183">
        <f>A!G1943</f>
        <v>9.9999999999997868E-3</v>
      </c>
      <c r="I364" s="191"/>
      <c r="J364" s="169">
        <f t="shared" si="59"/>
        <v>-4.0000000000000036E-3</v>
      </c>
      <c r="K364" s="183">
        <f t="shared" si="60"/>
        <v>9.9999999999997868E-3</v>
      </c>
      <c r="L364" s="897">
        <f t="shared" si="61"/>
        <v>2.396398031871009E-3</v>
      </c>
      <c r="M364" s="26">
        <f t="shared" si="62"/>
        <v>5.84210127608441</v>
      </c>
      <c r="N364" s="32"/>
      <c r="O364" s="729">
        <f>A!H1943</f>
        <v>-3.352015272608444E-2</v>
      </c>
      <c r="P364" s="12"/>
      <c r="Q364" s="12"/>
      <c r="R364" s="30"/>
      <c r="S364" s="12"/>
      <c r="T364" s="12"/>
      <c r="U364" s="12"/>
      <c r="V364" s="2"/>
      <c r="W364" s="12"/>
      <c r="X364" s="12"/>
      <c r="Y364" s="17"/>
      <c r="Z364" s="15"/>
    </row>
    <row r="365" spans="2:26" ht="12" customHeight="1">
      <c r="B365" s="186" t="s">
        <v>458</v>
      </c>
      <c r="C365" s="183">
        <f>A!B1944</f>
        <v>3.2137147461959614E-2</v>
      </c>
      <c r="D365" s="183">
        <f>A!C1944</f>
        <v>0</v>
      </c>
      <c r="E365" s="183">
        <f>A!D1944</f>
        <v>0</v>
      </c>
      <c r="F365" s="183">
        <f>A!E1944</f>
        <v>6.2559303135176325E-2</v>
      </c>
      <c r="G365" s="183">
        <f>A!F1944</f>
        <v>3.7696176579154805E-2</v>
      </c>
      <c r="H365" s="183">
        <f>A!G1944</f>
        <v>2.9999999999999805E-2</v>
      </c>
      <c r="I365" s="191"/>
      <c r="J365" s="169">
        <f t="shared" si="59"/>
        <v>0</v>
      </c>
      <c r="K365" s="183">
        <f t="shared" si="60"/>
        <v>6.2559303135176325E-2</v>
      </c>
      <c r="L365" s="897">
        <f t="shared" si="61"/>
        <v>2.7065437862715092E-2</v>
      </c>
      <c r="M365" s="26">
        <f t="shared" si="62"/>
        <v>2.3114092390634111</v>
      </c>
      <c r="N365" s="32"/>
      <c r="O365" s="729">
        <f>A!H1944</f>
        <v>1.4372454291234238E-2</v>
      </c>
      <c r="P365" s="12"/>
      <c r="Q365" s="12"/>
      <c r="R365" s="30"/>
      <c r="S365" s="12"/>
      <c r="T365" s="12"/>
      <c r="U365" s="12"/>
      <c r="V365" s="2"/>
      <c r="W365" s="12"/>
      <c r="X365" s="12"/>
      <c r="Y365" s="17"/>
      <c r="Z365" s="15"/>
    </row>
    <row r="366" spans="2:26" ht="12" customHeight="1">
      <c r="B366" s="186" t="s">
        <v>459</v>
      </c>
      <c r="C366" s="183">
        <f>A!B1945</f>
        <v>0</v>
      </c>
      <c r="D366" s="183">
        <f>A!C1945</f>
        <v>0</v>
      </c>
      <c r="E366" s="183">
        <f>A!D1945</f>
        <v>0</v>
      </c>
      <c r="F366" s="183">
        <f>A!E1945</f>
        <v>0</v>
      </c>
      <c r="G366" s="183">
        <f>A!F1945</f>
        <v>0</v>
      </c>
      <c r="H366" s="183">
        <f>A!G1945</f>
        <v>0</v>
      </c>
      <c r="I366" s="191"/>
      <c r="J366" s="169">
        <f t="shared" si="59"/>
        <v>0</v>
      </c>
      <c r="K366" s="183">
        <f t="shared" si="60"/>
        <v>0</v>
      </c>
      <c r="L366" s="897">
        <f t="shared" si="61"/>
        <v>0</v>
      </c>
      <c r="M366" s="973" t="s">
        <v>808</v>
      </c>
      <c r="N366" s="32"/>
      <c r="O366" s="729">
        <f>A!H1945</f>
        <v>7.6513478605200191E-4</v>
      </c>
      <c r="P366" s="12"/>
      <c r="Q366" s="12"/>
      <c r="R366" s="30"/>
      <c r="S366" s="12"/>
      <c r="T366" s="12"/>
      <c r="U366" s="12"/>
      <c r="V366" s="2"/>
      <c r="W366" s="12"/>
      <c r="X366" s="12"/>
      <c r="Y366" s="17"/>
      <c r="Z366" s="15"/>
    </row>
    <row r="367" spans="2:26" ht="12" customHeight="1">
      <c r="B367" s="186" t="s">
        <v>460</v>
      </c>
      <c r="C367" s="183">
        <f>A!B1946</f>
        <v>-2.6371945346084225E-3</v>
      </c>
      <c r="D367" s="183">
        <f>A!C1946</f>
        <v>0</v>
      </c>
      <c r="E367" s="183">
        <f>A!D1946</f>
        <v>0</v>
      </c>
      <c r="F367" s="183">
        <f>A!E1946</f>
        <v>-4.2544358791474224E-7</v>
      </c>
      <c r="G367" s="183">
        <f>A!F1946</f>
        <v>2.7963113494866576E-4</v>
      </c>
      <c r="H367" s="183">
        <f>A!G1946</f>
        <v>0</v>
      </c>
      <c r="I367" s="191"/>
      <c r="J367" s="169">
        <f t="shared" si="59"/>
        <v>-2.6371945346084225E-3</v>
      </c>
      <c r="K367" s="183">
        <f t="shared" si="60"/>
        <v>2.7963113494866576E-4</v>
      </c>
      <c r="L367" s="897">
        <f t="shared" si="61"/>
        <v>-3.9299814054127857E-4</v>
      </c>
      <c r="M367" s="26">
        <f t="shared" si="62"/>
        <v>7.421983385315075</v>
      </c>
      <c r="N367" s="32"/>
      <c r="O367" s="729">
        <f>A!H1946</f>
        <v>4.5186737329672155E-7</v>
      </c>
      <c r="P367" s="12"/>
      <c r="Q367" s="12"/>
      <c r="R367" s="30"/>
      <c r="S367" s="12"/>
      <c r="T367" s="12"/>
      <c r="U367" s="12"/>
      <c r="V367" s="2"/>
      <c r="W367" s="12"/>
      <c r="X367" s="12"/>
      <c r="Y367" s="17"/>
      <c r="Z367" s="15"/>
    </row>
    <row r="368" spans="2:26" ht="12" customHeight="1">
      <c r="B368" s="186" t="s">
        <v>461</v>
      </c>
      <c r="C368" s="183">
        <f>A!B1947</f>
        <v>3.2137147461959614E-2</v>
      </c>
      <c r="D368" s="183">
        <f>A!C1947</f>
        <v>9.9999999999988987E-4</v>
      </c>
      <c r="E368" s="183">
        <f>A!D1947</f>
        <v>0</v>
      </c>
      <c r="F368" s="183">
        <f>A!E1947</f>
        <v>6.2561251798623818E-2</v>
      </c>
      <c r="G368" s="183">
        <f>A!F1947</f>
        <v>3.7696176579154805E-2</v>
      </c>
      <c r="H368" s="183">
        <f>A!G1947</f>
        <v>2.9999999999999805E-2</v>
      </c>
      <c r="I368" s="191"/>
      <c r="J368" s="169">
        <f t="shared" si="59"/>
        <v>0</v>
      </c>
      <c r="K368" s="183">
        <f t="shared" si="60"/>
        <v>6.2561251798623818E-2</v>
      </c>
      <c r="L368" s="897">
        <f t="shared" si="61"/>
        <v>2.723242930662299E-2</v>
      </c>
      <c r="M368" s="26">
        <f t="shared" si="62"/>
        <v>2.2973070486740887</v>
      </c>
      <c r="N368" s="32"/>
      <c r="O368" s="729">
        <f>A!H1947</f>
        <v>5.4142163219800032E-2</v>
      </c>
      <c r="P368" s="12"/>
      <c r="Q368" s="12"/>
      <c r="R368" s="30"/>
      <c r="S368" s="12"/>
      <c r="T368" s="12"/>
      <c r="U368" s="12"/>
      <c r="V368" s="2"/>
      <c r="W368" s="12"/>
      <c r="X368" s="12"/>
      <c r="Y368" s="17"/>
      <c r="Z368" s="15"/>
    </row>
    <row r="369" spans="2:26" ht="12" customHeight="1">
      <c r="B369" s="186" t="s">
        <v>467</v>
      </c>
      <c r="C369" s="183">
        <f>A!B1948</f>
        <v>-1.1154911313208782E-2</v>
      </c>
      <c r="D369" s="183">
        <f>A!C1948</f>
        <v>-6.4000000000000057E-2</v>
      </c>
      <c r="E369" s="183">
        <f>A!D1948</f>
        <v>-6.6000000000000281E-2</v>
      </c>
      <c r="F369" s="183">
        <f>A!E1948</f>
        <v>-3.9918446681497244E-7</v>
      </c>
      <c r="G369" s="183"/>
      <c r="H369" s="183">
        <f>A!G1948</f>
        <v>0</v>
      </c>
      <c r="I369" s="191"/>
      <c r="J369" s="169">
        <f t="shared" si="59"/>
        <v>-6.6000000000000281E-2</v>
      </c>
      <c r="K369" s="183">
        <f t="shared" si="60"/>
        <v>0</v>
      </c>
      <c r="L369" s="897">
        <f t="shared" si="61"/>
        <v>-2.8231062099535187E-2</v>
      </c>
      <c r="M369" s="26">
        <f t="shared" si="62"/>
        <v>2.337850406311385</v>
      </c>
      <c r="N369" s="32"/>
      <c r="O369" s="729">
        <f>A!H1948</f>
        <v>-1.4214277666013686E-7</v>
      </c>
      <c r="P369" s="12"/>
      <c r="Q369" s="12"/>
      <c r="R369" s="30"/>
      <c r="S369" s="12"/>
      <c r="T369" s="12"/>
      <c r="U369" s="12"/>
      <c r="V369" s="2"/>
      <c r="W369" s="12"/>
      <c r="X369" s="12"/>
      <c r="Y369" s="17"/>
      <c r="Z369" s="15"/>
    </row>
    <row r="370" spans="2:26" ht="12" customHeight="1">
      <c r="B370" s="186" t="s">
        <v>468</v>
      </c>
      <c r="C370" s="183">
        <f>A!B1949</f>
        <v>-7.2339227856548227E-3</v>
      </c>
      <c r="D370" s="183">
        <f>A!C1949</f>
        <v>0</v>
      </c>
      <c r="E370" s="183">
        <f>A!D1949</f>
        <v>0</v>
      </c>
      <c r="F370" s="183"/>
      <c r="G370" s="183"/>
      <c r="H370" s="183">
        <f>A!G1949</f>
        <v>0</v>
      </c>
      <c r="I370" s="191"/>
      <c r="J370" s="169">
        <f t="shared" si="59"/>
        <v>-7.2339227856548227E-3</v>
      </c>
      <c r="K370" s="183">
        <f t="shared" si="60"/>
        <v>0</v>
      </c>
      <c r="L370" s="897">
        <f t="shared" si="61"/>
        <v>-1.8084806964137057E-3</v>
      </c>
      <c r="M370" s="26">
        <f t="shared" si="62"/>
        <v>4</v>
      </c>
      <c r="N370" s="32"/>
      <c r="O370" s="729">
        <f>A!H1949</f>
        <v>0</v>
      </c>
      <c r="P370" s="12"/>
      <c r="Q370" s="12"/>
      <c r="R370" s="30"/>
      <c r="S370" s="12"/>
      <c r="T370" s="12"/>
      <c r="U370" s="12"/>
      <c r="V370" s="2"/>
      <c r="W370" s="12"/>
      <c r="X370" s="12"/>
      <c r="Y370" s="17"/>
      <c r="Z370" s="15"/>
    </row>
    <row r="371" spans="2:26" ht="12" customHeight="1">
      <c r="B371" s="186" t="s">
        <v>469</v>
      </c>
      <c r="C371" s="183">
        <f>A!B1950</f>
        <v>0</v>
      </c>
      <c r="D371" s="183">
        <f>A!C1950</f>
        <v>0</v>
      </c>
      <c r="E371" s="183">
        <f>A!D1950</f>
        <v>0</v>
      </c>
      <c r="F371" s="183">
        <f>A!E1950</f>
        <v>0</v>
      </c>
      <c r="G371" s="183"/>
      <c r="H371" s="183">
        <f>A!G1950</f>
        <v>0</v>
      </c>
      <c r="I371" s="191"/>
      <c r="J371" s="169">
        <f t="shared" si="59"/>
        <v>0</v>
      </c>
      <c r="K371" s="183">
        <f t="shared" si="60"/>
        <v>0</v>
      </c>
      <c r="L371" s="897">
        <f t="shared" si="61"/>
        <v>0</v>
      </c>
      <c r="M371" s="973" t="s">
        <v>808</v>
      </c>
      <c r="N371" s="32"/>
      <c r="O371" s="729">
        <f>A!H1950</f>
        <v>0</v>
      </c>
      <c r="P371" s="12"/>
      <c r="Q371" s="12"/>
      <c r="R371" s="30"/>
      <c r="S371" s="12"/>
      <c r="T371" s="12"/>
      <c r="U371" s="12"/>
      <c r="V371" s="2"/>
      <c r="W371" s="12"/>
      <c r="X371" s="12"/>
      <c r="Y371" s="17"/>
      <c r="Z371" s="15"/>
    </row>
    <row r="372" spans="2:26" ht="12" customHeight="1">
      <c r="B372" s="186" t="s">
        <v>470</v>
      </c>
      <c r="C372" s="183">
        <f>A!B1951</f>
        <v>-2.1928500576346988E-2</v>
      </c>
      <c r="D372" s="183">
        <f>A!C1951</f>
        <v>-6.4000000000000057E-2</v>
      </c>
      <c r="E372" s="183">
        <f>A!D1951</f>
        <v>-6.6000000000000281E-2</v>
      </c>
      <c r="F372" s="183">
        <f>A!E1951</f>
        <v>0</v>
      </c>
      <c r="G372" s="183"/>
      <c r="H372" s="183">
        <f>A!G1951</f>
        <v>0</v>
      </c>
      <c r="I372" s="191"/>
      <c r="J372" s="169">
        <f t="shared" si="59"/>
        <v>-6.6000000000000281E-2</v>
      </c>
      <c r="K372" s="183">
        <f t="shared" si="60"/>
        <v>0</v>
      </c>
      <c r="L372" s="897">
        <f t="shared" si="61"/>
        <v>-3.0385700115269466E-2</v>
      </c>
      <c r="M372" s="26">
        <f t="shared" si="62"/>
        <v>2.1720743556879198</v>
      </c>
      <c r="N372" s="32"/>
      <c r="O372" s="729">
        <f>A!H1951</f>
        <v>-3.9968028886505635E-15</v>
      </c>
      <c r="P372" s="12"/>
      <c r="Q372" s="12"/>
      <c r="R372" s="30"/>
      <c r="S372" s="12"/>
      <c r="T372" s="12"/>
      <c r="U372" s="12"/>
      <c r="V372" s="2"/>
      <c r="W372" s="12"/>
      <c r="X372" s="12"/>
      <c r="Y372" s="17"/>
      <c r="Z372" s="15"/>
    </row>
    <row r="373" spans="2:26" ht="12" customHeight="1">
      <c r="B373" s="186" t="s">
        <v>471</v>
      </c>
      <c r="C373" s="183">
        <f>A!B1952</f>
        <v>-1.0584563811382619E-2</v>
      </c>
      <c r="D373" s="183">
        <f>A!C1952</f>
        <v>-6.4000000000000057E-2</v>
      </c>
      <c r="E373" s="183">
        <f>A!D1952</f>
        <v>-6.6000000000000281E-2</v>
      </c>
      <c r="F373" s="183">
        <f>A!E1952</f>
        <v>-4.8849813083506888E-15</v>
      </c>
      <c r="G373" s="183"/>
      <c r="H373" s="183">
        <f>A!G1952</f>
        <v>0</v>
      </c>
      <c r="I373" s="191"/>
      <c r="J373" s="169">
        <f t="shared" si="59"/>
        <v>-6.6000000000000281E-2</v>
      </c>
      <c r="K373" s="183">
        <f t="shared" si="60"/>
        <v>0</v>
      </c>
      <c r="L373" s="897">
        <f t="shared" si="61"/>
        <v>-2.8116912762277568E-2</v>
      </c>
      <c r="M373" s="26">
        <f t="shared" si="62"/>
        <v>2.3473416359049106</v>
      </c>
      <c r="N373" s="32"/>
      <c r="O373" s="729">
        <f>A!H1952</f>
        <v>2.6645352591003757E-15</v>
      </c>
      <c r="P373" s="12"/>
      <c r="Q373" s="12"/>
      <c r="R373" s="30"/>
      <c r="S373" s="12"/>
      <c r="T373" s="12"/>
      <c r="U373" s="12"/>
      <c r="V373" s="2"/>
      <c r="W373" s="12"/>
      <c r="X373" s="12"/>
      <c r="Y373" s="17"/>
      <c r="Z373" s="15"/>
    </row>
    <row r="374" spans="2:26" ht="12" customHeight="1">
      <c r="B374" s="186" t="s">
        <v>489</v>
      </c>
      <c r="C374" s="183">
        <f>A!B1953</f>
        <v>-0.1078688539372723</v>
      </c>
      <c r="D374" s="183">
        <f>A!C1953</f>
        <v>-0.10499999999999998</v>
      </c>
      <c r="E374" s="183">
        <f>A!D1953</f>
        <v>-0.14900000000000002</v>
      </c>
      <c r="F374" s="183">
        <f>A!E1953</f>
        <v>-7.6073499018862289E-2</v>
      </c>
      <c r="G374" s="183">
        <f>A!F1953</f>
        <v>-0.11916499482050069</v>
      </c>
      <c r="H374" s="183">
        <f>A!G1953</f>
        <v>-0.10000000000000009</v>
      </c>
      <c r="I374" s="191"/>
      <c r="J374" s="169">
        <f t="shared" si="59"/>
        <v>-0.14900000000000002</v>
      </c>
      <c r="K374" s="183">
        <f t="shared" si="60"/>
        <v>-7.6073499018862289E-2</v>
      </c>
      <c r="L374" s="897">
        <f t="shared" si="61"/>
        <v>-0.1095178912961059</v>
      </c>
      <c r="M374" s="26">
        <f t="shared" si="62"/>
        <v>0.66588664297749101</v>
      </c>
      <c r="N374" s="32"/>
      <c r="O374" s="729">
        <f>A!H1953</f>
        <v>-7.9677410471484578E-2</v>
      </c>
      <c r="P374" s="12"/>
      <c r="Q374" s="12"/>
      <c r="R374" s="30"/>
      <c r="S374" s="12"/>
      <c r="T374" s="12"/>
      <c r="U374" s="12"/>
      <c r="V374" s="2"/>
      <c r="W374" s="12"/>
      <c r="X374" s="12"/>
      <c r="Y374" s="17"/>
      <c r="Z374" s="15"/>
    </row>
    <row r="375" spans="2:26" ht="12" customHeight="1">
      <c r="B375" s="186" t="s">
        <v>490</v>
      </c>
      <c r="C375" s="183">
        <f>A!B1954</f>
        <v>0.20276147008734036</v>
      </c>
      <c r="D375" s="183">
        <f>A!C1954</f>
        <v>0.12400000000000011</v>
      </c>
      <c r="E375" s="183">
        <f>A!D1954</f>
        <v>0</v>
      </c>
      <c r="F375" s="183">
        <f>A!E1954</f>
        <v>0.15983253248223228</v>
      </c>
      <c r="G375" s="183">
        <f>A!F1954</f>
        <v>0.21527193535405598</v>
      </c>
      <c r="H375" s="183">
        <f>A!G1954</f>
        <v>0.18999999999999995</v>
      </c>
      <c r="I375" s="191"/>
      <c r="J375" s="169">
        <f t="shared" si="59"/>
        <v>0</v>
      </c>
      <c r="K375" s="183">
        <f t="shared" si="60"/>
        <v>0.21527193535405598</v>
      </c>
      <c r="L375" s="897">
        <f t="shared" si="61"/>
        <v>0.14864432298727145</v>
      </c>
      <c r="M375" s="26">
        <f t="shared" si="62"/>
        <v>1.4482351631585009</v>
      </c>
      <c r="N375" s="32"/>
      <c r="O375" s="729">
        <f>A!H1954</f>
        <v>0.29067742116158746</v>
      </c>
      <c r="P375" s="12"/>
      <c r="Q375" s="12"/>
      <c r="R375" s="30"/>
      <c r="S375" s="12"/>
      <c r="T375" s="12"/>
      <c r="U375" s="12"/>
      <c r="V375" s="2"/>
      <c r="W375" s="12"/>
      <c r="X375" s="12"/>
      <c r="Y375" s="17"/>
      <c r="Z375" s="15"/>
    </row>
    <row r="376" spans="2:26" ht="12" customHeight="1">
      <c r="B376" s="186" t="s">
        <v>491</v>
      </c>
      <c r="C376" s="183">
        <f>A!B1955</f>
        <v>0.46938675252422701</v>
      </c>
      <c r="D376" s="183">
        <f>A!C1955</f>
        <v>0.47599999999999998</v>
      </c>
      <c r="E376" s="183">
        <f>A!D1955</f>
        <v>0.41999999999999993</v>
      </c>
      <c r="F376" s="183">
        <f>A!E1955</f>
        <v>0.40795424130675428</v>
      </c>
      <c r="G376" s="183">
        <f>A!F1955</f>
        <v>0.56074008550788701</v>
      </c>
      <c r="H376" s="183">
        <f>A!G1955</f>
        <v>0.42999999999999972</v>
      </c>
      <c r="I376" s="191"/>
      <c r="J376" s="169">
        <f t="shared" si="59"/>
        <v>0.40795424130675428</v>
      </c>
      <c r="K376" s="183">
        <f t="shared" si="60"/>
        <v>0.56074008550788701</v>
      </c>
      <c r="L376" s="897">
        <f t="shared" si="61"/>
        <v>0.4606801798898113</v>
      </c>
      <c r="M376" s="26">
        <f t="shared" si="62"/>
        <v>0.33165274060124988</v>
      </c>
      <c r="N376" s="32"/>
      <c r="O376" s="729">
        <f>A!H1955</f>
        <v>0.47145091621239432</v>
      </c>
      <c r="P376" s="12"/>
      <c r="Q376" s="12"/>
      <c r="R376" s="30"/>
      <c r="S376" s="12"/>
      <c r="T376" s="12"/>
      <c r="U376" s="12"/>
      <c r="V376" s="2"/>
      <c r="W376" s="12"/>
      <c r="X376" s="12"/>
      <c r="Y376" s="17"/>
      <c r="Z376" s="15"/>
    </row>
    <row r="377" spans="2:26" ht="12" customHeight="1">
      <c r="B377" s="186" t="s">
        <v>492</v>
      </c>
      <c r="C377" s="183">
        <f>A!B1956</f>
        <v>-0.18393149263882336</v>
      </c>
      <c r="D377" s="183">
        <f>A!C1956</f>
        <v>-0.19799999999999995</v>
      </c>
      <c r="E377" s="183">
        <f>A!D1956</f>
        <v>-0.15399999999999991</v>
      </c>
      <c r="F377" s="183">
        <f>A!E1956</f>
        <v>-0.17349813591500096</v>
      </c>
      <c r="G377" s="183">
        <f>A!F1956</f>
        <v>-0.19318171278046226</v>
      </c>
      <c r="H377" s="183">
        <f>A!G1956</f>
        <v>-0.18999999999999995</v>
      </c>
      <c r="I377" s="191"/>
      <c r="J377" s="169">
        <f t="shared" si="59"/>
        <v>-0.19799999999999995</v>
      </c>
      <c r="K377" s="183">
        <f t="shared" si="60"/>
        <v>-0.15399999999999991</v>
      </c>
      <c r="L377" s="897">
        <f t="shared" si="61"/>
        <v>-0.18210189022238107</v>
      </c>
      <c r="M377" s="26">
        <f t="shared" si="62"/>
        <v>0.24162297242641284</v>
      </c>
      <c r="N377" s="32"/>
      <c r="O377" s="729">
        <f>A!H1956</f>
        <v>-0.25116033811716942</v>
      </c>
      <c r="P377" s="12"/>
      <c r="Q377" s="12"/>
      <c r="R377" s="30"/>
      <c r="S377" s="12"/>
      <c r="T377" s="12"/>
      <c r="U377" s="12"/>
      <c r="V377" s="2"/>
      <c r="W377" s="12"/>
      <c r="X377" s="12"/>
      <c r="Y377" s="17"/>
      <c r="Z377" s="15"/>
    </row>
    <row r="378" spans="2:26" ht="12" customHeight="1" thickBot="1">
      <c r="B378" s="187" t="s">
        <v>493</v>
      </c>
      <c r="C378" s="137">
        <f>A!B1957</f>
        <v>0.4794993906284315</v>
      </c>
      <c r="D378" s="137">
        <f>A!C1957</f>
        <v>0.45900000000000007</v>
      </c>
      <c r="E378" s="137">
        <f>A!D1957</f>
        <v>0.45999999999999996</v>
      </c>
      <c r="F378" s="137">
        <f>A!E1957</f>
        <v>0.27714499646132618</v>
      </c>
      <c r="G378" s="137">
        <f>A!F1957</f>
        <v>0.54916352304412008</v>
      </c>
      <c r="H378" s="137">
        <f>A!G1957</f>
        <v>0.44000000000000039</v>
      </c>
      <c r="I378" s="189"/>
      <c r="J378" s="170">
        <f t="shared" si="59"/>
        <v>0.27714499646132618</v>
      </c>
      <c r="K378" s="137">
        <f t="shared" si="60"/>
        <v>0.54916352304412008</v>
      </c>
      <c r="L378" s="900">
        <f t="shared" si="61"/>
        <v>0.4441346516889797</v>
      </c>
      <c r="M378" s="29">
        <f t="shared" si="62"/>
        <v>0.61246859606280857</v>
      </c>
      <c r="N378" s="32"/>
      <c r="O378" s="730">
        <f>A!H1957</f>
        <v>0.33790653931394976</v>
      </c>
      <c r="P378" s="12"/>
      <c r="Q378" s="12"/>
      <c r="R378" s="30"/>
      <c r="S378" s="12"/>
      <c r="T378" s="12"/>
      <c r="U378" s="12"/>
      <c r="V378" s="2"/>
      <c r="W378" s="12"/>
      <c r="X378" s="12"/>
      <c r="Y378" s="17"/>
      <c r="Z378" s="15"/>
    </row>
    <row r="379" spans="2:26" ht="12" customHeight="1" thickTop="1">
      <c r="B379" s="774" t="s">
        <v>807</v>
      </c>
      <c r="D379" s="30"/>
      <c r="N379" s="32"/>
      <c r="O379" s="381"/>
      <c r="P379" s="12"/>
      <c r="Q379" s="12"/>
      <c r="R379" s="30"/>
      <c r="S379" s="12"/>
      <c r="T379" s="12"/>
      <c r="U379" s="12"/>
      <c r="V379" s="2"/>
      <c r="W379" s="12"/>
      <c r="X379" s="12"/>
      <c r="Y379" s="17"/>
      <c r="Z379" s="15"/>
    </row>
    <row r="380" spans="2:26" ht="12" customHeight="1">
      <c r="N380" s="32"/>
      <c r="O380" s="381"/>
      <c r="P380" s="12"/>
      <c r="Q380" s="12"/>
      <c r="R380" s="30"/>
      <c r="S380" s="12"/>
      <c r="T380" s="12"/>
      <c r="U380" s="12"/>
      <c r="V380" s="2"/>
      <c r="W380" s="12"/>
      <c r="X380" s="12"/>
      <c r="Y380" s="17"/>
      <c r="Z380" s="15"/>
    </row>
    <row r="381" spans="2:26" ht="16.5" customHeight="1" thickBot="1">
      <c r="B381" s="1" t="s">
        <v>2207</v>
      </c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O381" s="381"/>
      <c r="P381" s="2"/>
      <c r="Q381" s="2"/>
      <c r="R381" s="2"/>
      <c r="S381" s="2"/>
      <c r="T381" s="2"/>
      <c r="U381" s="2"/>
      <c r="V381" s="2"/>
      <c r="W381" s="2"/>
      <c r="X381" s="17"/>
      <c r="Y381" s="2"/>
      <c r="Z381" s="15"/>
    </row>
    <row r="382" spans="2:26" ht="12" customHeight="1" thickTop="1">
      <c r="B382" s="19" t="s">
        <v>243</v>
      </c>
      <c r="C382" s="129"/>
      <c r="D382" s="130"/>
      <c r="E382" s="129"/>
      <c r="F382" s="130"/>
      <c r="G382" s="130"/>
      <c r="H382" s="130"/>
      <c r="I382" s="126"/>
      <c r="J382" s="1096" t="s">
        <v>23</v>
      </c>
      <c r="K382" s="1097"/>
      <c r="L382" s="1097"/>
      <c r="M382" s="1098"/>
      <c r="O382" s="695"/>
      <c r="Z382" s="15"/>
    </row>
    <row r="383" spans="2:26" ht="12" customHeight="1">
      <c r="B383" s="153"/>
      <c r="C383" s="663" t="s">
        <v>237</v>
      </c>
      <c r="D383" s="663" t="s">
        <v>426</v>
      </c>
      <c r="E383" s="663" t="s">
        <v>250</v>
      </c>
      <c r="F383" s="664" t="s">
        <v>357</v>
      </c>
      <c r="G383" s="663" t="s">
        <v>372</v>
      </c>
      <c r="H383" s="665" t="s">
        <v>384</v>
      </c>
      <c r="I383" s="383"/>
      <c r="J383" s="179"/>
      <c r="K383" s="179"/>
      <c r="L383" s="179"/>
      <c r="M383" s="22" t="s">
        <v>24</v>
      </c>
      <c r="N383" s="32"/>
      <c r="O383" s="694" t="str">
        <f>YourData!$J$4</f>
        <v>Tested Prg</v>
      </c>
      <c r="Z383" s="15"/>
    </row>
    <row r="384" spans="2:26" ht="12" customHeight="1">
      <c r="B384" s="154" t="s">
        <v>803</v>
      </c>
      <c r="C384" s="23" t="s">
        <v>25</v>
      </c>
      <c r="D384" s="23" t="s">
        <v>13</v>
      </c>
      <c r="E384" s="23" t="s">
        <v>13</v>
      </c>
      <c r="F384" s="322" t="s">
        <v>355</v>
      </c>
      <c r="G384" s="322" t="s">
        <v>365</v>
      </c>
      <c r="H384" s="322" t="s">
        <v>385</v>
      </c>
      <c r="I384" s="384"/>
      <c r="J384" s="23" t="s">
        <v>26</v>
      </c>
      <c r="K384" s="23" t="s">
        <v>27</v>
      </c>
      <c r="L384" s="23" t="s">
        <v>603</v>
      </c>
      <c r="M384" s="24" t="s">
        <v>604</v>
      </c>
      <c r="N384" s="32"/>
      <c r="O384" s="705" t="str">
        <f>YourData!$J$8</f>
        <v>Org</v>
      </c>
      <c r="Z384" s="15"/>
    </row>
    <row r="385" spans="2:26" ht="12" customHeight="1">
      <c r="B385" s="185" t="s">
        <v>454</v>
      </c>
      <c r="C385" s="190">
        <f>A!B1970</f>
        <v>0.87790000000000035</v>
      </c>
      <c r="D385" s="190">
        <f>A!C1970</f>
        <v>1.7800000000000011</v>
      </c>
      <c r="E385" s="190">
        <f>A!D1970</f>
        <v>1.6099999999999994</v>
      </c>
      <c r="F385" s="190">
        <f>A!E1970</f>
        <v>1.4721983315208007</v>
      </c>
      <c r="G385" s="190">
        <f>A!F1970</f>
        <v>1.5700000000000003</v>
      </c>
      <c r="H385" s="190">
        <f>A!G1970</f>
        <v>1</v>
      </c>
      <c r="I385" s="190"/>
      <c r="J385" s="171">
        <f t="shared" ref="J385:J402" si="63">MINA(C385:I385)</f>
        <v>0.87790000000000035</v>
      </c>
      <c r="K385" s="190">
        <f t="shared" ref="K385:K402" si="64">MAXA(C385:I385)</f>
        <v>1.7800000000000011</v>
      </c>
      <c r="L385" s="896">
        <f>AVERAGE(C385:I385)</f>
        <v>1.3850163885868003</v>
      </c>
      <c r="M385" s="26">
        <f>ABS((K385-J385)/L385)</f>
        <v>0.65132803296317476</v>
      </c>
      <c r="O385" s="697">
        <f>A!H1970</f>
        <v>1.5539625566507063</v>
      </c>
      <c r="Z385" s="15"/>
    </row>
    <row r="386" spans="2:26" ht="12" customHeight="1">
      <c r="B386" s="186" t="s">
        <v>455</v>
      </c>
      <c r="C386" s="190">
        <f>A!B1971</f>
        <v>6.160499999999999</v>
      </c>
      <c r="D386" s="190">
        <f>A!C1971</f>
        <v>6.5</v>
      </c>
      <c r="E386" s="190">
        <f>A!D1971</f>
        <v>6.3900000000000006</v>
      </c>
      <c r="F386" s="190">
        <f>A!E1971</f>
        <v>6.7064552668910977</v>
      </c>
      <c r="G386" s="190">
        <f>A!F1971</f>
        <v>7.27</v>
      </c>
      <c r="H386" s="190">
        <f>A!G1971</f>
        <v>5.4599999999999973</v>
      </c>
      <c r="I386" s="32"/>
      <c r="J386" s="171">
        <f t="shared" si="63"/>
        <v>5.4599999999999973</v>
      </c>
      <c r="K386" s="190">
        <f t="shared" si="64"/>
        <v>7.27</v>
      </c>
      <c r="L386" s="896">
        <f t="shared" ref="L386:L402" si="65">AVERAGE(C386:I386)</f>
        <v>6.4144925444818481</v>
      </c>
      <c r="M386" s="26">
        <f t="shared" ref="M386:M402" si="66">ABS((K386-J386)/L386)</f>
        <v>0.28217352930857775</v>
      </c>
      <c r="O386" s="697">
        <f>A!H1971</f>
        <v>6.8403753103010025</v>
      </c>
      <c r="Z386" s="15"/>
    </row>
    <row r="387" spans="2:26" ht="12" customHeight="1">
      <c r="B387" s="186" t="s">
        <v>456</v>
      </c>
      <c r="C387" s="190">
        <f>A!B1972</f>
        <v>6.0322000000000031</v>
      </c>
      <c r="D387" s="190">
        <f>A!C1972</f>
        <v>6.6099999999999994</v>
      </c>
      <c r="E387" s="190">
        <f>A!D1972</f>
        <v>6.8900000000000006</v>
      </c>
      <c r="F387" s="190">
        <f>A!E1972</f>
        <v>6.0661707687332012</v>
      </c>
      <c r="G387" s="190">
        <f>A!F1972</f>
        <v>6.8499999999999979</v>
      </c>
      <c r="H387" s="190">
        <f>A!G1972</f>
        <v>5.1099999999999994</v>
      </c>
      <c r="I387" s="32"/>
      <c r="J387" s="171">
        <f t="shared" si="63"/>
        <v>5.1099999999999994</v>
      </c>
      <c r="K387" s="190">
        <f t="shared" si="64"/>
        <v>6.8900000000000006</v>
      </c>
      <c r="L387" s="896">
        <f t="shared" si="65"/>
        <v>6.2597284614555333</v>
      </c>
      <c r="M387" s="26">
        <f t="shared" si="66"/>
        <v>0.28435738242647501</v>
      </c>
      <c r="O387" s="697">
        <f>A!H1972</f>
        <v>6.4931661569730359</v>
      </c>
      <c r="Z387" s="15"/>
    </row>
    <row r="388" spans="2:26" ht="12" customHeight="1">
      <c r="B388" s="186" t="s">
        <v>457</v>
      </c>
      <c r="C388" s="190">
        <f>A!B1973</f>
        <v>-0.12829999999999586</v>
      </c>
      <c r="D388" s="190">
        <f>A!C1973</f>
        <v>0.10999999999999943</v>
      </c>
      <c r="E388" s="190">
        <f>A!D1973</f>
        <v>0.5</v>
      </c>
      <c r="F388" s="190">
        <f>A!E1973</f>
        <v>-0.64028449815789656</v>
      </c>
      <c r="G388" s="190">
        <f>A!F1973</f>
        <v>-0.42000000000000171</v>
      </c>
      <c r="H388" s="190">
        <f>A!G1973</f>
        <v>-0.34999999999999787</v>
      </c>
      <c r="I388" s="32"/>
      <c r="J388" s="171">
        <f t="shared" si="63"/>
        <v>-0.64028449815789656</v>
      </c>
      <c r="K388" s="190">
        <f t="shared" si="64"/>
        <v>0.5</v>
      </c>
      <c r="L388" s="896">
        <f t="shared" si="65"/>
        <v>-0.15476408302631542</v>
      </c>
      <c r="M388" s="26">
        <f t="shared" si="66"/>
        <v>7.3678884393610078</v>
      </c>
      <c r="O388" s="697">
        <f>A!H1973</f>
        <v>-0.34720915332796665</v>
      </c>
      <c r="Z388" s="15"/>
    </row>
    <row r="389" spans="2:26" ht="12" customHeight="1">
      <c r="B389" s="186" t="s">
        <v>458</v>
      </c>
      <c r="C389" s="190">
        <f>A!B1974</f>
        <v>6.1067000000000036</v>
      </c>
      <c r="D389" s="190">
        <f>A!C1974</f>
        <v>6.5</v>
      </c>
      <c r="E389" s="190">
        <f>A!D1974</f>
        <v>6.4499999999999993</v>
      </c>
      <c r="F389" s="190">
        <f>A!E1974</f>
        <v>6.4952678109277002</v>
      </c>
      <c r="G389" s="190">
        <f>A!F1974</f>
        <v>7.0999999999999979</v>
      </c>
      <c r="H389" s="190">
        <f>A!G1974</f>
        <v>5.389999999999997</v>
      </c>
      <c r="I389" s="32"/>
      <c r="J389" s="171">
        <f t="shared" si="63"/>
        <v>5.389999999999997</v>
      </c>
      <c r="K389" s="190">
        <f t="shared" si="64"/>
        <v>7.0999999999999979</v>
      </c>
      <c r="L389" s="896">
        <f t="shared" si="65"/>
        <v>6.3403279684879505</v>
      </c>
      <c r="M389" s="26">
        <f t="shared" si="66"/>
        <v>0.26970213662429893</v>
      </c>
      <c r="O389" s="697">
        <f>A!H1974</f>
        <v>7.5602470949561571</v>
      </c>
    </row>
    <row r="390" spans="2:26" ht="12" customHeight="1">
      <c r="B390" s="186" t="s">
        <v>459</v>
      </c>
      <c r="C390" s="190">
        <f>A!B1975</f>
        <v>-7.4500000000000455E-2</v>
      </c>
      <c r="D390" s="190">
        <f>A!C1975</f>
        <v>0.10999999999999943</v>
      </c>
      <c r="E390" s="190">
        <f>A!D1975</f>
        <v>0.44000000000000128</v>
      </c>
      <c r="F390" s="190">
        <f>A!E1975</f>
        <v>-0.42909704219449907</v>
      </c>
      <c r="G390" s="190">
        <f>A!F1975</f>
        <v>-0.25</v>
      </c>
      <c r="H390" s="190">
        <f>A!G1975</f>
        <v>-0.27999999999999758</v>
      </c>
      <c r="I390" s="32"/>
      <c r="J390" s="171">
        <f t="shared" si="63"/>
        <v>-0.42909704219449907</v>
      </c>
      <c r="K390" s="190">
        <f t="shared" si="64"/>
        <v>0.44000000000000128</v>
      </c>
      <c r="L390" s="896">
        <f t="shared" si="65"/>
        <v>-8.0599507032416071E-2</v>
      </c>
      <c r="M390" s="26">
        <f t="shared" si="66"/>
        <v>10.782907665241188</v>
      </c>
      <c r="O390" s="697">
        <f>A!H1975</f>
        <v>-1.0670809379831212</v>
      </c>
    </row>
    <row r="391" spans="2:26" ht="12" customHeight="1">
      <c r="B391" s="186" t="s">
        <v>460</v>
      </c>
      <c r="C391" s="190">
        <f>A!B1976</f>
        <v>8.3841999999999999</v>
      </c>
      <c r="D391" s="190">
        <f>A!C1976</f>
        <v>9.8299999999999983</v>
      </c>
      <c r="E391" s="190">
        <f>A!D1976</f>
        <v>9.8299999999999983</v>
      </c>
      <c r="F391" s="190">
        <f>A!E1976</f>
        <v>9.9996587624237989</v>
      </c>
      <c r="G391" s="190">
        <f>A!F1976</f>
        <v>9.9499999999999993</v>
      </c>
      <c r="H391" s="190">
        <f>A!G1976</f>
        <v>8.8099999999999987</v>
      </c>
      <c r="I391" s="32"/>
      <c r="J391" s="171">
        <f t="shared" si="63"/>
        <v>8.3841999999999999</v>
      </c>
      <c r="K391" s="190">
        <f t="shared" si="64"/>
        <v>9.9996587624237989</v>
      </c>
      <c r="L391" s="896">
        <f t="shared" si="65"/>
        <v>9.4673097937373001</v>
      </c>
      <c r="M391" s="26">
        <f t="shared" si="66"/>
        <v>0.17063546008523325</v>
      </c>
      <c r="O391" s="697">
        <f>A!H1976</f>
        <v>9.9988155544960087</v>
      </c>
    </row>
    <row r="392" spans="2:26" ht="12" customHeight="1">
      <c r="B392" s="186" t="s">
        <v>461</v>
      </c>
      <c r="C392" s="190">
        <f>A!B1977</f>
        <v>7.5585999999999984</v>
      </c>
      <c r="D392" s="190">
        <f>A!C1977</f>
        <v>7.6700000000000017</v>
      </c>
      <c r="E392" s="190">
        <f>A!D1977</f>
        <v>7.4500000000000028</v>
      </c>
      <c r="F392" s="190">
        <f>A!E1977</f>
        <v>7.5080792569812971</v>
      </c>
      <c r="G392" s="190">
        <f>A!F1977</f>
        <v>7.9499999999999993</v>
      </c>
      <c r="H392" s="190">
        <f>A!G1977</f>
        <v>6.9400000000000013</v>
      </c>
      <c r="I392" s="32"/>
      <c r="J392" s="171">
        <f t="shared" si="63"/>
        <v>6.9400000000000013</v>
      </c>
      <c r="K392" s="190">
        <f t="shared" si="64"/>
        <v>7.9499999999999993</v>
      </c>
      <c r="L392" s="896">
        <f t="shared" si="65"/>
        <v>7.5127798761635489</v>
      </c>
      <c r="M392" s="26">
        <f t="shared" si="66"/>
        <v>0.13443758723778304</v>
      </c>
      <c r="O392" s="697">
        <f>A!H1977</f>
        <v>7.8169954895027551</v>
      </c>
    </row>
    <row r="393" spans="2:26" ht="12" customHeight="1">
      <c r="B393" s="186" t="s">
        <v>467</v>
      </c>
      <c r="C393" s="190">
        <f>A!B1978</f>
        <v>0.91489999999999938</v>
      </c>
      <c r="D393" s="190">
        <f>A!C1978</f>
        <v>2.4499999999999993</v>
      </c>
      <c r="E393" s="190">
        <f>A!D1978</f>
        <v>3.7199999999999989</v>
      </c>
      <c r="F393" s="190">
        <f>A!E1978</f>
        <v>1.9073982983817004</v>
      </c>
      <c r="G393" s="190"/>
      <c r="H393" s="190">
        <f>A!G1978</f>
        <v>-0.15000000000000213</v>
      </c>
      <c r="I393" s="32"/>
      <c r="J393" s="171">
        <f t="shared" si="63"/>
        <v>-0.15000000000000213</v>
      </c>
      <c r="K393" s="190">
        <f t="shared" si="64"/>
        <v>3.7199999999999989</v>
      </c>
      <c r="L393" s="896">
        <f t="shared" si="65"/>
        <v>1.7684596596763391</v>
      </c>
      <c r="M393" s="26">
        <f t="shared" si="66"/>
        <v>2.1883450825834969</v>
      </c>
      <c r="O393" s="697">
        <f>A!H1978</f>
        <v>0.2622678408489314</v>
      </c>
    </row>
    <row r="394" spans="2:26" ht="12" customHeight="1">
      <c r="B394" s="186" t="s">
        <v>468</v>
      </c>
      <c r="C394" s="190">
        <f>A!B1979</f>
        <v>0.62570000000000192</v>
      </c>
      <c r="D394" s="190">
        <f>A!C1979</f>
        <v>0</v>
      </c>
      <c r="E394" s="190">
        <f>A!D1979</f>
        <v>0</v>
      </c>
      <c r="F394" s="190"/>
      <c r="G394" s="190"/>
      <c r="H394" s="190">
        <f>A!G1979</f>
        <v>0</v>
      </c>
      <c r="I394" s="32"/>
      <c r="J394" s="171">
        <f t="shared" si="63"/>
        <v>0</v>
      </c>
      <c r="K394" s="190">
        <f t="shared" si="64"/>
        <v>0.62570000000000192</v>
      </c>
      <c r="L394" s="896">
        <f t="shared" si="65"/>
        <v>0.15642500000000048</v>
      </c>
      <c r="M394" s="26">
        <f t="shared" si="66"/>
        <v>4</v>
      </c>
      <c r="O394" s="697">
        <f>A!H1979</f>
        <v>0</v>
      </c>
    </row>
    <row r="395" spans="2:26" ht="12" customHeight="1">
      <c r="B395" s="186" t="s">
        <v>469</v>
      </c>
      <c r="C395" s="190">
        <f>A!B1980</f>
        <v>0</v>
      </c>
      <c r="D395" s="190">
        <f>A!C1980</f>
        <v>0</v>
      </c>
      <c r="E395" s="190">
        <f>A!D1980</f>
        <v>0</v>
      </c>
      <c r="F395" s="190">
        <f>A!E1980</f>
        <v>-1.5401013797600172E-11</v>
      </c>
      <c r="G395" s="190"/>
      <c r="H395" s="190">
        <f>A!G1980</f>
        <v>3.9999999999999147E-2</v>
      </c>
      <c r="I395" s="32"/>
      <c r="J395" s="171">
        <f t="shared" si="63"/>
        <v>-1.5401013797600172E-11</v>
      </c>
      <c r="K395" s="190">
        <f t="shared" si="64"/>
        <v>3.9999999999999147E-2</v>
      </c>
      <c r="L395" s="896">
        <f t="shared" si="65"/>
        <v>7.9999999969196274E-3</v>
      </c>
      <c r="M395" s="26">
        <f t="shared" si="66"/>
        <v>5.0000000038502534</v>
      </c>
      <c r="O395" s="697">
        <f>A!H1980</f>
        <v>0</v>
      </c>
    </row>
    <row r="396" spans="2:26" ht="12" customHeight="1">
      <c r="B396" s="186" t="s">
        <v>470</v>
      </c>
      <c r="C396" s="190">
        <f>A!B1981</f>
        <v>0.99930000000000163</v>
      </c>
      <c r="D396" s="190">
        <f>A!C1981</f>
        <v>0</v>
      </c>
      <c r="E396" s="190">
        <f>A!D1981</f>
        <v>0</v>
      </c>
      <c r="F396" s="190">
        <f>A!E1981</f>
        <v>5.6794006919957951E-4</v>
      </c>
      <c r="G396" s="190"/>
      <c r="H396" s="190">
        <f>A!G1981</f>
        <v>0.25999999999999801</v>
      </c>
      <c r="I396" s="32"/>
      <c r="J396" s="171">
        <f t="shared" si="63"/>
        <v>0</v>
      </c>
      <c r="K396" s="190">
        <f t="shared" si="64"/>
        <v>0.99930000000000163</v>
      </c>
      <c r="L396" s="896">
        <f t="shared" si="65"/>
        <v>0.25197358801383984</v>
      </c>
      <c r="M396" s="26">
        <f t="shared" si="66"/>
        <v>3.9658918534950351</v>
      </c>
      <c r="O396" s="697">
        <f>A!H1981</f>
        <v>2.3245898287882483E-4</v>
      </c>
    </row>
    <row r="397" spans="2:26" ht="12" customHeight="1">
      <c r="B397" s="186" t="s">
        <v>471</v>
      </c>
      <c r="C397" s="190">
        <f>A!B1982</f>
        <v>0.84530000000000172</v>
      </c>
      <c r="D397" s="190">
        <f>A!C1982</f>
        <v>0</v>
      </c>
      <c r="E397" s="190">
        <f>A!D1982</f>
        <v>0</v>
      </c>
      <c r="F397" s="190">
        <f>A!E1982</f>
        <v>4.9509406849779225E-4</v>
      </c>
      <c r="G397" s="190"/>
      <c r="H397" s="190">
        <f>A!G1982</f>
        <v>7.0000000000000284E-2</v>
      </c>
      <c r="I397" s="32"/>
      <c r="J397" s="171">
        <f t="shared" si="63"/>
        <v>0</v>
      </c>
      <c r="K397" s="190">
        <f t="shared" si="64"/>
        <v>0.84530000000000172</v>
      </c>
      <c r="L397" s="896">
        <f t="shared" si="65"/>
        <v>0.18315901881369995</v>
      </c>
      <c r="M397" s="26">
        <f t="shared" si="66"/>
        <v>4.6151153542692755</v>
      </c>
      <c r="O397" s="697">
        <f>A!H1982</f>
        <v>8.1712414612411521E-14</v>
      </c>
    </row>
    <row r="398" spans="2:26" ht="12" customHeight="1">
      <c r="B398" s="186" t="s">
        <v>489</v>
      </c>
      <c r="C398" s="190">
        <f>A!B1983</f>
        <v>-0.39450000000000074</v>
      </c>
      <c r="D398" s="190">
        <f>A!C1983</f>
        <v>0</v>
      </c>
      <c r="E398" s="190">
        <f>A!D1983</f>
        <v>0</v>
      </c>
      <c r="F398" s="190">
        <f>A!E1983</f>
        <v>-2.6447356469994077E-3</v>
      </c>
      <c r="G398" s="190">
        <f>A!F1983</f>
        <v>-3.0000000000001137E-2</v>
      </c>
      <c r="H398" s="190">
        <f>A!G1983</f>
        <v>-1.1900000000000013</v>
      </c>
      <c r="I398" s="32"/>
      <c r="J398" s="171">
        <f t="shared" si="63"/>
        <v>-1.1900000000000013</v>
      </c>
      <c r="K398" s="190">
        <f t="shared" si="64"/>
        <v>0</v>
      </c>
      <c r="L398" s="896">
        <f t="shared" si="65"/>
        <v>-0.26952412260783376</v>
      </c>
      <c r="M398" s="26">
        <f t="shared" si="66"/>
        <v>4.4151892175213181</v>
      </c>
      <c r="O398" s="697">
        <f>A!H1983</f>
        <v>-1.9447617406243012E-3</v>
      </c>
    </row>
    <row r="399" spans="2:26" ht="12" customHeight="1">
      <c r="B399" s="186" t="s">
        <v>490</v>
      </c>
      <c r="C399" s="190">
        <f>A!B1984</f>
        <v>0.29490000000000194</v>
      </c>
      <c r="D399" s="190">
        <f>A!C1984</f>
        <v>0</v>
      </c>
      <c r="E399" s="190">
        <f>A!D1984</f>
        <v>0</v>
      </c>
      <c r="F399" s="190">
        <f>A!E1984</f>
        <v>-2.2957802769951741E-8</v>
      </c>
      <c r="G399" s="190">
        <f>A!F1984</f>
        <v>0</v>
      </c>
      <c r="H399" s="190">
        <f>A!G1984</f>
        <v>0</v>
      </c>
      <c r="I399" s="32"/>
      <c r="J399" s="171">
        <f t="shared" si="63"/>
        <v>-2.2957802769951741E-8</v>
      </c>
      <c r="K399" s="190">
        <f t="shared" si="64"/>
        <v>0.29490000000000194</v>
      </c>
      <c r="L399" s="896">
        <f t="shared" si="65"/>
        <v>4.9149996173699861E-2</v>
      </c>
      <c r="M399" s="26">
        <f t="shared" si="66"/>
        <v>6.000000934193471</v>
      </c>
      <c r="O399" s="697">
        <f>A!H1984</f>
        <v>8.5012602468736986E-7</v>
      </c>
    </row>
    <row r="400" spans="2:26" ht="12" customHeight="1">
      <c r="B400" s="186" t="s">
        <v>491</v>
      </c>
      <c r="C400" s="190">
        <f>A!B1985</f>
        <v>19.956799999999998</v>
      </c>
      <c r="D400" s="190">
        <f>A!C1985</f>
        <v>18.950000000000003</v>
      </c>
      <c r="E400" s="190">
        <f>A!D1985</f>
        <v>19.120000000000005</v>
      </c>
      <c r="F400" s="190">
        <f>A!E1985</f>
        <v>19.999015920822799</v>
      </c>
      <c r="G400" s="190">
        <f>A!F1985</f>
        <v>19.02</v>
      </c>
      <c r="H400" s="190">
        <f>A!G1985</f>
        <v>16.38</v>
      </c>
      <c r="I400" s="32"/>
      <c r="J400" s="171">
        <f t="shared" si="63"/>
        <v>16.38</v>
      </c>
      <c r="K400" s="190">
        <f t="shared" si="64"/>
        <v>19.999015920822799</v>
      </c>
      <c r="L400" s="896">
        <f t="shared" si="65"/>
        <v>18.904302653470467</v>
      </c>
      <c r="M400" s="26">
        <f t="shared" si="66"/>
        <v>0.19143874212987266</v>
      </c>
      <c r="O400" s="697">
        <f>A!H1985</f>
        <v>19.718814202041294</v>
      </c>
    </row>
    <row r="401" spans="2:17" ht="12" customHeight="1">
      <c r="B401" s="186" t="s">
        <v>492</v>
      </c>
      <c r="C401" s="190">
        <f>A!B1986</f>
        <v>0.31060000000000088</v>
      </c>
      <c r="D401" s="190">
        <f>A!C1986</f>
        <v>-5.0000000000000711E-2</v>
      </c>
      <c r="E401" s="190">
        <f>A!D1986</f>
        <v>-5.0000000000000711E-2</v>
      </c>
      <c r="F401" s="190">
        <f>A!E1986</f>
        <v>4.3309250359868656E-4</v>
      </c>
      <c r="G401" s="190">
        <f>A!F1986</f>
        <v>0</v>
      </c>
      <c r="H401" s="190">
        <f>A!G1986</f>
        <v>0</v>
      </c>
      <c r="I401" s="32"/>
      <c r="J401" s="171">
        <f t="shared" si="63"/>
        <v>-5.0000000000000711E-2</v>
      </c>
      <c r="K401" s="190">
        <f t="shared" si="64"/>
        <v>0.31060000000000088</v>
      </c>
      <c r="L401" s="896">
        <f t="shared" si="65"/>
        <v>3.5172182083933023E-2</v>
      </c>
      <c r="M401" s="26">
        <f t="shared" si="66"/>
        <v>10.252420482172102</v>
      </c>
      <c r="O401" s="697">
        <f>A!H1986</f>
        <v>1.2759785793470257E-3</v>
      </c>
    </row>
    <row r="402" spans="2:17" ht="12" customHeight="1" thickBot="1">
      <c r="B402" s="187" t="s">
        <v>493</v>
      </c>
      <c r="C402" s="142">
        <f>A!B1987</f>
        <v>19.525000000000002</v>
      </c>
      <c r="D402" s="142">
        <f>A!C1987</f>
        <v>19.89</v>
      </c>
      <c r="E402" s="142">
        <f>A!D1987</f>
        <v>19.89</v>
      </c>
      <c r="F402" s="142">
        <f>A!E1987</f>
        <v>19.9994577498816</v>
      </c>
      <c r="G402" s="142">
        <f>A!F1987</f>
        <v>19.95</v>
      </c>
      <c r="H402" s="142">
        <f>A!G1987</f>
        <v>20</v>
      </c>
      <c r="I402" s="128"/>
      <c r="J402" s="172">
        <f t="shared" si="63"/>
        <v>19.525000000000002</v>
      </c>
      <c r="K402" s="142">
        <f t="shared" si="64"/>
        <v>20</v>
      </c>
      <c r="L402" s="896">
        <f t="shared" si="65"/>
        <v>19.875742958313602</v>
      </c>
      <c r="M402" s="26">
        <f t="shared" si="66"/>
        <v>2.3898477707034113E-2</v>
      </c>
      <c r="O402" s="701">
        <f>A!H1987</f>
        <v>19.997248526139714</v>
      </c>
    </row>
    <row r="403" spans="2:17" ht="12" customHeight="1" thickTop="1">
      <c r="B403" s="19" t="s">
        <v>244</v>
      </c>
      <c r="C403" s="129"/>
      <c r="D403" s="130"/>
      <c r="E403" s="129"/>
      <c r="F403" s="130"/>
      <c r="G403" s="130"/>
      <c r="H403" s="130"/>
      <c r="I403" s="126"/>
      <c r="J403" s="1096" t="s">
        <v>23</v>
      </c>
      <c r="K403" s="1097"/>
      <c r="L403" s="1097"/>
      <c r="M403" s="1098"/>
      <c r="O403" s="697"/>
      <c r="Q403" s="30"/>
    </row>
    <row r="404" spans="2:17" ht="12" customHeight="1">
      <c r="B404" s="153"/>
      <c r="C404" s="663" t="s">
        <v>237</v>
      </c>
      <c r="D404" s="663" t="s">
        <v>426</v>
      </c>
      <c r="E404" s="663" t="s">
        <v>250</v>
      </c>
      <c r="F404" s="664" t="s">
        <v>357</v>
      </c>
      <c r="G404" s="663" t="s">
        <v>372</v>
      </c>
      <c r="H404" s="665" t="s">
        <v>384</v>
      </c>
      <c r="I404" s="383"/>
      <c r="J404" s="179"/>
      <c r="K404" s="179"/>
      <c r="L404" s="179"/>
      <c r="M404" s="22" t="s">
        <v>24</v>
      </c>
      <c r="O404" s="694" t="str">
        <f>YourData!$J$4</f>
        <v>Tested Prg</v>
      </c>
      <c r="Q404" s="30"/>
    </row>
    <row r="405" spans="2:17" ht="12" customHeight="1">
      <c r="B405" s="154" t="s">
        <v>803</v>
      </c>
      <c r="C405" s="23" t="s">
        <v>25</v>
      </c>
      <c r="D405" s="23" t="s">
        <v>13</v>
      </c>
      <c r="E405" s="23" t="s">
        <v>13</v>
      </c>
      <c r="F405" s="322" t="s">
        <v>355</v>
      </c>
      <c r="G405" s="322" t="s">
        <v>365</v>
      </c>
      <c r="H405" s="322" t="s">
        <v>385</v>
      </c>
      <c r="I405" s="384"/>
      <c r="J405" s="23" t="s">
        <v>26</v>
      </c>
      <c r="K405" s="23" t="s">
        <v>27</v>
      </c>
      <c r="L405" s="23" t="s">
        <v>603</v>
      </c>
      <c r="M405" s="24" t="s">
        <v>604</v>
      </c>
      <c r="O405" s="705" t="str">
        <f>YourData!$J$8</f>
        <v>Org</v>
      </c>
      <c r="Q405" s="30"/>
    </row>
    <row r="406" spans="2:17" ht="12" customHeight="1">
      <c r="B406" s="185" t="s">
        <v>454</v>
      </c>
      <c r="C406" s="190">
        <f>A!B2000</f>
        <v>0</v>
      </c>
      <c r="D406" s="190">
        <f>A!C2000</f>
        <v>0</v>
      </c>
      <c r="E406" s="190">
        <f>A!D2000</f>
        <v>0</v>
      </c>
      <c r="F406" s="190">
        <f>A!E2000</f>
        <v>-1.2888923201970215E-4</v>
      </c>
      <c r="G406" s="190">
        <f>A!F2000</f>
        <v>0</v>
      </c>
      <c r="H406" s="190">
        <f>A!G2000</f>
        <v>0</v>
      </c>
      <c r="I406" s="190"/>
      <c r="J406" s="410">
        <f t="shared" ref="J406:J423" si="67">MINA(C406:I406)</f>
        <v>-1.2888923201970215E-4</v>
      </c>
      <c r="K406" s="190">
        <f t="shared" ref="K406:K423" si="68">MAXA(C406:I406)</f>
        <v>0</v>
      </c>
      <c r="L406" s="896">
        <f>AVERAGE(C406:I406)</f>
        <v>-2.1481538669950357E-5</v>
      </c>
      <c r="M406" s="26">
        <f>ABS((K406-J406)/L406)</f>
        <v>6</v>
      </c>
      <c r="O406" s="697">
        <f>A!H2000</f>
        <v>-7.7001830366185686E-5</v>
      </c>
      <c r="Q406" s="30"/>
    </row>
    <row r="407" spans="2:17" ht="12" customHeight="1">
      <c r="B407" s="186" t="s">
        <v>455</v>
      </c>
      <c r="C407" s="190">
        <f>A!B2001</f>
        <v>0</v>
      </c>
      <c r="D407" s="190">
        <f>A!C2001</f>
        <v>1.9399999999999995</v>
      </c>
      <c r="E407" s="190">
        <f>A!D2001</f>
        <v>1.9499999999999993</v>
      </c>
      <c r="F407" s="190">
        <f>A!E2001</f>
        <v>-0.96380367084058971</v>
      </c>
      <c r="G407" s="190">
        <f>A!F2001</f>
        <v>0</v>
      </c>
      <c r="H407" s="190">
        <f>A!G2001</f>
        <v>0</v>
      </c>
      <c r="I407" s="139"/>
      <c r="J407" s="190">
        <f t="shared" si="67"/>
        <v>-0.96380367084058971</v>
      </c>
      <c r="K407" s="190">
        <f t="shared" si="68"/>
        <v>1.9499999999999993</v>
      </c>
      <c r="L407" s="896">
        <f t="shared" ref="L407:L423" si="69">AVERAGE(C407:I407)</f>
        <v>0.48769938819323483</v>
      </c>
      <c r="M407" s="26">
        <f t="shared" ref="M407:M423" si="70">ABS((K407-J407)/L407)</f>
        <v>5.9745895553309376</v>
      </c>
      <c r="O407" s="697">
        <f>A!H2001</f>
        <v>-0.96641357431806707</v>
      </c>
      <c r="Q407" s="30"/>
    </row>
    <row r="408" spans="2:17" ht="12" customHeight="1">
      <c r="B408" s="186" t="s">
        <v>456</v>
      </c>
      <c r="C408" s="190">
        <f>A!B2002</f>
        <v>0</v>
      </c>
      <c r="D408" s="190">
        <f>A!C2002</f>
        <v>0</v>
      </c>
      <c r="E408" s="190">
        <f>A!D2002</f>
        <v>0</v>
      </c>
      <c r="F408" s="190">
        <f>A!E2002</f>
        <v>-1.5681045938897853E-3</v>
      </c>
      <c r="G408" s="190">
        <f>A!F2002</f>
        <v>0</v>
      </c>
      <c r="H408" s="190">
        <f>A!G2002</f>
        <v>0</v>
      </c>
      <c r="I408" s="139"/>
      <c r="J408" s="190">
        <f t="shared" si="67"/>
        <v>-1.5681045938897853E-3</v>
      </c>
      <c r="K408" s="190">
        <f t="shared" si="68"/>
        <v>0</v>
      </c>
      <c r="L408" s="896">
        <f t="shared" si="69"/>
        <v>-2.6135076564829757E-4</v>
      </c>
      <c r="M408" s="26">
        <f t="shared" si="70"/>
        <v>6</v>
      </c>
      <c r="O408" s="697">
        <f>A!H2002</f>
        <v>-11.056210018520598</v>
      </c>
      <c r="Q408" s="30"/>
    </row>
    <row r="409" spans="2:17" ht="12" customHeight="1">
      <c r="B409" s="186" t="s">
        <v>457</v>
      </c>
      <c r="C409" s="190">
        <f>A!B2003</f>
        <v>0</v>
      </c>
      <c r="D409" s="190">
        <f>A!C2003</f>
        <v>-1.9399999999999995</v>
      </c>
      <c r="E409" s="190">
        <f>A!D2003</f>
        <v>-1.9499999999999993</v>
      </c>
      <c r="F409" s="190">
        <f>A!E2003</f>
        <v>0.96223556624669992</v>
      </c>
      <c r="G409" s="190">
        <f>A!F2003</f>
        <v>0</v>
      </c>
      <c r="H409" s="190">
        <f>A!G2003</f>
        <v>0</v>
      </c>
      <c r="I409" s="139"/>
      <c r="J409" s="171">
        <f t="shared" si="67"/>
        <v>-1.9499999999999993</v>
      </c>
      <c r="K409" s="190">
        <f t="shared" si="68"/>
        <v>0.96223556624669992</v>
      </c>
      <c r="L409" s="896">
        <f t="shared" si="69"/>
        <v>-0.48796073895888314</v>
      </c>
      <c r="M409" s="26">
        <f t="shared" si="70"/>
        <v>5.9681759898557987</v>
      </c>
      <c r="O409" s="697">
        <f>A!H2003</f>
        <v>-10.089796444202531</v>
      </c>
      <c r="Q409" s="30"/>
    </row>
    <row r="410" spans="2:17" ht="12" customHeight="1">
      <c r="B410" s="186" t="s">
        <v>458</v>
      </c>
      <c r="C410" s="190">
        <f>A!B2004</f>
        <v>0</v>
      </c>
      <c r="D410" s="190">
        <f>A!C2004</f>
        <v>0</v>
      </c>
      <c r="E410" s="190">
        <f>A!D2004</f>
        <v>0</v>
      </c>
      <c r="F410" s="190">
        <f>A!E2004</f>
        <v>-1.5681045938897853E-3</v>
      </c>
      <c r="G410" s="190">
        <f>A!F2004</f>
        <v>0</v>
      </c>
      <c r="H410" s="190">
        <f>A!G2004</f>
        <v>0</v>
      </c>
      <c r="I410" s="139"/>
      <c r="J410" s="171">
        <f t="shared" si="67"/>
        <v>-1.5681045938897853E-3</v>
      </c>
      <c r="K410" s="190">
        <f t="shared" si="68"/>
        <v>0</v>
      </c>
      <c r="L410" s="896">
        <f t="shared" si="69"/>
        <v>-2.6135076564829757E-4</v>
      </c>
      <c r="M410" s="26">
        <f t="shared" si="70"/>
        <v>6</v>
      </c>
      <c r="O410" s="697">
        <f>A!H2004</f>
        <v>-11.198519173522829</v>
      </c>
      <c r="Q410" s="30"/>
    </row>
    <row r="411" spans="2:17" ht="12" customHeight="1">
      <c r="B411" s="186" t="s">
        <v>459</v>
      </c>
      <c r="C411" s="190">
        <f>A!B2005</f>
        <v>0</v>
      </c>
      <c r="D411" s="190">
        <f>A!C2005</f>
        <v>0</v>
      </c>
      <c r="E411" s="190">
        <f>A!D2005</f>
        <v>0</v>
      </c>
      <c r="F411" s="190">
        <f>A!E2005</f>
        <v>0</v>
      </c>
      <c r="G411" s="190">
        <f>A!F2005</f>
        <v>0</v>
      </c>
      <c r="H411" s="190">
        <f>A!G2005</f>
        <v>0</v>
      </c>
      <c r="I411" s="139"/>
      <c r="J411" s="171">
        <f t="shared" si="67"/>
        <v>0</v>
      </c>
      <c r="K411" s="190">
        <f t="shared" si="68"/>
        <v>0</v>
      </c>
      <c r="L411" s="896">
        <f t="shared" si="69"/>
        <v>0</v>
      </c>
      <c r="M411" s="973" t="s">
        <v>808</v>
      </c>
      <c r="O411" s="697">
        <f>A!H2005</f>
        <v>0.14230915500223151</v>
      </c>
      <c r="Q411" s="30"/>
    </row>
    <row r="412" spans="2:17" ht="12" customHeight="1">
      <c r="B412" s="186" t="s">
        <v>460</v>
      </c>
      <c r="C412" s="190">
        <f>A!B2006</f>
        <v>0</v>
      </c>
      <c r="D412" s="190">
        <f>A!C2006</f>
        <v>0</v>
      </c>
      <c r="E412" s="190">
        <f>A!D2006</f>
        <v>0</v>
      </c>
      <c r="F412" s="190">
        <f>A!E2006</f>
        <v>0</v>
      </c>
      <c r="G412" s="190">
        <f>A!F2006</f>
        <v>0</v>
      </c>
      <c r="H412" s="190">
        <f>A!G2006</f>
        <v>0</v>
      </c>
      <c r="I412" s="139"/>
      <c r="J412" s="190">
        <f t="shared" si="67"/>
        <v>0</v>
      </c>
      <c r="K412" s="190">
        <f t="shared" si="68"/>
        <v>0</v>
      </c>
      <c r="L412" s="896">
        <f t="shared" si="69"/>
        <v>0</v>
      </c>
      <c r="M412" s="973" t="s">
        <v>808</v>
      </c>
      <c r="O412" s="697">
        <f>A!H2006</f>
        <v>0</v>
      </c>
      <c r="Q412" s="30"/>
    </row>
    <row r="413" spans="2:17" ht="12" customHeight="1">
      <c r="B413" s="186" t="s">
        <v>461</v>
      </c>
      <c r="C413" s="190">
        <f>A!B2007</f>
        <v>0</v>
      </c>
      <c r="D413" s="190">
        <f>A!C2007</f>
        <v>0</v>
      </c>
      <c r="E413" s="190">
        <f>A!D2007</f>
        <v>0</v>
      </c>
      <c r="F413" s="190">
        <f>A!E2007</f>
        <v>1.7982920114967271E-4</v>
      </c>
      <c r="G413" s="190">
        <f>A!F2007</f>
        <v>0</v>
      </c>
      <c r="H413" s="190">
        <f>A!G2007</f>
        <v>0</v>
      </c>
      <c r="I413" s="139"/>
      <c r="J413" s="190">
        <f t="shared" si="67"/>
        <v>0</v>
      </c>
      <c r="K413" s="190">
        <f t="shared" si="68"/>
        <v>1.7982920114967271E-4</v>
      </c>
      <c r="L413" s="896">
        <f t="shared" si="69"/>
        <v>2.9971533524945453E-5</v>
      </c>
      <c r="M413" s="26">
        <f t="shared" si="70"/>
        <v>6</v>
      </c>
      <c r="O413" s="697">
        <f>A!H2007</f>
        <v>1.8001142495727152E-4</v>
      </c>
      <c r="Q413" s="30"/>
    </row>
    <row r="414" spans="2:17" ht="12" customHeight="1">
      <c r="B414" s="186" t="s">
        <v>467</v>
      </c>
      <c r="C414" s="190">
        <f>A!B2008</f>
        <v>0</v>
      </c>
      <c r="D414" s="190">
        <f>A!C2008</f>
        <v>0</v>
      </c>
      <c r="E414" s="190">
        <f>A!D2008</f>
        <v>0</v>
      </c>
      <c r="F414" s="190">
        <f>A!E2008</f>
        <v>-3.0198066269804258E-14</v>
      </c>
      <c r="G414" s="190"/>
      <c r="H414" s="190">
        <f>A!G2008</f>
        <v>0</v>
      </c>
      <c r="I414" s="139"/>
      <c r="J414" s="190">
        <f t="shared" si="67"/>
        <v>-3.0198066269804258E-14</v>
      </c>
      <c r="K414" s="190">
        <f t="shared" si="68"/>
        <v>0</v>
      </c>
      <c r="L414" s="896">
        <f t="shared" si="69"/>
        <v>-6.0396132539608514E-15</v>
      </c>
      <c r="M414" s="26">
        <f t="shared" si="70"/>
        <v>5</v>
      </c>
      <c r="O414" s="697">
        <f>A!H2008</f>
        <v>-5.0272674911866488E-11</v>
      </c>
      <c r="Q414" s="30"/>
    </row>
    <row r="415" spans="2:17" ht="12" customHeight="1">
      <c r="B415" s="186" t="s">
        <v>468</v>
      </c>
      <c r="C415" s="190">
        <f>A!B2009</f>
        <v>0</v>
      </c>
      <c r="D415" s="190">
        <f>A!C2009</f>
        <v>0</v>
      </c>
      <c r="E415" s="190">
        <f>A!D2009</f>
        <v>0</v>
      </c>
      <c r="F415" s="190"/>
      <c r="G415" s="190"/>
      <c r="H415" s="190">
        <f>A!G2009</f>
        <v>0</v>
      </c>
      <c r="I415" s="139"/>
      <c r="J415" s="190">
        <f t="shared" si="67"/>
        <v>0</v>
      </c>
      <c r="K415" s="190">
        <f t="shared" si="68"/>
        <v>0</v>
      </c>
      <c r="L415" s="896">
        <f t="shared" si="69"/>
        <v>0</v>
      </c>
      <c r="M415" s="973" t="s">
        <v>808</v>
      </c>
      <c r="O415" s="697">
        <f>A!H2009</f>
        <v>0</v>
      </c>
      <c r="Q415" s="30"/>
    </row>
    <row r="416" spans="2:17" ht="12" customHeight="1">
      <c r="B416" s="186" t="s">
        <v>469</v>
      </c>
      <c r="C416" s="190">
        <f>A!B2010</f>
        <v>0</v>
      </c>
      <c r="D416" s="190">
        <f>A!C2010</f>
        <v>0</v>
      </c>
      <c r="E416" s="190">
        <f>A!D2010</f>
        <v>0</v>
      </c>
      <c r="F416" s="190">
        <f>A!E2010</f>
        <v>-3.0198066269804258E-14</v>
      </c>
      <c r="G416" s="190"/>
      <c r="H416" s="190">
        <f>A!G2010</f>
        <v>0</v>
      </c>
      <c r="I416" s="139"/>
      <c r="J416" s="190">
        <f t="shared" si="67"/>
        <v>-3.0198066269804258E-14</v>
      </c>
      <c r="K416" s="190">
        <f t="shared" si="68"/>
        <v>0</v>
      </c>
      <c r="L416" s="896">
        <f t="shared" si="69"/>
        <v>-6.0396132539608514E-15</v>
      </c>
      <c r="M416" s="26">
        <f t="shared" si="70"/>
        <v>5</v>
      </c>
      <c r="O416" s="697">
        <f>A!H2010</f>
        <v>0</v>
      </c>
      <c r="Q416" s="30"/>
    </row>
    <row r="417" spans="2:25" ht="12" customHeight="1">
      <c r="B417" s="186" t="s">
        <v>470</v>
      </c>
      <c r="C417" s="190">
        <f>A!B2011</f>
        <v>0</v>
      </c>
      <c r="D417" s="190">
        <f>A!C2011</f>
        <v>0</v>
      </c>
      <c r="E417" s="190">
        <f>A!D2011</f>
        <v>0</v>
      </c>
      <c r="F417" s="190">
        <f>A!E2011</f>
        <v>-3.0198066269804258E-14</v>
      </c>
      <c r="G417" s="190"/>
      <c r="H417" s="190">
        <f>A!G2011</f>
        <v>0</v>
      </c>
      <c r="I417" s="139"/>
      <c r="J417" s="190">
        <f t="shared" si="67"/>
        <v>-3.0198066269804258E-14</v>
      </c>
      <c r="K417" s="190">
        <f t="shared" si="68"/>
        <v>0</v>
      </c>
      <c r="L417" s="896">
        <f t="shared" si="69"/>
        <v>-6.0396132539608514E-15</v>
      </c>
      <c r="M417" s="26">
        <f t="shared" si="70"/>
        <v>5</v>
      </c>
      <c r="O417" s="697">
        <f>A!H2011</f>
        <v>-5.0272674911866488E-11</v>
      </c>
      <c r="Q417" s="30"/>
    </row>
    <row r="418" spans="2:25" ht="12" customHeight="1">
      <c r="B418" s="186" t="s">
        <v>471</v>
      </c>
      <c r="C418" s="190">
        <f>A!B2012</f>
        <v>0</v>
      </c>
      <c r="D418" s="190">
        <f>A!C2012</f>
        <v>0</v>
      </c>
      <c r="E418" s="190">
        <f>A!D2012</f>
        <v>0</v>
      </c>
      <c r="F418" s="190">
        <f>A!E2012</f>
        <v>-3.0198066269804258E-14</v>
      </c>
      <c r="G418" s="190"/>
      <c r="H418" s="190">
        <f>A!G2012</f>
        <v>9.9999999999997868E-3</v>
      </c>
      <c r="I418" s="139"/>
      <c r="J418" s="190">
        <f t="shared" si="67"/>
        <v>-3.0198066269804258E-14</v>
      </c>
      <c r="K418" s="190">
        <f t="shared" si="68"/>
        <v>9.9999999999997868E-3</v>
      </c>
      <c r="L418" s="896">
        <f t="shared" si="69"/>
        <v>1.9999999999939177E-3</v>
      </c>
      <c r="M418" s="26">
        <f t="shared" si="70"/>
        <v>5.0000000000301981</v>
      </c>
      <c r="O418" s="697">
        <f>A!H2012</f>
        <v>-5.0272674911866488E-11</v>
      </c>
      <c r="Q418" s="30"/>
    </row>
    <row r="419" spans="2:25" ht="12" customHeight="1">
      <c r="B419" s="186" t="s">
        <v>489</v>
      </c>
      <c r="C419" s="190">
        <f>A!B2013</f>
        <v>0.49702999999999964</v>
      </c>
      <c r="D419" s="190">
        <f>A!C2013</f>
        <v>-0.72000000000000064</v>
      </c>
      <c r="E419" s="190">
        <f>A!D2013</f>
        <v>-0.88999999999999968</v>
      </c>
      <c r="F419" s="190">
        <f>A!E2013</f>
        <v>0.22125364121469993</v>
      </c>
      <c r="G419" s="190">
        <f>A!F2013</f>
        <v>0.53999999999999915</v>
      </c>
      <c r="H419" s="190">
        <f>A!G2013</f>
        <v>17.049999999999997</v>
      </c>
      <c r="I419" s="139"/>
      <c r="J419" s="190">
        <f t="shared" si="67"/>
        <v>-0.88999999999999968</v>
      </c>
      <c r="K419" s="190">
        <f t="shared" si="68"/>
        <v>17.049999999999997</v>
      </c>
      <c r="L419" s="896">
        <f t="shared" si="69"/>
        <v>2.7830472735357823</v>
      </c>
      <c r="M419" s="26">
        <f t="shared" si="70"/>
        <v>6.4461714935972818</v>
      </c>
      <c r="O419" s="697">
        <f>A!H2013</f>
        <v>0.23259261140629484</v>
      </c>
      <c r="Q419" s="30"/>
    </row>
    <row r="420" spans="2:25" ht="12" customHeight="1">
      <c r="B420" s="186" t="s">
        <v>490</v>
      </c>
      <c r="C420" s="190">
        <f>A!B2014</f>
        <v>0</v>
      </c>
      <c r="D420" s="190">
        <f>A!C2014</f>
        <v>0</v>
      </c>
      <c r="E420" s="190">
        <f>A!D2014</f>
        <v>0</v>
      </c>
      <c r="F420" s="190">
        <f>A!E2014</f>
        <v>1.2601249821386773E-8</v>
      </c>
      <c r="G420" s="190">
        <f>A!F2014</f>
        <v>0</v>
      </c>
      <c r="H420" s="190">
        <f>A!G2014</f>
        <v>0</v>
      </c>
      <c r="I420" s="139"/>
      <c r="J420" s="190">
        <f t="shared" si="67"/>
        <v>0</v>
      </c>
      <c r="K420" s="190">
        <f t="shared" si="68"/>
        <v>1.2601249821386773E-8</v>
      </c>
      <c r="L420" s="896">
        <f t="shared" si="69"/>
        <v>2.1002083035644623E-9</v>
      </c>
      <c r="M420" s="26">
        <f t="shared" si="70"/>
        <v>6</v>
      </c>
      <c r="O420" s="697">
        <f>A!H2014</f>
        <v>3.2195739407825386E-9</v>
      </c>
      <c r="Q420" s="30"/>
    </row>
    <row r="421" spans="2:25" ht="12" customHeight="1">
      <c r="B421" s="186" t="s">
        <v>491</v>
      </c>
      <c r="C421" s="190">
        <f>A!B2015</f>
        <v>0.13888999999999996</v>
      </c>
      <c r="D421" s="190">
        <f>A!C2015</f>
        <v>6.0000000000000497E-2</v>
      </c>
      <c r="E421" s="190">
        <f>A!D2015</f>
        <v>5.0000000000000711E-2</v>
      </c>
      <c r="F421" s="190">
        <f>A!E2015</f>
        <v>0.17974111345886001</v>
      </c>
      <c r="G421" s="190">
        <f>A!F2015</f>
        <v>2.9999999999999361E-2</v>
      </c>
      <c r="H421" s="190">
        <f>A!G2015</f>
        <v>19.439999999999998</v>
      </c>
      <c r="I421" s="139"/>
      <c r="J421" s="190">
        <f t="shared" si="67"/>
        <v>2.9999999999999361E-2</v>
      </c>
      <c r="K421" s="190">
        <f t="shared" si="68"/>
        <v>19.439999999999998</v>
      </c>
      <c r="L421" s="896">
        <f t="shared" si="69"/>
        <v>3.3164385189098096</v>
      </c>
      <c r="M421" s="26">
        <f t="shared" si="70"/>
        <v>5.8526639011479444</v>
      </c>
      <c r="O421" s="697">
        <f>A!H2015</f>
        <v>0.20343879626775063</v>
      </c>
      <c r="Q421" s="30"/>
    </row>
    <row r="422" spans="2:25" ht="12" customHeight="1">
      <c r="B422" s="186" t="s">
        <v>492</v>
      </c>
      <c r="C422" s="190">
        <f>A!B2016</f>
        <v>-5.5099999999992377E-3</v>
      </c>
      <c r="D422" s="190">
        <f>A!C2016</f>
        <v>0</v>
      </c>
      <c r="E422" s="190">
        <f>A!D2016</f>
        <v>0</v>
      </c>
      <c r="F422" s="190">
        <f>A!E2016</f>
        <v>-6.8516463236001357E-4</v>
      </c>
      <c r="G422" s="190">
        <f>A!F2016</f>
        <v>0</v>
      </c>
      <c r="H422" s="190">
        <f>A!G2016</f>
        <v>0</v>
      </c>
      <c r="I422" s="139"/>
      <c r="J422" s="190">
        <f t="shared" si="67"/>
        <v>-5.5099999999992377E-3</v>
      </c>
      <c r="K422" s="190">
        <f t="shared" si="68"/>
        <v>0</v>
      </c>
      <c r="L422" s="896">
        <f t="shared" si="69"/>
        <v>-1.032527438726542E-3</v>
      </c>
      <c r="M422" s="26">
        <f t="shared" si="70"/>
        <v>5.336419927779299</v>
      </c>
      <c r="O422" s="697">
        <f>A!H2016</f>
        <v>-5.3018535981497195E-3</v>
      </c>
      <c r="Q422" s="30"/>
    </row>
    <row r="423" spans="2:25" ht="12" customHeight="1" thickBot="1">
      <c r="B423" s="187" t="s">
        <v>493</v>
      </c>
      <c r="C423" s="142">
        <f>A!B2017</f>
        <v>0.22078000000000131</v>
      </c>
      <c r="D423" s="142">
        <f>A!C2017</f>
        <v>6.0000000000000497E-2</v>
      </c>
      <c r="E423" s="142">
        <f>A!D2017</f>
        <v>5.0000000000000711E-2</v>
      </c>
      <c r="F423" s="142">
        <f>A!E2017</f>
        <v>0.18048814149404002</v>
      </c>
      <c r="G423" s="142">
        <f>A!F2017</f>
        <v>2.9999999999999361E-2</v>
      </c>
      <c r="H423" s="142">
        <f>A!G2017</f>
        <v>18.059999999999999</v>
      </c>
      <c r="I423" s="141"/>
      <c r="J423" s="142">
        <f t="shared" si="67"/>
        <v>2.9999999999999361E-2</v>
      </c>
      <c r="K423" s="142">
        <f t="shared" si="68"/>
        <v>18.059999999999999</v>
      </c>
      <c r="L423" s="898">
        <f t="shared" si="69"/>
        <v>3.1002113569156733</v>
      </c>
      <c r="M423" s="29">
        <f t="shared" si="70"/>
        <v>5.8157325176492547</v>
      </c>
      <c r="O423" s="701">
        <f>A!H2017</f>
        <v>0.19990213603611906</v>
      </c>
      <c r="Q423" s="30"/>
    </row>
    <row r="424" spans="2:25" ht="12" customHeight="1" thickTop="1">
      <c r="B424" s="774" t="s">
        <v>807</v>
      </c>
      <c r="D424" s="30"/>
      <c r="O424" s="689"/>
      <c r="Q424" s="30"/>
    </row>
    <row r="425" spans="2:25" ht="12" customHeight="1">
      <c r="O425" s="689"/>
      <c r="Q425" s="30"/>
    </row>
    <row r="426" spans="2:25" ht="16.5" customHeight="1" thickBot="1">
      <c r="B426" s="1" t="s">
        <v>2208</v>
      </c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O426" s="381"/>
      <c r="P426" s="2"/>
      <c r="Q426" s="2"/>
      <c r="R426" s="2"/>
      <c r="S426" s="2"/>
      <c r="T426" s="2"/>
      <c r="U426" s="2"/>
      <c r="V426" s="2"/>
      <c r="W426" s="2"/>
      <c r="X426" s="17"/>
      <c r="Y426" s="2"/>
    </row>
    <row r="427" spans="2:25" ht="12" customHeight="1" thickTop="1">
      <c r="B427" s="19" t="s">
        <v>245</v>
      </c>
      <c r="C427" s="129"/>
      <c r="D427" s="130"/>
      <c r="E427" s="129"/>
      <c r="F427" s="130"/>
      <c r="G427" s="130"/>
      <c r="H427" s="130"/>
      <c r="I427" s="126"/>
      <c r="J427" s="1096" t="s">
        <v>23</v>
      </c>
      <c r="K427" s="1097"/>
      <c r="L427" s="1097"/>
      <c r="M427" s="1098"/>
      <c r="O427" s="695"/>
    </row>
    <row r="428" spans="2:25" ht="12" customHeight="1">
      <c r="B428" s="153"/>
      <c r="C428" s="663" t="s">
        <v>237</v>
      </c>
      <c r="D428" s="663" t="s">
        <v>426</v>
      </c>
      <c r="E428" s="663" t="s">
        <v>250</v>
      </c>
      <c r="F428" s="664" t="s">
        <v>357</v>
      </c>
      <c r="G428" s="663" t="s">
        <v>372</v>
      </c>
      <c r="H428" s="665" t="s">
        <v>384</v>
      </c>
      <c r="I428" s="383"/>
      <c r="J428" s="179"/>
      <c r="K428" s="179"/>
      <c r="L428" s="179"/>
      <c r="M428" s="22" t="s">
        <v>24</v>
      </c>
      <c r="N428" s="32"/>
      <c r="O428" s="694" t="str">
        <f>YourData!$J$4</f>
        <v>Tested Prg</v>
      </c>
    </row>
    <row r="429" spans="2:25" ht="12" customHeight="1">
      <c r="B429" s="154" t="s">
        <v>803</v>
      </c>
      <c r="C429" s="23" t="s">
        <v>25</v>
      </c>
      <c r="D429" s="23" t="s">
        <v>13</v>
      </c>
      <c r="E429" s="23" t="s">
        <v>13</v>
      </c>
      <c r="F429" s="322" t="s">
        <v>355</v>
      </c>
      <c r="G429" s="322" t="s">
        <v>365</v>
      </c>
      <c r="H429" s="322" t="s">
        <v>385</v>
      </c>
      <c r="I429" s="384"/>
      <c r="J429" s="23" t="s">
        <v>26</v>
      </c>
      <c r="K429" s="23" t="s">
        <v>27</v>
      </c>
      <c r="L429" s="23" t="s">
        <v>603</v>
      </c>
      <c r="M429" s="24" t="s">
        <v>604</v>
      </c>
      <c r="N429" s="32"/>
      <c r="O429" s="705" t="str">
        <f>YourData!$J$8</f>
        <v>Org</v>
      </c>
    </row>
    <row r="430" spans="2:25" ht="12" customHeight="1">
      <c r="B430" s="185" t="s">
        <v>454</v>
      </c>
      <c r="C430" s="182">
        <f>A!B2030</f>
        <v>2.4657999999999989E-3</v>
      </c>
      <c r="D430" s="182">
        <f>A!C2030</f>
        <v>5.000000000000001E-3</v>
      </c>
      <c r="E430" s="182">
        <f>A!D2030</f>
        <v>5.1999999999999998E-3</v>
      </c>
      <c r="F430" s="182">
        <f>A!E2030</f>
        <v>2.0112197111719979E-3</v>
      </c>
      <c r="G430" s="182">
        <f>A!F2030</f>
        <v>1.9749999999999993E-3</v>
      </c>
      <c r="H430" s="182">
        <f>A!G2030</f>
        <v>2.2999999999999982E-3</v>
      </c>
      <c r="I430" s="182"/>
      <c r="J430" s="374">
        <f t="shared" ref="J430:J447" si="71">MINA(C430:I430)</f>
        <v>1.9749999999999993E-3</v>
      </c>
      <c r="K430" s="182">
        <f t="shared" ref="K430:K447" si="72">MAXA(C430:I430)</f>
        <v>5.1999999999999998E-3</v>
      </c>
      <c r="L430" s="899">
        <f>AVERAGE(C430:I430)</f>
        <v>3.1586699518619996E-3</v>
      </c>
      <c r="M430" s="26">
        <f>ABS((K430-J430)/L430)</f>
        <v>1.020999360220874</v>
      </c>
      <c r="O430" s="702">
        <f>A!H2030</f>
        <v>1.9809523274451433E-3</v>
      </c>
    </row>
    <row r="431" spans="2:25" ht="12" customHeight="1">
      <c r="B431" s="186" t="s">
        <v>455</v>
      </c>
      <c r="C431" s="182">
        <f>A!B2031</f>
        <v>4.7325999999999983E-3</v>
      </c>
      <c r="D431" s="182">
        <f>A!C2031</f>
        <v>3.9000000000000007E-3</v>
      </c>
      <c r="E431" s="182">
        <f>A!D2031</f>
        <v>3.9000000000000007E-3</v>
      </c>
      <c r="F431" s="182">
        <f>A!E2031</f>
        <v>4.1811246896840994E-3</v>
      </c>
      <c r="G431" s="182">
        <f>A!F2031</f>
        <v>4.0899999999999999E-3</v>
      </c>
      <c r="H431" s="182">
        <f>A!G2031</f>
        <v>4.3E-3</v>
      </c>
      <c r="I431" s="202"/>
      <c r="J431" s="374">
        <f t="shared" si="71"/>
        <v>3.9000000000000007E-3</v>
      </c>
      <c r="K431" s="182">
        <f t="shared" si="72"/>
        <v>4.7325999999999983E-3</v>
      </c>
      <c r="L431" s="899">
        <f t="shared" ref="L431:L447" si="73">AVERAGE(C431:I431)</f>
        <v>4.1839541149473504E-3</v>
      </c>
      <c r="M431" s="26">
        <f t="shared" ref="M431:M447" si="74">ABS((K431-J431)/L431)</f>
        <v>0.1989983582815833</v>
      </c>
      <c r="O431" s="702">
        <f>A!H2031</f>
        <v>4.1816011622102731E-3</v>
      </c>
    </row>
    <row r="432" spans="2:25" ht="12" customHeight="1">
      <c r="B432" s="186" t="s">
        <v>456</v>
      </c>
      <c r="C432" s="182">
        <f>A!B2032</f>
        <v>4.3671000000000005E-3</v>
      </c>
      <c r="D432" s="182">
        <f>A!C2032</f>
        <v>4.0000000000000001E-3</v>
      </c>
      <c r="E432" s="182">
        <f>A!D2032</f>
        <v>4.0000000000000001E-3</v>
      </c>
      <c r="F432" s="182">
        <f>A!E2032</f>
        <v>4.3073972643376986E-3</v>
      </c>
      <c r="G432" s="182">
        <f>A!F2032</f>
        <v>3.5880000000000009E-3</v>
      </c>
      <c r="H432" s="182">
        <f>A!G2032</f>
        <v>4.3E-3</v>
      </c>
      <c r="I432" s="202"/>
      <c r="J432" s="374">
        <f t="shared" si="71"/>
        <v>3.5880000000000009E-3</v>
      </c>
      <c r="K432" s="182">
        <f t="shared" si="72"/>
        <v>4.3671000000000005E-3</v>
      </c>
      <c r="L432" s="899">
        <f t="shared" si="73"/>
        <v>4.0937495440562834E-3</v>
      </c>
      <c r="M432" s="26">
        <f t="shared" si="74"/>
        <v>0.19031452501318141</v>
      </c>
      <c r="O432" s="702">
        <f>A!H2032</f>
        <v>4.3025881886762027E-3</v>
      </c>
    </row>
    <row r="433" spans="2:17" ht="12" customHeight="1">
      <c r="B433" s="186" t="s">
        <v>457</v>
      </c>
      <c r="C433" s="182">
        <f>A!B2033</f>
        <v>-3.6549999999999777E-4</v>
      </c>
      <c r="D433" s="182">
        <f>A!C2033</f>
        <v>9.9999999999999395E-5</v>
      </c>
      <c r="E433" s="182">
        <f>A!D2033</f>
        <v>9.9999999999999395E-5</v>
      </c>
      <c r="F433" s="182">
        <f>A!E2033</f>
        <v>1.262725746535992E-4</v>
      </c>
      <c r="G433" s="182">
        <f>A!F2033</f>
        <v>-5.0199999999999897E-4</v>
      </c>
      <c r="H433" s="182">
        <f>A!G2033</f>
        <v>0</v>
      </c>
      <c r="I433" s="202"/>
      <c r="J433" s="374">
        <f t="shared" si="71"/>
        <v>-5.0199999999999897E-4</v>
      </c>
      <c r="K433" s="182">
        <f t="shared" si="72"/>
        <v>1.262725746535992E-4</v>
      </c>
      <c r="L433" s="899">
        <f t="shared" si="73"/>
        <v>-9.0204570891066455E-5</v>
      </c>
      <c r="M433" s="26">
        <f t="shared" si="74"/>
        <v>6.9649749280700819</v>
      </c>
      <c r="O433" s="702">
        <f>A!H2033</f>
        <v>1.2098702646592963E-4</v>
      </c>
    </row>
    <row r="434" spans="2:17" ht="12" customHeight="1">
      <c r="B434" s="186" t="s">
        <v>458</v>
      </c>
      <c r="C434" s="182">
        <f>A!B2034</f>
        <v>4.5870999999999985E-3</v>
      </c>
      <c r="D434" s="182">
        <f>A!C2034</f>
        <v>3.9000000000000007E-3</v>
      </c>
      <c r="E434" s="182">
        <f>A!D2034</f>
        <v>3.6999999999999984E-3</v>
      </c>
      <c r="F434" s="182">
        <f>A!E2034</f>
        <v>4.1607821758343003E-3</v>
      </c>
      <c r="G434" s="182">
        <f>A!F2034</f>
        <v>3.8149999999999989E-3</v>
      </c>
      <c r="H434" s="182">
        <f>A!G2034</f>
        <v>4.3E-3</v>
      </c>
      <c r="I434" s="202"/>
      <c r="J434" s="374">
        <f t="shared" si="71"/>
        <v>3.6999999999999984E-3</v>
      </c>
      <c r="K434" s="182">
        <f t="shared" si="72"/>
        <v>4.5870999999999985E-3</v>
      </c>
      <c r="L434" s="899">
        <f t="shared" si="73"/>
        <v>4.0771470293057164E-3</v>
      </c>
      <c r="M434" s="26">
        <f t="shared" si="74"/>
        <v>0.21757861407099202</v>
      </c>
      <c r="O434" s="702">
        <f>A!H2034</f>
        <v>5.366919087217599E-3</v>
      </c>
    </row>
    <row r="435" spans="2:17" ht="12" customHeight="1">
      <c r="B435" s="186" t="s">
        <v>459</v>
      </c>
      <c r="C435" s="182">
        <f>A!B2035</f>
        <v>-2.1999999999999797E-4</v>
      </c>
      <c r="D435" s="182">
        <f>A!C2035</f>
        <v>9.9999999999999395E-5</v>
      </c>
      <c r="E435" s="182">
        <f>A!D2035</f>
        <v>3.0000000000000165E-4</v>
      </c>
      <c r="F435" s="182">
        <f>A!E2035</f>
        <v>1.466150885033983E-4</v>
      </c>
      <c r="G435" s="182">
        <f>A!F2035</f>
        <v>-2.2699999999999804E-4</v>
      </c>
      <c r="H435" s="182">
        <f>A!G2035</f>
        <v>0</v>
      </c>
      <c r="I435" s="202"/>
      <c r="J435" s="374">
        <f t="shared" si="71"/>
        <v>-2.2699999999999804E-4</v>
      </c>
      <c r="K435" s="182">
        <f t="shared" si="72"/>
        <v>3.0000000000000165E-4</v>
      </c>
      <c r="L435" s="899">
        <f t="shared" si="73"/>
        <v>1.6602514750567222E-5</v>
      </c>
      <c r="M435" s="26">
        <f t="shared" si="74"/>
        <v>31.742179297385949</v>
      </c>
      <c r="O435" s="702">
        <f>A!H2035</f>
        <v>-1.0643308985413963E-3</v>
      </c>
    </row>
    <row r="436" spans="2:17" ht="12" customHeight="1">
      <c r="B436" s="186" t="s">
        <v>460</v>
      </c>
      <c r="C436" s="182">
        <f>A!B2036</f>
        <v>3.4739000000000003E-3</v>
      </c>
      <c r="D436" s="182">
        <f>A!C2036</f>
        <v>6.1000000000000013E-3</v>
      </c>
      <c r="E436" s="182">
        <f>A!D2036</f>
        <v>6.2000000000000006E-3</v>
      </c>
      <c r="F436" s="182">
        <f>A!E2036</f>
        <v>3.5636095457522998E-3</v>
      </c>
      <c r="G436" s="182">
        <f>A!F2036</f>
        <v>3.0220000000000004E-3</v>
      </c>
      <c r="H436" s="182">
        <f>A!G2036</f>
        <v>3.1999999999999997E-3</v>
      </c>
      <c r="I436" s="202"/>
      <c r="J436" s="374">
        <f t="shared" si="71"/>
        <v>3.0220000000000004E-3</v>
      </c>
      <c r="K436" s="182">
        <f t="shared" si="72"/>
        <v>6.2000000000000006E-3</v>
      </c>
      <c r="L436" s="899">
        <f t="shared" si="73"/>
        <v>4.2599182576253834E-3</v>
      </c>
      <c r="M436" s="26">
        <f t="shared" si="74"/>
        <v>0.7460237046359478</v>
      </c>
      <c r="O436" s="702">
        <f>A!H2036</f>
        <v>3.4245448585064273E-3</v>
      </c>
    </row>
    <row r="437" spans="2:17" ht="12" customHeight="1">
      <c r="B437" s="186" t="s">
        <v>461</v>
      </c>
      <c r="C437" s="182">
        <f>A!B2037</f>
        <v>1.4909999999999923E-4</v>
      </c>
      <c r="D437" s="182">
        <f>A!C2037</f>
        <v>0</v>
      </c>
      <c r="E437" s="182">
        <f>A!D2037</f>
        <v>0</v>
      </c>
      <c r="F437" s="182">
        <f>A!E2037</f>
        <v>2.3398884659459919E-4</v>
      </c>
      <c r="G437" s="182">
        <f>A!F2037</f>
        <v>0</v>
      </c>
      <c r="H437" s="182">
        <f>A!G2037</f>
        <v>0</v>
      </c>
      <c r="I437" s="202"/>
      <c r="J437" s="374">
        <f t="shared" si="71"/>
        <v>0</v>
      </c>
      <c r="K437" s="182">
        <f t="shared" si="72"/>
        <v>2.3398884659459919E-4</v>
      </c>
      <c r="L437" s="899">
        <f t="shared" si="73"/>
        <v>6.3848141099099733E-5</v>
      </c>
      <c r="M437" s="26">
        <f t="shared" si="74"/>
        <v>3.6647714806829117</v>
      </c>
      <c r="O437" s="702">
        <f>A!H2037</f>
        <v>-3.5294695168233692E-8</v>
      </c>
    </row>
    <row r="438" spans="2:17" ht="12" customHeight="1">
      <c r="B438" s="186" t="s">
        <v>467</v>
      </c>
      <c r="C438" s="182">
        <f>A!B2038</f>
        <v>3.659299999999999E-3</v>
      </c>
      <c r="D438" s="182">
        <f>A!C2038</f>
        <v>3.2000000000000015E-3</v>
      </c>
      <c r="E438" s="182">
        <f>A!D2038</f>
        <v>3.3000000000000008E-3</v>
      </c>
      <c r="F438" s="182">
        <f>A!E2038</f>
        <v>3.2500319849034995E-3</v>
      </c>
      <c r="G438" s="182"/>
      <c r="H438" s="182">
        <f>A!G2038</f>
        <v>3.899999999999999E-3</v>
      </c>
      <c r="I438" s="202"/>
      <c r="J438" s="374">
        <f t="shared" si="71"/>
        <v>3.2000000000000015E-3</v>
      </c>
      <c r="K438" s="182">
        <f t="shared" si="72"/>
        <v>3.899999999999999E-3</v>
      </c>
      <c r="L438" s="899">
        <f t="shared" si="73"/>
        <v>3.4618663969807001E-3</v>
      </c>
      <c r="M438" s="26">
        <f t="shared" si="74"/>
        <v>0.20220306612944658</v>
      </c>
      <c r="O438" s="702">
        <f>A!H2038</f>
        <v>2.5443427501669405E-3</v>
      </c>
    </row>
    <row r="439" spans="2:17" ht="12" customHeight="1">
      <c r="B439" s="186" t="s">
        <v>468</v>
      </c>
      <c r="C439" s="182">
        <f>A!B2039</f>
        <v>3.5511999999999991E-3</v>
      </c>
      <c r="D439" s="182">
        <f>A!C2039</f>
        <v>3.0999999999999986E-3</v>
      </c>
      <c r="E439" s="182">
        <f>A!D2039</f>
        <v>3.199999999999998E-3</v>
      </c>
      <c r="F439" s="182"/>
      <c r="G439" s="182"/>
      <c r="H439" s="182">
        <f>A!G2039</f>
        <v>3.899999999999999E-3</v>
      </c>
      <c r="I439" s="202"/>
      <c r="J439" s="374">
        <f t="shared" si="71"/>
        <v>3.0999999999999986E-3</v>
      </c>
      <c r="K439" s="182">
        <f t="shared" si="72"/>
        <v>3.899999999999999E-3</v>
      </c>
      <c r="L439" s="899">
        <f t="shared" si="73"/>
        <v>3.4377999999999987E-3</v>
      </c>
      <c r="M439" s="26">
        <f t="shared" si="74"/>
        <v>0.23270696375589059</v>
      </c>
      <c r="O439" s="702">
        <f>A!H2039</f>
        <v>0</v>
      </c>
    </row>
    <row r="440" spans="2:17" ht="12" customHeight="1">
      <c r="B440" s="186" t="s">
        <v>469</v>
      </c>
      <c r="C440" s="182">
        <f>A!B2040</f>
        <v>1.0124999999999995E-3</v>
      </c>
      <c r="D440" s="182">
        <f>A!C2040</f>
        <v>8.9999999999999976E-4</v>
      </c>
      <c r="E440" s="182">
        <f>A!D2040</f>
        <v>3.9999999999999931E-4</v>
      </c>
      <c r="F440" s="182">
        <f>A!E2040</f>
        <v>9.6639004465099917E-4</v>
      </c>
      <c r="G440" s="182"/>
      <c r="H440" s="182">
        <f>A!G2040</f>
        <v>1.2999999999999991E-3</v>
      </c>
      <c r="I440" s="202"/>
      <c r="J440" s="374">
        <f t="shared" si="71"/>
        <v>3.9999999999999931E-4</v>
      </c>
      <c r="K440" s="182">
        <f t="shared" si="72"/>
        <v>1.2999999999999991E-3</v>
      </c>
      <c r="L440" s="899">
        <f t="shared" si="73"/>
        <v>9.1577800893019937E-4</v>
      </c>
      <c r="M440" s="26">
        <f t="shared" si="74"/>
        <v>0.98277092398338839</v>
      </c>
      <c r="O440" s="702">
        <f>A!H2040</f>
        <v>0</v>
      </c>
    </row>
    <row r="441" spans="2:17" ht="12" customHeight="1">
      <c r="B441" s="186" t="s">
        <v>470</v>
      </c>
      <c r="C441" s="182">
        <f>A!B2041</f>
        <v>2.9463000000000007E-3</v>
      </c>
      <c r="D441" s="182">
        <f>A!C2041</f>
        <v>1.7999999999999995E-3</v>
      </c>
      <c r="E441" s="182">
        <f>A!D2041</f>
        <v>1.8999999999999989E-3</v>
      </c>
      <c r="F441" s="182">
        <f>A!E2041</f>
        <v>2.5083104601386005E-3</v>
      </c>
      <c r="G441" s="182"/>
      <c r="H441" s="182">
        <f>A!G2041</f>
        <v>2.4000000000000011E-3</v>
      </c>
      <c r="I441" s="202"/>
      <c r="J441" s="374">
        <f t="shared" si="71"/>
        <v>1.7999999999999995E-3</v>
      </c>
      <c r="K441" s="182">
        <f t="shared" si="72"/>
        <v>2.9463000000000007E-3</v>
      </c>
      <c r="L441" s="899">
        <f t="shared" si="73"/>
        <v>2.3109220920277201E-3</v>
      </c>
      <c r="M441" s="26">
        <f t="shared" si="74"/>
        <v>0.49603576163581503</v>
      </c>
      <c r="O441" s="702">
        <f>A!H2041</f>
        <v>2.5443427503375679E-3</v>
      </c>
    </row>
    <row r="442" spans="2:17" ht="12" customHeight="1">
      <c r="B442" s="186" t="s">
        <v>471</v>
      </c>
      <c r="C442" s="182">
        <f>A!B2042</f>
        <v>2.8499999999999012E-5</v>
      </c>
      <c r="D442" s="182">
        <f>A!C2042</f>
        <v>0</v>
      </c>
      <c r="E442" s="182">
        <f>A!D2042</f>
        <v>0</v>
      </c>
      <c r="F442" s="182">
        <f>A!E2042</f>
        <v>1.3696994927148154E-12</v>
      </c>
      <c r="G442" s="182"/>
      <c r="H442" s="182">
        <f>A!G2042</f>
        <v>0</v>
      </c>
      <c r="I442" s="202"/>
      <c r="J442" s="374">
        <f t="shared" si="71"/>
        <v>0</v>
      </c>
      <c r="K442" s="182">
        <f t="shared" si="72"/>
        <v>2.8499999999999012E-5</v>
      </c>
      <c r="L442" s="899">
        <f t="shared" si="73"/>
        <v>5.700000273939701E-6</v>
      </c>
      <c r="M442" s="26">
        <f t="shared" si="74"/>
        <v>4.9999997597018551</v>
      </c>
      <c r="O442" s="702">
        <f>A!H2042</f>
        <v>-1.07211808875185E-12</v>
      </c>
    </row>
    <row r="443" spans="2:17" ht="12" customHeight="1">
      <c r="B443" s="186" t="s">
        <v>489</v>
      </c>
      <c r="C443" s="182">
        <f>A!B2043</f>
        <v>-1.5646000000000011E-3</v>
      </c>
      <c r="D443" s="182">
        <f>A!C2043</f>
        <v>-1.8999999999999989E-3</v>
      </c>
      <c r="E443" s="182">
        <f>A!D2043</f>
        <v>-1.9000000000000006E-3</v>
      </c>
      <c r="F443" s="182">
        <f>A!E2043</f>
        <v>-1.9410603863063008E-3</v>
      </c>
      <c r="G443" s="182">
        <f>A!F2043</f>
        <v>-1.7440000000000008E-3</v>
      </c>
      <c r="H443" s="182">
        <f>A!G2043</f>
        <v>-1.9000000000000006E-3</v>
      </c>
      <c r="I443" s="202"/>
      <c r="J443" s="374">
        <f t="shared" si="71"/>
        <v>-1.9410603863063008E-3</v>
      </c>
      <c r="K443" s="182">
        <f t="shared" si="72"/>
        <v>-1.5646000000000011E-3</v>
      </c>
      <c r="L443" s="899">
        <f t="shared" si="73"/>
        <v>-1.8249433977177171E-3</v>
      </c>
      <c r="M443" s="26">
        <f t="shared" si="74"/>
        <v>0.20628606168120223</v>
      </c>
      <c r="O443" s="702">
        <f>A!H2043</f>
        <v>-2.1411198896345088E-3</v>
      </c>
    </row>
    <row r="444" spans="2:17" ht="12" customHeight="1">
      <c r="B444" s="186" t="s">
        <v>490</v>
      </c>
      <c r="C444" s="182">
        <f>A!B2044</f>
        <v>1.5170000000000114E-4</v>
      </c>
      <c r="D444" s="182">
        <f>A!C2044</f>
        <v>0</v>
      </c>
      <c r="E444" s="182">
        <f>A!D2044</f>
        <v>1.0000000000000113E-4</v>
      </c>
      <c r="F444" s="182">
        <f>A!E2044</f>
        <v>3.4061286460010387E-6</v>
      </c>
      <c r="G444" s="182">
        <f>A!F2044</f>
        <v>3.0000000000012655E-6</v>
      </c>
      <c r="H444" s="182">
        <f>A!G2044</f>
        <v>0</v>
      </c>
      <c r="I444" s="202"/>
      <c r="J444" s="374">
        <f t="shared" si="71"/>
        <v>0</v>
      </c>
      <c r="K444" s="182">
        <f t="shared" si="72"/>
        <v>1.5170000000000114E-4</v>
      </c>
      <c r="L444" s="899">
        <f t="shared" si="73"/>
        <v>4.3017688107667429E-5</v>
      </c>
      <c r="M444" s="26">
        <f t="shared" si="74"/>
        <v>3.5264563641894622</v>
      </c>
      <c r="O444" s="702">
        <f>A!H2044</f>
        <v>9.9851336781975331E-6</v>
      </c>
    </row>
    <row r="445" spans="2:17" ht="12" customHeight="1">
      <c r="B445" s="186" t="s">
        <v>491</v>
      </c>
      <c r="C445" s="182">
        <f>A!B2045</f>
        <v>1.0392090000000001E-2</v>
      </c>
      <c r="D445" s="182">
        <f>A!C2045</f>
        <v>1.0299999999999998E-2</v>
      </c>
      <c r="E445" s="182">
        <f>A!D2045</f>
        <v>1.0199999999999999E-2</v>
      </c>
      <c r="F445" s="182">
        <f>A!E2045</f>
        <v>1.146224646051878E-2</v>
      </c>
      <c r="G445" s="182">
        <f>A!F2045</f>
        <v>1.0059999999999999E-2</v>
      </c>
      <c r="H445" s="182">
        <f>A!G2045</f>
        <v>6.6999999999999994E-3</v>
      </c>
      <c r="I445" s="202"/>
      <c r="J445" s="374">
        <f t="shared" si="71"/>
        <v>6.6999999999999994E-3</v>
      </c>
      <c r="K445" s="182">
        <f t="shared" si="72"/>
        <v>1.146224646051878E-2</v>
      </c>
      <c r="L445" s="899">
        <f t="shared" si="73"/>
        <v>9.8523894100864626E-3</v>
      </c>
      <c r="M445" s="26">
        <f t="shared" si="74"/>
        <v>0.48335954480680521</v>
      </c>
      <c r="O445" s="702">
        <f>A!H2045</f>
        <v>1.0744499839446984E-2</v>
      </c>
    </row>
    <row r="446" spans="2:17" ht="12" customHeight="1">
      <c r="B446" s="186" t="s">
        <v>492</v>
      </c>
      <c r="C446" s="182">
        <f>A!B2046</f>
        <v>-4.7305499999999992E-3</v>
      </c>
      <c r="D446" s="182">
        <f>A!C2046</f>
        <v>-3.8000000000000013E-3</v>
      </c>
      <c r="E446" s="182">
        <f>A!D2046</f>
        <v>-3.7000000000000002E-3</v>
      </c>
      <c r="F446" s="182">
        <f>A!E2046</f>
        <v>-4.90961269628585E-3</v>
      </c>
      <c r="G446" s="182">
        <f>A!F2046</f>
        <v>-6.2219999999999992E-3</v>
      </c>
      <c r="H446" s="182">
        <f>A!G2046</f>
        <v>-4.7299999999999998E-3</v>
      </c>
      <c r="I446" s="202"/>
      <c r="J446" s="374">
        <f t="shared" si="71"/>
        <v>-6.2219999999999992E-3</v>
      </c>
      <c r="K446" s="182">
        <f t="shared" si="72"/>
        <v>-3.7000000000000002E-3</v>
      </c>
      <c r="L446" s="899">
        <f t="shared" si="73"/>
        <v>-4.682027116047642E-3</v>
      </c>
      <c r="M446" s="26">
        <f t="shared" si="74"/>
        <v>0.53865557321439839</v>
      </c>
      <c r="O446" s="702">
        <f>A!H2046</f>
        <v>-8.5100459336184143E-3</v>
      </c>
    </row>
    <row r="447" spans="2:17" ht="12" customHeight="1" thickBot="1">
      <c r="B447" s="187" t="s">
        <v>493</v>
      </c>
      <c r="C447" s="147">
        <f>A!B2047</f>
        <v>9.051000000000007E-4</v>
      </c>
      <c r="D447" s="147">
        <f>A!C2047</f>
        <v>7.2000000000000007E-3</v>
      </c>
      <c r="E447" s="147">
        <f>A!D2047</f>
        <v>5.9000000000000007E-3</v>
      </c>
      <c r="F447" s="147">
        <f>A!E2047</f>
        <v>1.8956017311388962E-13</v>
      </c>
      <c r="G447" s="147">
        <f>A!F2047</f>
        <v>3.4329999999999994E-3</v>
      </c>
      <c r="H447" s="147">
        <f>A!G2047</f>
        <v>1.2899999999999995E-3</v>
      </c>
      <c r="I447" s="146"/>
      <c r="J447" s="375">
        <f t="shared" si="71"/>
        <v>1.8956017311388962E-13</v>
      </c>
      <c r="K447" s="147">
        <f t="shared" si="72"/>
        <v>7.2000000000000007E-3</v>
      </c>
      <c r="L447" s="899">
        <f t="shared" si="73"/>
        <v>3.1213500000315934E-3</v>
      </c>
      <c r="M447" s="26">
        <f t="shared" si="74"/>
        <v>2.3066942187635364</v>
      </c>
      <c r="O447" s="704">
        <f>A!H2047</f>
        <v>-5.5164206536062466E-16</v>
      </c>
    </row>
    <row r="448" spans="2:17" ht="12" customHeight="1" thickTop="1">
      <c r="B448" s="19" t="s">
        <v>246</v>
      </c>
      <c r="C448" s="129"/>
      <c r="D448" s="130"/>
      <c r="E448" s="129"/>
      <c r="F448" s="130"/>
      <c r="G448" s="130"/>
      <c r="H448" s="130"/>
      <c r="I448" s="126"/>
      <c r="J448" s="1096" t="s">
        <v>23</v>
      </c>
      <c r="K448" s="1097"/>
      <c r="L448" s="1097"/>
      <c r="M448" s="1098"/>
      <c r="O448" s="702"/>
      <c r="Q448" s="30"/>
    </row>
    <row r="449" spans="2:17" ht="12" customHeight="1">
      <c r="B449" s="153"/>
      <c r="C449" s="663" t="s">
        <v>237</v>
      </c>
      <c r="D449" s="663" t="s">
        <v>426</v>
      </c>
      <c r="E449" s="663" t="s">
        <v>250</v>
      </c>
      <c r="F449" s="664" t="s">
        <v>357</v>
      </c>
      <c r="G449" s="663" t="s">
        <v>372</v>
      </c>
      <c r="H449" s="665" t="s">
        <v>384</v>
      </c>
      <c r="I449" s="383"/>
      <c r="J449" s="179"/>
      <c r="K449" s="179"/>
      <c r="L449" s="179"/>
      <c r="M449" s="22" t="s">
        <v>24</v>
      </c>
      <c r="O449" s="694" t="str">
        <f>YourData!$J$4</f>
        <v>Tested Prg</v>
      </c>
      <c r="Q449" s="30"/>
    </row>
    <row r="450" spans="2:17" ht="12" customHeight="1">
      <c r="B450" s="154" t="s">
        <v>803</v>
      </c>
      <c r="C450" s="23" t="s">
        <v>25</v>
      </c>
      <c r="D450" s="23" t="s">
        <v>13</v>
      </c>
      <c r="E450" s="23" t="s">
        <v>13</v>
      </c>
      <c r="F450" s="322" t="s">
        <v>355</v>
      </c>
      <c r="G450" s="322" t="s">
        <v>365</v>
      </c>
      <c r="H450" s="322" t="s">
        <v>385</v>
      </c>
      <c r="I450" s="384"/>
      <c r="J450" s="23" t="s">
        <v>26</v>
      </c>
      <c r="K450" s="23" t="s">
        <v>27</v>
      </c>
      <c r="L450" s="23" t="s">
        <v>603</v>
      </c>
      <c r="M450" s="24" t="s">
        <v>604</v>
      </c>
      <c r="O450" s="705" t="str">
        <f>YourData!$J$8</f>
        <v>Org</v>
      </c>
      <c r="Q450" s="30"/>
    </row>
    <row r="451" spans="2:17" ht="12" customHeight="1">
      <c r="B451" s="185" t="s">
        <v>454</v>
      </c>
      <c r="C451" s="182">
        <f>A!B2060</f>
        <v>9.9999999999406119E-9</v>
      </c>
      <c r="D451" s="182">
        <f>A!C2060</f>
        <v>0</v>
      </c>
      <c r="E451" s="182">
        <f>A!D2060</f>
        <v>0</v>
      </c>
      <c r="F451" s="182">
        <f>A!E2060</f>
        <v>1.5608227966850113E-5</v>
      </c>
      <c r="G451" s="182">
        <f>A!F2060</f>
        <v>5.099999999999983E-5</v>
      </c>
      <c r="H451" s="182">
        <f>A!G2060</f>
        <v>-1.0000000000000026E-5</v>
      </c>
      <c r="I451" s="182"/>
      <c r="J451" s="662">
        <f t="shared" ref="J451:J468" si="75">MINA(C451:I451)</f>
        <v>-1.0000000000000026E-5</v>
      </c>
      <c r="K451" s="182">
        <f t="shared" ref="K451:K468" si="76">MAXA(C451:I451)</f>
        <v>5.099999999999983E-5</v>
      </c>
      <c r="L451" s="899">
        <f>AVERAGE(C451:I451)</f>
        <v>9.436371327808309E-6</v>
      </c>
      <c r="M451" s="26">
        <f>ABS((K451-J451)/L451)</f>
        <v>6.4643492589399525</v>
      </c>
      <c r="O451" s="702">
        <f>A!H2060</f>
        <v>1.4278866427038786E-5</v>
      </c>
      <c r="Q451" s="30"/>
    </row>
    <row r="452" spans="2:17" ht="12" customHeight="1">
      <c r="B452" s="186" t="s">
        <v>455</v>
      </c>
      <c r="C452" s="182">
        <f>A!B2061</f>
        <v>0</v>
      </c>
      <c r="D452" s="182">
        <f>A!C2061</f>
        <v>0</v>
      </c>
      <c r="E452" s="182">
        <f>A!D2061</f>
        <v>0</v>
      </c>
      <c r="F452" s="182">
        <f>A!E2061</f>
        <v>5.8672060676001614E-6</v>
      </c>
      <c r="G452" s="182">
        <f>A!F2061</f>
        <v>0</v>
      </c>
      <c r="H452" s="182">
        <f>A!G2061</f>
        <v>0</v>
      </c>
      <c r="I452" s="144"/>
      <c r="J452" s="182">
        <f t="shared" si="75"/>
        <v>0</v>
      </c>
      <c r="K452" s="182">
        <f t="shared" si="76"/>
        <v>5.8672060676001614E-6</v>
      </c>
      <c r="L452" s="899">
        <f t="shared" ref="L452:L468" si="77">AVERAGE(C452:I452)</f>
        <v>9.7786767793336016E-7</v>
      </c>
      <c r="M452" s="26">
        <f t="shared" ref="M452:M468" si="78">ABS((K452-J452)/L452)</f>
        <v>6</v>
      </c>
      <c r="O452" s="702">
        <f>A!H2061</f>
        <v>5.9195698027313202E-6</v>
      </c>
      <c r="Q452" s="30"/>
    </row>
    <row r="453" spans="2:17" ht="12" customHeight="1">
      <c r="B453" s="186" t="s">
        <v>456</v>
      </c>
      <c r="C453" s="182">
        <f>A!B2062</f>
        <v>0</v>
      </c>
      <c r="D453" s="182">
        <f>A!C2062</f>
        <v>0</v>
      </c>
      <c r="E453" s="182">
        <f>A!D2062</f>
        <v>0</v>
      </c>
      <c r="F453" s="182">
        <f>A!E2062</f>
        <v>-1.7035829839905439E-8</v>
      </c>
      <c r="G453" s="182">
        <f>A!F2062</f>
        <v>0</v>
      </c>
      <c r="H453" s="182">
        <f>A!G2062</f>
        <v>0</v>
      </c>
      <c r="I453" s="144"/>
      <c r="J453" s="182">
        <f t="shared" si="75"/>
        <v>-1.7035829839905439E-8</v>
      </c>
      <c r="K453" s="182">
        <f t="shared" si="76"/>
        <v>0</v>
      </c>
      <c r="L453" s="899">
        <f t="shared" si="77"/>
        <v>-2.8393049733175732E-9</v>
      </c>
      <c r="M453" s="26">
        <f t="shared" si="78"/>
        <v>6</v>
      </c>
      <c r="O453" s="702">
        <f>A!H2062</f>
        <v>-8.357965800898353E-5</v>
      </c>
      <c r="Q453" s="30"/>
    </row>
    <row r="454" spans="2:17" ht="12" customHeight="1">
      <c r="B454" s="186" t="s">
        <v>457</v>
      </c>
      <c r="C454" s="182">
        <f>A!B2063</f>
        <v>0</v>
      </c>
      <c r="D454" s="182">
        <f>A!C2063</f>
        <v>0</v>
      </c>
      <c r="E454" s="182">
        <f>A!P2033</f>
        <v>0</v>
      </c>
      <c r="F454" s="182">
        <f>A!E2063</f>
        <v>-5.8842418974400668E-6</v>
      </c>
      <c r="G454" s="182">
        <f>A!F2063</f>
        <v>0</v>
      </c>
      <c r="H454" s="182">
        <f>A!G2063</f>
        <v>0</v>
      </c>
      <c r="I454" s="144"/>
      <c r="J454" s="374">
        <f t="shared" si="75"/>
        <v>-5.8842418974400668E-6</v>
      </c>
      <c r="K454" s="182">
        <f t="shared" si="76"/>
        <v>0</v>
      </c>
      <c r="L454" s="899">
        <f t="shared" si="77"/>
        <v>-9.8070698290667773E-7</v>
      </c>
      <c r="M454" s="26">
        <f t="shared" si="78"/>
        <v>6</v>
      </c>
      <c r="O454" s="702">
        <f>A!H2063</f>
        <v>-8.949922781171485E-5</v>
      </c>
      <c r="Q454" s="30"/>
    </row>
    <row r="455" spans="2:17" ht="12" customHeight="1">
      <c r="B455" s="186" t="s">
        <v>458</v>
      </c>
      <c r="C455" s="182">
        <f>A!B2064</f>
        <v>0</v>
      </c>
      <c r="D455" s="182">
        <f>A!C2064</f>
        <v>0</v>
      </c>
      <c r="E455" s="182">
        <f>A!P2034</f>
        <v>0</v>
      </c>
      <c r="F455" s="182">
        <f>A!E2064</f>
        <v>-1.7035829839905439E-8</v>
      </c>
      <c r="G455" s="182">
        <f>A!F2064</f>
        <v>0</v>
      </c>
      <c r="H455" s="182">
        <f>A!G2064</f>
        <v>0</v>
      </c>
      <c r="I455" s="144"/>
      <c r="J455" s="374">
        <f t="shared" si="75"/>
        <v>-1.7035829839905439E-8</v>
      </c>
      <c r="K455" s="182">
        <f t="shared" si="76"/>
        <v>0</v>
      </c>
      <c r="L455" s="899">
        <f t="shared" si="77"/>
        <v>-2.8393049733175732E-9</v>
      </c>
      <c r="M455" s="26">
        <f t="shared" si="78"/>
        <v>6</v>
      </c>
      <c r="O455" s="702">
        <f>A!H2064</f>
        <v>-8.3614310944851548E-5</v>
      </c>
      <c r="Q455" s="30"/>
    </row>
    <row r="456" spans="2:17" ht="12" customHeight="1">
      <c r="B456" s="186" t="s">
        <v>459</v>
      </c>
      <c r="C456" s="182">
        <f>A!B2065</f>
        <v>0</v>
      </c>
      <c r="D456" s="182">
        <f>A!C2065</f>
        <v>0</v>
      </c>
      <c r="E456" s="182">
        <f>A!P2035</f>
        <v>0</v>
      </c>
      <c r="F456" s="182">
        <f>A!E2065</f>
        <v>0</v>
      </c>
      <c r="G456" s="182">
        <f>A!F2065</f>
        <v>0</v>
      </c>
      <c r="H456" s="182">
        <f>A!G2065</f>
        <v>0</v>
      </c>
      <c r="I456" s="144"/>
      <c r="J456" s="374">
        <f t="shared" si="75"/>
        <v>0</v>
      </c>
      <c r="K456" s="182">
        <f t="shared" si="76"/>
        <v>0</v>
      </c>
      <c r="L456" s="899">
        <f t="shared" si="77"/>
        <v>0</v>
      </c>
      <c r="M456" s="973" t="s">
        <v>808</v>
      </c>
      <c r="O456" s="702">
        <f>A!H2065</f>
        <v>3.4652935868018098E-8</v>
      </c>
      <c r="Q456" s="30"/>
    </row>
    <row r="457" spans="2:17" ht="12" customHeight="1">
      <c r="B457" s="186" t="s">
        <v>460</v>
      </c>
      <c r="C457" s="182">
        <f>A!B2066</f>
        <v>0</v>
      </c>
      <c r="D457" s="182">
        <f>A!C2066</f>
        <v>0</v>
      </c>
      <c r="E457" s="182">
        <f>A!D2066</f>
        <v>0</v>
      </c>
      <c r="F457" s="182">
        <f>A!E2066</f>
        <v>0</v>
      </c>
      <c r="G457" s="182">
        <f>A!F2066</f>
        <v>0</v>
      </c>
      <c r="H457" s="182">
        <f>A!G2066</f>
        <v>0</v>
      </c>
      <c r="I457" s="144"/>
      <c r="J457" s="182">
        <f t="shared" si="75"/>
        <v>0</v>
      </c>
      <c r="K457" s="182">
        <f t="shared" si="76"/>
        <v>0</v>
      </c>
      <c r="L457" s="899">
        <f t="shared" si="77"/>
        <v>0</v>
      </c>
      <c r="M457" s="973" t="s">
        <v>808</v>
      </c>
      <c r="O457" s="702">
        <f>A!H2066</f>
        <v>0</v>
      </c>
      <c r="Q457" s="30"/>
    </row>
    <row r="458" spans="2:17" ht="12" customHeight="1">
      <c r="B458" s="186" t="s">
        <v>461</v>
      </c>
      <c r="C458" s="182">
        <f>A!B2067</f>
        <v>0</v>
      </c>
      <c r="D458" s="182">
        <f>A!C2067</f>
        <v>0</v>
      </c>
      <c r="E458" s="182">
        <f>A!D2067</f>
        <v>0</v>
      </c>
      <c r="F458" s="182">
        <f>A!E2067</f>
        <v>-2.231841989865091E-11</v>
      </c>
      <c r="G458" s="182">
        <f>A!F2067</f>
        <v>0</v>
      </c>
      <c r="H458" s="182">
        <f>A!G2067</f>
        <v>0</v>
      </c>
      <c r="I458" s="144"/>
      <c r="J458" s="182">
        <f t="shared" si="75"/>
        <v>-2.231841989865091E-11</v>
      </c>
      <c r="K458" s="182">
        <f t="shared" si="76"/>
        <v>0</v>
      </c>
      <c r="L458" s="899">
        <f t="shared" si="77"/>
        <v>-3.7197366497751516E-12</v>
      </c>
      <c r="M458" s="26">
        <f t="shared" si="78"/>
        <v>6</v>
      </c>
      <c r="O458" s="702">
        <f>A!H2067</f>
        <v>-2.2360109640587322E-11</v>
      </c>
      <c r="Q458" s="30"/>
    </row>
    <row r="459" spans="2:17" ht="12" customHeight="1">
      <c r="B459" s="186" t="s">
        <v>467</v>
      </c>
      <c r="C459" s="182">
        <f>A!B2068</f>
        <v>0</v>
      </c>
      <c r="D459" s="182">
        <f>A!C2068</f>
        <v>0</v>
      </c>
      <c r="E459" s="182">
        <f>A!D2068</f>
        <v>0</v>
      </c>
      <c r="F459" s="182">
        <f>A!E2068</f>
        <v>2.2053500518814939E-12</v>
      </c>
      <c r="G459" s="182"/>
      <c r="H459" s="182">
        <f>A!G2068</f>
        <v>0</v>
      </c>
      <c r="I459" s="144"/>
      <c r="J459" s="182">
        <f t="shared" si="75"/>
        <v>0</v>
      </c>
      <c r="K459" s="182">
        <f t="shared" si="76"/>
        <v>2.2053500518814939E-12</v>
      </c>
      <c r="L459" s="899">
        <f t="shared" si="77"/>
        <v>4.4107001037629876E-13</v>
      </c>
      <c r="M459" s="26">
        <f t="shared" si="78"/>
        <v>5</v>
      </c>
      <c r="O459" s="702">
        <f>A!H2068</f>
        <v>-3.5849944974436498E-11</v>
      </c>
      <c r="Q459" s="30"/>
    </row>
    <row r="460" spans="2:17" ht="12" customHeight="1">
      <c r="B460" s="186" t="s">
        <v>468</v>
      </c>
      <c r="C460" s="182">
        <f>A!B2069</f>
        <v>0</v>
      </c>
      <c r="D460" s="182">
        <f>A!C2069</f>
        <v>0</v>
      </c>
      <c r="E460" s="182">
        <f>A!D2069</f>
        <v>0</v>
      </c>
      <c r="F460" s="182"/>
      <c r="G460" s="182"/>
      <c r="H460" s="182">
        <f>A!G2069</f>
        <v>0</v>
      </c>
      <c r="I460" s="144"/>
      <c r="J460" s="182">
        <f t="shared" si="75"/>
        <v>0</v>
      </c>
      <c r="K460" s="182">
        <f t="shared" si="76"/>
        <v>0</v>
      </c>
      <c r="L460" s="899">
        <f t="shared" si="77"/>
        <v>0</v>
      </c>
      <c r="M460" s="973" t="s">
        <v>808</v>
      </c>
      <c r="O460" s="702">
        <f>A!H2069</f>
        <v>0</v>
      </c>
      <c r="Q460" s="30"/>
    </row>
    <row r="461" spans="2:17" ht="12" customHeight="1">
      <c r="B461" s="186" t="s">
        <v>469</v>
      </c>
      <c r="C461" s="182">
        <f>A!B2070</f>
        <v>0</v>
      </c>
      <c r="D461" s="182">
        <f>A!C2070</f>
        <v>0</v>
      </c>
      <c r="E461" s="182">
        <f>A!D2070</f>
        <v>0</v>
      </c>
      <c r="F461" s="182">
        <f>A!E2070</f>
        <v>-1.2812199218226183E-12</v>
      </c>
      <c r="G461" s="182"/>
      <c r="H461" s="182">
        <f>A!G2070</f>
        <v>0</v>
      </c>
      <c r="I461" s="144"/>
      <c r="J461" s="182">
        <f t="shared" si="75"/>
        <v>-1.2812199218226183E-12</v>
      </c>
      <c r="K461" s="182">
        <f t="shared" si="76"/>
        <v>0</v>
      </c>
      <c r="L461" s="899">
        <f t="shared" si="77"/>
        <v>-2.5624398436452368E-13</v>
      </c>
      <c r="M461" s="26">
        <f t="shared" si="78"/>
        <v>5</v>
      </c>
      <c r="O461" s="702">
        <f>A!H2070</f>
        <v>0</v>
      </c>
      <c r="Q461" s="30"/>
    </row>
    <row r="462" spans="2:17" ht="12" customHeight="1">
      <c r="B462" s="186" t="s">
        <v>470</v>
      </c>
      <c r="C462" s="182">
        <f>A!B2071</f>
        <v>0</v>
      </c>
      <c r="D462" s="182">
        <f>A!C2071</f>
        <v>0</v>
      </c>
      <c r="E462" s="182">
        <f>A!D2071</f>
        <v>0</v>
      </c>
      <c r="F462" s="182">
        <f>A!E2071</f>
        <v>2.2053500518814939E-12</v>
      </c>
      <c r="G462" s="182"/>
      <c r="H462" s="182">
        <f>A!G2071</f>
        <v>0</v>
      </c>
      <c r="I462" s="144"/>
      <c r="J462" s="182">
        <f t="shared" si="75"/>
        <v>0</v>
      </c>
      <c r="K462" s="182">
        <f t="shared" si="76"/>
        <v>2.2053500518814939E-12</v>
      </c>
      <c r="L462" s="899">
        <f t="shared" si="77"/>
        <v>4.4107001037629876E-13</v>
      </c>
      <c r="M462" s="26">
        <f t="shared" si="78"/>
        <v>5</v>
      </c>
      <c r="O462" s="702">
        <f>A!H2071</f>
        <v>-3.5849944974436498E-11</v>
      </c>
      <c r="Q462" s="30"/>
    </row>
    <row r="463" spans="2:17" ht="12" customHeight="1">
      <c r="B463" s="186" t="s">
        <v>471</v>
      </c>
      <c r="C463" s="182">
        <f>A!B2072</f>
        <v>0</v>
      </c>
      <c r="D463" s="182">
        <f>A!C2072</f>
        <v>0</v>
      </c>
      <c r="E463" s="182">
        <f>A!D2072</f>
        <v>0</v>
      </c>
      <c r="F463" s="182">
        <f>A!E2072</f>
        <v>-1.7443099915859239E-12</v>
      </c>
      <c r="G463" s="182"/>
      <c r="H463" s="182">
        <f>A!G2072</f>
        <v>0</v>
      </c>
      <c r="I463" s="144"/>
      <c r="J463" s="182">
        <f t="shared" si="75"/>
        <v>-1.7443099915859239E-12</v>
      </c>
      <c r="K463" s="182">
        <f t="shared" si="76"/>
        <v>0</v>
      </c>
      <c r="L463" s="899">
        <f t="shared" si="77"/>
        <v>-3.4886199831718478E-13</v>
      </c>
      <c r="M463" s="26">
        <f t="shared" si="78"/>
        <v>5</v>
      </c>
      <c r="O463" s="702">
        <f>A!H2072</f>
        <v>-3.6770954770642961E-11</v>
      </c>
      <c r="Q463" s="30"/>
    </row>
    <row r="464" spans="2:17" ht="12" customHeight="1">
      <c r="B464" s="186" t="s">
        <v>489</v>
      </c>
      <c r="C464" s="182">
        <f>A!B2073</f>
        <v>4.9507099999999997E-3</v>
      </c>
      <c r="D464" s="182"/>
      <c r="E464" s="182"/>
      <c r="F464" s="182">
        <f>A!E2073</f>
        <v>5.0771414495248699E-3</v>
      </c>
      <c r="G464" s="182">
        <f>A!F2073</f>
        <v>4.9399999999999999E-3</v>
      </c>
      <c r="H464" s="182">
        <f>A!G2073</f>
        <v>8.3300000000000006E-3</v>
      </c>
      <c r="I464" s="144"/>
      <c r="J464" s="182">
        <f t="shared" si="75"/>
        <v>4.9399999999999999E-3</v>
      </c>
      <c r="K464" s="182">
        <f t="shared" si="76"/>
        <v>8.3300000000000006E-3</v>
      </c>
      <c r="L464" s="899">
        <f t="shared" si="77"/>
        <v>5.8244628623812175E-3</v>
      </c>
      <c r="M464" s="26">
        <f t="shared" si="78"/>
        <v>0.582027919157178</v>
      </c>
      <c r="O464" s="702">
        <f>A!H2073</f>
        <v>5.0897611047100062E-3</v>
      </c>
      <c r="Q464" s="30"/>
    </row>
    <row r="465" spans="2:26" ht="12" customHeight="1">
      <c r="B465" s="186" t="s">
        <v>490</v>
      </c>
      <c r="C465" s="182">
        <f>A!B2074</f>
        <v>0</v>
      </c>
      <c r="D465" s="182"/>
      <c r="E465" s="182"/>
      <c r="F465" s="182">
        <f>A!E2074</f>
        <v>6.1789800706590903E-12</v>
      </c>
      <c r="G465" s="182">
        <f>A!F2074</f>
        <v>0</v>
      </c>
      <c r="H465" s="182">
        <f>A!G2074</f>
        <v>2.0000000000000052E-4</v>
      </c>
      <c r="I465" s="144"/>
      <c r="J465" s="182">
        <f t="shared" si="75"/>
        <v>0</v>
      </c>
      <c r="K465" s="182">
        <f t="shared" si="76"/>
        <v>2.0000000000000052E-4</v>
      </c>
      <c r="L465" s="899">
        <f t="shared" si="77"/>
        <v>5.0000001544745149E-5</v>
      </c>
      <c r="M465" s="26">
        <f t="shared" si="78"/>
        <v>3.9999998764204023</v>
      </c>
      <c r="O465" s="702">
        <f>A!H2074</f>
        <v>0</v>
      </c>
      <c r="Q465" s="30"/>
    </row>
    <row r="466" spans="2:26" ht="12" customHeight="1">
      <c r="B466" s="186" t="s">
        <v>491</v>
      </c>
      <c r="C466" s="182">
        <f>A!B2075</f>
        <v>7.3265999999999956E-4</v>
      </c>
      <c r="D466" s="182"/>
      <c r="E466" s="182"/>
      <c r="F466" s="182">
        <f>A!E2075</f>
        <v>5.2082283091801993E-4</v>
      </c>
      <c r="G466" s="182">
        <f>A!F2075</f>
        <v>3.8399999999999979E-4</v>
      </c>
      <c r="H466" s="182">
        <f>A!G2075</f>
        <v>8.830000000000001E-3</v>
      </c>
      <c r="I466" s="144"/>
      <c r="J466" s="182">
        <f t="shared" si="75"/>
        <v>3.8399999999999979E-4</v>
      </c>
      <c r="K466" s="182">
        <f t="shared" si="76"/>
        <v>8.830000000000001E-3</v>
      </c>
      <c r="L466" s="899">
        <f t="shared" si="77"/>
        <v>2.6168707077295051E-3</v>
      </c>
      <c r="M466" s="26">
        <f t="shared" si="78"/>
        <v>3.2275190268487002</v>
      </c>
      <c r="O466" s="702">
        <f>A!H2075</f>
        <v>8.0170627195530302E-4</v>
      </c>
      <c r="Q466" s="30"/>
    </row>
    <row r="467" spans="2:26" ht="12" customHeight="1">
      <c r="B467" s="186" t="s">
        <v>492</v>
      </c>
      <c r="C467" s="182">
        <f>A!B2076</f>
        <v>-6.1958999999999972E-4</v>
      </c>
      <c r="D467" s="182"/>
      <c r="E467" s="182"/>
      <c r="F467" s="182">
        <f>A!E2076</f>
        <v>-2.7005053702242997E-4</v>
      </c>
      <c r="G467" s="182">
        <f>A!F2076</f>
        <v>-1.4540000000000004E-3</v>
      </c>
      <c r="H467" s="182">
        <f>A!G2076</f>
        <v>-3.6700000000000005E-3</v>
      </c>
      <c r="I467" s="144"/>
      <c r="J467" s="182">
        <f t="shared" si="75"/>
        <v>-3.6700000000000005E-3</v>
      </c>
      <c r="K467" s="182">
        <f t="shared" si="76"/>
        <v>-2.7005053702242997E-4</v>
      </c>
      <c r="L467" s="899">
        <f t="shared" si="77"/>
        <v>-1.5034101342556077E-3</v>
      </c>
      <c r="M467" s="26">
        <f t="shared" si="78"/>
        <v>2.2614916485587</v>
      </c>
      <c r="O467" s="702">
        <f>A!H2076</f>
        <v>-4.1492488989017346E-3</v>
      </c>
      <c r="Q467" s="30"/>
    </row>
    <row r="468" spans="2:26" ht="12" customHeight="1" thickBot="1">
      <c r="B468" s="187" t="s">
        <v>493</v>
      </c>
      <c r="C468" s="147">
        <f>A!B2077</f>
        <v>2.0983399999999998E-3</v>
      </c>
      <c r="D468" s="147"/>
      <c r="E468" s="147"/>
      <c r="F468" s="147">
        <f>A!E2077</f>
        <v>2.9569646370478601E-3</v>
      </c>
      <c r="G468" s="147">
        <f>A!F2077</f>
        <v>3.4320000000000002E-3</v>
      </c>
      <c r="H468" s="147">
        <f>A!G2077</f>
        <v>2.8000000000000004E-3</v>
      </c>
      <c r="I468" s="146"/>
      <c r="J468" s="147">
        <f t="shared" si="75"/>
        <v>2.0983399999999998E-3</v>
      </c>
      <c r="K468" s="147">
        <f t="shared" si="76"/>
        <v>3.4320000000000002E-3</v>
      </c>
      <c r="L468" s="901">
        <f t="shared" si="77"/>
        <v>2.8218261592619651E-3</v>
      </c>
      <c r="M468" s="29">
        <f t="shared" si="78"/>
        <v>0.47262301953739511</v>
      </c>
      <c r="O468" s="704">
        <f>A!H2077</f>
        <v>-1.0408340855860843E-17</v>
      </c>
      <c r="Q468" s="30"/>
    </row>
    <row r="469" spans="2:26" ht="12" customHeight="1" thickTop="1">
      <c r="B469" s="774" t="s">
        <v>807</v>
      </c>
      <c r="D469" s="30"/>
      <c r="O469" s="689"/>
      <c r="Q469" s="30"/>
    </row>
    <row r="470" spans="2:26" ht="12" customHeight="1">
      <c r="O470" s="689"/>
      <c r="Q470" s="30"/>
    </row>
    <row r="471" spans="2:26" ht="16.5" customHeight="1" thickBot="1">
      <c r="B471" s="1" t="s">
        <v>2209</v>
      </c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O471" s="381"/>
      <c r="P471" s="2"/>
      <c r="Q471" s="2"/>
      <c r="R471" s="2"/>
      <c r="S471" s="2"/>
      <c r="T471" s="2"/>
      <c r="U471" s="2"/>
      <c r="V471" s="2"/>
      <c r="W471" s="2"/>
      <c r="X471" s="17"/>
      <c r="Y471" s="2"/>
    </row>
    <row r="472" spans="2:26" ht="12" customHeight="1" thickTop="1">
      <c r="B472" s="19" t="s">
        <v>247</v>
      </c>
      <c r="C472" s="129"/>
      <c r="D472" s="130"/>
      <c r="E472" s="129"/>
      <c r="F472" s="130"/>
      <c r="G472" s="130"/>
      <c r="H472" s="130"/>
      <c r="I472" s="126"/>
      <c r="J472" s="1096" t="s">
        <v>23</v>
      </c>
      <c r="K472" s="1097"/>
      <c r="L472" s="1097"/>
      <c r="M472" s="1098"/>
      <c r="O472" s="695"/>
    </row>
    <row r="473" spans="2:26" ht="12" customHeight="1">
      <c r="B473" s="153"/>
      <c r="C473" s="663" t="s">
        <v>237</v>
      </c>
      <c r="D473" s="663" t="s">
        <v>426</v>
      </c>
      <c r="E473" s="663" t="s">
        <v>250</v>
      </c>
      <c r="F473" s="664" t="s">
        <v>357</v>
      </c>
      <c r="G473" s="663" t="s">
        <v>372</v>
      </c>
      <c r="H473" s="665" t="s">
        <v>384</v>
      </c>
      <c r="I473" s="383"/>
      <c r="J473" s="179"/>
      <c r="K473" s="179"/>
      <c r="L473" s="179"/>
      <c r="M473" s="22" t="s">
        <v>24</v>
      </c>
      <c r="N473" s="32"/>
      <c r="O473" s="694" t="str">
        <f>YourData!$J$4</f>
        <v>Tested Prg</v>
      </c>
    </row>
    <row r="474" spans="2:26" ht="12" customHeight="1">
      <c r="B474" s="154" t="s">
        <v>803</v>
      </c>
      <c r="C474" s="23" t="s">
        <v>25</v>
      </c>
      <c r="D474" s="23" t="s">
        <v>13</v>
      </c>
      <c r="E474" s="23" t="s">
        <v>13</v>
      </c>
      <c r="F474" s="322" t="s">
        <v>355</v>
      </c>
      <c r="G474" s="322" t="s">
        <v>365</v>
      </c>
      <c r="H474" s="322" t="s">
        <v>385</v>
      </c>
      <c r="I474" s="384"/>
      <c r="J474" s="23" t="s">
        <v>26</v>
      </c>
      <c r="K474" s="23" t="s">
        <v>27</v>
      </c>
      <c r="L474" s="23" t="s">
        <v>603</v>
      </c>
      <c r="M474" s="24" t="s">
        <v>604</v>
      </c>
      <c r="N474" s="32"/>
      <c r="O474" s="705" t="str">
        <f>YourData!$J$8</f>
        <v>Org</v>
      </c>
      <c r="Z474" s="2"/>
    </row>
    <row r="475" spans="2:26" ht="12" customHeight="1">
      <c r="B475" s="185" t="s">
        <v>454</v>
      </c>
      <c r="C475" s="190">
        <f>A!B2090</f>
        <v>8.9137000000000057</v>
      </c>
      <c r="D475" s="190">
        <f>A!C2090</f>
        <v>30.830000000000013</v>
      </c>
      <c r="E475" s="190">
        <f>A!D2090</f>
        <v>31.850000000000009</v>
      </c>
      <c r="F475" s="190">
        <f>A!E2090</f>
        <v>10.276600285913503</v>
      </c>
      <c r="G475" s="190">
        <f>A!F2090</f>
        <v>9</v>
      </c>
      <c r="H475" s="190">
        <f>A!G2090</f>
        <v>10.75</v>
      </c>
      <c r="I475" s="190"/>
      <c r="J475" s="171">
        <f t="shared" ref="J475:J492" si="79">MINA(C475:I475)</f>
        <v>8.9137000000000057</v>
      </c>
      <c r="K475" s="190">
        <f t="shared" ref="K475:K492" si="80">MAXA(C475:I475)</f>
        <v>31.850000000000009</v>
      </c>
      <c r="L475" s="896">
        <f>AVERAGE(C475:I475)</f>
        <v>16.936716714318923</v>
      </c>
      <c r="M475" s="26">
        <f>ABS((K475-J475)/L475)</f>
        <v>1.3542353212183571</v>
      </c>
      <c r="O475" s="697">
        <f>A!H2090</f>
        <v>10.147822200730317</v>
      </c>
    </row>
    <row r="476" spans="2:26" ht="12" customHeight="1">
      <c r="B476" s="186" t="s">
        <v>455</v>
      </c>
      <c r="C476" s="190">
        <f>A!B2091</f>
        <v>13.046600000000012</v>
      </c>
      <c r="D476" s="190">
        <f>A!C2091</f>
        <v>14.060000000000002</v>
      </c>
      <c r="E476" s="190">
        <f>A!D2091</f>
        <v>14.820000000000007</v>
      </c>
      <c r="F476" s="190">
        <f>A!E2091</f>
        <v>14.599273627543795</v>
      </c>
      <c r="G476" s="190">
        <f>A!F2091</f>
        <v>15</v>
      </c>
      <c r="H476" s="190">
        <f>A!G2091</f>
        <v>14.439999999999998</v>
      </c>
      <c r="I476" s="32"/>
      <c r="J476" s="171">
        <f t="shared" si="79"/>
        <v>13.046600000000012</v>
      </c>
      <c r="K476" s="190">
        <f t="shared" si="80"/>
        <v>15</v>
      </c>
      <c r="L476" s="896">
        <f t="shared" ref="L476:L492" si="81">AVERAGE(C476:I476)</f>
        <v>14.327645604590636</v>
      </c>
      <c r="M476" s="26">
        <f t="shared" ref="M476:M492" si="82">ABS((K476-J476)/L476)</f>
        <v>0.13633782227096058</v>
      </c>
      <c r="O476" s="697">
        <f>A!H2091</f>
        <v>14.936143784396307</v>
      </c>
    </row>
    <row r="477" spans="2:26" ht="12" customHeight="1">
      <c r="B477" s="186" t="s">
        <v>456</v>
      </c>
      <c r="C477" s="190">
        <f>A!B2092</f>
        <v>7.8699000000000012</v>
      </c>
      <c r="D477" s="190">
        <f>A!C2092</f>
        <v>9.11</v>
      </c>
      <c r="E477" s="190">
        <f>A!D2092</f>
        <v>9.0900000000000034</v>
      </c>
      <c r="F477" s="190">
        <f>A!E2092</f>
        <v>8.5081406760778009</v>
      </c>
      <c r="G477" s="190">
        <f>A!F2092</f>
        <v>8</v>
      </c>
      <c r="H477" s="190">
        <f>A!G2092</f>
        <v>11.260000000000005</v>
      </c>
      <c r="I477" s="32"/>
      <c r="J477" s="171">
        <f t="shared" si="79"/>
        <v>7.8699000000000012</v>
      </c>
      <c r="K477" s="190">
        <f t="shared" si="80"/>
        <v>11.260000000000005</v>
      </c>
      <c r="L477" s="896">
        <f t="shared" si="81"/>
        <v>8.9730067793463011</v>
      </c>
      <c r="M477" s="26">
        <f t="shared" si="82"/>
        <v>0.37781092596555227</v>
      </c>
      <c r="O477" s="697">
        <f>A!H2092</f>
        <v>22.293407163334962</v>
      </c>
      <c r="Z477" s="2"/>
    </row>
    <row r="478" spans="2:26" ht="12" customHeight="1">
      <c r="B478" s="186" t="s">
        <v>457</v>
      </c>
      <c r="C478" s="190">
        <f>A!B2093</f>
        <v>-5.176700000000011</v>
      </c>
      <c r="D478" s="190">
        <f>A!C2093</f>
        <v>-4.9500000000000028</v>
      </c>
      <c r="E478" s="190">
        <f>A!D2093</f>
        <v>-5.730000000000004</v>
      </c>
      <c r="F478" s="190">
        <f>A!E2093</f>
        <v>-6.091132951465994</v>
      </c>
      <c r="G478" s="190">
        <f>A!F2093</f>
        <v>-7</v>
      </c>
      <c r="H478" s="190">
        <f>A!G2093</f>
        <v>-3.1799999999999926</v>
      </c>
      <c r="I478" s="32"/>
      <c r="J478" s="134">
        <f t="shared" si="79"/>
        <v>-7</v>
      </c>
      <c r="K478" s="180">
        <f t="shared" si="80"/>
        <v>-3.1799999999999926</v>
      </c>
      <c r="L478" s="896">
        <f t="shared" si="81"/>
        <v>-5.3546388252443338</v>
      </c>
      <c r="M478" s="26">
        <f t="shared" si="82"/>
        <v>0.71340012364432437</v>
      </c>
      <c r="O478" s="697">
        <f>A!H2093</f>
        <v>7.3572633789386543</v>
      </c>
      <c r="Z478" s="2"/>
    </row>
    <row r="479" spans="2:26" ht="12" customHeight="1">
      <c r="B479" s="186" t="s">
        <v>458</v>
      </c>
      <c r="C479" s="190">
        <f>A!B2094</f>
        <v>11.140100000000004</v>
      </c>
      <c r="D479" s="190">
        <f>A!C2094</f>
        <v>12.02000000000001</v>
      </c>
      <c r="E479" s="190">
        <f>A!D2094</f>
        <v>12.410000000000011</v>
      </c>
      <c r="F479" s="190">
        <f>A!E2094</f>
        <v>12.428659931900199</v>
      </c>
      <c r="G479" s="190">
        <f>A!F2094</f>
        <v>12</v>
      </c>
      <c r="H479" s="190">
        <f>A!G2094</f>
        <v>12.810000000000002</v>
      </c>
      <c r="I479" s="32"/>
      <c r="J479" s="134">
        <f t="shared" si="79"/>
        <v>11.140100000000004</v>
      </c>
      <c r="K479" s="180">
        <f t="shared" si="80"/>
        <v>12.810000000000002</v>
      </c>
      <c r="L479" s="896">
        <f t="shared" si="81"/>
        <v>12.134793321983372</v>
      </c>
      <c r="M479" s="26">
        <f t="shared" si="82"/>
        <v>0.13761256213361378</v>
      </c>
      <c r="O479" s="697">
        <f>A!H2094</f>
        <v>22.939754985274064</v>
      </c>
      <c r="Z479" s="13"/>
    </row>
    <row r="480" spans="2:26" ht="12" customHeight="1">
      <c r="B480" s="186" t="s">
        <v>459</v>
      </c>
      <c r="C480" s="190">
        <f>A!B2095</f>
        <v>-3.2702000000000027</v>
      </c>
      <c r="D480" s="190">
        <f>A!C2095</f>
        <v>-2.9100000000000108</v>
      </c>
      <c r="E480" s="190">
        <f>A!D2095</f>
        <v>-3.3200000000000074</v>
      </c>
      <c r="F480" s="190">
        <f>A!E2095</f>
        <v>-3.9205192558223985</v>
      </c>
      <c r="G480" s="190">
        <f>A!F2095</f>
        <v>-4</v>
      </c>
      <c r="H480" s="190">
        <f>A!G2095</f>
        <v>-1.5499999999999972</v>
      </c>
      <c r="I480" s="32"/>
      <c r="J480" s="134">
        <f t="shared" si="79"/>
        <v>-4</v>
      </c>
      <c r="K480" s="180">
        <f t="shared" si="80"/>
        <v>-1.5499999999999972</v>
      </c>
      <c r="L480" s="896">
        <f t="shared" si="81"/>
        <v>-3.1617865426370693</v>
      </c>
      <c r="M480" s="26">
        <f t="shared" si="82"/>
        <v>0.77487836922621445</v>
      </c>
      <c r="O480" s="697">
        <f>A!H2095</f>
        <v>-0.64634782193910212</v>
      </c>
      <c r="Z480" s="13"/>
    </row>
    <row r="481" spans="2:26" ht="12" customHeight="1">
      <c r="B481" s="186" t="s">
        <v>460</v>
      </c>
      <c r="C481" s="190">
        <f>A!B2096</f>
        <v>0</v>
      </c>
      <c r="D481" s="190">
        <f>A!C2096</f>
        <v>11.77000000000001</v>
      </c>
      <c r="E481" s="190">
        <f>A!D2096</f>
        <v>12.27000000000001</v>
      </c>
      <c r="F481" s="190">
        <f>A!E2096</f>
        <v>4.9737991503207013E-13</v>
      </c>
      <c r="G481" s="190">
        <f>A!F2096</f>
        <v>2</v>
      </c>
      <c r="H481" s="190">
        <f>A!G2096</f>
        <v>5.210000000000008</v>
      </c>
      <c r="I481" s="32"/>
      <c r="J481" s="171">
        <f t="shared" si="79"/>
        <v>0</v>
      </c>
      <c r="K481" s="190">
        <f t="shared" si="80"/>
        <v>12.27000000000001</v>
      </c>
      <c r="L481" s="896">
        <f t="shared" si="81"/>
        <v>5.208333333333421</v>
      </c>
      <c r="M481" s="26">
        <f t="shared" si="82"/>
        <v>2.3558399999999624</v>
      </c>
      <c r="O481" s="697">
        <f>A!H2096</f>
        <v>1.4210854715202004E-14</v>
      </c>
      <c r="Z481" s="13"/>
    </row>
    <row r="482" spans="2:26" ht="12" customHeight="1">
      <c r="B482" s="186" t="s">
        <v>461</v>
      </c>
      <c r="C482" s="190">
        <f>A!B2097</f>
        <v>0</v>
      </c>
      <c r="D482" s="190">
        <f>A!C2097</f>
        <v>0</v>
      </c>
      <c r="E482" s="190">
        <f>A!D2097</f>
        <v>0</v>
      </c>
      <c r="F482" s="190">
        <f>A!E2097</f>
        <v>-1.6648182669598555E-4</v>
      </c>
      <c r="G482" s="190">
        <f>A!F2097</f>
        <v>0</v>
      </c>
      <c r="H482" s="190">
        <f>A!G2097</f>
        <v>0</v>
      </c>
      <c r="I482" s="32"/>
      <c r="J482" s="171">
        <f t="shared" si="79"/>
        <v>-1.6648182669598555E-4</v>
      </c>
      <c r="K482" s="190">
        <f t="shared" si="80"/>
        <v>0</v>
      </c>
      <c r="L482" s="896">
        <f t="shared" si="81"/>
        <v>-2.7746971115997592E-5</v>
      </c>
      <c r="M482" s="26">
        <f t="shared" si="82"/>
        <v>6</v>
      </c>
      <c r="O482" s="697">
        <f>A!H2097</f>
        <v>-1.7316357769914248E-4</v>
      </c>
      <c r="Z482" s="13"/>
    </row>
    <row r="483" spans="2:26" ht="12" customHeight="1">
      <c r="B483" s="186" t="s">
        <v>467</v>
      </c>
      <c r="C483" s="190">
        <f>A!B2098</f>
        <v>14.964200000000005</v>
      </c>
      <c r="D483" s="190">
        <f>A!C2098</f>
        <v>16.22</v>
      </c>
      <c r="E483" s="190">
        <f>A!D2098</f>
        <v>16.72</v>
      </c>
      <c r="F483" s="190">
        <f>A!E2098</f>
        <v>16.269005359763</v>
      </c>
      <c r="G483" s="190"/>
      <c r="H483" s="190">
        <f>A!G2098</f>
        <v>18.870000000000005</v>
      </c>
      <c r="I483" s="32"/>
      <c r="J483" s="171">
        <f t="shared" si="79"/>
        <v>14.964200000000005</v>
      </c>
      <c r="K483" s="190">
        <f t="shared" si="80"/>
        <v>18.870000000000005</v>
      </c>
      <c r="L483" s="896">
        <f t="shared" si="81"/>
        <v>16.608641071952601</v>
      </c>
      <c r="M483" s="26">
        <f t="shared" si="82"/>
        <v>0.23516674140160779</v>
      </c>
      <c r="O483" s="697">
        <f>A!H2098</f>
        <v>21.972655674426989</v>
      </c>
      <c r="Z483" s="13"/>
    </row>
    <row r="484" spans="2:26" ht="12" customHeight="1">
      <c r="B484" s="186" t="s">
        <v>468</v>
      </c>
      <c r="C484" s="190">
        <f>A!B2099</f>
        <v>14.435500000000005</v>
      </c>
      <c r="D484" s="190">
        <f>A!C2099</f>
        <v>15.440000000000012</v>
      </c>
      <c r="E484" s="190">
        <f>A!D2099</f>
        <v>15.940000000000012</v>
      </c>
      <c r="F484" s="190"/>
      <c r="G484" s="190"/>
      <c r="H484" s="190">
        <f>A!G2099</f>
        <v>18.740000000000009</v>
      </c>
      <c r="I484" s="32"/>
      <c r="J484" s="171">
        <f t="shared" si="79"/>
        <v>14.435500000000005</v>
      </c>
      <c r="K484" s="190">
        <f t="shared" si="80"/>
        <v>18.740000000000009</v>
      </c>
      <c r="L484" s="896">
        <f t="shared" si="81"/>
        <v>16.138875000000009</v>
      </c>
      <c r="M484" s="26">
        <f t="shared" si="82"/>
        <v>0.26671623641672682</v>
      </c>
      <c r="O484" s="697">
        <f>A!H2099</f>
        <v>0</v>
      </c>
      <c r="Z484" s="13"/>
    </row>
    <row r="485" spans="2:26" ht="12" customHeight="1">
      <c r="B485" s="186" t="s">
        <v>469</v>
      </c>
      <c r="C485" s="190">
        <f>A!B2100</f>
        <v>2.0519000000000034</v>
      </c>
      <c r="D485" s="190">
        <f>A!C2100</f>
        <v>5.1600000000000108</v>
      </c>
      <c r="E485" s="190">
        <f>A!D2100</f>
        <v>2.6800000000000068</v>
      </c>
      <c r="F485" s="190">
        <f>A!E2100</f>
        <v>4.9167289010720054</v>
      </c>
      <c r="G485" s="190"/>
      <c r="H485" s="190">
        <f>A!G2100</f>
        <v>6.4099999999999966</v>
      </c>
      <c r="I485" s="32"/>
      <c r="J485" s="171">
        <f t="shared" si="79"/>
        <v>2.0519000000000034</v>
      </c>
      <c r="K485" s="190">
        <f t="shared" si="80"/>
        <v>6.4099999999999966</v>
      </c>
      <c r="L485" s="896">
        <f t="shared" si="81"/>
        <v>4.2437257802144046</v>
      </c>
      <c r="M485" s="26">
        <f t="shared" si="82"/>
        <v>1.0269513690820546</v>
      </c>
      <c r="O485" s="697">
        <f>A!H2100</f>
        <v>0</v>
      </c>
      <c r="Z485" s="13"/>
    </row>
    <row r="486" spans="2:26" ht="12" customHeight="1">
      <c r="B486" s="186" t="s">
        <v>470</v>
      </c>
      <c r="C486" s="190">
        <f>A!B2101</f>
        <v>11.919499999999999</v>
      </c>
      <c r="D486" s="190">
        <f>A!C2101</f>
        <v>9.0800000000000125</v>
      </c>
      <c r="E486" s="190">
        <f>A!D2101</f>
        <v>9.5800000000000125</v>
      </c>
      <c r="F486" s="190">
        <f>A!E2101</f>
        <v>12.375403808047594</v>
      </c>
      <c r="G486" s="190"/>
      <c r="H486" s="190">
        <f>A!G2101</f>
        <v>11.5</v>
      </c>
      <c r="I486" s="32"/>
      <c r="J486" s="171">
        <f t="shared" si="79"/>
        <v>9.0800000000000125</v>
      </c>
      <c r="K486" s="190">
        <f t="shared" si="80"/>
        <v>12.375403808047594</v>
      </c>
      <c r="L486" s="896">
        <f t="shared" si="81"/>
        <v>10.890980761609523</v>
      </c>
      <c r="M486" s="26">
        <f t="shared" si="82"/>
        <v>0.30258099616370732</v>
      </c>
      <c r="O486" s="697">
        <f>A!H2101</f>
        <v>21.97294138275339</v>
      </c>
      <c r="Z486" s="13"/>
    </row>
    <row r="487" spans="2:26" ht="12" customHeight="1">
      <c r="B487" s="186" t="s">
        <v>471</v>
      </c>
      <c r="C487" s="190">
        <f>A!B2102</f>
        <v>-6.4999999999997726E-2</v>
      </c>
      <c r="D487" s="190">
        <f>A!C2102</f>
        <v>0</v>
      </c>
      <c r="E487" s="190">
        <f>A!D2102</f>
        <v>0</v>
      </c>
      <c r="F487" s="190">
        <f>A!E2102</f>
        <v>6.6574017409948283E-9</v>
      </c>
      <c r="G487" s="190"/>
      <c r="H487" s="190">
        <f>A!G2102</f>
        <v>7.000000000000739E-2</v>
      </c>
      <c r="I487" s="32"/>
      <c r="J487" s="171">
        <f t="shared" si="79"/>
        <v>-6.4999999999997726E-2</v>
      </c>
      <c r="K487" s="190">
        <f t="shared" si="80"/>
        <v>7.000000000000739E-2</v>
      </c>
      <c r="L487" s="896">
        <f t="shared" si="81"/>
        <v>1.0000013314822808E-3</v>
      </c>
      <c r="M487" s="26">
        <f t="shared" si="82"/>
        <v>134.99982025013654</v>
      </c>
      <c r="O487" s="697">
        <f>A!H2102</f>
        <v>4.4195324077457627</v>
      </c>
      <c r="Z487" s="13"/>
    </row>
    <row r="488" spans="2:26" ht="12" customHeight="1">
      <c r="B488" s="186" t="s">
        <v>489</v>
      </c>
      <c r="C488" s="190">
        <f>A!B2103</f>
        <v>31.210800000000006</v>
      </c>
      <c r="D488" s="190"/>
      <c r="E488" s="190"/>
      <c r="F488" s="190">
        <f>A!E2103</f>
        <v>31.632684970387899</v>
      </c>
      <c r="G488" s="190">
        <f>A!F2103</f>
        <v>32</v>
      </c>
      <c r="H488" s="190">
        <f>A!G2103</f>
        <v>-7.3599999999999994</v>
      </c>
      <c r="I488" s="32"/>
      <c r="J488" s="171">
        <f t="shared" si="79"/>
        <v>-7.3599999999999994</v>
      </c>
      <c r="K488" s="190">
        <f t="shared" si="80"/>
        <v>32</v>
      </c>
      <c r="L488" s="896">
        <f t="shared" si="81"/>
        <v>21.870871242596976</v>
      </c>
      <c r="M488" s="26">
        <f t="shared" si="82"/>
        <v>1.799653958153262</v>
      </c>
      <c r="O488" s="697">
        <f>A!H2103</f>
        <v>32.222001029991389</v>
      </c>
      <c r="Z488" s="13"/>
    </row>
    <row r="489" spans="2:26" ht="12" customHeight="1">
      <c r="B489" s="186" t="s">
        <v>490</v>
      </c>
      <c r="C489" s="190">
        <f>A!B2104</f>
        <v>0</v>
      </c>
      <c r="D489" s="190"/>
      <c r="E489" s="190"/>
      <c r="F489" s="190">
        <f>A!E2104</f>
        <v>0</v>
      </c>
      <c r="G489" s="190">
        <f>A!F2104</f>
        <v>0</v>
      </c>
      <c r="H489" s="190">
        <f>A!G2104</f>
        <v>-2.5700000000000003</v>
      </c>
      <c r="I489" s="32"/>
      <c r="J489" s="171">
        <f t="shared" si="79"/>
        <v>-2.5700000000000003</v>
      </c>
      <c r="K489" s="190">
        <f t="shared" si="80"/>
        <v>0</v>
      </c>
      <c r="L489" s="896">
        <f t="shared" si="81"/>
        <v>-0.64250000000000007</v>
      </c>
      <c r="M489" s="26">
        <f t="shared" si="82"/>
        <v>4</v>
      </c>
      <c r="O489" s="697">
        <f>A!H2104</f>
        <v>0</v>
      </c>
      <c r="Z489" s="13"/>
    </row>
    <row r="490" spans="2:26" ht="12" customHeight="1">
      <c r="B490" s="186" t="s">
        <v>491</v>
      </c>
      <c r="C490" s="190">
        <f>A!B2105</f>
        <v>9.7700999999999993</v>
      </c>
      <c r="D490" s="190"/>
      <c r="E490" s="190"/>
      <c r="F490" s="190">
        <f>A!E2105</f>
        <v>6.1863499544541014</v>
      </c>
      <c r="G490" s="190">
        <f>A!F2105</f>
        <v>5</v>
      </c>
      <c r="H490" s="190">
        <f>A!G2105</f>
        <v>-20.65</v>
      </c>
      <c r="I490" s="32"/>
      <c r="J490" s="171">
        <f t="shared" si="79"/>
        <v>-20.65</v>
      </c>
      <c r="K490" s="190">
        <f t="shared" si="80"/>
        <v>9.7700999999999993</v>
      </c>
      <c r="L490" s="896">
        <f t="shared" si="81"/>
        <v>7.6612488613525542E-2</v>
      </c>
      <c r="M490" s="26">
        <f t="shared" si="82"/>
        <v>397.06450672102937</v>
      </c>
      <c r="O490" s="697">
        <f>A!H2105</f>
        <v>10.013251752097943</v>
      </c>
      <c r="Z490" s="13"/>
    </row>
    <row r="491" spans="2:26" ht="12" customHeight="1">
      <c r="B491" s="186" t="s">
        <v>492</v>
      </c>
      <c r="C491" s="190">
        <f>A!B2106</f>
        <v>-8.9555000000000007</v>
      </c>
      <c r="D491" s="190"/>
      <c r="E491" s="190"/>
      <c r="F491" s="190">
        <f>A!E2106</f>
        <v>-3.8397842192181031</v>
      </c>
      <c r="G491" s="190">
        <f>A!F2106</f>
        <v>-21</v>
      </c>
      <c r="H491" s="190">
        <f>A!G2106</f>
        <v>-24.07</v>
      </c>
      <c r="I491" s="32"/>
      <c r="J491" s="171">
        <f t="shared" si="79"/>
        <v>-24.07</v>
      </c>
      <c r="K491" s="190">
        <f t="shared" si="80"/>
        <v>-3.8397842192181031</v>
      </c>
      <c r="L491" s="896">
        <f t="shared" si="81"/>
        <v>-14.466321054804526</v>
      </c>
      <c r="M491" s="26">
        <f t="shared" si="82"/>
        <v>1.3984354214275563</v>
      </c>
      <c r="O491" s="697">
        <f>A!H2106</f>
        <v>-58.84143686445212</v>
      </c>
      <c r="Z491" s="13"/>
    </row>
    <row r="492" spans="2:26" ht="12" customHeight="1" thickBot="1">
      <c r="B492" s="187" t="s">
        <v>493</v>
      </c>
      <c r="C492" s="172">
        <f>A!B2107</f>
        <v>29.602200000000003</v>
      </c>
      <c r="D492" s="142"/>
      <c r="E492" s="142"/>
      <c r="F492" s="142">
        <f>A!E2107</f>
        <v>41.055405237855901</v>
      </c>
      <c r="G492" s="142">
        <f>A!F2107</f>
        <v>50</v>
      </c>
      <c r="H492" s="142">
        <f>A!G2107</f>
        <v>-15.82</v>
      </c>
      <c r="I492" s="128"/>
      <c r="J492" s="172">
        <f t="shared" si="79"/>
        <v>-15.82</v>
      </c>
      <c r="K492" s="142">
        <f t="shared" si="80"/>
        <v>50</v>
      </c>
      <c r="L492" s="896">
        <f t="shared" si="81"/>
        <v>26.209401309463978</v>
      </c>
      <c r="M492" s="26">
        <f t="shared" si="82"/>
        <v>2.5113126096563292</v>
      </c>
      <c r="O492" s="701">
        <f>A!H2107</f>
        <v>-0.57144827439232415</v>
      </c>
      <c r="Z492" s="13"/>
    </row>
    <row r="493" spans="2:26" ht="12" customHeight="1" thickTop="1">
      <c r="B493" s="19" t="s">
        <v>248</v>
      </c>
      <c r="C493" s="129"/>
      <c r="D493" s="130"/>
      <c r="E493" s="129"/>
      <c r="F493" s="130"/>
      <c r="G493" s="130"/>
      <c r="H493" s="130"/>
      <c r="I493" s="126"/>
      <c r="J493" s="1096" t="s">
        <v>23</v>
      </c>
      <c r="K493" s="1097"/>
      <c r="L493" s="1097"/>
      <c r="M493" s="1098"/>
      <c r="O493" s="694"/>
    </row>
    <row r="494" spans="2:26" ht="12" customHeight="1">
      <c r="B494" s="153"/>
      <c r="C494" s="663" t="s">
        <v>237</v>
      </c>
      <c r="D494" s="663" t="s">
        <v>426</v>
      </c>
      <c r="E494" s="663" t="s">
        <v>250</v>
      </c>
      <c r="F494" s="664" t="s">
        <v>357</v>
      </c>
      <c r="G494" s="663" t="s">
        <v>372</v>
      </c>
      <c r="H494" s="665" t="s">
        <v>384</v>
      </c>
      <c r="I494" s="383"/>
      <c r="J494" s="179"/>
      <c r="K494" s="179"/>
      <c r="L494" s="179"/>
      <c r="M494" s="22" t="s">
        <v>24</v>
      </c>
      <c r="O494" s="694" t="str">
        <f>YourData!$J$4</f>
        <v>Tested Prg</v>
      </c>
    </row>
    <row r="495" spans="2:26" ht="12" customHeight="1">
      <c r="B495" s="154" t="s">
        <v>803</v>
      </c>
      <c r="C495" s="23" t="s">
        <v>25</v>
      </c>
      <c r="D495" s="23" t="s">
        <v>13</v>
      </c>
      <c r="E495" s="23" t="s">
        <v>13</v>
      </c>
      <c r="F495" s="322" t="s">
        <v>355</v>
      </c>
      <c r="G495" s="322" t="s">
        <v>365</v>
      </c>
      <c r="H495" s="322" t="s">
        <v>385</v>
      </c>
      <c r="I495" s="384"/>
      <c r="J495" s="23" t="s">
        <v>26</v>
      </c>
      <c r="K495" s="23" t="s">
        <v>27</v>
      </c>
      <c r="L495" s="23" t="s">
        <v>603</v>
      </c>
      <c r="M495" s="24" t="s">
        <v>604</v>
      </c>
      <c r="O495" s="705" t="str">
        <f>YourData!$J$8</f>
        <v>Org</v>
      </c>
    </row>
    <row r="496" spans="2:26" ht="12" customHeight="1">
      <c r="B496" s="185" t="s">
        <v>454</v>
      </c>
      <c r="C496" s="190">
        <f>A!B2120</f>
        <v>5.8599999999998431E-2</v>
      </c>
      <c r="D496" s="190">
        <f>A!C2120</f>
        <v>0</v>
      </c>
      <c r="E496" s="190">
        <f>A!D2120</f>
        <v>0</v>
      </c>
      <c r="F496" s="190">
        <f>A!E2120</f>
        <v>1.0999653182679996</v>
      </c>
      <c r="G496" s="190">
        <f>A!F2120</f>
        <v>1</v>
      </c>
      <c r="H496" s="190">
        <f>A!G2120</f>
        <v>0.99000000000000021</v>
      </c>
      <c r="I496" s="190"/>
      <c r="J496" s="410">
        <f t="shared" ref="J496:J513" si="83">MINA(C496:I496)</f>
        <v>0</v>
      </c>
      <c r="K496" s="190">
        <f t="shared" ref="K496:K513" si="84">MAXA(C496:I496)</f>
        <v>1.0999653182679996</v>
      </c>
      <c r="L496" s="896">
        <f>AVERAGE(C496:I496)</f>
        <v>0.52476088637799967</v>
      </c>
      <c r="M496" s="26">
        <f>ABS((K496-J496)/L496)</f>
        <v>2.0961267251836762</v>
      </c>
      <c r="O496" s="697">
        <f>A!H2120</f>
        <v>3.7285164381552871</v>
      </c>
    </row>
    <row r="497" spans="2:26" ht="12" customHeight="1">
      <c r="B497" s="186" t="s">
        <v>455</v>
      </c>
      <c r="C497" s="190">
        <f>A!B2121</f>
        <v>0</v>
      </c>
      <c r="D497" s="190">
        <f>A!C2121</f>
        <v>0</v>
      </c>
      <c r="E497" s="190">
        <f>A!D2121</f>
        <v>0</v>
      </c>
      <c r="F497" s="190">
        <f>A!E2121</f>
        <v>0.23921165140069967</v>
      </c>
      <c r="G497" s="190">
        <f>A!F2121</f>
        <v>0</v>
      </c>
      <c r="H497" s="190">
        <f>A!G2121</f>
        <v>-2.0199999999999996</v>
      </c>
      <c r="I497" s="139"/>
      <c r="J497" s="190">
        <f t="shared" si="83"/>
        <v>-2.0199999999999996</v>
      </c>
      <c r="K497" s="190">
        <f t="shared" si="84"/>
        <v>0.23921165140069967</v>
      </c>
      <c r="L497" s="896">
        <f t="shared" ref="L497:L513" si="85">AVERAGE(C497:I497)</f>
        <v>-0.2967980580998833</v>
      </c>
      <c r="M497" s="26">
        <f t="shared" ref="M497:M513" si="86">ABS((K497-J497)/L497)</f>
        <v>7.6119488984001125</v>
      </c>
      <c r="N497" s="2"/>
      <c r="O497" s="697">
        <f>A!H2121</f>
        <v>0.40925636946485255</v>
      </c>
      <c r="P497" s="2"/>
      <c r="Q497" s="10"/>
      <c r="R497" s="10"/>
      <c r="S497" s="10"/>
      <c r="T497" s="2"/>
      <c r="U497" s="2"/>
      <c r="V497" s="2"/>
      <c r="W497" s="2"/>
      <c r="X497" s="2"/>
      <c r="Y497" s="2"/>
      <c r="Z497" s="2"/>
    </row>
    <row r="498" spans="2:26" ht="12" customHeight="1">
      <c r="B498" s="186" t="s">
        <v>456</v>
      </c>
      <c r="C498" s="190">
        <f>A!B2122</f>
        <v>0</v>
      </c>
      <c r="D498" s="190">
        <f>A!C2122</f>
        <v>0</v>
      </c>
      <c r="E498" s="190">
        <f>A!D2122</f>
        <v>0</v>
      </c>
      <c r="F498" s="190">
        <f>A!E2122</f>
        <v>1.0510859099888137E-4</v>
      </c>
      <c r="G498" s="190">
        <f>A!F2122</f>
        <v>0</v>
      </c>
      <c r="H498" s="190">
        <f>A!G2122</f>
        <v>0</v>
      </c>
      <c r="I498" s="139"/>
      <c r="J498" s="190">
        <f t="shared" si="83"/>
        <v>0</v>
      </c>
      <c r="K498" s="190">
        <f t="shared" si="84"/>
        <v>1.0510859099888137E-4</v>
      </c>
      <c r="L498" s="896">
        <f t="shared" si="85"/>
        <v>1.7518098499813561E-5</v>
      </c>
      <c r="M498" s="26">
        <f t="shared" si="86"/>
        <v>6</v>
      </c>
      <c r="N498" s="2"/>
      <c r="O498" s="697">
        <f>A!H2122</f>
        <v>2.1496895354966501</v>
      </c>
      <c r="P498" s="2"/>
      <c r="Q498" s="10"/>
      <c r="R498" s="10"/>
      <c r="S498" s="10"/>
      <c r="T498" s="2"/>
      <c r="U498" s="2"/>
      <c r="V498" s="2"/>
      <c r="W498" s="2"/>
      <c r="X498" s="2"/>
      <c r="Y498" s="2"/>
      <c r="Z498" s="2"/>
    </row>
    <row r="499" spans="2:26" ht="12" customHeight="1">
      <c r="B499" s="186" t="s">
        <v>457</v>
      </c>
      <c r="C499" s="190">
        <f>A!B2123</f>
        <v>0</v>
      </c>
      <c r="D499" s="190">
        <f>A!C2123</f>
        <v>0</v>
      </c>
      <c r="E499" s="190">
        <f>A!D2123</f>
        <v>0</v>
      </c>
      <c r="F499" s="190">
        <f>A!E2123</f>
        <v>-0.23910654280970078</v>
      </c>
      <c r="G499" s="190">
        <f>A!F2123</f>
        <v>0</v>
      </c>
      <c r="H499" s="190">
        <f>A!G2123</f>
        <v>2.0199999999999996</v>
      </c>
      <c r="I499" s="139"/>
      <c r="J499" s="171">
        <f t="shared" si="83"/>
        <v>-0.23910654280970078</v>
      </c>
      <c r="K499" s="190">
        <f t="shared" si="84"/>
        <v>2.0199999999999996</v>
      </c>
      <c r="L499" s="896">
        <f t="shared" si="85"/>
        <v>0.29681557619838311</v>
      </c>
      <c r="M499" s="26">
        <f t="shared" si="86"/>
        <v>7.6111455191953192</v>
      </c>
      <c r="N499" s="2"/>
      <c r="O499" s="697">
        <f>A!H2123</f>
        <v>1.7404331660317975</v>
      </c>
      <c r="P499" s="2"/>
      <c r="Q499" s="16"/>
      <c r="R499" s="16"/>
      <c r="S499" s="16"/>
      <c r="T499" s="2"/>
      <c r="U499" s="2"/>
      <c r="V499" s="2"/>
      <c r="W499" s="2"/>
      <c r="X499" s="2"/>
      <c r="Y499" s="2"/>
      <c r="Z499" s="2"/>
    </row>
    <row r="500" spans="2:26" ht="12" customHeight="1">
      <c r="B500" s="186" t="s">
        <v>458</v>
      </c>
      <c r="C500" s="190">
        <f>A!B2124</f>
        <v>0</v>
      </c>
      <c r="D500" s="190">
        <f>A!C2124</f>
        <v>0</v>
      </c>
      <c r="E500" s="190">
        <f>A!D2124</f>
        <v>0</v>
      </c>
      <c r="F500" s="190">
        <f>A!E2124</f>
        <v>1.0510859099888137E-4</v>
      </c>
      <c r="G500" s="190">
        <f>A!F2124</f>
        <v>0</v>
      </c>
      <c r="H500" s="190">
        <f>A!G2124</f>
        <v>0</v>
      </c>
      <c r="I500" s="139"/>
      <c r="J500" s="171">
        <f t="shared" si="83"/>
        <v>0</v>
      </c>
      <c r="K500" s="190">
        <f t="shared" si="84"/>
        <v>1.0510859099888137E-4</v>
      </c>
      <c r="L500" s="896">
        <f t="shared" si="85"/>
        <v>1.7518098499813561E-5</v>
      </c>
      <c r="M500" s="26">
        <f t="shared" si="86"/>
        <v>6</v>
      </c>
      <c r="N500" s="2"/>
      <c r="O500" s="697">
        <f>A!H2124</f>
        <v>2.0607431256736941</v>
      </c>
      <c r="P500" s="2"/>
      <c r="Q500" s="16"/>
      <c r="R500" s="16"/>
      <c r="S500" s="16"/>
      <c r="T500" s="2"/>
      <c r="U500" s="2"/>
      <c r="V500" s="2"/>
      <c r="W500" s="2"/>
      <c r="X500" s="2"/>
      <c r="Y500" s="2"/>
      <c r="Z500" s="2"/>
    </row>
    <row r="501" spans="2:26" ht="12" customHeight="1">
      <c r="B501" s="186" t="s">
        <v>459</v>
      </c>
      <c r="C501" s="190">
        <f>A!B2125</f>
        <v>0</v>
      </c>
      <c r="D501" s="190">
        <f>A!C2125</f>
        <v>0</v>
      </c>
      <c r="E501" s="190">
        <f>A!D2125</f>
        <v>0</v>
      </c>
      <c r="F501" s="190">
        <f>A!E2125</f>
        <v>0</v>
      </c>
      <c r="G501" s="190">
        <f>A!F2125</f>
        <v>0</v>
      </c>
      <c r="H501" s="190">
        <f>A!G2125</f>
        <v>0</v>
      </c>
      <c r="I501" s="139"/>
      <c r="J501" s="171">
        <f t="shared" si="83"/>
        <v>0</v>
      </c>
      <c r="K501" s="190">
        <f t="shared" si="84"/>
        <v>0</v>
      </c>
      <c r="L501" s="896">
        <f t="shared" si="85"/>
        <v>0</v>
      </c>
      <c r="M501" s="973" t="s">
        <v>808</v>
      </c>
      <c r="N501" s="2"/>
      <c r="O501" s="697">
        <f>A!H2125</f>
        <v>8.8946409822955985E-2</v>
      </c>
      <c r="P501" s="2"/>
      <c r="Q501" s="16"/>
      <c r="R501" s="16"/>
      <c r="S501" s="16"/>
      <c r="T501" s="2"/>
      <c r="U501" s="2"/>
      <c r="V501" s="2"/>
      <c r="W501" s="2"/>
      <c r="X501" s="2"/>
      <c r="Y501" s="2"/>
      <c r="Z501" s="2"/>
    </row>
    <row r="502" spans="2:26" ht="12" customHeight="1">
      <c r="B502" s="186" t="s">
        <v>460</v>
      </c>
      <c r="C502" s="190">
        <f>A!B2126</f>
        <v>0</v>
      </c>
      <c r="D502" s="190">
        <f>A!C2126</f>
        <v>0</v>
      </c>
      <c r="E502" s="190">
        <f>A!D2126</f>
        <v>0</v>
      </c>
      <c r="F502" s="190">
        <f>A!E2126</f>
        <v>0</v>
      </c>
      <c r="G502" s="190">
        <f>A!F2126</f>
        <v>0</v>
      </c>
      <c r="H502" s="190">
        <f>A!G2126</f>
        <v>0</v>
      </c>
      <c r="I502" s="139"/>
      <c r="J502" s="190">
        <f t="shared" si="83"/>
        <v>0</v>
      </c>
      <c r="K502" s="190">
        <f t="shared" si="84"/>
        <v>0</v>
      </c>
      <c r="L502" s="896">
        <f t="shared" si="85"/>
        <v>0</v>
      </c>
      <c r="M502" s="973" t="s">
        <v>808</v>
      </c>
      <c r="N502" s="2"/>
      <c r="O502" s="697">
        <f>A!H2126</f>
        <v>-1.1579251811716258</v>
      </c>
      <c r="P502" s="2"/>
      <c r="Q502" s="16"/>
      <c r="R502" s="16"/>
      <c r="S502" s="16"/>
      <c r="T502" s="2"/>
      <c r="U502" s="2"/>
      <c r="V502" s="2"/>
      <c r="W502" s="2"/>
      <c r="X502" s="2"/>
      <c r="Y502" s="2"/>
      <c r="Z502" s="2"/>
    </row>
    <row r="503" spans="2:26" ht="12" customHeight="1">
      <c r="B503" s="186" t="s">
        <v>461</v>
      </c>
      <c r="C503" s="190">
        <f>A!B2127</f>
        <v>0</v>
      </c>
      <c r="D503" s="190">
        <f>A!C2127</f>
        <v>0</v>
      </c>
      <c r="E503" s="190">
        <f>A!D2127</f>
        <v>0</v>
      </c>
      <c r="F503" s="190">
        <f>A!E2127</f>
        <v>-5.7187352300758221E-5</v>
      </c>
      <c r="G503" s="190">
        <f>A!F2127</f>
        <v>0</v>
      </c>
      <c r="H503" s="190">
        <f>A!G2127</f>
        <v>0</v>
      </c>
      <c r="I503" s="139"/>
      <c r="J503" s="190">
        <f t="shared" si="83"/>
        <v>-5.7187352300758221E-5</v>
      </c>
      <c r="K503" s="190">
        <f t="shared" si="84"/>
        <v>0</v>
      </c>
      <c r="L503" s="896">
        <f t="shared" si="85"/>
        <v>-9.531225383459704E-6</v>
      </c>
      <c r="M503" s="26">
        <f t="shared" si="86"/>
        <v>6</v>
      </c>
      <c r="N503" s="2"/>
      <c r="O503" s="697">
        <f>A!H2127</f>
        <v>-5.7584536961030608E-5</v>
      </c>
      <c r="P503" s="2"/>
      <c r="Q503" s="16"/>
      <c r="R503" s="16"/>
      <c r="S503" s="16"/>
      <c r="T503" s="2"/>
      <c r="U503" s="2"/>
      <c r="V503" s="2"/>
      <c r="W503" s="2"/>
      <c r="X503" s="2"/>
      <c r="Y503" s="2"/>
      <c r="Z503" s="2"/>
    </row>
    <row r="504" spans="2:26" ht="12" customHeight="1">
      <c r="B504" s="186" t="s">
        <v>467</v>
      </c>
      <c r="C504" s="190">
        <f>A!B2128</f>
        <v>-0.1222000000000012</v>
      </c>
      <c r="D504" s="190">
        <f>A!C2128</f>
        <v>0</v>
      </c>
      <c r="E504" s="190">
        <f>A!D2128</f>
        <v>0</v>
      </c>
      <c r="F504" s="190">
        <f>A!E2128</f>
        <v>-0.47677867060230028</v>
      </c>
      <c r="G504" s="190"/>
      <c r="H504" s="190">
        <f>A!G2128</f>
        <v>-0.36999999999999922</v>
      </c>
      <c r="I504" s="139"/>
      <c r="J504" s="190">
        <f t="shared" si="83"/>
        <v>-0.47677867060230028</v>
      </c>
      <c r="K504" s="190">
        <f t="shared" si="84"/>
        <v>0</v>
      </c>
      <c r="L504" s="896">
        <f t="shared" si="85"/>
        <v>-0.19379573412046014</v>
      </c>
      <c r="M504" s="26">
        <f t="shared" si="86"/>
        <v>2.4602124126527096</v>
      </c>
      <c r="N504" s="2"/>
      <c r="O504" s="697">
        <f>A!H2128</f>
        <v>1.94043028038414</v>
      </c>
      <c r="P504" s="2"/>
      <c r="Q504" s="16"/>
      <c r="R504" s="16"/>
      <c r="S504" s="16"/>
      <c r="T504" s="2"/>
      <c r="U504" s="2"/>
      <c r="V504" s="2"/>
      <c r="W504" s="2"/>
      <c r="X504" s="2"/>
      <c r="Y504" s="2"/>
      <c r="Z504" s="2"/>
    </row>
    <row r="505" spans="2:26" ht="12" customHeight="1">
      <c r="B505" s="186" t="s">
        <v>468</v>
      </c>
      <c r="C505" s="190">
        <f>A!B2129</f>
        <v>-0.12210000000000143</v>
      </c>
      <c r="D505" s="190">
        <f>A!C2129</f>
        <v>0</v>
      </c>
      <c r="E505" s="190">
        <f>A!D2129</f>
        <v>0</v>
      </c>
      <c r="F505" s="190"/>
      <c r="G505" s="190"/>
      <c r="H505" s="190">
        <f>A!G2129</f>
        <v>-0.35999999999999943</v>
      </c>
      <c r="I505" s="139"/>
      <c r="J505" s="190">
        <f t="shared" si="83"/>
        <v>-0.35999999999999943</v>
      </c>
      <c r="K505" s="190">
        <f t="shared" si="84"/>
        <v>0</v>
      </c>
      <c r="L505" s="896">
        <f t="shared" si="85"/>
        <v>-0.12052500000000022</v>
      </c>
      <c r="M505" s="26">
        <f t="shared" si="86"/>
        <v>2.9869321717485899</v>
      </c>
      <c r="N505" s="2"/>
      <c r="O505" s="697">
        <f>A!H2129</f>
        <v>0</v>
      </c>
      <c r="P505" s="2"/>
      <c r="Q505" s="16"/>
      <c r="R505" s="16"/>
      <c r="S505" s="16"/>
      <c r="T505" s="2"/>
      <c r="U505" s="2"/>
      <c r="V505" s="2"/>
      <c r="W505" s="2"/>
      <c r="X505" s="2"/>
      <c r="Y505" s="2"/>
      <c r="Z505" s="2"/>
    </row>
    <row r="506" spans="2:26" ht="12" customHeight="1">
      <c r="B506" s="186" t="s">
        <v>469</v>
      </c>
      <c r="C506" s="190">
        <f>A!B2130</f>
        <v>-0.12130000000000152</v>
      </c>
      <c r="D506" s="190">
        <f>A!C2130</f>
        <v>0</v>
      </c>
      <c r="E506" s="190">
        <f>A!D2130</f>
        <v>0</v>
      </c>
      <c r="F506" s="190">
        <f>A!E2130</f>
        <v>-0.47665044684530145</v>
      </c>
      <c r="G506" s="190"/>
      <c r="H506" s="190">
        <f>A!G2130</f>
        <v>-0.34999999999999964</v>
      </c>
      <c r="I506" s="139"/>
      <c r="J506" s="190">
        <f t="shared" si="83"/>
        <v>-0.47665044684530145</v>
      </c>
      <c r="K506" s="190">
        <f t="shared" si="84"/>
        <v>0</v>
      </c>
      <c r="L506" s="896">
        <f t="shared" si="85"/>
        <v>-0.18959008936906052</v>
      </c>
      <c r="M506" s="26">
        <f t="shared" si="86"/>
        <v>2.5141105657555891</v>
      </c>
      <c r="N506" s="2"/>
      <c r="O506" s="697">
        <f>A!H2130</f>
        <v>0</v>
      </c>
      <c r="P506" s="2"/>
      <c r="Q506" s="16"/>
      <c r="R506" s="16"/>
      <c r="S506" s="16"/>
      <c r="T506" s="2"/>
      <c r="U506" s="2"/>
      <c r="V506" s="2"/>
      <c r="W506" s="2"/>
      <c r="X506" s="2"/>
      <c r="Y506" s="2"/>
      <c r="Z506" s="2"/>
    </row>
    <row r="507" spans="2:26" ht="12" customHeight="1">
      <c r="B507" s="186" t="s">
        <v>470</v>
      </c>
      <c r="C507" s="190">
        <f>A!B2131</f>
        <v>-0.12340000000000018</v>
      </c>
      <c r="D507" s="190">
        <f>A!C2131</f>
        <v>0</v>
      </c>
      <c r="E507" s="190">
        <f>A!D2131</f>
        <v>0</v>
      </c>
      <c r="F507" s="190">
        <f>A!E2131</f>
        <v>-0.47677867932130091</v>
      </c>
      <c r="G507" s="190"/>
      <c r="H507" s="190">
        <f>A!G2131</f>
        <v>-0.35999999999999943</v>
      </c>
      <c r="I507" s="139"/>
      <c r="J507" s="190">
        <f t="shared" si="83"/>
        <v>-0.47677867932130091</v>
      </c>
      <c r="K507" s="190">
        <f t="shared" si="84"/>
        <v>0</v>
      </c>
      <c r="L507" s="896">
        <f t="shared" si="85"/>
        <v>-0.19203573586426009</v>
      </c>
      <c r="M507" s="26">
        <f t="shared" si="86"/>
        <v>2.4827601861473876</v>
      </c>
      <c r="N507" s="2"/>
      <c r="O507" s="697">
        <f>A!H2131</f>
        <v>1.9404302798993012</v>
      </c>
      <c r="P507" s="2"/>
      <c r="Q507" s="16"/>
      <c r="R507" s="16"/>
      <c r="S507" s="16"/>
      <c r="T507" s="2"/>
      <c r="U507" s="2"/>
      <c r="V507" s="2"/>
      <c r="W507" s="2"/>
      <c r="X507" s="2"/>
      <c r="Y507" s="2"/>
      <c r="Z507" s="2"/>
    </row>
    <row r="508" spans="2:26" ht="12" customHeight="1">
      <c r="B508" s="186" t="s">
        <v>471</v>
      </c>
      <c r="C508" s="190">
        <f>A!B2132</f>
        <v>-0.12430000000000163</v>
      </c>
      <c r="D508" s="190">
        <f>A!C2132</f>
        <v>0</v>
      </c>
      <c r="E508" s="190">
        <f>A!D2132</f>
        <v>0</v>
      </c>
      <c r="F508" s="190">
        <f>A!E2132</f>
        <v>-0.47677876021089993</v>
      </c>
      <c r="G508" s="190"/>
      <c r="H508" s="190">
        <f>A!G2132</f>
        <v>-0.40000000000000036</v>
      </c>
      <c r="I508" s="139"/>
      <c r="J508" s="190">
        <f t="shared" si="83"/>
        <v>-0.47677876021089993</v>
      </c>
      <c r="K508" s="190">
        <f t="shared" si="84"/>
        <v>0</v>
      </c>
      <c r="L508" s="896">
        <f t="shared" si="85"/>
        <v>-0.20021575204218039</v>
      </c>
      <c r="M508" s="26">
        <f t="shared" si="86"/>
        <v>2.3813249224789002</v>
      </c>
      <c r="N508" s="2"/>
      <c r="O508" s="697">
        <f>A!H2132</f>
        <v>1.9404302785314353</v>
      </c>
      <c r="P508" s="2"/>
      <c r="Q508" s="16"/>
      <c r="R508" s="16"/>
      <c r="S508" s="16"/>
      <c r="T508" s="2"/>
      <c r="U508" s="2"/>
      <c r="V508" s="2"/>
      <c r="W508" s="2"/>
      <c r="X508" s="2"/>
      <c r="Y508" s="2"/>
      <c r="Z508" s="2"/>
    </row>
    <row r="509" spans="2:26" ht="12" customHeight="1">
      <c r="B509" s="186" t="s">
        <v>489</v>
      </c>
      <c r="C509" s="190">
        <f>A!B2133</f>
        <v>40.074199999999998</v>
      </c>
      <c r="D509" s="190"/>
      <c r="E509" s="190"/>
      <c r="F509" s="190">
        <f>A!E2133</f>
        <v>40.764405441287799</v>
      </c>
      <c r="G509" s="190">
        <f>A!F2133</f>
        <v>39</v>
      </c>
      <c r="H509" s="190">
        <f>A!G2133</f>
        <v>37.89</v>
      </c>
      <c r="I509" s="139"/>
      <c r="J509" s="190">
        <f t="shared" si="83"/>
        <v>37.89</v>
      </c>
      <c r="K509" s="190">
        <f t="shared" si="84"/>
        <v>40.764405441287799</v>
      </c>
      <c r="L509" s="896">
        <f t="shared" si="85"/>
        <v>39.432151360321953</v>
      </c>
      <c r="M509" s="26">
        <f t="shared" si="86"/>
        <v>7.2894968753343975E-2</v>
      </c>
      <c r="N509" s="2"/>
      <c r="O509" s="697">
        <f>A!H2133</f>
        <v>38.162643118086891</v>
      </c>
      <c r="P509" s="2"/>
      <c r="Q509" s="16"/>
      <c r="R509" s="16"/>
      <c r="S509" s="16"/>
      <c r="T509" s="2"/>
      <c r="U509" s="2"/>
      <c r="V509" s="2"/>
      <c r="W509" s="2"/>
      <c r="X509" s="2"/>
      <c r="Y509" s="2"/>
      <c r="Z509" s="2"/>
    </row>
    <row r="510" spans="2:26" ht="12" customHeight="1">
      <c r="B510" s="186" t="s">
        <v>490</v>
      </c>
      <c r="C510" s="190">
        <f>A!B2134</f>
        <v>-1.3175000000000026</v>
      </c>
      <c r="D510" s="190"/>
      <c r="E510" s="190"/>
      <c r="F510" s="190">
        <f>A!E2134</f>
        <v>0.12164659947080025</v>
      </c>
      <c r="G510" s="190">
        <f>A!F2134</f>
        <v>0</v>
      </c>
      <c r="H510" s="190">
        <f>A!G2134</f>
        <v>0.32000000000000028</v>
      </c>
      <c r="I510" s="139"/>
      <c r="J510" s="190">
        <f t="shared" si="83"/>
        <v>-1.3175000000000026</v>
      </c>
      <c r="K510" s="190">
        <f t="shared" si="84"/>
        <v>0.32000000000000028</v>
      </c>
      <c r="L510" s="896">
        <f t="shared" si="85"/>
        <v>-0.2189633501323005</v>
      </c>
      <c r="M510" s="26">
        <f t="shared" si="86"/>
        <v>7.4784204708715132</v>
      </c>
      <c r="N510" s="2"/>
      <c r="O510" s="697">
        <f>A!H2134</f>
        <v>-1.4085116568196554E-3</v>
      </c>
      <c r="P510" s="2"/>
      <c r="Q510" s="16"/>
      <c r="R510" s="16"/>
      <c r="S510" s="16"/>
      <c r="T510" s="2"/>
      <c r="U510" s="2"/>
      <c r="V510" s="2"/>
      <c r="W510" s="2"/>
      <c r="X510" s="2"/>
      <c r="Y510" s="2"/>
      <c r="Z510" s="2"/>
    </row>
    <row r="511" spans="2:26" ht="12" customHeight="1">
      <c r="B511" s="186" t="s">
        <v>491</v>
      </c>
      <c r="C511" s="190">
        <f>A!B2135</f>
        <v>-15.7395</v>
      </c>
      <c r="D511" s="190"/>
      <c r="E511" s="190"/>
      <c r="F511" s="190">
        <f>A!E2135</f>
        <v>-13.874819207083704</v>
      </c>
      <c r="G511" s="190">
        <f>A!F2135</f>
        <v>-17</v>
      </c>
      <c r="H511" s="190">
        <f>A!G2135</f>
        <v>-17.5</v>
      </c>
      <c r="I511" s="139"/>
      <c r="J511" s="190">
        <f t="shared" si="83"/>
        <v>-17.5</v>
      </c>
      <c r="K511" s="190">
        <f t="shared" si="84"/>
        <v>-13.874819207083704</v>
      </c>
      <c r="L511" s="896">
        <f t="shared" si="85"/>
        <v>-16.028579801770924</v>
      </c>
      <c r="M511" s="26">
        <f t="shared" si="86"/>
        <v>0.22616980654242161</v>
      </c>
      <c r="N511" s="2"/>
      <c r="O511" s="697">
        <f>A!H2135</f>
        <v>-14.102299806588334</v>
      </c>
      <c r="P511" s="2"/>
      <c r="Q511" s="16"/>
      <c r="R511" s="16"/>
      <c r="S511" s="16"/>
      <c r="T511" s="2"/>
      <c r="U511" s="2"/>
      <c r="V511" s="2"/>
      <c r="W511" s="2"/>
      <c r="X511" s="2"/>
      <c r="Y511" s="2"/>
      <c r="Z511" s="2"/>
    </row>
    <row r="512" spans="2:26" ht="12" customHeight="1">
      <c r="B512" s="186" t="s">
        <v>492</v>
      </c>
      <c r="C512" s="190">
        <f>A!B2136</f>
        <v>-23.812000000000001</v>
      </c>
      <c r="D512" s="190"/>
      <c r="E512" s="190"/>
      <c r="F512" s="190">
        <f>A!E2136</f>
        <v>-21.139037317539298</v>
      </c>
      <c r="G512" s="190">
        <f>A!F2136</f>
        <v>-26</v>
      </c>
      <c r="H512" s="190">
        <f>A!G2136</f>
        <v>-19.149999999999999</v>
      </c>
      <c r="I512" s="139"/>
      <c r="J512" s="190">
        <f t="shared" si="83"/>
        <v>-26</v>
      </c>
      <c r="K512" s="190">
        <f t="shared" si="84"/>
        <v>-19.149999999999999</v>
      </c>
      <c r="L512" s="896">
        <f t="shared" si="85"/>
        <v>-22.525259329384824</v>
      </c>
      <c r="M512" s="26">
        <f t="shared" si="86"/>
        <v>0.30410304715400044</v>
      </c>
      <c r="N512" s="2"/>
      <c r="O512" s="697">
        <f>A!H2136</f>
        <v>-38.016104591876399</v>
      </c>
      <c r="P512" s="2"/>
      <c r="Q512" s="16"/>
      <c r="R512" s="16"/>
      <c r="S512" s="16"/>
      <c r="T512" s="2"/>
      <c r="U512" s="2"/>
      <c r="V512" s="2"/>
      <c r="W512" s="2"/>
      <c r="X512" s="2"/>
      <c r="Y512" s="2"/>
      <c r="Z512" s="2"/>
    </row>
    <row r="513" spans="2:26" ht="12" customHeight="1" thickBot="1">
      <c r="B513" s="187" t="s">
        <v>493</v>
      </c>
      <c r="C513" s="142">
        <f>A!B2137</f>
        <v>-19.350499999999997</v>
      </c>
      <c r="D513" s="142"/>
      <c r="E513" s="142"/>
      <c r="F513" s="142">
        <f>A!E2137</f>
        <v>-16.774764971232798</v>
      </c>
      <c r="G513" s="142">
        <f>A!F2137</f>
        <v>-12</v>
      </c>
      <c r="H513" s="142">
        <f>A!G2137</f>
        <v>-19.600000000000001</v>
      </c>
      <c r="I513" s="141"/>
      <c r="J513" s="142">
        <f t="shared" si="83"/>
        <v>-19.600000000000001</v>
      </c>
      <c r="K513" s="142">
        <f t="shared" si="84"/>
        <v>-12</v>
      </c>
      <c r="L513" s="898">
        <f t="shared" si="85"/>
        <v>-16.931316242808201</v>
      </c>
      <c r="M513" s="29">
        <f t="shared" si="86"/>
        <v>0.4488723670983466</v>
      </c>
      <c r="O513" s="701">
        <f>A!H2137</f>
        <v>-18.824436858801377</v>
      </c>
    </row>
    <row r="514" spans="2:26" ht="17" thickTop="1">
      <c r="B514" s="774" t="s">
        <v>807</v>
      </c>
      <c r="D514" s="30"/>
    </row>
    <row r="517" spans="2:26"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10"/>
      <c r="P517" s="2"/>
      <c r="Q517" s="10"/>
      <c r="R517" s="10"/>
      <c r="S517" s="10"/>
      <c r="T517" s="2"/>
      <c r="U517" s="2"/>
      <c r="V517" s="2"/>
      <c r="W517" s="2"/>
      <c r="X517" s="2"/>
      <c r="Y517" s="2"/>
      <c r="Z517" s="2"/>
    </row>
    <row r="518" spans="2:26"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10"/>
      <c r="P518" s="2"/>
      <c r="Q518" s="10"/>
      <c r="R518" s="10"/>
      <c r="S518" s="10"/>
      <c r="T518" s="2"/>
      <c r="U518" s="2"/>
      <c r="V518" s="2"/>
      <c r="W518" s="2"/>
      <c r="X518" s="2"/>
      <c r="Y518" s="2"/>
      <c r="Z518" s="2"/>
    </row>
    <row r="519" spans="2:26"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10"/>
      <c r="P519" s="2"/>
      <c r="Q519" s="16"/>
      <c r="R519" s="16"/>
      <c r="S519" s="16"/>
      <c r="T519" s="2"/>
      <c r="U519" s="2"/>
      <c r="V519" s="2"/>
      <c r="W519" s="2"/>
      <c r="X519" s="2"/>
      <c r="Y519" s="2"/>
      <c r="Z519" s="2"/>
    </row>
    <row r="520" spans="2:26"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10"/>
      <c r="P520" s="2"/>
      <c r="Q520" s="16"/>
      <c r="R520" s="16"/>
      <c r="S520" s="16"/>
      <c r="T520" s="2"/>
      <c r="U520" s="2"/>
      <c r="V520" s="2"/>
      <c r="W520" s="2"/>
      <c r="X520" s="2"/>
      <c r="Y520" s="2"/>
      <c r="Z520" s="2"/>
    </row>
    <row r="521" spans="2:26"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10"/>
      <c r="P521" s="2"/>
      <c r="Q521" s="16"/>
      <c r="R521" s="16"/>
      <c r="S521" s="16"/>
      <c r="T521" s="2"/>
      <c r="U521" s="2"/>
      <c r="V521" s="2"/>
      <c r="W521" s="2"/>
      <c r="X521" s="2"/>
      <c r="Y521" s="2"/>
      <c r="Z521" s="2"/>
    </row>
    <row r="522" spans="2:26"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10"/>
      <c r="P522" s="2"/>
      <c r="Q522" s="16"/>
      <c r="R522" s="16"/>
      <c r="S522" s="16"/>
      <c r="T522" s="2"/>
      <c r="U522" s="2"/>
      <c r="V522" s="2"/>
      <c r="W522" s="2"/>
      <c r="X522" s="2"/>
      <c r="Y522" s="2"/>
      <c r="Z522" s="2"/>
    </row>
    <row r="523" spans="2:26"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10"/>
      <c r="P523" s="2"/>
      <c r="Q523" s="16"/>
      <c r="R523" s="16"/>
      <c r="S523" s="16"/>
      <c r="T523" s="2"/>
      <c r="U523" s="2"/>
      <c r="V523" s="2"/>
      <c r="W523" s="2"/>
      <c r="X523" s="2"/>
      <c r="Y523" s="2"/>
      <c r="Z523" s="2"/>
    </row>
    <row r="524" spans="2:26"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10"/>
      <c r="P524" s="2"/>
      <c r="Q524" s="16"/>
      <c r="R524" s="16"/>
      <c r="S524" s="16"/>
      <c r="T524" s="2"/>
      <c r="U524" s="2"/>
      <c r="V524" s="2"/>
      <c r="W524" s="2"/>
      <c r="X524" s="2"/>
      <c r="Y524" s="2"/>
      <c r="Z524" s="2"/>
    </row>
    <row r="525" spans="2:26"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10"/>
      <c r="P525" s="2"/>
      <c r="Q525" s="16"/>
      <c r="R525" s="16"/>
      <c r="S525" s="16"/>
      <c r="T525" s="2"/>
      <c r="U525" s="2"/>
      <c r="V525" s="2"/>
      <c r="W525" s="2"/>
      <c r="X525" s="2"/>
      <c r="Y525" s="2"/>
      <c r="Z525" s="2"/>
    </row>
    <row r="526" spans="2:26"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10"/>
      <c r="P526" s="2"/>
      <c r="Q526" s="16"/>
      <c r="R526" s="16"/>
      <c r="S526" s="16"/>
      <c r="T526" s="2"/>
      <c r="U526" s="2"/>
      <c r="V526" s="2"/>
      <c r="W526" s="2"/>
      <c r="X526" s="2"/>
      <c r="Y526" s="2"/>
      <c r="Z526" s="2"/>
    </row>
    <row r="527" spans="2:26"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10"/>
      <c r="P527" s="2"/>
      <c r="Q527" s="16"/>
      <c r="R527" s="16"/>
      <c r="S527" s="16"/>
      <c r="T527" s="2"/>
      <c r="U527" s="2"/>
      <c r="V527" s="2"/>
      <c r="W527" s="2"/>
      <c r="X527" s="2"/>
      <c r="Y527" s="2"/>
      <c r="Z527" s="2"/>
    </row>
    <row r="528" spans="2:26"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10"/>
      <c r="P528" s="2"/>
      <c r="Q528" s="16"/>
      <c r="R528" s="16"/>
      <c r="S528" s="16"/>
      <c r="T528" s="2"/>
      <c r="U528" s="2"/>
      <c r="V528" s="2"/>
      <c r="W528" s="2"/>
      <c r="X528" s="2"/>
      <c r="Y528" s="2"/>
      <c r="Z528" s="2"/>
    </row>
    <row r="529" spans="2:26"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10"/>
      <c r="P529" s="2"/>
      <c r="Q529" s="16"/>
      <c r="R529" s="16"/>
      <c r="S529" s="16"/>
      <c r="T529" s="2"/>
      <c r="U529" s="2"/>
      <c r="V529" s="2"/>
      <c r="W529" s="2"/>
      <c r="X529" s="2"/>
      <c r="Y529" s="2"/>
      <c r="Z529" s="2"/>
    </row>
    <row r="530" spans="2:26"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10"/>
      <c r="P530" s="2"/>
      <c r="Q530" s="16"/>
      <c r="R530" s="16"/>
      <c r="S530" s="16"/>
      <c r="T530" s="2"/>
      <c r="U530" s="2"/>
      <c r="V530" s="2"/>
      <c r="W530" s="2"/>
      <c r="X530" s="2"/>
      <c r="Y530" s="2"/>
      <c r="Z530" s="2"/>
    </row>
    <row r="531" spans="2:26"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10"/>
      <c r="P531" s="2"/>
      <c r="Q531" s="16"/>
      <c r="R531" s="16"/>
      <c r="S531" s="16"/>
      <c r="T531" s="2"/>
      <c r="U531" s="2"/>
      <c r="V531" s="2"/>
      <c r="W531" s="2"/>
      <c r="X531" s="2"/>
      <c r="Y531" s="2"/>
      <c r="Z531" s="2"/>
    </row>
    <row r="532" spans="2:26"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10"/>
      <c r="P532" s="2"/>
      <c r="Q532" s="16"/>
      <c r="R532" s="16"/>
      <c r="S532" s="16"/>
      <c r="T532" s="2"/>
      <c r="U532" s="2"/>
      <c r="V532" s="2"/>
      <c r="W532" s="2"/>
      <c r="X532" s="2"/>
      <c r="Y532" s="2"/>
      <c r="Z532" s="2"/>
    </row>
    <row r="537" spans="2:26"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10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2:26"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10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2:26"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10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2:26"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10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2:26"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10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2:26"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10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2:26"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10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2:26"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10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2:26"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10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2:26"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10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2:26"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10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2:26"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10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2:26"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10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2:26"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10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2:26"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10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2:26"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10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2:26"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10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2:26"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10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2:26"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10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2:26"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10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2:26"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10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64" spans="2:26"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10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2:26"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10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2:26" ht="10" customHeight="1"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10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2:26" ht="10" customHeight="1"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10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2:26" ht="10" customHeight="1"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10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2:26" ht="10" customHeight="1"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10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2:26" ht="10" customHeight="1"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10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2:26" ht="10" customHeight="1"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10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2:26" ht="10" customHeight="1"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10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2:26" ht="10" customHeight="1"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10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2:26" ht="10" customHeight="1"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10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2:26" ht="10" customHeight="1"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10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2:26" ht="10" customHeight="1"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10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2:26" ht="10" customHeight="1"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10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2:26" ht="10" customHeight="1"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10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2:26" ht="10" customHeight="1"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10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2:26" ht="10" customHeight="1"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10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2:26" ht="10" customHeight="1"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10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2:26" ht="10" customHeight="1"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10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2:26" ht="10" customHeight="1"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10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2:26" ht="10" customHeight="1"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10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2:26" ht="10" customHeight="1"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10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2:26" ht="10" customHeight="1"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10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2:26" ht="11" customHeight="1"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10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2:26" ht="10" customHeight="1"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10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2:26" ht="10" customHeight="1"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10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2:26" ht="10" customHeight="1"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10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2:26" ht="10" customHeight="1"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10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2:26" ht="10" customHeight="1"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10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2:26" ht="10" customHeight="1"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10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2:26" ht="10" customHeight="1"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10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2:26" ht="10" customHeight="1"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10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2:26" ht="10" customHeight="1"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10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2:26" ht="10" customHeight="1"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10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2:26" ht="10" customHeight="1"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10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2:26" ht="10" customHeight="1"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10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2:26" ht="10" customHeight="1"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10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2:26" ht="10" customHeight="1"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10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2:26" ht="10" customHeight="1"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10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2:26" ht="10" customHeight="1"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10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2:26" ht="10" customHeight="1"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10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2:26" ht="10" customHeight="1"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10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2:26" ht="10" customHeight="1"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10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2:26" ht="10" customHeight="1"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10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2:26" ht="10" customHeight="1"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10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2:26" ht="11" customHeight="1"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10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2:26" ht="10" customHeight="1"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10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2:26" ht="10" customHeight="1"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10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2:26" ht="10" customHeight="1"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10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2:26" ht="10" customHeight="1"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10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2:26" ht="10" customHeight="1"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10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2:26" ht="10" customHeight="1"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10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2:26" ht="10" customHeight="1"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10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2:26" ht="10" customHeight="1"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10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2:26" ht="10" customHeight="1"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10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2:26" ht="10" customHeight="1"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10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2:26" ht="10" customHeight="1"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10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2:26" ht="10" customHeight="1"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10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2:26" ht="10" customHeight="1"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10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2:26" ht="10" customHeight="1"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10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2:26" ht="10" customHeight="1"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10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2:26" ht="10" customHeight="1"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10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2:26" ht="10" customHeight="1"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10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2:26" ht="10" customHeight="1"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10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2:26" ht="10" customHeight="1"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10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2:26" ht="10" customHeight="1"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10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2:26" ht="10" customHeight="1"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10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2:26" ht="11" customHeight="1"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10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2:26" ht="10" customHeight="1"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10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2:26" ht="10" customHeight="1"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10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2:26" ht="10" customHeight="1"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10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2:26" ht="10" customHeight="1"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10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2:26" ht="10" customHeight="1"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10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2:26" ht="10" customHeight="1"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10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2:26" ht="10" customHeight="1"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10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2:26" ht="10" customHeight="1"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10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2:26" ht="10" customHeight="1"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10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2:26" ht="10" customHeight="1"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10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2:26" ht="10" customHeight="1"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10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2:26" ht="10" customHeight="1"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10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2:26" ht="10" customHeight="1"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10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2:26" ht="10" customHeight="1"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10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2:26" ht="10" customHeight="1"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10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2:26" ht="10" customHeight="1"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10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2:26" ht="10" customHeight="1"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10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2:26" ht="10" customHeight="1"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10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2:26" ht="10" customHeight="1"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10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2:26" ht="10" customHeight="1"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10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2:26" ht="10" customHeight="1"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10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2:26" ht="11" customHeight="1"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10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2:26" ht="10" customHeight="1"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10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2:26"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10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2:26"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10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2:26"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10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2:26"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10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2:26"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10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2:26"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10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2:26"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10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2:26"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10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2:26"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10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2:26"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10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2:26"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10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2:26"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10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2:26"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10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2:26"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10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2:26"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10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2:26"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10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2:26"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10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2:26"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10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2:26"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10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2:26"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10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2:26"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10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2:26"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10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2:26"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10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2:26"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10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2:26"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10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2:26"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10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2:26"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10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2:26"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10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2:26"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10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2:26"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10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2:26"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10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2:26"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10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2:26"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10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2:26"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10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2:26"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10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2:26"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10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2:26"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10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2:26"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10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2:26"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10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2:26"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10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2:26"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10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2:26"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10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2:26"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10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9" spans="2:26"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10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1" spans="2:26"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10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2:26"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10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2:26"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10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2:26"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10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2:26"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10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2:26"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10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2:26"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10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2:26"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10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2:26"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10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2:26"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10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2:26"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10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2:26"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10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2:26"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10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2:26"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10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2:26"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10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2:26"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10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2:26"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10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2:26"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10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2:26"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10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2:26"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10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2:26"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10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2:26"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10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2:26"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10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2:26"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10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2:26"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10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2:26"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10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2:26"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10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2:26"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10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2:26"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10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2:26"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10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2:26"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10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2:26"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10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2:26"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10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2:26"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10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2:26"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10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</sheetData>
  <mergeCells count="25">
    <mergeCell ref="J168:M168"/>
    <mergeCell ref="J53:M53"/>
    <mergeCell ref="J74:M74"/>
    <mergeCell ref="J493:M493"/>
    <mergeCell ref="J382:M382"/>
    <mergeCell ref="J403:M403"/>
    <mergeCell ref="J427:M427"/>
    <mergeCell ref="J448:M448"/>
    <mergeCell ref="J472:M472"/>
    <mergeCell ref="J312:M312"/>
    <mergeCell ref="J337:M337"/>
    <mergeCell ref="J358:M358"/>
    <mergeCell ref="B1:O1"/>
    <mergeCell ref="B3:O3"/>
    <mergeCell ref="B2:O2"/>
    <mergeCell ref="J29:M29"/>
    <mergeCell ref="J8:M8"/>
    <mergeCell ref="J193:M193"/>
    <mergeCell ref="J214:M214"/>
    <mergeCell ref="J244:M244"/>
    <mergeCell ref="J268:M268"/>
    <mergeCell ref="J289:M289"/>
    <mergeCell ref="J101:M101"/>
    <mergeCell ref="J122:M122"/>
    <mergeCell ref="J147:M147"/>
  </mergeCells>
  <phoneticPr fontId="0" type="noConversion"/>
  <pageMargins left="0.5" right="0.5" top="0.5" bottom="0.5" header="0.5" footer="0.5"/>
  <pageSetup scale="87" fitToHeight="0" orientation="portrait"/>
  <headerFooter alignWithMargins="0"/>
  <rowBreaks count="11" manualBreakCount="11">
    <brk id="51" min="1" max="14" man="1"/>
    <brk id="99" max="16383" man="1"/>
    <brk id="145" max="16383" man="1"/>
    <brk id="191" max="16383" man="1"/>
    <brk id="242" max="16383" man="1"/>
    <brk id="266" max="16383" man="1"/>
    <brk id="310" min="1" max="13" man="1"/>
    <brk id="335" min="1" max="14" man="1"/>
    <brk id="380" max="16383" man="1"/>
    <brk id="425" max="16383" man="1"/>
    <brk id="470" max="16383" man="1"/>
  </rowBreaks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/>
  <dimension ref="A1:AN2137"/>
  <sheetViews>
    <sheetView defaultGridColor="0" colorId="22" zoomScale="75" workbookViewId="0">
      <selection activeCell="B21" sqref="B21"/>
    </sheetView>
  </sheetViews>
  <sheetFormatPr baseColWidth="10" defaultColWidth="9.625" defaultRowHeight="16" x14ac:dyDescent="0"/>
  <cols>
    <col min="1" max="1" width="14.125" customWidth="1"/>
    <col min="2" max="2" width="11.5" bestFit="1" customWidth="1"/>
    <col min="3" max="3" width="10.5" bestFit="1" customWidth="1"/>
    <col min="4" max="4" width="14.25" bestFit="1" customWidth="1"/>
    <col min="5" max="5" width="10.625" customWidth="1"/>
    <col min="6" max="8" width="10.375" bestFit="1" customWidth="1"/>
    <col min="12" max="12" width="11.375" bestFit="1" customWidth="1"/>
    <col min="15" max="15" width="7.875" customWidth="1"/>
    <col min="16" max="16" width="6.5" customWidth="1"/>
  </cols>
  <sheetData>
    <row r="1" spans="1:28">
      <c r="A1" t="s">
        <v>439</v>
      </c>
      <c r="G1" t="s">
        <v>0</v>
      </c>
    </row>
    <row r="2" spans="1:28">
      <c r="A2" t="s">
        <v>1</v>
      </c>
      <c r="G2" t="s">
        <v>441</v>
      </c>
    </row>
    <row r="3" spans="1:28">
      <c r="A3" s="55" t="s">
        <v>425</v>
      </c>
      <c r="G3" s="2" t="s">
        <v>443</v>
      </c>
    </row>
    <row r="4" spans="1:28" ht="18">
      <c r="A4" s="640"/>
      <c r="B4" s="641"/>
      <c r="C4" s="642"/>
      <c r="D4" s="642"/>
      <c r="E4" s="642"/>
      <c r="F4" s="2"/>
      <c r="G4" s="2" t="s">
        <v>421</v>
      </c>
      <c r="H4" s="2"/>
      <c r="J4" s="2"/>
      <c r="K4" s="2"/>
      <c r="L4" s="2"/>
      <c r="M4" s="2"/>
      <c r="N4" s="2"/>
      <c r="O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spans="1:28">
      <c r="A5" s="55" t="s">
        <v>270</v>
      </c>
      <c r="G5" s="2" t="s">
        <v>422</v>
      </c>
    </row>
    <row r="6" spans="1:28">
      <c r="A6" t="s">
        <v>440</v>
      </c>
      <c r="G6" s="2" t="s">
        <v>423</v>
      </c>
    </row>
    <row r="7" spans="1:28">
      <c r="G7" s="2" t="s">
        <v>442</v>
      </c>
    </row>
    <row r="8" spans="1:28">
      <c r="A8" t="s">
        <v>393</v>
      </c>
    </row>
    <row r="10" spans="1:28">
      <c r="A10" t="s">
        <v>394</v>
      </c>
    </row>
    <row r="12" spans="1:28">
      <c r="A12" t="s">
        <v>395</v>
      </c>
    </row>
    <row r="13" spans="1:28">
      <c r="A13" t="s">
        <v>398</v>
      </c>
    </row>
    <row r="14" spans="1:28">
      <c r="A14" t="s">
        <v>472</v>
      </c>
    </row>
    <row r="15" spans="1:28">
      <c r="A15" t="s">
        <v>396</v>
      </c>
    </row>
    <row r="16" spans="1:28">
      <c r="A16" t="s">
        <v>397</v>
      </c>
    </row>
    <row r="18" spans="1:5">
      <c r="A18" s="621"/>
    </row>
    <row r="20" spans="1:5">
      <c r="A20" s="55" t="s">
        <v>261</v>
      </c>
    </row>
    <row r="22" spans="1:5">
      <c r="A22" t="s">
        <v>420</v>
      </c>
    </row>
    <row r="23" spans="1:5">
      <c r="A23" t="s">
        <v>404</v>
      </c>
    </row>
    <row r="24" spans="1:5">
      <c r="A24" s="462" t="s">
        <v>432</v>
      </c>
      <c r="B24" s="462"/>
      <c r="C24" s="462"/>
      <c r="D24" s="462"/>
      <c r="E24" s="462"/>
    </row>
    <row r="25" spans="1:5">
      <c r="A25" s="462" t="s">
        <v>431</v>
      </c>
      <c r="B25" s="462"/>
      <c r="C25" s="462"/>
      <c r="D25" s="462"/>
      <c r="E25" s="462"/>
    </row>
    <row r="26" spans="1:5">
      <c r="A26" t="s">
        <v>405</v>
      </c>
    </row>
    <row r="27" spans="1:5">
      <c r="A27" t="s">
        <v>406</v>
      </c>
    </row>
    <row r="28" spans="1:5">
      <c r="A28" s="462" t="s">
        <v>430</v>
      </c>
      <c r="B28" s="462"/>
      <c r="C28" s="462"/>
    </row>
    <row r="29" spans="1:5">
      <c r="A29" t="s">
        <v>410</v>
      </c>
    </row>
    <row r="30" spans="1:5">
      <c r="A30" t="s">
        <v>414</v>
      </c>
    </row>
    <row r="32" spans="1:5">
      <c r="A32" t="s">
        <v>399</v>
      </c>
    </row>
    <row r="33" spans="1:8">
      <c r="A33" t="s">
        <v>400</v>
      </c>
    </row>
    <row r="34" spans="1:8">
      <c r="A34" s="462" t="s">
        <v>424</v>
      </c>
      <c r="B34" s="462"/>
      <c r="C34" s="462"/>
      <c r="D34" s="462"/>
      <c r="E34" s="462"/>
      <c r="F34" s="462"/>
      <c r="G34" s="462"/>
      <c r="H34" s="462"/>
    </row>
    <row r="35" spans="1:8">
      <c r="A35" t="s">
        <v>401</v>
      </c>
    </row>
    <row r="37" spans="1:8">
      <c r="A37" t="s">
        <v>402</v>
      </c>
    </row>
    <row r="38" spans="1:8">
      <c r="A38" t="s">
        <v>403</v>
      </c>
    </row>
    <row r="39" spans="1:8">
      <c r="A39" t="s">
        <v>411</v>
      </c>
    </row>
    <row r="40" spans="1:8">
      <c r="A40" t="s">
        <v>412</v>
      </c>
    </row>
    <row r="42" spans="1:8">
      <c r="A42" t="s">
        <v>413</v>
      </c>
    </row>
    <row r="43" spans="1:8">
      <c r="A43" s="639"/>
      <c r="B43" s="462"/>
      <c r="C43" s="462"/>
      <c r="D43" s="462"/>
      <c r="E43" s="462"/>
      <c r="F43" s="462"/>
    </row>
    <row r="54" spans="1:34">
      <c r="B54" s="33"/>
    </row>
    <row r="56" spans="1:34">
      <c r="A56" s="38"/>
      <c r="B56" s="38"/>
      <c r="C56" s="39"/>
      <c r="D56" s="39" t="s">
        <v>78</v>
      </c>
      <c r="E56" s="39"/>
      <c r="F56" s="39"/>
      <c r="G56" s="39"/>
      <c r="H56" s="39"/>
      <c r="I56" s="38" t="s">
        <v>79</v>
      </c>
      <c r="J56" s="39"/>
      <c r="K56" s="39"/>
      <c r="L56" s="39"/>
      <c r="M56" s="38" t="s">
        <v>288</v>
      </c>
      <c r="N56" s="40"/>
      <c r="O56" s="39"/>
      <c r="P56" s="38"/>
      <c r="Q56" s="38" t="s">
        <v>289</v>
      </c>
      <c r="R56" s="39"/>
      <c r="S56" s="39"/>
      <c r="T56" s="39"/>
      <c r="U56" s="39"/>
      <c r="V56" s="39"/>
      <c r="W56" s="39"/>
      <c r="X56" s="39"/>
      <c r="Y56" s="39"/>
      <c r="Z56" s="39"/>
      <c r="AA56" s="39"/>
      <c r="AB56" s="40"/>
      <c r="AC56" s="38"/>
      <c r="AD56" s="39" t="s">
        <v>444</v>
      </c>
      <c r="AE56" s="39"/>
      <c r="AF56" s="39"/>
      <c r="AG56" s="39"/>
      <c r="AH56" s="40"/>
    </row>
    <row r="57" spans="1:34">
      <c r="A57" s="41"/>
      <c r="B57" s="42"/>
      <c r="C57" s="43"/>
      <c r="D57" s="43"/>
      <c r="E57" s="43"/>
      <c r="F57" s="43"/>
      <c r="G57" s="43"/>
      <c r="H57" s="43"/>
      <c r="I57" s="42"/>
      <c r="J57" s="43"/>
      <c r="K57" s="43"/>
      <c r="L57" s="43"/>
      <c r="M57" s="42" t="s">
        <v>494</v>
      </c>
      <c r="N57" s="44"/>
      <c r="O57" s="119"/>
      <c r="P57" s="41"/>
      <c r="Q57" s="42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4"/>
      <c r="AC57" s="42"/>
      <c r="AD57" s="43"/>
      <c r="AE57" s="43"/>
      <c r="AF57" s="43"/>
      <c r="AG57" s="43"/>
      <c r="AH57" s="44"/>
    </row>
    <row r="58" spans="1:34">
      <c r="A58" s="41"/>
      <c r="B58" s="41"/>
      <c r="C58" s="119"/>
      <c r="D58" s="119"/>
      <c r="E58" s="119"/>
      <c r="F58" s="119"/>
      <c r="G58" s="119"/>
      <c r="H58" s="119"/>
      <c r="I58" s="41"/>
      <c r="J58" s="119"/>
      <c r="K58" s="222" t="s">
        <v>292</v>
      </c>
      <c r="L58" s="222" t="s">
        <v>292</v>
      </c>
      <c r="M58" s="41"/>
      <c r="N58" s="47" t="s">
        <v>293</v>
      </c>
      <c r="O58" s="46"/>
      <c r="P58" s="41"/>
      <c r="Q58" s="38"/>
      <c r="R58" s="39"/>
      <c r="S58" s="40"/>
      <c r="T58" s="119"/>
      <c r="U58" s="119"/>
      <c r="V58" s="119"/>
      <c r="W58" s="119"/>
      <c r="X58" s="119"/>
      <c r="Y58" s="119"/>
      <c r="Z58" s="119"/>
      <c r="AA58" s="119"/>
      <c r="AB58" s="45"/>
      <c r="AD58" t="s">
        <v>294</v>
      </c>
      <c r="AH58" s="40"/>
    </row>
    <row r="59" spans="1:34">
      <c r="A59" s="41"/>
      <c r="B59" s="41" t="s">
        <v>295</v>
      </c>
      <c r="C59" s="119"/>
      <c r="F59" s="41" t="s">
        <v>296</v>
      </c>
      <c r="G59" s="119"/>
      <c r="I59" s="41"/>
      <c r="K59" s="46" t="s">
        <v>2</v>
      </c>
      <c r="L59" s="46" t="s">
        <v>80</v>
      </c>
      <c r="M59" s="41"/>
      <c r="N59" s="47" t="s">
        <v>2</v>
      </c>
      <c r="O59" s="46"/>
      <c r="P59" s="41"/>
      <c r="Q59" s="223" t="s">
        <v>297</v>
      </c>
      <c r="R59" s="119"/>
      <c r="S59" s="45"/>
      <c r="T59" s="119"/>
      <c r="V59" t="s">
        <v>81</v>
      </c>
      <c r="AB59" s="45"/>
      <c r="AE59" s="45"/>
      <c r="AH59" s="45"/>
    </row>
    <row r="60" spans="1:34">
      <c r="A60" s="41" t="s">
        <v>3</v>
      </c>
      <c r="B60" s="48" t="s">
        <v>4</v>
      </c>
      <c r="C60" s="222" t="s">
        <v>5</v>
      </c>
      <c r="D60" s="46" t="s">
        <v>82</v>
      </c>
      <c r="E60" s="46" t="s">
        <v>83</v>
      </c>
      <c r="F60" s="48" t="s">
        <v>4</v>
      </c>
      <c r="G60" s="222" t="s">
        <v>6</v>
      </c>
      <c r="H60" s="46" t="s">
        <v>7</v>
      </c>
      <c r="I60" s="48" t="s">
        <v>84</v>
      </c>
      <c r="J60" s="46" t="s">
        <v>8</v>
      </c>
      <c r="K60" s="46" t="s">
        <v>9</v>
      </c>
      <c r="L60" s="46" t="s">
        <v>2</v>
      </c>
      <c r="M60" s="48" t="s">
        <v>149</v>
      </c>
      <c r="N60" s="47" t="s">
        <v>9</v>
      </c>
      <c r="O60" s="46"/>
      <c r="P60" s="41" t="s">
        <v>3</v>
      </c>
      <c r="Q60" s="41" t="s">
        <v>85</v>
      </c>
      <c r="T60" s="41"/>
      <c r="U60" s="46" t="s">
        <v>6</v>
      </c>
      <c r="W60" s="41"/>
      <c r="X60" s="46" t="s">
        <v>7</v>
      </c>
      <c r="Z60" s="41" t="s">
        <v>86</v>
      </c>
      <c r="AB60" s="45"/>
      <c r="AD60" t="s">
        <v>298</v>
      </c>
      <c r="AE60" s="45"/>
      <c r="AF60" t="s">
        <v>299</v>
      </c>
      <c r="AH60" s="45"/>
    </row>
    <row r="61" spans="1:34">
      <c r="A61" s="42"/>
      <c r="B61" s="49" t="s">
        <v>10</v>
      </c>
      <c r="C61" s="50" t="s">
        <v>10</v>
      </c>
      <c r="D61" s="50" t="s">
        <v>10</v>
      </c>
      <c r="E61" s="50" t="s">
        <v>10</v>
      </c>
      <c r="F61" s="49" t="s">
        <v>10</v>
      </c>
      <c r="G61" s="50" t="s">
        <v>10</v>
      </c>
      <c r="H61" s="50" t="s">
        <v>10</v>
      </c>
      <c r="I61" s="42"/>
      <c r="J61" s="50" t="s">
        <v>11</v>
      </c>
      <c r="K61" s="50" t="s">
        <v>22</v>
      </c>
      <c r="L61" s="50" t="s">
        <v>87</v>
      </c>
      <c r="M61" s="49" t="s">
        <v>11</v>
      </c>
      <c r="N61" s="51" t="s">
        <v>22</v>
      </c>
      <c r="O61" s="50"/>
      <c r="P61" s="42"/>
      <c r="Q61" s="49" t="s">
        <v>88</v>
      </c>
      <c r="R61" s="50" t="s">
        <v>75</v>
      </c>
      <c r="S61" s="50" t="s">
        <v>76</v>
      </c>
      <c r="T61" s="49" t="s">
        <v>88</v>
      </c>
      <c r="U61" s="50" t="s">
        <v>75</v>
      </c>
      <c r="V61" s="50" t="s">
        <v>76</v>
      </c>
      <c r="W61" s="49" t="s">
        <v>88</v>
      </c>
      <c r="X61" s="50" t="s">
        <v>75</v>
      </c>
      <c r="Y61" s="50" t="s">
        <v>76</v>
      </c>
      <c r="Z61" s="49" t="s">
        <v>88</v>
      </c>
      <c r="AA61" s="50" t="s">
        <v>75</v>
      </c>
      <c r="AB61" s="51" t="s">
        <v>76</v>
      </c>
      <c r="AC61" s="49" t="s">
        <v>28</v>
      </c>
      <c r="AD61" s="50" t="s">
        <v>75</v>
      </c>
      <c r="AE61" s="51" t="s">
        <v>76</v>
      </c>
      <c r="AF61" s="50" t="s">
        <v>29</v>
      </c>
      <c r="AG61" s="50" t="s">
        <v>75</v>
      </c>
      <c r="AH61" s="51" t="s">
        <v>76</v>
      </c>
    </row>
    <row r="62" spans="1:34">
      <c r="A62" s="41" t="s">
        <v>445</v>
      </c>
      <c r="B62" s="3" t="str">
        <f t="shared" ref="B62:N77" ca="1" si="0">ADDRESS(CELL("row",$A62),CELL("col",B$1),4,TRUE)</f>
        <v>B62</v>
      </c>
      <c r="C62" s="33" t="str">
        <f t="shared" ca="1" si="0"/>
        <v>C62</v>
      </c>
      <c r="D62" s="33" t="str">
        <f t="shared" ca="1" si="0"/>
        <v>D62</v>
      </c>
      <c r="E62" s="33" t="str">
        <f t="shared" ca="1" si="0"/>
        <v>E62</v>
      </c>
      <c r="F62" s="3" t="str">
        <f t="shared" ca="1" si="0"/>
        <v>F62</v>
      </c>
      <c r="G62" s="33" t="str">
        <f ca="1">ADDRESS(CELL("row",$A62),CELL("col",G$1),4,TRUE)</f>
        <v>G62</v>
      </c>
      <c r="H62" s="33" t="str">
        <f t="shared" ca="1" si="0"/>
        <v>H62</v>
      </c>
      <c r="I62" s="3" t="str">
        <f t="shared" ref="I62:I82" ca="1" si="1">ADDRESS(CELL("row",$A62),CELL("col",I$1),4,TRUE)</f>
        <v>I62</v>
      </c>
      <c r="J62" s="33" t="str">
        <f t="shared" ca="1" si="0"/>
        <v>J62</v>
      </c>
      <c r="K62" s="33" t="str">
        <f t="shared" ca="1" si="0"/>
        <v>K62</v>
      </c>
      <c r="L62" s="33" t="str">
        <f t="shared" ca="1" si="0"/>
        <v>L62</v>
      </c>
      <c r="M62" s="235" t="str">
        <f t="shared" ca="1" si="0"/>
        <v>M62</v>
      </c>
      <c r="N62" s="54" t="str">
        <f t="shared" ca="1" si="0"/>
        <v>N62</v>
      </c>
      <c r="O62" s="96"/>
      <c r="P62" s="41" t="s">
        <v>445</v>
      </c>
      <c r="Q62" s="3" t="str">
        <f t="shared" ref="Q62:AH77" ca="1" si="2">ADDRESS(CELL("row",$A62),CELL("col",Q$1),4,TRUE)</f>
        <v>Q62</v>
      </c>
      <c r="R62" s="236" t="str">
        <f t="shared" ca="1" si="2"/>
        <v>R62</v>
      </c>
      <c r="S62" s="236" t="str">
        <f t="shared" ca="1" si="2"/>
        <v>S62</v>
      </c>
      <c r="T62" s="3" t="str">
        <f t="shared" ca="1" si="2"/>
        <v>T62</v>
      </c>
      <c r="U62" s="236" t="str">
        <f t="shared" ca="1" si="2"/>
        <v>U62</v>
      </c>
      <c r="V62" s="236" t="str">
        <f t="shared" ca="1" si="2"/>
        <v>V62</v>
      </c>
      <c r="W62" s="3" t="str">
        <f t="shared" ca="1" si="2"/>
        <v>W62</v>
      </c>
      <c r="X62" s="236" t="str">
        <f t="shared" ca="1" si="2"/>
        <v>X62</v>
      </c>
      <c r="Y62" s="236" t="str">
        <f t="shared" ca="1" si="2"/>
        <v>Y62</v>
      </c>
      <c r="Z62" s="3" t="str">
        <f t="shared" ca="1" si="2"/>
        <v>Z62</v>
      </c>
      <c r="AA62" s="236" t="str">
        <f t="shared" ca="1" si="2"/>
        <v>AA62</v>
      </c>
      <c r="AB62" s="236" t="str">
        <f t="shared" ca="1" si="2"/>
        <v>AB62</v>
      </c>
      <c r="AC62" s="235" t="str">
        <f t="shared" ca="1" si="2"/>
        <v>AC62</v>
      </c>
      <c r="AD62" s="53" t="str">
        <f t="shared" ca="1" si="2"/>
        <v>AD62</v>
      </c>
      <c r="AE62" s="53" t="str">
        <f t="shared" ca="1" si="2"/>
        <v>AE62</v>
      </c>
      <c r="AF62" s="235" t="str">
        <f t="shared" ca="1" si="2"/>
        <v>AF62</v>
      </c>
      <c r="AG62" s="53" t="str">
        <f t="shared" ca="1" si="2"/>
        <v>AG62</v>
      </c>
      <c r="AH62" s="54" t="str">
        <f t="shared" ca="1" si="2"/>
        <v>AH62</v>
      </c>
    </row>
    <row r="63" spans="1:34">
      <c r="A63" s="41" t="s">
        <v>446</v>
      </c>
      <c r="B63" s="5" t="str">
        <f t="shared" ca="1" si="0"/>
        <v>B63</v>
      </c>
      <c r="C63" s="33" t="str">
        <f t="shared" ca="1" si="0"/>
        <v>C63</v>
      </c>
      <c r="D63" s="33" t="str">
        <f t="shared" ca="1" si="0"/>
        <v>D63</v>
      </c>
      <c r="E63" s="33" t="str">
        <f t="shared" ca="1" si="0"/>
        <v>E63</v>
      </c>
      <c r="F63" s="5" t="str">
        <f t="shared" ca="1" si="0"/>
        <v>F63</v>
      </c>
      <c r="G63" s="33" t="str">
        <f t="shared" ca="1" si="0"/>
        <v>G63</v>
      </c>
      <c r="H63" s="33" t="str">
        <f t="shared" ca="1" si="0"/>
        <v>H63</v>
      </c>
      <c r="I63" s="5" t="str">
        <f t="shared" ca="1" si="1"/>
        <v>I63</v>
      </c>
      <c r="J63" s="33" t="str">
        <f t="shared" ca="1" si="0"/>
        <v>J63</v>
      </c>
      <c r="K63" s="33" t="str">
        <f t="shared" ca="1" si="0"/>
        <v>K63</v>
      </c>
      <c r="L63" s="33" t="str">
        <f t="shared" ca="1" si="0"/>
        <v>L63</v>
      </c>
      <c r="M63" s="73"/>
      <c r="N63" s="58"/>
      <c r="O63" s="58"/>
      <c r="P63" s="41" t="s">
        <v>446</v>
      </c>
      <c r="Q63" s="5" t="str">
        <f t="shared" ca="1" si="2"/>
        <v>Q63</v>
      </c>
      <c r="R63" s="33" t="str">
        <f t="shared" ca="1" si="2"/>
        <v>R63</v>
      </c>
      <c r="S63" s="33" t="str">
        <f t="shared" ca="1" si="2"/>
        <v>S63</v>
      </c>
      <c r="T63" s="5" t="str">
        <f t="shared" ca="1" si="2"/>
        <v>T63</v>
      </c>
      <c r="U63" s="33" t="str">
        <f t="shared" ca="1" si="2"/>
        <v>U63</v>
      </c>
      <c r="V63" s="33" t="str">
        <f t="shared" ca="1" si="2"/>
        <v>V63</v>
      </c>
      <c r="W63" s="5" t="str">
        <f t="shared" ca="1" si="2"/>
        <v>W63</v>
      </c>
      <c r="X63" s="33" t="str">
        <f t="shared" ca="1" si="2"/>
        <v>X63</v>
      </c>
      <c r="Y63" s="33" t="str">
        <f t="shared" ca="1" si="2"/>
        <v>Y63</v>
      </c>
      <c r="Z63" s="5" t="str">
        <f t="shared" ca="1" si="2"/>
        <v>Z63</v>
      </c>
      <c r="AA63" s="33" t="str">
        <f t="shared" ca="1" si="2"/>
        <v>AA63</v>
      </c>
      <c r="AB63" s="9" t="str">
        <f t="shared" ca="1" si="2"/>
        <v>AB63</v>
      </c>
    </row>
    <row r="64" spans="1:34">
      <c r="A64" s="41" t="s">
        <v>447</v>
      </c>
      <c r="B64" s="5" t="str">
        <f t="shared" ca="1" si="0"/>
        <v>B64</v>
      </c>
      <c r="C64" s="33" t="str">
        <f t="shared" ca="1" si="0"/>
        <v>C64</v>
      </c>
      <c r="D64" s="33" t="str">
        <f t="shared" ca="1" si="0"/>
        <v>D64</v>
      </c>
      <c r="E64" s="33" t="str">
        <f t="shared" ca="1" si="0"/>
        <v>E64</v>
      </c>
      <c r="F64" s="5" t="str">
        <f t="shared" ca="1" si="0"/>
        <v>F64</v>
      </c>
      <c r="G64" s="33" t="str">
        <f t="shared" ca="1" si="0"/>
        <v>G64</v>
      </c>
      <c r="H64" s="33" t="str">
        <f t="shared" ca="1" si="0"/>
        <v>H64</v>
      </c>
      <c r="I64" s="5" t="str">
        <f t="shared" ca="1" si="1"/>
        <v>I64</v>
      </c>
      <c r="J64" s="33" t="str">
        <f t="shared" ca="1" si="0"/>
        <v>J64</v>
      </c>
      <c r="K64" s="33" t="str">
        <f t="shared" ca="1" si="0"/>
        <v>K64</v>
      </c>
      <c r="L64" s="33" t="str">
        <f t="shared" ca="1" si="0"/>
        <v>L64</v>
      </c>
      <c r="M64" s="73"/>
      <c r="N64" s="58"/>
      <c r="O64" s="58"/>
      <c r="P64" s="41" t="s">
        <v>447</v>
      </c>
      <c r="Q64" s="5" t="str">
        <f t="shared" ca="1" si="2"/>
        <v>Q64</v>
      </c>
      <c r="R64" s="33" t="str">
        <f t="shared" ca="1" si="2"/>
        <v>R64</v>
      </c>
      <c r="S64" s="33" t="str">
        <f t="shared" ca="1" si="2"/>
        <v>S64</v>
      </c>
      <c r="T64" s="5" t="str">
        <f t="shared" ca="1" si="2"/>
        <v>T64</v>
      </c>
      <c r="U64" s="33" t="str">
        <f t="shared" ca="1" si="2"/>
        <v>U64</v>
      </c>
      <c r="V64" s="33" t="str">
        <f t="shared" ca="1" si="2"/>
        <v>V64</v>
      </c>
      <c r="W64" s="5" t="str">
        <f t="shared" ca="1" si="2"/>
        <v>W64</v>
      </c>
      <c r="X64" s="33" t="str">
        <f t="shared" ca="1" si="2"/>
        <v>X64</v>
      </c>
      <c r="Y64" s="33" t="str">
        <f t="shared" ca="1" si="2"/>
        <v>Y64</v>
      </c>
      <c r="Z64" s="5" t="str">
        <f t="shared" ca="1" si="2"/>
        <v>Z64</v>
      </c>
      <c r="AA64" s="33" t="str">
        <f t="shared" ca="1" si="2"/>
        <v>AA64</v>
      </c>
      <c r="AB64" s="9" t="str">
        <f t="shared" ca="1" si="2"/>
        <v>AB64</v>
      </c>
    </row>
    <row r="65" spans="1:28">
      <c r="A65" s="41" t="s">
        <v>448</v>
      </c>
      <c r="B65" s="5" t="str">
        <f t="shared" ca="1" si="0"/>
        <v>B65</v>
      </c>
      <c r="C65" s="33" t="str">
        <f t="shared" ca="1" si="0"/>
        <v>C65</v>
      </c>
      <c r="D65" s="33" t="str">
        <f t="shared" ca="1" si="0"/>
        <v>D65</v>
      </c>
      <c r="E65" s="33" t="str">
        <f t="shared" ca="1" si="0"/>
        <v>E65</v>
      </c>
      <c r="F65" s="5" t="str">
        <f t="shared" ca="1" si="0"/>
        <v>F65</v>
      </c>
      <c r="G65" s="33" t="str">
        <f t="shared" ca="1" si="0"/>
        <v>G65</v>
      </c>
      <c r="H65" s="33" t="str">
        <f t="shared" ca="1" si="0"/>
        <v>H65</v>
      </c>
      <c r="I65" s="5" t="str">
        <f t="shared" ca="1" si="1"/>
        <v>I65</v>
      </c>
      <c r="J65" s="33" t="str">
        <f t="shared" ca="1" si="0"/>
        <v>J65</v>
      </c>
      <c r="K65" s="33" t="str">
        <f t="shared" ca="1" si="0"/>
        <v>K65</v>
      </c>
      <c r="L65" s="33" t="str">
        <f t="shared" ca="1" si="0"/>
        <v>L65</v>
      </c>
      <c r="M65" s="73"/>
      <c r="N65" s="58"/>
      <c r="O65" s="58"/>
      <c r="P65" s="41" t="s">
        <v>448</v>
      </c>
      <c r="Q65" s="5" t="str">
        <f t="shared" ca="1" si="2"/>
        <v>Q65</v>
      </c>
      <c r="R65" s="33" t="str">
        <f t="shared" ca="1" si="2"/>
        <v>R65</v>
      </c>
      <c r="S65" s="33" t="str">
        <f t="shared" ca="1" si="2"/>
        <v>S65</v>
      </c>
      <c r="T65" s="5" t="str">
        <f t="shared" ca="1" si="2"/>
        <v>T65</v>
      </c>
      <c r="U65" s="33" t="str">
        <f t="shared" ca="1" si="2"/>
        <v>U65</v>
      </c>
      <c r="V65" s="33" t="str">
        <f t="shared" ca="1" si="2"/>
        <v>V65</v>
      </c>
      <c r="W65" s="5" t="str">
        <f t="shared" ca="1" si="2"/>
        <v>W65</v>
      </c>
      <c r="X65" s="33" t="str">
        <f t="shared" ca="1" si="2"/>
        <v>X65</v>
      </c>
      <c r="Y65" s="33" t="str">
        <f t="shared" ca="1" si="2"/>
        <v>Y65</v>
      </c>
      <c r="Z65" s="5" t="str">
        <f t="shared" ca="1" si="2"/>
        <v>Z65</v>
      </c>
      <c r="AA65" s="33" t="str">
        <f t="shared" ca="1" si="2"/>
        <v>AA65</v>
      </c>
      <c r="AB65" s="9" t="str">
        <f t="shared" ca="1" si="2"/>
        <v>AB65</v>
      </c>
    </row>
    <row r="66" spans="1:28">
      <c r="A66" s="41" t="s">
        <v>449</v>
      </c>
      <c r="B66" s="5" t="str">
        <f t="shared" ca="1" si="0"/>
        <v>B66</v>
      </c>
      <c r="C66" s="33" t="str">
        <f t="shared" ca="1" si="0"/>
        <v>C66</v>
      </c>
      <c r="D66" s="33" t="str">
        <f t="shared" ca="1" si="0"/>
        <v>D66</v>
      </c>
      <c r="E66" s="33" t="str">
        <f t="shared" ca="1" si="0"/>
        <v>E66</v>
      </c>
      <c r="F66" s="5" t="str">
        <f t="shared" ca="1" si="0"/>
        <v>F66</v>
      </c>
      <c r="G66" s="33" t="str">
        <f t="shared" ca="1" si="0"/>
        <v>G66</v>
      </c>
      <c r="H66" s="33" t="str">
        <f t="shared" ca="1" si="0"/>
        <v>H66</v>
      </c>
      <c r="I66" s="5" t="str">
        <f t="shared" ca="1" si="1"/>
        <v>I66</v>
      </c>
      <c r="J66" s="33" t="str">
        <f t="shared" ca="1" si="0"/>
        <v>J66</v>
      </c>
      <c r="K66" s="33" t="str">
        <f t="shared" ca="1" si="0"/>
        <v>K66</v>
      </c>
      <c r="L66" s="33" t="str">
        <f t="shared" ca="1" si="0"/>
        <v>L66</v>
      </c>
      <c r="M66" s="73"/>
      <c r="N66" s="58"/>
      <c r="O66" s="58"/>
      <c r="P66" s="41" t="s">
        <v>449</v>
      </c>
      <c r="Q66" s="5" t="str">
        <f t="shared" ca="1" si="2"/>
        <v>Q66</v>
      </c>
      <c r="R66" s="33" t="str">
        <f t="shared" ca="1" si="2"/>
        <v>R66</v>
      </c>
      <c r="S66" s="33" t="str">
        <f t="shared" ca="1" si="2"/>
        <v>S66</v>
      </c>
      <c r="T66" s="5" t="str">
        <f t="shared" ca="1" si="2"/>
        <v>T66</v>
      </c>
      <c r="U66" s="33" t="str">
        <f t="shared" ca="1" si="2"/>
        <v>U66</v>
      </c>
      <c r="V66" s="33" t="str">
        <f t="shared" ca="1" si="2"/>
        <v>V66</v>
      </c>
      <c r="W66" s="5" t="str">
        <f t="shared" ca="1" si="2"/>
        <v>W66</v>
      </c>
      <c r="X66" s="33" t="str">
        <f t="shared" ca="1" si="2"/>
        <v>X66</v>
      </c>
      <c r="Y66" s="33" t="str">
        <f t="shared" ca="1" si="2"/>
        <v>Y66</v>
      </c>
      <c r="Z66" s="5" t="str">
        <f t="shared" ca="1" si="2"/>
        <v>Z66</v>
      </c>
      <c r="AA66" s="33" t="str">
        <f t="shared" ca="1" si="2"/>
        <v>AA66</v>
      </c>
      <c r="AB66" s="9" t="str">
        <f t="shared" ca="1" si="2"/>
        <v>AB66</v>
      </c>
    </row>
    <row r="67" spans="1:28">
      <c r="A67" s="41" t="s">
        <v>450</v>
      </c>
      <c r="B67" s="5" t="str">
        <f t="shared" ca="1" si="0"/>
        <v>B67</v>
      </c>
      <c r="C67" s="33" t="str">
        <f t="shared" ca="1" si="0"/>
        <v>C67</v>
      </c>
      <c r="D67" s="33" t="str">
        <f t="shared" ca="1" si="0"/>
        <v>D67</v>
      </c>
      <c r="E67" s="33" t="str">
        <f t="shared" ca="1" si="0"/>
        <v>E67</v>
      </c>
      <c r="F67" s="5" t="str">
        <f t="shared" ca="1" si="0"/>
        <v>F67</v>
      </c>
      <c r="G67" s="33" t="str">
        <f t="shared" ca="1" si="0"/>
        <v>G67</v>
      </c>
      <c r="H67" s="33" t="str">
        <f t="shared" ca="1" si="0"/>
        <v>H67</v>
      </c>
      <c r="I67" s="5" t="str">
        <f t="shared" ca="1" si="1"/>
        <v>I67</v>
      </c>
      <c r="J67" s="33" t="str">
        <f t="shared" ca="1" si="0"/>
        <v>J67</v>
      </c>
      <c r="K67" s="33" t="str">
        <f t="shared" ca="1" si="0"/>
        <v>K67</v>
      </c>
      <c r="L67" s="33" t="str">
        <f t="shared" ca="1" si="0"/>
        <v>L67</v>
      </c>
      <c r="M67" s="73"/>
      <c r="N67" s="58"/>
      <c r="O67" s="58"/>
      <c r="P67" s="41" t="s">
        <v>450</v>
      </c>
      <c r="Q67" s="5" t="str">
        <f t="shared" ca="1" si="2"/>
        <v>Q67</v>
      </c>
      <c r="R67" s="33" t="str">
        <f t="shared" ca="1" si="2"/>
        <v>R67</v>
      </c>
      <c r="S67" s="33" t="str">
        <f t="shared" ca="1" si="2"/>
        <v>S67</v>
      </c>
      <c r="T67" s="5" t="str">
        <f t="shared" ca="1" si="2"/>
        <v>T67</v>
      </c>
      <c r="U67" s="33" t="str">
        <f t="shared" ca="1" si="2"/>
        <v>U67</v>
      </c>
      <c r="V67" s="33" t="str">
        <f t="shared" ca="1" si="2"/>
        <v>V67</v>
      </c>
      <c r="W67" s="5" t="str">
        <f t="shared" ca="1" si="2"/>
        <v>W67</v>
      </c>
      <c r="X67" s="33" t="str">
        <f t="shared" ca="1" si="2"/>
        <v>X67</v>
      </c>
      <c r="Y67" s="33" t="str">
        <f t="shared" ca="1" si="2"/>
        <v>Y67</v>
      </c>
      <c r="Z67" s="5" t="str">
        <f t="shared" ca="1" si="2"/>
        <v>Z67</v>
      </c>
      <c r="AA67" s="33" t="str">
        <f t="shared" ca="1" si="2"/>
        <v>AA67</v>
      </c>
      <c r="AB67" s="9" t="str">
        <f t="shared" ca="1" si="2"/>
        <v>AB67</v>
      </c>
    </row>
    <row r="68" spans="1:28">
      <c r="A68" s="41" t="s">
        <v>451</v>
      </c>
      <c r="B68" s="5" t="str">
        <f t="shared" ca="1" si="0"/>
        <v>B68</v>
      </c>
      <c r="C68" s="33" t="str">
        <f t="shared" ca="1" si="0"/>
        <v>C68</v>
      </c>
      <c r="D68" s="33" t="str">
        <f t="shared" ca="1" si="0"/>
        <v>D68</v>
      </c>
      <c r="E68" s="33" t="str">
        <f t="shared" ca="1" si="0"/>
        <v>E68</v>
      </c>
      <c r="F68" s="5" t="str">
        <f t="shared" ca="1" si="0"/>
        <v>F68</v>
      </c>
      <c r="G68" s="33" t="str">
        <f t="shared" ca="1" si="0"/>
        <v>G68</v>
      </c>
      <c r="H68" s="33" t="str">
        <f t="shared" ca="1" si="0"/>
        <v>H68</v>
      </c>
      <c r="I68" s="5" t="str">
        <f t="shared" ca="1" si="1"/>
        <v>I68</v>
      </c>
      <c r="J68" s="33" t="str">
        <f t="shared" ca="1" si="0"/>
        <v>J68</v>
      </c>
      <c r="K68" s="33" t="str">
        <f t="shared" ca="1" si="0"/>
        <v>K68</v>
      </c>
      <c r="L68" s="33" t="str">
        <f t="shared" ca="1" si="0"/>
        <v>L68</v>
      </c>
      <c r="M68" s="73"/>
      <c r="N68" s="58"/>
      <c r="O68" s="58"/>
      <c r="P68" s="41" t="s">
        <v>451</v>
      </c>
      <c r="Q68" s="5" t="str">
        <f t="shared" ca="1" si="2"/>
        <v>Q68</v>
      </c>
      <c r="R68" s="33" t="str">
        <f t="shared" ca="1" si="2"/>
        <v>R68</v>
      </c>
      <c r="S68" s="33" t="str">
        <f t="shared" ca="1" si="2"/>
        <v>S68</v>
      </c>
      <c r="T68" s="5" t="str">
        <f t="shared" ca="1" si="2"/>
        <v>T68</v>
      </c>
      <c r="U68" s="33" t="str">
        <f t="shared" ca="1" si="2"/>
        <v>U68</v>
      </c>
      <c r="V68" s="33" t="str">
        <f t="shared" ca="1" si="2"/>
        <v>V68</v>
      </c>
      <c r="W68" s="5" t="str">
        <f t="shared" ca="1" si="2"/>
        <v>W68</v>
      </c>
      <c r="X68" s="33" t="str">
        <f t="shared" ca="1" si="2"/>
        <v>X68</v>
      </c>
      <c r="Y68" s="33" t="str">
        <f t="shared" ca="1" si="2"/>
        <v>Y68</v>
      </c>
      <c r="Z68" s="5" t="str">
        <f t="shared" ca="1" si="2"/>
        <v>Z68</v>
      </c>
      <c r="AA68" s="33" t="str">
        <f t="shared" ca="1" si="2"/>
        <v>AA68</v>
      </c>
      <c r="AB68" s="9" t="str">
        <f t="shared" ca="1" si="2"/>
        <v>AB68</v>
      </c>
    </row>
    <row r="69" spans="1:28">
      <c r="A69" s="41" t="s">
        <v>462</v>
      </c>
      <c r="B69" s="5" t="str">
        <f t="shared" ca="1" si="0"/>
        <v>B69</v>
      </c>
      <c r="C69" s="33" t="str">
        <f t="shared" ca="1" si="0"/>
        <v>C69</v>
      </c>
      <c r="D69" s="33" t="str">
        <f t="shared" ca="1" si="0"/>
        <v>D69</v>
      </c>
      <c r="E69" s="33" t="str">
        <f t="shared" ca="1" si="0"/>
        <v>E69</v>
      </c>
      <c r="F69" s="5" t="str">
        <f t="shared" ca="1" si="0"/>
        <v>F69</v>
      </c>
      <c r="G69" s="33" t="str">
        <f t="shared" ca="1" si="0"/>
        <v>G69</v>
      </c>
      <c r="H69" s="33" t="str">
        <f t="shared" ca="1" si="0"/>
        <v>H69</v>
      </c>
      <c r="I69" s="5" t="str">
        <f t="shared" ca="1" si="1"/>
        <v>I69</v>
      </c>
      <c r="J69" s="33" t="str">
        <f t="shared" ca="1" si="0"/>
        <v>J69</v>
      </c>
      <c r="K69" s="33" t="str">
        <f t="shared" ca="1" si="0"/>
        <v>K69</v>
      </c>
      <c r="L69" s="33" t="str">
        <f t="shared" ca="1" si="0"/>
        <v>L69</v>
      </c>
      <c r="M69" s="73"/>
      <c r="N69" s="58"/>
      <c r="O69" s="58"/>
      <c r="P69" s="41" t="s">
        <v>462</v>
      </c>
      <c r="Q69" s="5" t="str">
        <f t="shared" ca="1" si="2"/>
        <v>Q69</v>
      </c>
      <c r="R69" s="33" t="str">
        <f t="shared" ca="1" si="2"/>
        <v>R69</v>
      </c>
      <c r="S69" s="33" t="str">
        <f t="shared" ca="1" si="2"/>
        <v>S69</v>
      </c>
      <c r="T69" s="5" t="str">
        <f t="shared" ca="1" si="2"/>
        <v>T69</v>
      </c>
      <c r="U69" s="33" t="str">
        <f t="shared" ca="1" si="2"/>
        <v>U69</v>
      </c>
      <c r="V69" s="33" t="str">
        <f t="shared" ca="1" si="2"/>
        <v>V69</v>
      </c>
      <c r="W69" s="5" t="str">
        <f t="shared" ca="1" si="2"/>
        <v>W69</v>
      </c>
      <c r="X69" s="33" t="str">
        <f t="shared" ca="1" si="2"/>
        <v>X69</v>
      </c>
      <c r="Y69" s="33" t="str">
        <f t="shared" ca="1" si="2"/>
        <v>Y69</v>
      </c>
      <c r="Z69" s="5" t="str">
        <f t="shared" ca="1" si="2"/>
        <v>Z69</v>
      </c>
      <c r="AA69" s="33" t="str">
        <f t="shared" ca="1" si="2"/>
        <v>AA69</v>
      </c>
      <c r="AB69" s="9" t="str">
        <f t="shared" ca="1" si="2"/>
        <v>AB69</v>
      </c>
    </row>
    <row r="70" spans="1:28">
      <c r="A70" s="41" t="s">
        <v>463</v>
      </c>
      <c r="B70" s="5" t="str">
        <f t="shared" ca="1" si="0"/>
        <v>B70</v>
      </c>
      <c r="C70" s="33" t="str">
        <f t="shared" ca="1" si="0"/>
        <v>C70</v>
      </c>
      <c r="D70" s="33" t="str">
        <f t="shared" ca="1" si="0"/>
        <v>D70</v>
      </c>
      <c r="E70" s="33" t="str">
        <f t="shared" ca="1" si="0"/>
        <v>E70</v>
      </c>
      <c r="F70" s="5" t="str">
        <f t="shared" ca="1" si="0"/>
        <v>F70</v>
      </c>
      <c r="G70" s="33" t="str">
        <f t="shared" ca="1" si="0"/>
        <v>G70</v>
      </c>
      <c r="H70" s="33" t="str">
        <f t="shared" ca="1" si="0"/>
        <v>H70</v>
      </c>
      <c r="I70" s="5" t="str">
        <f t="shared" ca="1" si="1"/>
        <v>I70</v>
      </c>
      <c r="J70" s="33" t="str">
        <f t="shared" ca="1" si="0"/>
        <v>J70</v>
      </c>
      <c r="K70" s="33" t="str">
        <f t="shared" ca="1" si="0"/>
        <v>K70</v>
      </c>
      <c r="L70" s="33" t="str">
        <f t="shared" ca="1" si="0"/>
        <v>L70</v>
      </c>
      <c r="M70" s="73"/>
      <c r="N70" s="58"/>
      <c r="O70" s="58"/>
      <c r="P70" s="41" t="s">
        <v>463</v>
      </c>
      <c r="Q70" s="5" t="str">
        <f t="shared" ca="1" si="2"/>
        <v>Q70</v>
      </c>
      <c r="R70" s="33" t="str">
        <f t="shared" ca="1" si="2"/>
        <v>R70</v>
      </c>
      <c r="S70" s="33" t="str">
        <f t="shared" ca="1" si="2"/>
        <v>S70</v>
      </c>
      <c r="T70" s="5" t="str">
        <f t="shared" ca="1" si="2"/>
        <v>T70</v>
      </c>
      <c r="U70" s="33" t="str">
        <f t="shared" ca="1" si="2"/>
        <v>U70</v>
      </c>
      <c r="V70" s="33" t="str">
        <f t="shared" ca="1" si="2"/>
        <v>V70</v>
      </c>
      <c r="W70" s="5" t="str">
        <f t="shared" ca="1" si="2"/>
        <v>W70</v>
      </c>
      <c r="X70" s="33" t="str">
        <f t="shared" ca="1" si="2"/>
        <v>X70</v>
      </c>
      <c r="Y70" s="33" t="str">
        <f t="shared" ca="1" si="2"/>
        <v>Y70</v>
      </c>
      <c r="Z70" s="5" t="str">
        <f t="shared" ca="1" si="2"/>
        <v>Z70</v>
      </c>
      <c r="AA70" s="33" t="str">
        <f t="shared" ca="1" si="2"/>
        <v>AA70</v>
      </c>
      <c r="AB70" s="9" t="str">
        <f t="shared" ca="1" si="2"/>
        <v>AB70</v>
      </c>
    </row>
    <row r="71" spans="1:28">
      <c r="A71" s="41" t="s">
        <v>464</v>
      </c>
      <c r="B71" s="5" t="str">
        <f t="shared" ca="1" si="0"/>
        <v>B71</v>
      </c>
      <c r="C71" s="33" t="str">
        <f t="shared" ca="1" si="0"/>
        <v>C71</v>
      </c>
      <c r="D71" s="33" t="str">
        <f t="shared" ca="1" si="0"/>
        <v>D71</v>
      </c>
      <c r="E71" s="33" t="str">
        <f t="shared" ca="1" si="0"/>
        <v>E71</v>
      </c>
      <c r="F71" s="5" t="str">
        <f t="shared" ca="1" si="0"/>
        <v>F71</v>
      </c>
      <c r="G71" s="33" t="str">
        <f t="shared" ca="1" si="0"/>
        <v>G71</v>
      </c>
      <c r="H71" s="33" t="str">
        <f t="shared" ca="1" si="0"/>
        <v>H71</v>
      </c>
      <c r="I71" s="5" t="str">
        <f t="shared" ca="1" si="1"/>
        <v>I71</v>
      </c>
      <c r="J71" s="33" t="str">
        <f t="shared" ca="1" si="0"/>
        <v>J71</v>
      </c>
      <c r="K71" s="33" t="str">
        <f t="shared" ca="1" si="0"/>
        <v>K71</v>
      </c>
      <c r="L71" s="33" t="str">
        <f t="shared" ca="1" si="0"/>
        <v>L71</v>
      </c>
      <c r="M71" s="73"/>
      <c r="N71" s="58"/>
      <c r="O71" s="58"/>
      <c r="P71" s="41" t="s">
        <v>464</v>
      </c>
      <c r="Q71" s="5" t="str">
        <f t="shared" ca="1" si="2"/>
        <v>Q71</v>
      </c>
      <c r="R71" s="33" t="str">
        <f t="shared" ca="1" si="2"/>
        <v>R71</v>
      </c>
      <c r="S71" s="33" t="str">
        <f t="shared" ca="1" si="2"/>
        <v>S71</v>
      </c>
      <c r="T71" s="5" t="str">
        <f t="shared" ca="1" si="2"/>
        <v>T71</v>
      </c>
      <c r="U71" s="33" t="str">
        <f t="shared" ca="1" si="2"/>
        <v>U71</v>
      </c>
      <c r="V71" s="33" t="str">
        <f t="shared" ca="1" si="2"/>
        <v>V71</v>
      </c>
      <c r="W71" s="5" t="str">
        <f t="shared" ca="1" si="2"/>
        <v>W71</v>
      </c>
      <c r="X71" s="33" t="str">
        <f t="shared" ca="1" si="2"/>
        <v>X71</v>
      </c>
      <c r="Y71" s="33" t="str">
        <f t="shared" ca="1" si="2"/>
        <v>Y71</v>
      </c>
      <c r="Z71" s="5" t="str">
        <f t="shared" ca="1" si="2"/>
        <v>Z71</v>
      </c>
      <c r="AA71" s="33" t="str">
        <f t="shared" ca="1" si="2"/>
        <v>AA71</v>
      </c>
      <c r="AB71" s="9" t="str">
        <f t="shared" ca="1" si="2"/>
        <v>AB71</v>
      </c>
    </row>
    <row r="72" spans="1:28">
      <c r="A72" s="41" t="s">
        <v>465</v>
      </c>
      <c r="B72" s="5" t="str">
        <f t="shared" ca="1" si="0"/>
        <v>B72</v>
      </c>
      <c r="C72" s="33" t="str">
        <f t="shared" ca="1" si="0"/>
        <v>C72</v>
      </c>
      <c r="D72" s="33" t="str">
        <f t="shared" ca="1" si="0"/>
        <v>D72</v>
      </c>
      <c r="E72" s="33" t="str">
        <f t="shared" ca="1" si="0"/>
        <v>E72</v>
      </c>
      <c r="F72" s="5" t="str">
        <f t="shared" ca="1" si="0"/>
        <v>F72</v>
      </c>
      <c r="G72" s="33" t="str">
        <f t="shared" ca="1" si="0"/>
        <v>G72</v>
      </c>
      <c r="H72" s="33" t="str">
        <f t="shared" ca="1" si="0"/>
        <v>H72</v>
      </c>
      <c r="I72" s="5" t="str">
        <f t="shared" ca="1" si="1"/>
        <v>I72</v>
      </c>
      <c r="J72" s="33" t="str">
        <f t="shared" ca="1" si="0"/>
        <v>J72</v>
      </c>
      <c r="K72" s="33" t="str">
        <f t="shared" ca="1" si="0"/>
        <v>K72</v>
      </c>
      <c r="L72" s="33" t="str">
        <f t="shared" ca="1" si="0"/>
        <v>L72</v>
      </c>
      <c r="M72" s="73"/>
      <c r="N72" s="58"/>
      <c r="O72" s="58"/>
      <c r="P72" s="41" t="s">
        <v>465</v>
      </c>
      <c r="Q72" s="5" t="str">
        <f t="shared" ca="1" si="2"/>
        <v>Q72</v>
      </c>
      <c r="R72" s="33" t="str">
        <f t="shared" ca="1" si="2"/>
        <v>R72</v>
      </c>
      <c r="S72" s="33" t="str">
        <f t="shared" ca="1" si="2"/>
        <v>S72</v>
      </c>
      <c r="T72" s="5" t="str">
        <f t="shared" ca="1" si="2"/>
        <v>T72</v>
      </c>
      <c r="U72" s="33" t="str">
        <f t="shared" ca="1" si="2"/>
        <v>U72</v>
      </c>
      <c r="V72" s="33" t="str">
        <f t="shared" ca="1" si="2"/>
        <v>V72</v>
      </c>
      <c r="W72" s="5" t="str">
        <f t="shared" ca="1" si="2"/>
        <v>W72</v>
      </c>
      <c r="X72" s="33" t="str">
        <f t="shared" ca="1" si="2"/>
        <v>X72</v>
      </c>
      <c r="Y72" s="33" t="str">
        <f t="shared" ca="1" si="2"/>
        <v>Y72</v>
      </c>
      <c r="Z72" s="5" t="str">
        <f t="shared" ca="1" si="2"/>
        <v>Z72</v>
      </c>
      <c r="AA72" s="33" t="str">
        <f t="shared" ca="1" si="2"/>
        <v>AA72</v>
      </c>
      <c r="AB72" s="9" t="str">
        <f t="shared" ca="1" si="2"/>
        <v>AB72</v>
      </c>
    </row>
    <row r="73" spans="1:28">
      <c r="A73" s="41" t="s">
        <v>466</v>
      </c>
      <c r="B73" s="5" t="str">
        <f t="shared" ca="1" si="0"/>
        <v>B73</v>
      </c>
      <c r="C73" s="33" t="str">
        <f t="shared" ca="1" si="0"/>
        <v>C73</v>
      </c>
      <c r="D73" s="33" t="str">
        <f t="shared" ca="1" si="0"/>
        <v>D73</v>
      </c>
      <c r="E73" s="33" t="str">
        <f t="shared" ca="1" si="0"/>
        <v>E73</v>
      </c>
      <c r="F73" s="5" t="str">
        <f t="shared" ca="1" si="0"/>
        <v>F73</v>
      </c>
      <c r="G73" s="33" t="str">
        <f t="shared" ca="1" si="0"/>
        <v>G73</v>
      </c>
      <c r="H73" s="33" t="str">
        <f t="shared" ca="1" si="0"/>
        <v>H73</v>
      </c>
      <c r="I73" s="5" t="str">
        <f t="shared" ca="1" si="1"/>
        <v>I73</v>
      </c>
      <c r="J73" s="33" t="str">
        <f t="shared" ca="1" si="0"/>
        <v>J73</v>
      </c>
      <c r="K73" s="33" t="str">
        <f t="shared" ca="1" si="0"/>
        <v>K73</v>
      </c>
      <c r="L73" s="33" t="str">
        <f t="shared" ca="1" si="0"/>
        <v>L73</v>
      </c>
      <c r="M73" s="73"/>
      <c r="N73" s="58"/>
      <c r="O73" s="58"/>
      <c r="P73" s="41" t="s">
        <v>466</v>
      </c>
      <c r="Q73" s="5" t="str">
        <f t="shared" ca="1" si="2"/>
        <v>Q73</v>
      </c>
      <c r="R73" s="33" t="str">
        <f t="shared" ca="1" si="2"/>
        <v>R73</v>
      </c>
      <c r="S73" s="33" t="str">
        <f t="shared" ca="1" si="2"/>
        <v>S73</v>
      </c>
      <c r="T73" s="5" t="str">
        <f t="shared" ca="1" si="2"/>
        <v>T73</v>
      </c>
      <c r="U73" s="33" t="str">
        <f t="shared" ca="1" si="2"/>
        <v>U73</v>
      </c>
      <c r="V73" s="33" t="str">
        <f t="shared" ca="1" si="2"/>
        <v>V73</v>
      </c>
      <c r="W73" s="5" t="str">
        <f t="shared" ca="1" si="2"/>
        <v>W73</v>
      </c>
      <c r="X73" s="33" t="str">
        <f t="shared" ca="1" si="2"/>
        <v>X73</v>
      </c>
      <c r="Y73" s="33" t="str">
        <f t="shared" ca="1" si="2"/>
        <v>Y73</v>
      </c>
      <c r="Z73" s="5" t="str">
        <f t="shared" ca="1" si="2"/>
        <v>Z73</v>
      </c>
      <c r="AA73" s="33" t="str">
        <f t="shared" ca="1" si="2"/>
        <v>AA73</v>
      </c>
      <c r="AB73" s="9" t="str">
        <f t="shared" ca="1" si="2"/>
        <v>AB73</v>
      </c>
    </row>
    <row r="74" spans="1:28">
      <c r="A74" s="41" t="s">
        <v>473</v>
      </c>
      <c r="B74" s="5" t="str">
        <f t="shared" ca="1" si="0"/>
        <v>B74</v>
      </c>
      <c r="C74" s="33" t="str">
        <f t="shared" ca="1" si="0"/>
        <v>C74</v>
      </c>
      <c r="D74" s="33" t="str">
        <f t="shared" ca="1" si="0"/>
        <v>D74</v>
      </c>
      <c r="E74" s="33" t="str">
        <f t="shared" ca="1" si="0"/>
        <v>E74</v>
      </c>
      <c r="F74" s="5" t="str">
        <f t="shared" ca="1" si="0"/>
        <v>F74</v>
      </c>
      <c r="G74" s="33" t="str">
        <f t="shared" ca="1" si="0"/>
        <v>G74</v>
      </c>
      <c r="H74" s="33" t="str">
        <f t="shared" ca="1" si="0"/>
        <v>H74</v>
      </c>
      <c r="I74" s="5" t="str">
        <f t="shared" ca="1" si="1"/>
        <v>I74</v>
      </c>
      <c r="J74" s="33" t="str">
        <f t="shared" ca="1" si="0"/>
        <v>J74</v>
      </c>
      <c r="K74" s="33" t="str">
        <f t="shared" ca="1" si="0"/>
        <v>K74</v>
      </c>
      <c r="L74" s="33" t="str">
        <f t="shared" ca="1" si="0"/>
        <v>L74</v>
      </c>
      <c r="M74" s="73"/>
      <c r="N74" s="58"/>
      <c r="O74" s="58"/>
      <c r="P74" s="41" t="s">
        <v>474</v>
      </c>
      <c r="Q74" s="5" t="str">
        <f t="shared" ca="1" si="2"/>
        <v>Q74</v>
      </c>
      <c r="R74" s="33" t="str">
        <f t="shared" ca="1" si="2"/>
        <v>R74</v>
      </c>
      <c r="S74" s="33" t="str">
        <f t="shared" ca="1" si="2"/>
        <v>S74</v>
      </c>
      <c r="T74" s="5" t="str">
        <f t="shared" ca="1" si="2"/>
        <v>T74</v>
      </c>
      <c r="U74" s="33" t="str">
        <f t="shared" ca="1" si="2"/>
        <v>U74</v>
      </c>
      <c r="V74" s="33" t="str">
        <f t="shared" ca="1" si="2"/>
        <v>V74</v>
      </c>
      <c r="W74" s="5" t="str">
        <f t="shared" ca="1" si="2"/>
        <v>W74</v>
      </c>
      <c r="X74" s="33" t="str">
        <f t="shared" ca="1" si="2"/>
        <v>X74</v>
      </c>
      <c r="Y74" s="33" t="str">
        <f t="shared" ca="1" si="2"/>
        <v>Y74</v>
      </c>
      <c r="Z74" s="5" t="str">
        <f t="shared" ca="1" si="2"/>
        <v>Z74</v>
      </c>
      <c r="AA74" s="33" t="str">
        <f t="shared" ca="1" si="2"/>
        <v>AA74</v>
      </c>
      <c r="AB74" s="9" t="str">
        <f t="shared" ca="1" si="2"/>
        <v>AB74</v>
      </c>
    </row>
    <row r="75" spans="1:28">
      <c r="A75" s="41" t="s">
        <v>475</v>
      </c>
      <c r="B75" s="5" t="str">
        <f t="shared" ca="1" si="0"/>
        <v>B75</v>
      </c>
      <c r="C75" s="33" t="str">
        <f t="shared" ca="1" si="0"/>
        <v>C75</v>
      </c>
      <c r="D75" s="33" t="str">
        <f t="shared" ca="1" si="0"/>
        <v>D75</v>
      </c>
      <c r="E75" s="33" t="str">
        <f t="shared" ca="1" si="0"/>
        <v>E75</v>
      </c>
      <c r="F75" s="5" t="str">
        <f t="shared" ca="1" si="0"/>
        <v>F75</v>
      </c>
      <c r="G75" s="33" t="str">
        <f t="shared" ca="1" si="0"/>
        <v>G75</v>
      </c>
      <c r="H75" s="33" t="str">
        <f t="shared" ca="1" si="0"/>
        <v>H75</v>
      </c>
      <c r="I75" s="5" t="str">
        <f t="shared" ca="1" si="1"/>
        <v>I75</v>
      </c>
      <c r="J75" s="33" t="str">
        <f t="shared" ca="1" si="0"/>
        <v>J75</v>
      </c>
      <c r="K75" s="33" t="str">
        <f t="shared" ca="1" si="0"/>
        <v>K75</v>
      </c>
      <c r="L75" s="33" t="str">
        <f t="shared" ca="1" si="0"/>
        <v>L75</v>
      </c>
      <c r="M75" s="73"/>
      <c r="N75" s="58"/>
      <c r="O75" s="58"/>
      <c r="P75" s="41" t="s">
        <v>476</v>
      </c>
      <c r="Q75" s="5" t="str">
        <f t="shared" ca="1" si="2"/>
        <v>Q75</v>
      </c>
      <c r="R75" s="33" t="str">
        <f t="shared" ca="1" si="2"/>
        <v>R75</v>
      </c>
      <c r="S75" s="33" t="str">
        <f t="shared" ca="1" si="2"/>
        <v>S75</v>
      </c>
      <c r="T75" s="5" t="str">
        <f t="shared" ca="1" si="2"/>
        <v>T75</v>
      </c>
      <c r="U75" s="33" t="str">
        <f t="shared" ca="1" si="2"/>
        <v>U75</v>
      </c>
      <c r="V75" s="33" t="str">
        <f t="shared" ca="1" si="2"/>
        <v>V75</v>
      </c>
      <c r="W75" s="5" t="str">
        <f t="shared" ca="1" si="2"/>
        <v>W75</v>
      </c>
      <c r="X75" s="33" t="str">
        <f t="shared" ca="1" si="2"/>
        <v>X75</v>
      </c>
      <c r="Y75" s="33" t="str">
        <f t="shared" ca="1" si="2"/>
        <v>Y75</v>
      </c>
      <c r="Z75" s="5" t="str">
        <f t="shared" ca="1" si="2"/>
        <v>Z75</v>
      </c>
      <c r="AA75" s="33" t="str">
        <f t="shared" ca="1" si="2"/>
        <v>AA75</v>
      </c>
      <c r="AB75" s="9" t="str">
        <f t="shared" ca="1" si="2"/>
        <v>AB75</v>
      </c>
    </row>
    <row r="76" spans="1:28">
      <c r="A76" s="41" t="s">
        <v>477</v>
      </c>
      <c r="B76" s="5" t="str">
        <f t="shared" ca="1" si="0"/>
        <v>B76</v>
      </c>
      <c r="C76" s="33" t="str">
        <f t="shared" ca="1" si="0"/>
        <v>C76</v>
      </c>
      <c r="D76" s="33" t="str">
        <f t="shared" ca="1" si="0"/>
        <v>D76</v>
      </c>
      <c r="E76" s="33" t="str">
        <f t="shared" ca="1" si="0"/>
        <v>E76</v>
      </c>
      <c r="F76" s="5" t="str">
        <f t="shared" ca="1" si="0"/>
        <v>F76</v>
      </c>
      <c r="G76" s="33" t="str">
        <f t="shared" ca="1" si="0"/>
        <v>G76</v>
      </c>
      <c r="H76" s="33" t="str">
        <f t="shared" ca="1" si="0"/>
        <v>H76</v>
      </c>
      <c r="I76" s="5" t="str">
        <f t="shared" ca="1" si="1"/>
        <v>I76</v>
      </c>
      <c r="J76" s="33" t="str">
        <f t="shared" ca="1" si="0"/>
        <v>J76</v>
      </c>
      <c r="K76" s="33" t="str">
        <f t="shared" ca="1" si="0"/>
        <v>K76</v>
      </c>
      <c r="L76" s="33" t="str">
        <f t="shared" ca="1" si="0"/>
        <v>L76</v>
      </c>
      <c r="M76" s="73"/>
      <c r="N76" s="58"/>
      <c r="O76" s="58"/>
      <c r="P76" s="41" t="s">
        <v>478</v>
      </c>
      <c r="Q76" s="5" t="str">
        <f t="shared" ca="1" si="2"/>
        <v>Q76</v>
      </c>
      <c r="R76" s="33" t="str">
        <f t="shared" ca="1" si="2"/>
        <v>R76</v>
      </c>
      <c r="S76" s="33" t="str">
        <f t="shared" ca="1" si="2"/>
        <v>S76</v>
      </c>
      <c r="T76" s="5" t="str">
        <f t="shared" ca="1" si="2"/>
        <v>T76</v>
      </c>
      <c r="U76" s="33" t="str">
        <f t="shared" ca="1" si="2"/>
        <v>U76</v>
      </c>
      <c r="V76" s="33" t="str">
        <f t="shared" ca="1" si="2"/>
        <v>V76</v>
      </c>
      <c r="W76" s="5" t="str">
        <f t="shared" ca="1" si="2"/>
        <v>W76</v>
      </c>
      <c r="X76" s="33" t="str">
        <f t="shared" ca="1" si="2"/>
        <v>X76</v>
      </c>
      <c r="Y76" s="33" t="str">
        <f t="shared" ca="1" si="2"/>
        <v>Y76</v>
      </c>
      <c r="Z76" s="5" t="str">
        <f t="shared" ca="1" si="2"/>
        <v>Z76</v>
      </c>
      <c r="AA76" s="33" t="str">
        <f t="shared" ca="1" si="2"/>
        <v>AA76</v>
      </c>
      <c r="AB76" s="9" t="str">
        <f t="shared" ca="1" si="2"/>
        <v>AB76</v>
      </c>
    </row>
    <row r="77" spans="1:28">
      <c r="A77" s="41" t="s">
        <v>478</v>
      </c>
      <c r="B77" s="5" t="str">
        <f t="shared" ca="1" si="0"/>
        <v>B77</v>
      </c>
      <c r="C77" s="33" t="str">
        <f t="shared" ca="1" si="0"/>
        <v>C77</v>
      </c>
      <c r="D77" s="33" t="str">
        <f t="shared" ca="1" si="0"/>
        <v>D77</v>
      </c>
      <c r="E77" s="33" t="str">
        <f t="shared" ca="1" si="0"/>
        <v>E77</v>
      </c>
      <c r="F77" s="5" t="str">
        <f t="shared" ca="1" si="0"/>
        <v>F77</v>
      </c>
      <c r="G77" s="33" t="str">
        <f t="shared" ca="1" si="0"/>
        <v>G77</v>
      </c>
      <c r="H77" s="33" t="str">
        <f t="shared" ca="1" si="0"/>
        <v>H77</v>
      </c>
      <c r="I77" s="5" t="str">
        <f t="shared" ca="1" si="1"/>
        <v>I77</v>
      </c>
      <c r="J77" s="33" t="str">
        <f t="shared" ca="1" si="0"/>
        <v>J77</v>
      </c>
      <c r="K77" s="33" t="str">
        <f t="shared" ca="1" si="0"/>
        <v>K77</v>
      </c>
      <c r="L77" s="33" t="str">
        <f t="shared" ca="1" si="0"/>
        <v>L77</v>
      </c>
      <c r="M77" s="73"/>
      <c r="N77" s="58"/>
      <c r="O77" s="58"/>
      <c r="P77" s="41" t="s">
        <v>479</v>
      </c>
      <c r="Q77" s="5" t="str">
        <f t="shared" ca="1" si="2"/>
        <v>Q77</v>
      </c>
      <c r="R77" s="33" t="str">
        <f t="shared" ca="1" si="2"/>
        <v>R77</v>
      </c>
      <c r="S77" s="33" t="str">
        <f t="shared" ca="1" si="2"/>
        <v>S77</v>
      </c>
      <c r="T77" s="5" t="str">
        <f t="shared" ca="1" si="2"/>
        <v>T77</v>
      </c>
      <c r="U77" s="33" t="str">
        <f t="shared" ca="1" si="2"/>
        <v>U77</v>
      </c>
      <c r="V77" s="33" t="str">
        <f t="shared" ca="1" si="2"/>
        <v>V77</v>
      </c>
      <c r="W77" s="5" t="str">
        <f t="shared" ca="1" si="2"/>
        <v>W77</v>
      </c>
      <c r="X77" s="33" t="str">
        <f t="shared" ca="1" si="2"/>
        <v>X77</v>
      </c>
      <c r="Y77" s="33" t="str">
        <f t="shared" ca="1" si="2"/>
        <v>Y77</v>
      </c>
      <c r="Z77" s="5" t="str">
        <f t="shared" ca="1" si="2"/>
        <v>Z77</v>
      </c>
      <c r="AA77" s="33" t="str">
        <f t="shared" ca="1" si="2"/>
        <v>AA77</v>
      </c>
      <c r="AB77" s="9" t="str">
        <f t="shared" ca="1" si="2"/>
        <v>AB77</v>
      </c>
    </row>
    <row r="78" spans="1:28">
      <c r="A78" s="41" t="s">
        <v>479</v>
      </c>
      <c r="B78" s="5" t="str">
        <f t="shared" ref="B78:L82" ca="1" si="3">ADDRESS(CELL("row",$A78),CELL("col",B$1),4,TRUE)</f>
        <v>B78</v>
      </c>
      <c r="C78" s="33" t="str">
        <f t="shared" ca="1" si="3"/>
        <v>C78</v>
      </c>
      <c r="D78" s="33" t="str">
        <f t="shared" ca="1" si="3"/>
        <v>D78</v>
      </c>
      <c r="E78" s="33" t="str">
        <f t="shared" ca="1" si="3"/>
        <v>E78</v>
      </c>
      <c r="F78" s="5" t="str">
        <f t="shared" ca="1" si="3"/>
        <v>F78</v>
      </c>
      <c r="G78" s="33" t="str">
        <f t="shared" ca="1" si="3"/>
        <v>G78</v>
      </c>
      <c r="H78" s="33" t="str">
        <f t="shared" ca="1" si="3"/>
        <v>H78</v>
      </c>
      <c r="I78" s="5" t="str">
        <f t="shared" ca="1" si="1"/>
        <v>I78</v>
      </c>
      <c r="J78" s="33" t="str">
        <f t="shared" ca="1" si="3"/>
        <v>J78</v>
      </c>
      <c r="K78" s="33" t="str">
        <f t="shared" ca="1" si="3"/>
        <v>K78</v>
      </c>
      <c r="L78" s="33" t="str">
        <f t="shared" ca="1" si="3"/>
        <v>L78</v>
      </c>
      <c r="M78" s="73"/>
      <c r="N78" s="58"/>
      <c r="O78" s="58"/>
      <c r="P78" s="41" t="s">
        <v>480</v>
      </c>
      <c r="Q78" s="5" t="str">
        <f t="shared" ref="Q78:AB81" ca="1" si="4">ADDRESS(CELL("row",$A78),CELL("col",Q$1),4,TRUE)</f>
        <v>Q78</v>
      </c>
      <c r="R78" s="33" t="str">
        <f t="shared" ca="1" si="4"/>
        <v>R78</v>
      </c>
      <c r="S78" s="33" t="str">
        <f t="shared" ca="1" si="4"/>
        <v>S78</v>
      </c>
      <c r="T78" s="5" t="str">
        <f t="shared" ca="1" si="4"/>
        <v>T78</v>
      </c>
      <c r="U78" s="33" t="str">
        <f t="shared" ca="1" si="4"/>
        <v>U78</v>
      </c>
      <c r="V78" s="33" t="str">
        <f t="shared" ca="1" si="4"/>
        <v>V78</v>
      </c>
      <c r="W78" s="5" t="str">
        <f t="shared" ca="1" si="4"/>
        <v>W78</v>
      </c>
      <c r="X78" s="33" t="str">
        <f t="shared" ca="1" si="4"/>
        <v>X78</v>
      </c>
      <c r="Y78" s="33" t="str">
        <f t="shared" ca="1" si="4"/>
        <v>Y78</v>
      </c>
      <c r="Z78" s="5" t="str">
        <f t="shared" ca="1" si="4"/>
        <v>Z78</v>
      </c>
      <c r="AA78" s="33" t="str">
        <f t="shared" ca="1" si="4"/>
        <v>AA78</v>
      </c>
      <c r="AB78" s="9" t="str">
        <f t="shared" ca="1" si="4"/>
        <v>AB78</v>
      </c>
    </row>
    <row r="79" spans="1:28">
      <c r="A79" s="41" t="s">
        <v>480</v>
      </c>
      <c r="B79" s="5" t="str">
        <f t="shared" ca="1" si="3"/>
        <v>B79</v>
      </c>
      <c r="C79" s="33" t="str">
        <f t="shared" ca="1" si="3"/>
        <v>C79</v>
      </c>
      <c r="D79" s="33" t="str">
        <f t="shared" ca="1" si="3"/>
        <v>D79</v>
      </c>
      <c r="E79" s="33" t="str">
        <f t="shared" ca="1" si="3"/>
        <v>E79</v>
      </c>
      <c r="F79" s="5" t="str">
        <f t="shared" ca="1" si="3"/>
        <v>F79</v>
      </c>
      <c r="G79" s="33" t="str">
        <f t="shared" ca="1" si="3"/>
        <v>G79</v>
      </c>
      <c r="H79" s="33" t="str">
        <f t="shared" ca="1" si="3"/>
        <v>H79</v>
      </c>
      <c r="I79" s="5" t="str">
        <f t="shared" ca="1" si="1"/>
        <v>I79</v>
      </c>
      <c r="J79" s="33" t="str">
        <f t="shared" ca="1" si="3"/>
        <v>J79</v>
      </c>
      <c r="K79" s="33" t="str">
        <f t="shared" ca="1" si="3"/>
        <v>K79</v>
      </c>
      <c r="L79" s="33" t="str">
        <f t="shared" ca="1" si="3"/>
        <v>L79</v>
      </c>
      <c r="M79" s="73"/>
      <c r="N79" s="58"/>
      <c r="O79" s="58"/>
      <c r="P79" s="41" t="s">
        <v>481</v>
      </c>
      <c r="Q79" s="5" t="str">
        <f t="shared" ca="1" si="4"/>
        <v>Q79</v>
      </c>
      <c r="R79" s="33" t="str">
        <f t="shared" ca="1" si="4"/>
        <v>R79</v>
      </c>
      <c r="S79" s="33" t="str">
        <f t="shared" ca="1" si="4"/>
        <v>S79</v>
      </c>
      <c r="T79" s="5" t="str">
        <f t="shared" ca="1" si="4"/>
        <v>T79</v>
      </c>
      <c r="U79" s="33" t="str">
        <f t="shared" ca="1" si="4"/>
        <v>U79</v>
      </c>
      <c r="V79" s="33" t="str">
        <f t="shared" ca="1" si="4"/>
        <v>V79</v>
      </c>
      <c r="W79" s="5" t="str">
        <f t="shared" ca="1" si="4"/>
        <v>W79</v>
      </c>
      <c r="X79" s="33" t="str">
        <f t="shared" ca="1" si="4"/>
        <v>X79</v>
      </c>
      <c r="Y79" s="33" t="str">
        <f t="shared" ca="1" si="4"/>
        <v>Y79</v>
      </c>
      <c r="Z79" s="5" t="str">
        <f t="shared" ca="1" si="4"/>
        <v>Z79</v>
      </c>
      <c r="AA79" s="33" t="str">
        <f t="shared" ca="1" si="4"/>
        <v>AA79</v>
      </c>
      <c r="AB79" s="9" t="str">
        <f t="shared" ca="1" si="4"/>
        <v>AB79</v>
      </c>
    </row>
    <row r="80" spans="1:28">
      <c r="A80" s="41" t="s">
        <v>481</v>
      </c>
      <c r="B80" s="5" t="str">
        <f t="shared" ca="1" si="3"/>
        <v>B80</v>
      </c>
      <c r="C80" s="33" t="str">
        <f t="shared" ca="1" si="3"/>
        <v>C80</v>
      </c>
      <c r="D80" s="33" t="str">
        <f t="shared" ca="1" si="3"/>
        <v>D80</v>
      </c>
      <c r="E80" s="33" t="str">
        <f t="shared" ca="1" si="3"/>
        <v>E80</v>
      </c>
      <c r="F80" s="5" t="str">
        <f t="shared" ca="1" si="3"/>
        <v>F80</v>
      </c>
      <c r="G80" s="33" t="str">
        <f t="shared" ca="1" si="3"/>
        <v>G80</v>
      </c>
      <c r="H80" s="33" t="str">
        <f t="shared" ca="1" si="3"/>
        <v>H80</v>
      </c>
      <c r="I80" s="5" t="str">
        <f t="shared" ca="1" si="1"/>
        <v>I80</v>
      </c>
      <c r="J80" s="33" t="str">
        <f t="shared" ca="1" si="3"/>
        <v>J80</v>
      </c>
      <c r="K80" s="33" t="str">
        <f t="shared" ca="1" si="3"/>
        <v>K80</v>
      </c>
      <c r="L80" s="33" t="str">
        <f t="shared" ca="1" si="3"/>
        <v>L80</v>
      </c>
      <c r="M80" s="73"/>
      <c r="N80" s="58"/>
      <c r="O80" s="58"/>
      <c r="P80" s="41" t="s">
        <v>482</v>
      </c>
      <c r="Q80" s="5" t="str">
        <f t="shared" ca="1" si="4"/>
        <v>Q80</v>
      </c>
      <c r="R80" s="33" t="str">
        <f t="shared" ca="1" si="4"/>
        <v>R80</v>
      </c>
      <c r="S80" s="33" t="str">
        <f t="shared" ca="1" si="4"/>
        <v>S80</v>
      </c>
      <c r="T80" s="5" t="str">
        <f t="shared" ca="1" si="4"/>
        <v>T80</v>
      </c>
      <c r="U80" s="33" t="str">
        <f t="shared" ca="1" si="4"/>
        <v>U80</v>
      </c>
      <c r="V80" s="33" t="str">
        <f t="shared" ca="1" si="4"/>
        <v>V80</v>
      </c>
      <c r="W80" s="5" t="str">
        <f t="shared" ca="1" si="4"/>
        <v>W80</v>
      </c>
      <c r="X80" s="33" t="str">
        <f t="shared" ca="1" si="4"/>
        <v>X80</v>
      </c>
      <c r="Y80" s="33" t="str">
        <f t="shared" ca="1" si="4"/>
        <v>Y80</v>
      </c>
      <c r="Z80" s="5" t="str">
        <f t="shared" ca="1" si="4"/>
        <v>Z80</v>
      </c>
      <c r="AA80" s="33" t="str">
        <f t="shared" ca="1" si="4"/>
        <v>AA80</v>
      </c>
      <c r="AB80" s="9" t="str">
        <f t="shared" ca="1" si="4"/>
        <v>AB80</v>
      </c>
    </row>
    <row r="81" spans="1:40">
      <c r="A81" s="41" t="s">
        <v>482</v>
      </c>
      <c r="B81" s="5" t="str">
        <f t="shared" ca="1" si="3"/>
        <v>B81</v>
      </c>
      <c r="C81" s="33" t="str">
        <f t="shared" ca="1" si="3"/>
        <v>C81</v>
      </c>
      <c r="D81" s="33" t="str">
        <f t="shared" ca="1" si="3"/>
        <v>D81</v>
      </c>
      <c r="E81" s="33" t="str">
        <f t="shared" ca="1" si="3"/>
        <v>E81</v>
      </c>
      <c r="F81" s="5" t="str">
        <f t="shared" ca="1" si="3"/>
        <v>F81</v>
      </c>
      <c r="G81" s="33" t="str">
        <f t="shared" ca="1" si="3"/>
        <v>G81</v>
      </c>
      <c r="H81" s="33" t="str">
        <f t="shared" ca="1" si="3"/>
        <v>H81</v>
      </c>
      <c r="I81" s="5" t="str">
        <f t="shared" ca="1" si="1"/>
        <v>I81</v>
      </c>
      <c r="J81" s="33" t="str">
        <f t="shared" ca="1" si="3"/>
        <v>J81</v>
      </c>
      <c r="K81" s="33" t="str">
        <f t="shared" ca="1" si="3"/>
        <v>K81</v>
      </c>
      <c r="L81" s="33" t="str">
        <f t="shared" ca="1" si="3"/>
        <v>L81</v>
      </c>
      <c r="M81" s="73"/>
      <c r="N81" s="58"/>
      <c r="O81" s="58"/>
      <c r="P81" s="42" t="s">
        <v>483</v>
      </c>
      <c r="Q81" s="6" t="str">
        <f t="shared" ca="1" si="4"/>
        <v>Q81</v>
      </c>
      <c r="R81" s="7" t="str">
        <f t="shared" ca="1" si="4"/>
        <v>R81</v>
      </c>
      <c r="S81" s="7" t="str">
        <f t="shared" ca="1" si="4"/>
        <v>S81</v>
      </c>
      <c r="T81" s="6" t="str">
        <f t="shared" ca="1" si="4"/>
        <v>T81</v>
      </c>
      <c r="U81" s="7" t="str">
        <f t="shared" ca="1" si="4"/>
        <v>U81</v>
      </c>
      <c r="V81" s="7" t="str">
        <f t="shared" ca="1" si="4"/>
        <v>V81</v>
      </c>
      <c r="W81" s="6" t="str">
        <f t="shared" ca="1" si="4"/>
        <v>W81</v>
      </c>
      <c r="X81" s="7" t="str">
        <f t="shared" ca="1" si="4"/>
        <v>X81</v>
      </c>
      <c r="Y81" s="7" t="str">
        <f t="shared" ca="1" si="4"/>
        <v>Y81</v>
      </c>
      <c r="Z81" s="6" t="str">
        <f t="shared" ca="1" si="4"/>
        <v>Z81</v>
      </c>
      <c r="AA81" s="7" t="str">
        <f t="shared" ca="1" si="4"/>
        <v>AA81</v>
      </c>
      <c r="AB81" s="8" t="str">
        <f t="shared" ca="1" si="4"/>
        <v>AB81</v>
      </c>
    </row>
    <row r="82" spans="1:40">
      <c r="A82" s="42" t="s">
        <v>483</v>
      </c>
      <c r="B82" s="6" t="str">
        <f t="shared" ca="1" si="3"/>
        <v>B82</v>
      </c>
      <c r="C82" s="7" t="str">
        <f t="shared" ca="1" si="3"/>
        <v>C82</v>
      </c>
      <c r="D82" s="7" t="str">
        <f t="shared" ca="1" si="3"/>
        <v>D82</v>
      </c>
      <c r="E82" s="7" t="str">
        <f t="shared" ca="1" si="3"/>
        <v>E82</v>
      </c>
      <c r="F82" s="6" t="str">
        <f t="shared" ca="1" si="3"/>
        <v>F82</v>
      </c>
      <c r="G82" s="7" t="str">
        <f t="shared" ca="1" si="3"/>
        <v>G82</v>
      </c>
      <c r="H82" s="7" t="str">
        <f t="shared" ca="1" si="3"/>
        <v>H82</v>
      </c>
      <c r="I82" s="6" t="str">
        <f t="shared" ca="1" si="1"/>
        <v>I82</v>
      </c>
      <c r="J82" s="7" t="str">
        <f t="shared" ca="1" si="3"/>
        <v>J82</v>
      </c>
      <c r="K82" s="7" t="str">
        <f t="shared" ca="1" si="3"/>
        <v>K82</v>
      </c>
      <c r="L82" s="8" t="str">
        <f t="shared" ca="1" si="3"/>
        <v>L82</v>
      </c>
      <c r="M82" s="73"/>
      <c r="N82" s="96"/>
      <c r="O82" s="96"/>
    </row>
    <row r="84" spans="1:40">
      <c r="A84" s="38"/>
      <c r="B84" s="38"/>
      <c r="C84" s="39"/>
      <c r="D84" s="39"/>
      <c r="E84" s="39" t="s">
        <v>495</v>
      </c>
      <c r="F84" s="39"/>
      <c r="G84" s="39"/>
      <c r="H84" s="39"/>
      <c r="I84" s="39"/>
      <c r="J84" s="39"/>
      <c r="K84" s="39"/>
      <c r="L84" s="40"/>
      <c r="P84" s="38"/>
      <c r="Q84" s="38"/>
      <c r="R84" s="39"/>
      <c r="S84" s="39"/>
      <c r="T84" s="39" t="s">
        <v>140</v>
      </c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39"/>
      <c r="AI84" s="39"/>
      <c r="AJ84" s="39"/>
      <c r="AK84" s="39"/>
      <c r="AL84" s="39"/>
      <c r="AM84" s="39"/>
      <c r="AN84" s="40"/>
    </row>
    <row r="85" spans="1:40">
      <c r="A85" s="41"/>
      <c r="B85" s="42"/>
      <c r="C85" s="43"/>
      <c r="D85" s="43"/>
      <c r="E85" s="43"/>
      <c r="F85" s="43"/>
      <c r="G85" s="43"/>
      <c r="H85" s="43"/>
      <c r="I85" s="43"/>
      <c r="J85" s="43"/>
      <c r="K85" s="43"/>
      <c r="L85" s="44"/>
      <c r="P85" s="41"/>
      <c r="Q85" s="42"/>
      <c r="R85" s="43"/>
      <c r="S85" s="43"/>
      <c r="T85" s="43"/>
      <c r="U85" s="43"/>
      <c r="V85" s="43"/>
      <c r="W85" s="43"/>
      <c r="X85" s="43"/>
      <c r="Y85" s="43"/>
      <c r="Z85" s="43"/>
      <c r="AA85" s="43"/>
      <c r="AB85" s="43"/>
      <c r="AC85" s="43"/>
      <c r="AD85" s="43"/>
      <c r="AE85" s="43"/>
      <c r="AF85" s="43"/>
      <c r="AG85" s="43"/>
      <c r="AH85" s="43"/>
      <c r="AI85" s="43"/>
      <c r="AJ85" s="43"/>
      <c r="AK85" s="43"/>
      <c r="AL85" s="43"/>
      <c r="AM85" s="43"/>
      <c r="AN85" s="44"/>
    </row>
    <row r="86" spans="1:40">
      <c r="A86" s="41"/>
      <c r="B86" s="41" t="s">
        <v>141</v>
      </c>
      <c r="C86" s="119"/>
      <c r="D86" s="38" t="s">
        <v>300</v>
      </c>
      <c r="E86" s="119"/>
      <c r="G86" s="48" t="s">
        <v>292</v>
      </c>
      <c r="H86" s="87"/>
      <c r="K86" s="40"/>
      <c r="L86" s="229" t="s">
        <v>301</v>
      </c>
      <c r="P86" s="41"/>
      <c r="Q86" s="41"/>
      <c r="S86" t="s">
        <v>143</v>
      </c>
      <c r="W86" s="41"/>
      <c r="X86" t="s">
        <v>144</v>
      </c>
      <c r="AC86" s="41"/>
      <c r="AD86" t="s">
        <v>145</v>
      </c>
      <c r="AI86" s="41"/>
      <c r="AJ86" t="s">
        <v>146</v>
      </c>
      <c r="AN86" s="45"/>
    </row>
    <row r="87" spans="1:40">
      <c r="A87" s="41" t="s">
        <v>76</v>
      </c>
      <c r="B87" s="48" t="s">
        <v>5</v>
      </c>
      <c r="C87" s="46" t="s">
        <v>82</v>
      </c>
      <c r="D87" s="48" t="s">
        <v>4</v>
      </c>
      <c r="E87" s="222" t="s">
        <v>6</v>
      </c>
      <c r="F87" s="46" t="s">
        <v>7</v>
      </c>
      <c r="G87" s="48" t="s">
        <v>302</v>
      </c>
      <c r="H87" s="88" t="s">
        <v>148</v>
      </c>
      <c r="I87" s="89" t="s">
        <v>149</v>
      </c>
      <c r="J87" s="89" t="s">
        <v>150</v>
      </c>
      <c r="K87" s="90" t="s">
        <v>151</v>
      </c>
      <c r="L87" s="90" t="s">
        <v>302</v>
      </c>
      <c r="P87" s="41" t="s">
        <v>3</v>
      </c>
      <c r="Q87" s="41"/>
      <c r="R87" t="s">
        <v>152</v>
      </c>
      <c r="T87" s="41"/>
      <c r="U87" t="s">
        <v>153</v>
      </c>
      <c r="W87" s="41"/>
      <c r="X87" t="s">
        <v>152</v>
      </c>
      <c r="Z87" s="41"/>
      <c r="AA87" t="s">
        <v>153</v>
      </c>
      <c r="AC87" s="41"/>
      <c r="AD87" t="s">
        <v>152</v>
      </c>
      <c r="AF87" s="41"/>
      <c r="AG87" t="s">
        <v>153</v>
      </c>
      <c r="AI87" s="41"/>
      <c r="AJ87" t="s">
        <v>152</v>
      </c>
      <c r="AL87" s="41"/>
      <c r="AM87" t="s">
        <v>153</v>
      </c>
      <c r="AN87" s="45"/>
    </row>
    <row r="88" spans="1:40">
      <c r="A88" s="42"/>
      <c r="B88" s="49" t="s">
        <v>154</v>
      </c>
      <c r="C88" s="50" t="s">
        <v>154</v>
      </c>
      <c r="D88" s="49" t="s">
        <v>154</v>
      </c>
      <c r="E88" s="50" t="s">
        <v>154</v>
      </c>
      <c r="F88" s="50" t="s">
        <v>154</v>
      </c>
      <c r="G88" s="49" t="s">
        <v>155</v>
      </c>
      <c r="H88" s="91"/>
      <c r="I88" s="50" t="s">
        <v>11</v>
      </c>
      <c r="J88" s="50" t="s">
        <v>11</v>
      </c>
      <c r="K88" s="51" t="s">
        <v>11</v>
      </c>
      <c r="L88" s="230" t="s">
        <v>22</v>
      </c>
      <c r="P88" s="42"/>
      <c r="Q88" s="49" t="s">
        <v>84</v>
      </c>
      <c r="R88" s="50" t="s">
        <v>75</v>
      </c>
      <c r="S88" s="50" t="s">
        <v>76</v>
      </c>
      <c r="T88" s="49" t="s">
        <v>84</v>
      </c>
      <c r="U88" s="50" t="s">
        <v>75</v>
      </c>
      <c r="V88" s="50" t="s">
        <v>76</v>
      </c>
      <c r="W88" s="49" t="s">
        <v>28</v>
      </c>
      <c r="X88" s="50" t="s">
        <v>75</v>
      </c>
      <c r="Y88" s="50" t="s">
        <v>76</v>
      </c>
      <c r="Z88" s="49" t="s">
        <v>28</v>
      </c>
      <c r="AA88" s="50" t="s">
        <v>75</v>
      </c>
      <c r="AB88" s="50" t="s">
        <v>76</v>
      </c>
      <c r="AC88" s="49" t="s">
        <v>29</v>
      </c>
      <c r="AD88" s="50" t="s">
        <v>75</v>
      </c>
      <c r="AE88" s="50" t="s">
        <v>76</v>
      </c>
      <c r="AF88" s="49" t="s">
        <v>29</v>
      </c>
      <c r="AG88" s="50" t="s">
        <v>75</v>
      </c>
      <c r="AH88" s="50" t="s">
        <v>76</v>
      </c>
      <c r="AI88" s="49" t="s">
        <v>156</v>
      </c>
      <c r="AJ88" s="50" t="s">
        <v>75</v>
      </c>
      <c r="AK88" s="50" t="s">
        <v>76</v>
      </c>
      <c r="AL88" s="49" t="s">
        <v>156</v>
      </c>
      <c r="AM88" s="50" t="s">
        <v>75</v>
      </c>
      <c r="AN88" s="51" t="s">
        <v>76</v>
      </c>
    </row>
    <row r="89" spans="1:40">
      <c r="A89" s="41" t="s">
        <v>157</v>
      </c>
      <c r="B89" s="5" t="str">
        <f t="shared" ref="B89:L104" ca="1" si="5">ADDRESS(CELL("row",$A89),CELL("col",B$1),4,TRUE)</f>
        <v>B89</v>
      </c>
      <c r="C89" s="33" t="str">
        <f t="shared" ca="1" si="5"/>
        <v>C89</v>
      </c>
      <c r="D89" s="3" t="str">
        <f t="shared" ca="1" si="5"/>
        <v>D89</v>
      </c>
      <c r="E89" s="33" t="str">
        <f t="shared" ca="1" si="5"/>
        <v>E89</v>
      </c>
      <c r="F89" s="236" t="str">
        <f t="shared" ca="1" si="5"/>
        <v>F89</v>
      </c>
      <c r="G89" s="106" t="str">
        <f t="shared" ca="1" si="5"/>
        <v>G89</v>
      </c>
      <c r="H89" s="106" t="str">
        <f t="shared" ca="1" si="5"/>
        <v>H89</v>
      </c>
      <c r="I89" s="3" t="str">
        <f t="shared" ca="1" si="5"/>
        <v>I89</v>
      </c>
      <c r="J89" s="33" t="str">
        <f t="shared" ca="1" si="5"/>
        <v>J89</v>
      </c>
      <c r="K89" s="33" t="str">
        <f t="shared" ca="1" si="5"/>
        <v>K89</v>
      </c>
      <c r="L89" s="106" t="str">
        <f t="shared" ca="1" si="5"/>
        <v>L89</v>
      </c>
      <c r="P89" s="41" t="s">
        <v>445</v>
      </c>
      <c r="Q89" s="5" t="str">
        <f t="shared" ref="Q89:AN99" ca="1" si="6">ADDRESS(CELL("row",$A89),CELL("col",Q$1),4,TRUE)</f>
        <v>Q89</v>
      </c>
      <c r="R89" s="33" t="str">
        <f t="shared" ca="1" si="6"/>
        <v>R89</v>
      </c>
      <c r="S89" s="33" t="str">
        <f t="shared" ca="1" si="6"/>
        <v>S89</v>
      </c>
      <c r="T89" s="5" t="str">
        <f t="shared" ca="1" si="6"/>
        <v>T89</v>
      </c>
      <c r="U89" s="33" t="str">
        <f t="shared" ca="1" si="6"/>
        <v>U89</v>
      </c>
      <c r="V89" s="33" t="str">
        <f t="shared" ca="1" si="6"/>
        <v>V89</v>
      </c>
      <c r="W89" s="5" t="str">
        <f t="shared" ca="1" si="6"/>
        <v>W89</v>
      </c>
      <c r="X89" s="33" t="str">
        <f t="shared" ca="1" si="6"/>
        <v>X89</v>
      </c>
      <c r="Y89" s="33" t="str">
        <f t="shared" ca="1" si="6"/>
        <v>Y89</v>
      </c>
      <c r="Z89" s="5" t="str">
        <f t="shared" ca="1" si="6"/>
        <v>Z89</v>
      </c>
      <c r="AA89" s="33" t="str">
        <f t="shared" ca="1" si="6"/>
        <v>AA89</v>
      </c>
      <c r="AB89" s="9" t="str">
        <f t="shared" ca="1" si="6"/>
        <v>AB89</v>
      </c>
      <c r="AC89" s="5" t="str">
        <f t="shared" ca="1" si="6"/>
        <v>AC89</v>
      </c>
      <c r="AD89" s="33" t="str">
        <f t="shared" ca="1" si="6"/>
        <v>AD89</v>
      </c>
      <c r="AE89" s="33" t="str">
        <f t="shared" ca="1" si="6"/>
        <v>AE89</v>
      </c>
      <c r="AF89" s="5" t="str">
        <f t="shared" ca="1" si="6"/>
        <v>AF89</v>
      </c>
      <c r="AG89" s="33" t="str">
        <f t="shared" ca="1" si="6"/>
        <v>AG89</v>
      </c>
      <c r="AH89" s="33" t="str">
        <f t="shared" ca="1" si="6"/>
        <v>AH89</v>
      </c>
      <c r="AI89" s="5" t="str">
        <f t="shared" ca="1" si="6"/>
        <v>AI89</v>
      </c>
      <c r="AJ89" s="33" t="str">
        <f t="shared" ca="1" si="6"/>
        <v>AJ89</v>
      </c>
      <c r="AK89" s="33" t="str">
        <f t="shared" ca="1" si="6"/>
        <v>AK89</v>
      </c>
      <c r="AL89" s="5" t="str">
        <f t="shared" ca="1" si="6"/>
        <v>AL89</v>
      </c>
      <c r="AM89" s="33" t="str">
        <f t="shared" ca="1" si="6"/>
        <v>AM89</v>
      </c>
      <c r="AN89" s="9" t="str">
        <f t="shared" ca="1" si="6"/>
        <v>AN89</v>
      </c>
    </row>
    <row r="90" spans="1:40">
      <c r="A90" s="41" t="s">
        <v>164</v>
      </c>
      <c r="B90" s="5" t="str">
        <f t="shared" ca="1" si="5"/>
        <v>B90</v>
      </c>
      <c r="C90" s="33" t="str">
        <f t="shared" ca="1" si="5"/>
        <v>C90</v>
      </c>
      <c r="D90" s="5" t="str">
        <f t="shared" ca="1" si="5"/>
        <v>D90</v>
      </c>
      <c r="E90" s="33" t="str">
        <f t="shared" ca="1" si="5"/>
        <v>E90</v>
      </c>
      <c r="F90" s="33" t="str">
        <f t="shared" ca="1" si="5"/>
        <v>F90</v>
      </c>
      <c r="G90" s="107" t="str">
        <f t="shared" ca="1" si="5"/>
        <v>G90</v>
      </c>
      <c r="H90" s="107" t="str">
        <f t="shared" ca="1" si="5"/>
        <v>H90</v>
      </c>
      <c r="I90" s="5" t="str">
        <f t="shared" ca="1" si="5"/>
        <v>I90</v>
      </c>
      <c r="J90" s="33" t="str">
        <f t="shared" ca="1" si="5"/>
        <v>J90</v>
      </c>
      <c r="K90" s="33" t="str">
        <f t="shared" ca="1" si="5"/>
        <v>K90</v>
      </c>
      <c r="L90" s="107" t="str">
        <f t="shared" ca="1" si="5"/>
        <v>L90</v>
      </c>
      <c r="P90" s="41" t="s">
        <v>446</v>
      </c>
      <c r="Q90" s="5" t="str">
        <f t="shared" ca="1" si="6"/>
        <v>Q90</v>
      </c>
      <c r="R90" s="33" t="str">
        <f t="shared" ca="1" si="6"/>
        <v>R90</v>
      </c>
      <c r="S90" s="33" t="str">
        <f t="shared" ca="1" si="6"/>
        <v>S90</v>
      </c>
      <c r="T90" s="5" t="str">
        <f t="shared" ca="1" si="6"/>
        <v>T90</v>
      </c>
      <c r="U90" s="33" t="str">
        <f t="shared" ca="1" si="6"/>
        <v>U90</v>
      </c>
      <c r="V90" s="33" t="str">
        <f t="shared" ca="1" si="6"/>
        <v>V90</v>
      </c>
      <c r="W90" s="5" t="str">
        <f t="shared" ca="1" si="6"/>
        <v>W90</v>
      </c>
      <c r="X90" s="33" t="str">
        <f t="shared" ca="1" si="6"/>
        <v>X90</v>
      </c>
      <c r="Y90" s="33" t="str">
        <f t="shared" ca="1" si="6"/>
        <v>Y90</v>
      </c>
      <c r="Z90" s="5" t="str">
        <f t="shared" ca="1" si="6"/>
        <v>Z90</v>
      </c>
      <c r="AA90" s="33" t="str">
        <f t="shared" ca="1" si="6"/>
        <v>AA90</v>
      </c>
      <c r="AB90" s="9" t="str">
        <f t="shared" ca="1" si="6"/>
        <v>AB90</v>
      </c>
      <c r="AC90" s="5" t="str">
        <f t="shared" ca="1" si="6"/>
        <v>AC90</v>
      </c>
      <c r="AD90" s="33" t="str">
        <f t="shared" ca="1" si="6"/>
        <v>AD90</v>
      </c>
      <c r="AE90" s="33" t="str">
        <f t="shared" ca="1" si="6"/>
        <v>AE90</v>
      </c>
      <c r="AF90" s="5" t="str">
        <f t="shared" ca="1" si="6"/>
        <v>AF90</v>
      </c>
      <c r="AG90" s="33" t="str">
        <f t="shared" ca="1" si="6"/>
        <v>AG90</v>
      </c>
      <c r="AH90" s="33" t="str">
        <f t="shared" ca="1" si="6"/>
        <v>AH90</v>
      </c>
      <c r="AI90" s="5" t="str">
        <f t="shared" ca="1" si="6"/>
        <v>AI90</v>
      </c>
      <c r="AJ90" s="33" t="str">
        <f t="shared" ca="1" si="6"/>
        <v>AJ90</v>
      </c>
      <c r="AK90" s="33" t="str">
        <f t="shared" ca="1" si="6"/>
        <v>AK90</v>
      </c>
      <c r="AL90" s="5" t="str">
        <f t="shared" ca="1" si="6"/>
        <v>AL90</v>
      </c>
      <c r="AM90" s="33" t="str">
        <f t="shared" ca="1" si="6"/>
        <v>AM90</v>
      </c>
      <c r="AN90" s="9" t="str">
        <f t="shared" ca="1" si="6"/>
        <v>AN90</v>
      </c>
    </row>
    <row r="91" spans="1:40">
      <c r="A91" s="41" t="s">
        <v>167</v>
      </c>
      <c r="B91" s="5" t="str">
        <f t="shared" ca="1" si="5"/>
        <v>B91</v>
      </c>
      <c r="C91" s="33" t="str">
        <f t="shared" ca="1" si="5"/>
        <v>C91</v>
      </c>
      <c r="D91" s="5" t="str">
        <f t="shared" ca="1" si="5"/>
        <v>D91</v>
      </c>
      <c r="E91" s="33" t="str">
        <f t="shared" ca="1" si="5"/>
        <v>E91</v>
      </c>
      <c r="F91" s="33" t="str">
        <f t="shared" ca="1" si="5"/>
        <v>F91</v>
      </c>
      <c r="G91" s="107" t="str">
        <f t="shared" ca="1" si="5"/>
        <v>G91</v>
      </c>
      <c r="H91" s="107" t="str">
        <f t="shared" ca="1" si="5"/>
        <v>H91</v>
      </c>
      <c r="I91" s="5" t="str">
        <f t="shared" ca="1" si="5"/>
        <v>I91</v>
      </c>
      <c r="J91" s="33" t="str">
        <f t="shared" ca="1" si="5"/>
        <v>J91</v>
      </c>
      <c r="K91" s="33" t="str">
        <f t="shared" ca="1" si="5"/>
        <v>K91</v>
      </c>
      <c r="L91" s="107" t="str">
        <f t="shared" ca="1" si="5"/>
        <v>L91</v>
      </c>
      <c r="P91" s="41" t="s">
        <v>447</v>
      </c>
      <c r="Q91" s="5" t="str">
        <f t="shared" ca="1" si="6"/>
        <v>Q91</v>
      </c>
      <c r="R91" s="33" t="str">
        <f t="shared" ca="1" si="6"/>
        <v>R91</v>
      </c>
      <c r="S91" s="33" t="str">
        <f t="shared" ca="1" si="6"/>
        <v>S91</v>
      </c>
      <c r="T91" s="5" t="str">
        <f t="shared" ca="1" si="6"/>
        <v>T91</v>
      </c>
      <c r="U91" s="33" t="str">
        <f t="shared" ca="1" si="6"/>
        <v>U91</v>
      </c>
      <c r="V91" s="33" t="str">
        <f t="shared" ca="1" si="6"/>
        <v>V91</v>
      </c>
      <c r="W91" s="5" t="str">
        <f t="shared" ca="1" si="6"/>
        <v>W91</v>
      </c>
      <c r="X91" s="33" t="str">
        <f t="shared" ca="1" si="6"/>
        <v>X91</v>
      </c>
      <c r="Y91" s="33" t="str">
        <f t="shared" ca="1" si="6"/>
        <v>Y91</v>
      </c>
      <c r="Z91" s="5" t="str">
        <f t="shared" ca="1" si="6"/>
        <v>Z91</v>
      </c>
      <c r="AA91" s="33" t="str">
        <f t="shared" ca="1" si="6"/>
        <v>AA91</v>
      </c>
      <c r="AB91" s="9" t="str">
        <f t="shared" ca="1" si="6"/>
        <v>AB91</v>
      </c>
      <c r="AC91" s="5" t="str">
        <f t="shared" ca="1" si="6"/>
        <v>AC91</v>
      </c>
      <c r="AD91" s="33" t="str">
        <f t="shared" ca="1" si="6"/>
        <v>AD91</v>
      </c>
      <c r="AE91" s="33" t="str">
        <f t="shared" ca="1" si="6"/>
        <v>AE91</v>
      </c>
      <c r="AF91" s="5" t="str">
        <f t="shared" ca="1" si="6"/>
        <v>AF91</v>
      </c>
      <c r="AG91" s="33" t="str">
        <f t="shared" ca="1" si="6"/>
        <v>AG91</v>
      </c>
      <c r="AH91" s="33" t="str">
        <f t="shared" ca="1" si="6"/>
        <v>AH91</v>
      </c>
      <c r="AI91" s="5" t="str">
        <f t="shared" ca="1" si="6"/>
        <v>AI91</v>
      </c>
      <c r="AJ91" s="33" t="str">
        <f t="shared" ca="1" si="6"/>
        <v>AJ91</v>
      </c>
      <c r="AK91" s="33" t="str">
        <f t="shared" ca="1" si="6"/>
        <v>AK91</v>
      </c>
      <c r="AL91" s="5" t="str">
        <f t="shared" ca="1" si="6"/>
        <v>AL91</v>
      </c>
      <c r="AM91" s="33" t="str">
        <f t="shared" ca="1" si="6"/>
        <v>AM91</v>
      </c>
      <c r="AN91" s="9" t="str">
        <f t="shared" ca="1" si="6"/>
        <v>AN91</v>
      </c>
    </row>
    <row r="92" spans="1:40">
      <c r="A92" s="41" t="s">
        <v>169</v>
      </c>
      <c r="B92" s="5" t="str">
        <f t="shared" ca="1" si="5"/>
        <v>B92</v>
      </c>
      <c r="C92" s="33" t="str">
        <f t="shared" ca="1" si="5"/>
        <v>C92</v>
      </c>
      <c r="D92" s="5" t="str">
        <f t="shared" ca="1" si="5"/>
        <v>D92</v>
      </c>
      <c r="E92" s="33" t="str">
        <f t="shared" ca="1" si="5"/>
        <v>E92</v>
      </c>
      <c r="F92" s="33" t="str">
        <f t="shared" ca="1" si="5"/>
        <v>F92</v>
      </c>
      <c r="G92" s="107" t="str">
        <f t="shared" ca="1" si="5"/>
        <v>G92</v>
      </c>
      <c r="H92" s="107" t="str">
        <f t="shared" ca="1" si="5"/>
        <v>H92</v>
      </c>
      <c r="I92" s="5" t="str">
        <f t="shared" ca="1" si="5"/>
        <v>I92</v>
      </c>
      <c r="J92" s="33" t="str">
        <f t="shared" ca="1" si="5"/>
        <v>J92</v>
      </c>
      <c r="K92" s="33" t="str">
        <f t="shared" ca="1" si="5"/>
        <v>K92</v>
      </c>
      <c r="L92" s="107" t="str">
        <f t="shared" ca="1" si="5"/>
        <v>L92</v>
      </c>
      <c r="P92" s="41" t="s">
        <v>448</v>
      </c>
      <c r="Q92" s="5" t="str">
        <f t="shared" ca="1" si="6"/>
        <v>Q92</v>
      </c>
      <c r="R92" s="33" t="str">
        <f t="shared" ca="1" si="6"/>
        <v>R92</v>
      </c>
      <c r="S92" s="33" t="str">
        <f t="shared" ca="1" si="6"/>
        <v>S92</v>
      </c>
      <c r="T92" s="5" t="str">
        <f t="shared" ca="1" si="6"/>
        <v>T92</v>
      </c>
      <c r="U92" s="33" t="str">
        <f t="shared" ca="1" si="6"/>
        <v>U92</v>
      </c>
      <c r="V92" s="33" t="str">
        <f t="shared" ca="1" si="6"/>
        <v>V92</v>
      </c>
      <c r="W92" s="5" t="str">
        <f t="shared" ca="1" si="6"/>
        <v>W92</v>
      </c>
      <c r="X92" s="33" t="str">
        <f t="shared" ca="1" si="6"/>
        <v>X92</v>
      </c>
      <c r="Y92" s="33" t="str">
        <f t="shared" ca="1" si="6"/>
        <v>Y92</v>
      </c>
      <c r="Z92" s="5" t="str">
        <f t="shared" ca="1" si="6"/>
        <v>Z92</v>
      </c>
      <c r="AA92" s="33" t="str">
        <f t="shared" ca="1" si="6"/>
        <v>AA92</v>
      </c>
      <c r="AB92" s="9" t="str">
        <f t="shared" ca="1" si="6"/>
        <v>AB92</v>
      </c>
      <c r="AC92" s="5" t="str">
        <f t="shared" ca="1" si="6"/>
        <v>AC92</v>
      </c>
      <c r="AD92" s="33" t="str">
        <f t="shared" ca="1" si="6"/>
        <v>AD92</v>
      </c>
      <c r="AE92" s="33" t="str">
        <f t="shared" ca="1" si="6"/>
        <v>AE92</v>
      </c>
      <c r="AF92" s="5" t="str">
        <f t="shared" ca="1" si="6"/>
        <v>AF92</v>
      </c>
      <c r="AG92" s="33" t="str">
        <f t="shared" ca="1" si="6"/>
        <v>AG92</v>
      </c>
      <c r="AH92" s="33" t="str">
        <f t="shared" ca="1" si="6"/>
        <v>AH92</v>
      </c>
      <c r="AI92" s="5" t="str">
        <f t="shared" ca="1" si="6"/>
        <v>AI92</v>
      </c>
      <c r="AJ92" s="33" t="str">
        <f t="shared" ca="1" si="6"/>
        <v>AJ92</v>
      </c>
      <c r="AK92" s="33" t="str">
        <f t="shared" ca="1" si="6"/>
        <v>AK92</v>
      </c>
      <c r="AL92" s="5" t="str">
        <f t="shared" ca="1" si="6"/>
        <v>AL92</v>
      </c>
      <c r="AM92" s="33" t="str">
        <f t="shared" ca="1" si="6"/>
        <v>AM92</v>
      </c>
      <c r="AN92" s="9" t="str">
        <f t="shared" ca="1" si="6"/>
        <v>AN92</v>
      </c>
    </row>
    <row r="93" spans="1:40">
      <c r="A93" s="41" t="s">
        <v>171</v>
      </c>
      <c r="B93" s="5" t="str">
        <f t="shared" ca="1" si="5"/>
        <v>B93</v>
      </c>
      <c r="C93" s="33" t="str">
        <f t="shared" ca="1" si="5"/>
        <v>C93</v>
      </c>
      <c r="D93" s="5" t="str">
        <f t="shared" ca="1" si="5"/>
        <v>D93</v>
      </c>
      <c r="E93" s="33" t="str">
        <f t="shared" ca="1" si="5"/>
        <v>E93</v>
      </c>
      <c r="F93" s="33" t="str">
        <f t="shared" ca="1" si="5"/>
        <v>F93</v>
      </c>
      <c r="G93" s="107" t="str">
        <f t="shared" ca="1" si="5"/>
        <v>G93</v>
      </c>
      <c r="H93" s="107" t="str">
        <f t="shared" ca="1" si="5"/>
        <v>H93</v>
      </c>
      <c r="I93" s="5" t="str">
        <f t="shared" ca="1" si="5"/>
        <v>I93</v>
      </c>
      <c r="J93" s="33" t="str">
        <f t="shared" ca="1" si="5"/>
        <v>J93</v>
      </c>
      <c r="K93" s="33" t="str">
        <f t="shared" ca="1" si="5"/>
        <v>K93</v>
      </c>
      <c r="L93" s="107" t="str">
        <f t="shared" ca="1" si="5"/>
        <v>L93</v>
      </c>
      <c r="P93" s="41" t="s">
        <v>449</v>
      </c>
      <c r="Q93" s="5" t="str">
        <f t="shared" ca="1" si="6"/>
        <v>Q93</v>
      </c>
      <c r="R93" s="33" t="str">
        <f t="shared" ca="1" si="6"/>
        <v>R93</v>
      </c>
      <c r="S93" s="33" t="str">
        <f t="shared" ca="1" si="6"/>
        <v>S93</v>
      </c>
      <c r="T93" s="5" t="str">
        <f t="shared" ca="1" si="6"/>
        <v>T93</v>
      </c>
      <c r="U93" s="33" t="str">
        <f t="shared" ca="1" si="6"/>
        <v>U93</v>
      </c>
      <c r="V93" s="33" t="str">
        <f t="shared" ca="1" si="6"/>
        <v>V93</v>
      </c>
      <c r="W93" s="5" t="str">
        <f t="shared" ca="1" si="6"/>
        <v>W93</v>
      </c>
      <c r="X93" s="33" t="str">
        <f t="shared" ca="1" si="6"/>
        <v>X93</v>
      </c>
      <c r="Y93" s="33" t="str">
        <f t="shared" ca="1" si="6"/>
        <v>Y93</v>
      </c>
      <c r="Z93" s="5" t="str">
        <f t="shared" ca="1" si="6"/>
        <v>Z93</v>
      </c>
      <c r="AA93" s="33" t="str">
        <f t="shared" ca="1" si="6"/>
        <v>AA93</v>
      </c>
      <c r="AB93" s="9" t="str">
        <f t="shared" ca="1" si="6"/>
        <v>AB93</v>
      </c>
      <c r="AC93" s="5" t="str">
        <f t="shared" ca="1" si="6"/>
        <v>AC93</v>
      </c>
      <c r="AD93" s="33" t="str">
        <f t="shared" ca="1" si="6"/>
        <v>AD93</v>
      </c>
      <c r="AE93" s="33" t="str">
        <f t="shared" ca="1" si="6"/>
        <v>AE93</v>
      </c>
      <c r="AF93" s="5" t="str">
        <f t="shared" ca="1" si="6"/>
        <v>AF93</v>
      </c>
      <c r="AG93" s="33" t="str">
        <f t="shared" ca="1" si="6"/>
        <v>AG93</v>
      </c>
      <c r="AH93" s="33" t="str">
        <f t="shared" ca="1" si="6"/>
        <v>AH93</v>
      </c>
      <c r="AI93" s="5" t="str">
        <f t="shared" ca="1" si="6"/>
        <v>AI93</v>
      </c>
      <c r="AJ93" s="33" t="str">
        <f t="shared" ca="1" si="6"/>
        <v>AJ93</v>
      </c>
      <c r="AK93" s="33" t="str">
        <f t="shared" ca="1" si="6"/>
        <v>AK93</v>
      </c>
      <c r="AL93" s="5" t="str">
        <f t="shared" ca="1" si="6"/>
        <v>AL93</v>
      </c>
      <c r="AM93" s="33" t="str">
        <f t="shared" ca="1" si="6"/>
        <v>AM93</v>
      </c>
      <c r="AN93" s="9" t="str">
        <f t="shared" ca="1" si="6"/>
        <v>AN93</v>
      </c>
    </row>
    <row r="94" spans="1:40">
      <c r="A94" s="41" t="s">
        <v>172</v>
      </c>
      <c r="B94" s="5" t="str">
        <f t="shared" ca="1" si="5"/>
        <v>B94</v>
      </c>
      <c r="C94" s="33" t="str">
        <f t="shared" ca="1" si="5"/>
        <v>C94</v>
      </c>
      <c r="D94" s="5" t="str">
        <f t="shared" ca="1" si="5"/>
        <v>D94</v>
      </c>
      <c r="E94" s="33" t="str">
        <f t="shared" ca="1" si="5"/>
        <v>E94</v>
      </c>
      <c r="F94" s="33" t="str">
        <f t="shared" ca="1" si="5"/>
        <v>F94</v>
      </c>
      <c r="G94" s="107" t="str">
        <f t="shared" ca="1" si="5"/>
        <v>G94</v>
      </c>
      <c r="H94" s="107" t="str">
        <f t="shared" ca="1" si="5"/>
        <v>H94</v>
      </c>
      <c r="I94" s="5" t="str">
        <f t="shared" ca="1" si="5"/>
        <v>I94</v>
      </c>
      <c r="J94" s="33" t="str">
        <f t="shared" ca="1" si="5"/>
        <v>J94</v>
      </c>
      <c r="K94" s="33" t="str">
        <f t="shared" ca="1" si="5"/>
        <v>K94</v>
      </c>
      <c r="L94" s="107" t="str">
        <f t="shared" ca="1" si="5"/>
        <v>L94</v>
      </c>
      <c r="P94" s="41" t="s">
        <v>450</v>
      </c>
      <c r="Q94" s="5" t="str">
        <f t="shared" ca="1" si="6"/>
        <v>Q94</v>
      </c>
      <c r="R94" s="33" t="str">
        <f t="shared" ca="1" si="6"/>
        <v>R94</v>
      </c>
      <c r="S94" s="33" t="str">
        <f t="shared" ca="1" si="6"/>
        <v>S94</v>
      </c>
      <c r="T94" s="5" t="str">
        <f t="shared" ca="1" si="6"/>
        <v>T94</v>
      </c>
      <c r="U94" s="33" t="str">
        <f t="shared" ca="1" si="6"/>
        <v>U94</v>
      </c>
      <c r="V94" s="33" t="str">
        <f t="shared" ca="1" si="6"/>
        <v>V94</v>
      </c>
      <c r="W94" s="5" t="str">
        <f t="shared" ca="1" si="6"/>
        <v>W94</v>
      </c>
      <c r="X94" s="33" t="str">
        <f t="shared" ca="1" si="6"/>
        <v>X94</v>
      </c>
      <c r="Y94" s="33" t="str">
        <f t="shared" ca="1" si="6"/>
        <v>Y94</v>
      </c>
      <c r="Z94" s="5" t="str">
        <f t="shared" ca="1" si="6"/>
        <v>Z94</v>
      </c>
      <c r="AA94" s="33" t="str">
        <f t="shared" ca="1" si="6"/>
        <v>AA94</v>
      </c>
      <c r="AB94" s="9" t="str">
        <f t="shared" ca="1" si="6"/>
        <v>AB94</v>
      </c>
      <c r="AC94" s="5" t="str">
        <f t="shared" ca="1" si="6"/>
        <v>AC94</v>
      </c>
      <c r="AD94" s="33" t="str">
        <f t="shared" ca="1" si="6"/>
        <v>AD94</v>
      </c>
      <c r="AE94" s="33" t="str">
        <f t="shared" ca="1" si="6"/>
        <v>AE94</v>
      </c>
      <c r="AF94" s="5" t="str">
        <f t="shared" ca="1" si="6"/>
        <v>AF94</v>
      </c>
      <c r="AG94" s="33" t="str">
        <f t="shared" ca="1" si="6"/>
        <v>AG94</v>
      </c>
      <c r="AH94" s="33" t="str">
        <f t="shared" ca="1" si="6"/>
        <v>AH94</v>
      </c>
      <c r="AI94" s="5" t="str">
        <f t="shared" ca="1" si="6"/>
        <v>AI94</v>
      </c>
      <c r="AJ94" s="33" t="str">
        <f t="shared" ca="1" si="6"/>
        <v>AJ94</v>
      </c>
      <c r="AK94" s="33" t="str">
        <f t="shared" ca="1" si="6"/>
        <v>AK94</v>
      </c>
      <c r="AL94" s="5" t="str">
        <f t="shared" ca="1" si="6"/>
        <v>AL94</v>
      </c>
      <c r="AM94" s="33" t="str">
        <f t="shared" ca="1" si="6"/>
        <v>AM94</v>
      </c>
      <c r="AN94" s="9" t="str">
        <f t="shared" ca="1" si="6"/>
        <v>AN94</v>
      </c>
    </row>
    <row r="95" spans="1:40">
      <c r="A95" s="41" t="s">
        <v>174</v>
      </c>
      <c r="B95" s="5" t="str">
        <f t="shared" ca="1" si="5"/>
        <v>B95</v>
      </c>
      <c r="C95" s="33" t="str">
        <f t="shared" ca="1" si="5"/>
        <v>C95</v>
      </c>
      <c r="D95" s="5" t="str">
        <f t="shared" ca="1" si="5"/>
        <v>D95</v>
      </c>
      <c r="E95" s="33" t="str">
        <f t="shared" ca="1" si="5"/>
        <v>E95</v>
      </c>
      <c r="F95" s="33" t="str">
        <f t="shared" ca="1" si="5"/>
        <v>F95</v>
      </c>
      <c r="G95" s="107" t="str">
        <f t="shared" ca="1" si="5"/>
        <v>G95</v>
      </c>
      <c r="H95" s="107" t="str">
        <f t="shared" ca="1" si="5"/>
        <v>H95</v>
      </c>
      <c r="I95" s="5" t="str">
        <f t="shared" ca="1" si="5"/>
        <v>I95</v>
      </c>
      <c r="J95" s="33" t="str">
        <f t="shared" ca="1" si="5"/>
        <v>J95</v>
      </c>
      <c r="K95" s="33" t="str">
        <f t="shared" ca="1" si="5"/>
        <v>K95</v>
      </c>
      <c r="L95" s="107" t="str">
        <f t="shared" ca="1" si="5"/>
        <v>L95</v>
      </c>
      <c r="P95" s="41" t="s">
        <v>451</v>
      </c>
      <c r="Q95" s="5" t="str">
        <f t="shared" ca="1" si="6"/>
        <v>Q95</v>
      </c>
      <c r="R95" s="33" t="str">
        <f t="shared" ca="1" si="6"/>
        <v>R95</v>
      </c>
      <c r="S95" s="33" t="str">
        <f t="shared" ca="1" si="6"/>
        <v>S95</v>
      </c>
      <c r="T95" s="5" t="str">
        <f t="shared" ca="1" si="6"/>
        <v>T95</v>
      </c>
      <c r="U95" s="33" t="str">
        <f t="shared" ca="1" si="6"/>
        <v>U95</v>
      </c>
      <c r="V95" s="33" t="str">
        <f t="shared" ca="1" si="6"/>
        <v>V95</v>
      </c>
      <c r="W95" s="5" t="str">
        <f t="shared" ca="1" si="6"/>
        <v>W95</v>
      </c>
      <c r="X95" s="33" t="str">
        <f t="shared" ca="1" si="6"/>
        <v>X95</v>
      </c>
      <c r="Y95" s="33" t="str">
        <f t="shared" ca="1" si="6"/>
        <v>Y95</v>
      </c>
      <c r="Z95" s="5" t="str">
        <f t="shared" ca="1" si="6"/>
        <v>Z95</v>
      </c>
      <c r="AA95" s="33" t="str">
        <f t="shared" ca="1" si="6"/>
        <v>AA95</v>
      </c>
      <c r="AB95" s="9" t="str">
        <f t="shared" ca="1" si="6"/>
        <v>AB95</v>
      </c>
      <c r="AC95" s="5" t="str">
        <f t="shared" ca="1" si="6"/>
        <v>AC95</v>
      </c>
      <c r="AD95" s="33" t="str">
        <f t="shared" ca="1" si="6"/>
        <v>AD95</v>
      </c>
      <c r="AE95" s="33" t="str">
        <f t="shared" ca="1" si="6"/>
        <v>AE95</v>
      </c>
      <c r="AF95" s="5" t="str">
        <f t="shared" ca="1" si="6"/>
        <v>AF95</v>
      </c>
      <c r="AG95" s="33" t="str">
        <f t="shared" ca="1" si="6"/>
        <v>AG95</v>
      </c>
      <c r="AH95" s="33" t="str">
        <f t="shared" ca="1" si="6"/>
        <v>AH95</v>
      </c>
      <c r="AI95" s="5" t="str">
        <f t="shared" ca="1" si="6"/>
        <v>AI95</v>
      </c>
      <c r="AJ95" s="33" t="str">
        <f t="shared" ca="1" si="6"/>
        <v>AJ95</v>
      </c>
      <c r="AK95" s="33" t="str">
        <f t="shared" ca="1" si="6"/>
        <v>AK95</v>
      </c>
      <c r="AL95" s="5" t="str">
        <f t="shared" ca="1" si="6"/>
        <v>AL95</v>
      </c>
      <c r="AM95" s="33" t="str">
        <f t="shared" ca="1" si="6"/>
        <v>AM95</v>
      </c>
      <c r="AN95" s="9" t="str">
        <f t="shared" ca="1" si="6"/>
        <v>AN95</v>
      </c>
    </row>
    <row r="96" spans="1:40">
      <c r="A96" s="41" t="s">
        <v>176</v>
      </c>
      <c r="B96" s="5" t="str">
        <f t="shared" ca="1" si="5"/>
        <v>B96</v>
      </c>
      <c r="C96" s="33" t="str">
        <f t="shared" ca="1" si="5"/>
        <v>C96</v>
      </c>
      <c r="D96" s="5" t="str">
        <f t="shared" ca="1" si="5"/>
        <v>D96</v>
      </c>
      <c r="E96" s="33" t="str">
        <f t="shared" ca="1" si="5"/>
        <v>E96</v>
      </c>
      <c r="F96" s="33" t="str">
        <f t="shared" ca="1" si="5"/>
        <v>F96</v>
      </c>
      <c r="G96" s="107" t="str">
        <f t="shared" ca="1" si="5"/>
        <v>G96</v>
      </c>
      <c r="H96" s="107" t="str">
        <f t="shared" ca="1" si="5"/>
        <v>H96</v>
      </c>
      <c r="I96" s="5" t="str">
        <f t="shared" ca="1" si="5"/>
        <v>I96</v>
      </c>
      <c r="J96" s="33" t="str">
        <f t="shared" ca="1" si="5"/>
        <v>J96</v>
      </c>
      <c r="K96" s="33" t="str">
        <f t="shared" ca="1" si="5"/>
        <v>K96</v>
      </c>
      <c r="L96" s="107" t="str">
        <f t="shared" ca="1" si="5"/>
        <v>L96</v>
      </c>
      <c r="P96" s="41" t="s">
        <v>462</v>
      </c>
      <c r="Q96" s="5" t="str">
        <f t="shared" ca="1" si="6"/>
        <v>Q96</v>
      </c>
      <c r="R96" s="33" t="str">
        <f t="shared" ca="1" si="6"/>
        <v>R96</v>
      </c>
      <c r="S96" s="33" t="str">
        <f t="shared" ca="1" si="6"/>
        <v>S96</v>
      </c>
      <c r="T96" s="5" t="str">
        <f t="shared" ca="1" si="6"/>
        <v>T96</v>
      </c>
      <c r="U96" s="33" t="str">
        <f t="shared" ca="1" si="6"/>
        <v>U96</v>
      </c>
      <c r="V96" s="33" t="str">
        <f t="shared" ca="1" si="6"/>
        <v>V96</v>
      </c>
      <c r="W96" s="5" t="str">
        <f t="shared" ca="1" si="6"/>
        <v>W96</v>
      </c>
      <c r="X96" s="33" t="str">
        <f t="shared" ca="1" si="6"/>
        <v>X96</v>
      </c>
      <c r="Y96" s="33" t="str">
        <f t="shared" ca="1" si="6"/>
        <v>Y96</v>
      </c>
      <c r="Z96" s="5" t="str">
        <f t="shared" ca="1" si="6"/>
        <v>Z96</v>
      </c>
      <c r="AA96" s="33" t="str">
        <f t="shared" ca="1" si="6"/>
        <v>AA96</v>
      </c>
      <c r="AB96" s="9" t="str">
        <f t="shared" ca="1" si="6"/>
        <v>AB96</v>
      </c>
      <c r="AC96" s="5" t="str">
        <f t="shared" ca="1" si="6"/>
        <v>AC96</v>
      </c>
      <c r="AD96" s="33" t="str">
        <f t="shared" ca="1" si="6"/>
        <v>AD96</v>
      </c>
      <c r="AE96" s="33" t="str">
        <f t="shared" ca="1" si="6"/>
        <v>AE96</v>
      </c>
      <c r="AF96" s="5" t="str">
        <f t="shared" ca="1" si="6"/>
        <v>AF96</v>
      </c>
      <c r="AG96" s="33" t="str">
        <f t="shared" ca="1" si="6"/>
        <v>AG96</v>
      </c>
      <c r="AH96" s="33" t="str">
        <f t="shared" ca="1" si="6"/>
        <v>AH96</v>
      </c>
      <c r="AI96" s="5" t="str">
        <f t="shared" ca="1" si="6"/>
        <v>AI96</v>
      </c>
      <c r="AJ96" s="33" t="str">
        <f t="shared" ca="1" si="6"/>
        <v>AJ96</v>
      </c>
      <c r="AK96" s="33" t="str">
        <f t="shared" ca="1" si="6"/>
        <v>AK96</v>
      </c>
      <c r="AL96" s="5" t="str">
        <f t="shared" ca="1" si="6"/>
        <v>AL96</v>
      </c>
      <c r="AM96" s="33" t="str">
        <f t="shared" ca="1" si="6"/>
        <v>AM96</v>
      </c>
      <c r="AN96" s="9" t="str">
        <f t="shared" ca="1" si="6"/>
        <v>AN96</v>
      </c>
    </row>
    <row r="97" spans="1:40">
      <c r="A97" s="41" t="s">
        <v>178</v>
      </c>
      <c r="B97" s="5" t="str">
        <f t="shared" ca="1" si="5"/>
        <v>B97</v>
      </c>
      <c r="C97" s="33" t="str">
        <f t="shared" ca="1" si="5"/>
        <v>C97</v>
      </c>
      <c r="D97" s="5" t="str">
        <f t="shared" ca="1" si="5"/>
        <v>D97</v>
      </c>
      <c r="E97" s="33" t="str">
        <f t="shared" ca="1" si="5"/>
        <v>E97</v>
      </c>
      <c r="F97" s="33" t="str">
        <f t="shared" ca="1" si="5"/>
        <v>F97</v>
      </c>
      <c r="G97" s="107" t="str">
        <f t="shared" ca="1" si="5"/>
        <v>G97</v>
      </c>
      <c r="H97" s="107" t="str">
        <f t="shared" ca="1" si="5"/>
        <v>H97</v>
      </c>
      <c r="I97" s="5" t="str">
        <f t="shared" ca="1" si="5"/>
        <v>I97</v>
      </c>
      <c r="J97" s="33" t="str">
        <f t="shared" ca="1" si="5"/>
        <v>J97</v>
      </c>
      <c r="K97" s="33" t="str">
        <f t="shared" ca="1" si="5"/>
        <v>K97</v>
      </c>
      <c r="L97" s="107" t="str">
        <f t="shared" ca="1" si="5"/>
        <v>L97</v>
      </c>
      <c r="P97" s="41" t="s">
        <v>463</v>
      </c>
      <c r="Q97" s="5" t="str">
        <f t="shared" ca="1" si="6"/>
        <v>Q97</v>
      </c>
      <c r="R97" s="33" t="str">
        <f t="shared" ca="1" si="6"/>
        <v>R97</v>
      </c>
      <c r="S97" s="33" t="str">
        <f t="shared" ca="1" si="6"/>
        <v>S97</v>
      </c>
      <c r="T97" s="5" t="str">
        <f t="shared" ca="1" si="6"/>
        <v>T97</v>
      </c>
      <c r="U97" s="33" t="str">
        <f t="shared" ca="1" si="6"/>
        <v>U97</v>
      </c>
      <c r="V97" s="33" t="str">
        <f t="shared" ca="1" si="6"/>
        <v>V97</v>
      </c>
      <c r="W97" s="5" t="str">
        <f t="shared" ca="1" si="6"/>
        <v>W97</v>
      </c>
      <c r="X97" s="33" t="str">
        <f t="shared" ca="1" si="6"/>
        <v>X97</v>
      </c>
      <c r="Y97" s="33" t="str">
        <f t="shared" ca="1" si="6"/>
        <v>Y97</v>
      </c>
      <c r="Z97" s="5" t="str">
        <f t="shared" ca="1" si="6"/>
        <v>Z97</v>
      </c>
      <c r="AA97" s="33" t="str">
        <f t="shared" ca="1" si="6"/>
        <v>AA97</v>
      </c>
      <c r="AB97" s="9" t="str">
        <f t="shared" ca="1" si="6"/>
        <v>AB97</v>
      </c>
      <c r="AC97" s="5" t="str">
        <f t="shared" ca="1" si="6"/>
        <v>AC97</v>
      </c>
      <c r="AD97" s="33" t="str">
        <f t="shared" ca="1" si="6"/>
        <v>AD97</v>
      </c>
      <c r="AE97" s="33" t="str">
        <f t="shared" ca="1" si="6"/>
        <v>AE97</v>
      </c>
      <c r="AF97" s="5" t="str">
        <f t="shared" ca="1" si="6"/>
        <v>AF97</v>
      </c>
      <c r="AG97" s="33" t="str">
        <f t="shared" ca="1" si="6"/>
        <v>AG97</v>
      </c>
      <c r="AH97" s="33" t="str">
        <f t="shared" ca="1" si="6"/>
        <v>AH97</v>
      </c>
      <c r="AI97" s="5" t="str">
        <f t="shared" ca="1" si="6"/>
        <v>AI97</v>
      </c>
      <c r="AJ97" s="33" t="str">
        <f t="shared" ca="1" si="6"/>
        <v>AJ97</v>
      </c>
      <c r="AK97" s="33" t="str">
        <f t="shared" ca="1" si="6"/>
        <v>AK97</v>
      </c>
      <c r="AL97" s="5" t="str">
        <f t="shared" ca="1" si="6"/>
        <v>AL97</v>
      </c>
      <c r="AM97" s="33" t="str">
        <f t="shared" ca="1" si="6"/>
        <v>AM97</v>
      </c>
      <c r="AN97" s="9" t="str">
        <f t="shared" ca="1" si="6"/>
        <v>AN97</v>
      </c>
    </row>
    <row r="98" spans="1:40">
      <c r="A98" s="41" t="s">
        <v>181</v>
      </c>
      <c r="B98" s="5" t="str">
        <f t="shared" ca="1" si="5"/>
        <v>B98</v>
      </c>
      <c r="C98" s="33" t="str">
        <f t="shared" ca="1" si="5"/>
        <v>C98</v>
      </c>
      <c r="D98" s="5" t="str">
        <f t="shared" ca="1" si="5"/>
        <v>D98</v>
      </c>
      <c r="E98" s="33" t="str">
        <f t="shared" ca="1" si="5"/>
        <v>E98</v>
      </c>
      <c r="F98" s="33" t="str">
        <f t="shared" ca="1" si="5"/>
        <v>F98</v>
      </c>
      <c r="G98" s="107" t="str">
        <f t="shared" ca="1" si="5"/>
        <v>G98</v>
      </c>
      <c r="H98" s="107" t="str">
        <f t="shared" ca="1" si="5"/>
        <v>H98</v>
      </c>
      <c r="I98" s="5" t="str">
        <f t="shared" ca="1" si="5"/>
        <v>I98</v>
      </c>
      <c r="J98" s="33" t="str">
        <f t="shared" ca="1" si="5"/>
        <v>J98</v>
      </c>
      <c r="K98" s="33" t="str">
        <f t="shared" ca="1" si="5"/>
        <v>K98</v>
      </c>
      <c r="L98" s="107" t="str">
        <f t="shared" ca="1" si="5"/>
        <v>L98</v>
      </c>
      <c r="P98" s="41" t="s">
        <v>464</v>
      </c>
      <c r="Q98" s="5" t="str">
        <f t="shared" ca="1" si="6"/>
        <v>Q98</v>
      </c>
      <c r="R98" s="33" t="str">
        <f t="shared" ca="1" si="6"/>
        <v>R98</v>
      </c>
      <c r="S98" s="33" t="str">
        <f t="shared" ca="1" si="6"/>
        <v>S98</v>
      </c>
      <c r="T98" s="5" t="str">
        <f t="shared" ca="1" si="6"/>
        <v>T98</v>
      </c>
      <c r="U98" s="33" t="str">
        <f t="shared" ca="1" si="6"/>
        <v>U98</v>
      </c>
      <c r="V98" s="33" t="str">
        <f t="shared" ca="1" si="6"/>
        <v>V98</v>
      </c>
      <c r="W98" s="5" t="str">
        <f t="shared" ca="1" si="6"/>
        <v>W98</v>
      </c>
      <c r="X98" s="33" t="str">
        <f t="shared" ca="1" si="6"/>
        <v>X98</v>
      </c>
      <c r="Y98" s="33" t="str">
        <f t="shared" ca="1" si="6"/>
        <v>Y98</v>
      </c>
      <c r="Z98" s="5" t="str">
        <f t="shared" ca="1" si="6"/>
        <v>Z98</v>
      </c>
      <c r="AA98" s="33" t="str">
        <f t="shared" ca="1" si="6"/>
        <v>AA98</v>
      </c>
      <c r="AB98" s="9" t="str">
        <f t="shared" ca="1" si="6"/>
        <v>AB98</v>
      </c>
      <c r="AC98" s="5" t="str">
        <f t="shared" ca="1" si="6"/>
        <v>AC98</v>
      </c>
      <c r="AD98" s="33" t="str">
        <f t="shared" ca="1" si="6"/>
        <v>AD98</v>
      </c>
      <c r="AE98" s="33" t="str">
        <f t="shared" ca="1" si="6"/>
        <v>AE98</v>
      </c>
      <c r="AF98" s="5" t="str">
        <f t="shared" ca="1" si="6"/>
        <v>AF98</v>
      </c>
      <c r="AG98" s="33" t="str">
        <f t="shared" ca="1" si="6"/>
        <v>AG98</v>
      </c>
      <c r="AH98" s="33" t="str">
        <f t="shared" ca="1" si="6"/>
        <v>AH98</v>
      </c>
      <c r="AI98" s="5" t="str">
        <f t="shared" ca="1" si="6"/>
        <v>AI98</v>
      </c>
      <c r="AJ98" s="33" t="str">
        <f t="shared" ca="1" si="6"/>
        <v>AJ98</v>
      </c>
      <c r="AK98" s="33" t="str">
        <f t="shared" ca="1" si="6"/>
        <v>AK98</v>
      </c>
      <c r="AL98" s="5" t="str">
        <f t="shared" ca="1" si="6"/>
        <v>AL98</v>
      </c>
      <c r="AM98" s="33" t="str">
        <f t="shared" ca="1" si="6"/>
        <v>AM98</v>
      </c>
      <c r="AN98" s="9" t="str">
        <f t="shared" ca="1" si="6"/>
        <v>AN98</v>
      </c>
    </row>
    <row r="99" spans="1:40">
      <c r="A99" s="41" t="s">
        <v>184</v>
      </c>
      <c r="B99" s="5" t="str">
        <f t="shared" ca="1" si="5"/>
        <v>B99</v>
      </c>
      <c r="C99" s="33" t="str">
        <f t="shared" ca="1" si="5"/>
        <v>C99</v>
      </c>
      <c r="D99" s="5" t="str">
        <f t="shared" ca="1" si="5"/>
        <v>D99</v>
      </c>
      <c r="E99" s="33" t="str">
        <f t="shared" ca="1" si="5"/>
        <v>E99</v>
      </c>
      <c r="F99" s="33" t="str">
        <f t="shared" ca="1" si="5"/>
        <v>F99</v>
      </c>
      <c r="G99" s="107" t="str">
        <f t="shared" ca="1" si="5"/>
        <v>G99</v>
      </c>
      <c r="H99" s="107" t="str">
        <f t="shared" ca="1" si="5"/>
        <v>H99</v>
      </c>
      <c r="I99" s="5" t="str">
        <f t="shared" ca="1" si="5"/>
        <v>I99</v>
      </c>
      <c r="J99" s="33" t="str">
        <f t="shared" ca="1" si="5"/>
        <v>J99</v>
      </c>
      <c r="K99" s="33" t="str">
        <f t="shared" ca="1" si="5"/>
        <v>K99</v>
      </c>
      <c r="L99" s="107" t="str">
        <f t="shared" ca="1" si="5"/>
        <v>L99</v>
      </c>
      <c r="P99" s="41" t="s">
        <v>465</v>
      </c>
      <c r="Q99" s="5" t="str">
        <f t="shared" ca="1" si="6"/>
        <v>Q99</v>
      </c>
      <c r="R99" s="33" t="str">
        <f t="shared" ca="1" si="6"/>
        <v>R99</v>
      </c>
      <c r="S99" s="33" t="str">
        <f t="shared" ca="1" si="6"/>
        <v>S99</v>
      </c>
      <c r="T99" s="5" t="str">
        <f t="shared" ca="1" si="6"/>
        <v>T99</v>
      </c>
      <c r="U99" s="33" t="str">
        <f t="shared" ca="1" si="6"/>
        <v>U99</v>
      </c>
      <c r="V99" s="33" t="str">
        <f t="shared" ca="1" si="6"/>
        <v>V99</v>
      </c>
      <c r="W99" s="5" t="str">
        <f t="shared" ca="1" si="6"/>
        <v>W99</v>
      </c>
      <c r="X99" s="33" t="str">
        <f t="shared" ca="1" si="6"/>
        <v>X99</v>
      </c>
      <c r="Y99" s="33" t="str">
        <f t="shared" ca="1" si="6"/>
        <v>Y99</v>
      </c>
      <c r="Z99" s="5" t="str">
        <f t="shared" ca="1" si="6"/>
        <v>Z99</v>
      </c>
      <c r="AA99" s="33" t="str">
        <f t="shared" ca="1" si="6"/>
        <v>AA99</v>
      </c>
      <c r="AB99" s="9" t="str">
        <f t="shared" ca="1" si="6"/>
        <v>AB99</v>
      </c>
      <c r="AC99" s="5" t="str">
        <f t="shared" ca="1" si="6"/>
        <v>AC99</v>
      </c>
      <c r="AD99" s="33" t="str">
        <f t="shared" ca="1" si="6"/>
        <v>AD99</v>
      </c>
      <c r="AE99" s="33" t="str">
        <f t="shared" ca="1" si="6"/>
        <v>AE99</v>
      </c>
      <c r="AF99" s="5" t="str">
        <f t="shared" ref="AF99:AN108" ca="1" si="7">ADDRESS(CELL("row",$A99),CELL("col",AF$1),4,TRUE)</f>
        <v>AF99</v>
      </c>
      <c r="AG99" s="33" t="str">
        <f t="shared" ca="1" si="7"/>
        <v>AG99</v>
      </c>
      <c r="AH99" s="33" t="str">
        <f t="shared" ca="1" si="7"/>
        <v>AH99</v>
      </c>
      <c r="AI99" s="5" t="str">
        <f t="shared" ca="1" si="7"/>
        <v>AI99</v>
      </c>
      <c r="AJ99" s="33" t="str">
        <f t="shared" ca="1" si="7"/>
        <v>AJ99</v>
      </c>
      <c r="AK99" s="33" t="str">
        <f t="shared" ca="1" si="7"/>
        <v>AK99</v>
      </c>
      <c r="AL99" s="5" t="str">
        <f t="shared" ca="1" si="7"/>
        <v>AL99</v>
      </c>
      <c r="AM99" s="33" t="str">
        <f t="shared" ca="1" si="7"/>
        <v>AM99</v>
      </c>
      <c r="AN99" s="9" t="str">
        <f t="shared" ca="1" si="7"/>
        <v>AN99</v>
      </c>
    </row>
    <row r="100" spans="1:40">
      <c r="A100" s="41" t="s">
        <v>185</v>
      </c>
      <c r="B100" s="5" t="str">
        <f t="shared" ca="1" si="5"/>
        <v>B100</v>
      </c>
      <c r="C100" s="33" t="str">
        <f t="shared" ca="1" si="5"/>
        <v>C100</v>
      </c>
      <c r="D100" s="5" t="str">
        <f t="shared" ca="1" si="5"/>
        <v>D100</v>
      </c>
      <c r="E100" s="33" t="str">
        <f t="shared" ca="1" si="5"/>
        <v>E100</v>
      </c>
      <c r="F100" s="33" t="str">
        <f t="shared" ca="1" si="5"/>
        <v>F100</v>
      </c>
      <c r="G100" s="107" t="str">
        <f t="shared" ca="1" si="5"/>
        <v>G100</v>
      </c>
      <c r="H100" s="107" t="str">
        <f t="shared" ca="1" si="5"/>
        <v>H100</v>
      </c>
      <c r="I100" s="5" t="str">
        <f t="shared" ca="1" si="5"/>
        <v>I100</v>
      </c>
      <c r="J100" s="33" t="str">
        <f t="shared" ca="1" si="5"/>
        <v>J100</v>
      </c>
      <c r="K100" s="33" t="str">
        <f t="shared" ca="1" si="5"/>
        <v>K100</v>
      </c>
      <c r="L100" s="107" t="str">
        <f t="shared" ca="1" si="5"/>
        <v>L100</v>
      </c>
      <c r="P100" s="41" t="s">
        <v>466</v>
      </c>
      <c r="Q100" s="5" t="str">
        <f t="shared" ref="Q100:AF108" ca="1" si="8">ADDRESS(CELL("row",$A100),CELL("col",Q$1),4,TRUE)</f>
        <v>Q100</v>
      </c>
      <c r="R100" s="33" t="str">
        <f t="shared" ca="1" si="8"/>
        <v>R100</v>
      </c>
      <c r="S100" s="33" t="str">
        <f t="shared" ca="1" si="8"/>
        <v>S100</v>
      </c>
      <c r="T100" s="5" t="str">
        <f t="shared" ca="1" si="8"/>
        <v>T100</v>
      </c>
      <c r="U100" s="33" t="str">
        <f t="shared" ca="1" si="8"/>
        <v>U100</v>
      </c>
      <c r="V100" s="33" t="str">
        <f t="shared" ca="1" si="8"/>
        <v>V100</v>
      </c>
      <c r="W100" s="5" t="str">
        <f t="shared" ca="1" si="8"/>
        <v>W100</v>
      </c>
      <c r="X100" s="33" t="str">
        <f t="shared" ca="1" si="8"/>
        <v>X100</v>
      </c>
      <c r="Y100" s="33" t="str">
        <f t="shared" ca="1" si="8"/>
        <v>Y100</v>
      </c>
      <c r="Z100" s="5" t="str">
        <f t="shared" ca="1" si="8"/>
        <v>Z100</v>
      </c>
      <c r="AA100" s="33" t="str">
        <f t="shared" ca="1" si="8"/>
        <v>AA100</v>
      </c>
      <c r="AB100" s="9" t="str">
        <f t="shared" ca="1" si="8"/>
        <v>AB100</v>
      </c>
      <c r="AC100" s="5" t="str">
        <f t="shared" ca="1" si="8"/>
        <v>AC100</v>
      </c>
      <c r="AD100" s="33" t="str">
        <f t="shared" ca="1" si="8"/>
        <v>AD100</v>
      </c>
      <c r="AE100" s="33" t="str">
        <f t="shared" ca="1" si="8"/>
        <v>AE100</v>
      </c>
      <c r="AF100" s="5" t="str">
        <f t="shared" ca="1" si="8"/>
        <v>AF100</v>
      </c>
      <c r="AG100" s="33" t="str">
        <f t="shared" ca="1" si="7"/>
        <v>AG100</v>
      </c>
      <c r="AH100" s="33" t="str">
        <f t="shared" ca="1" si="7"/>
        <v>AH100</v>
      </c>
      <c r="AI100" s="5" t="str">
        <f t="shared" ca="1" si="7"/>
        <v>AI100</v>
      </c>
      <c r="AJ100" s="33" t="str">
        <f t="shared" ca="1" si="7"/>
        <v>AJ100</v>
      </c>
      <c r="AK100" s="33" t="str">
        <f t="shared" ca="1" si="7"/>
        <v>AK100</v>
      </c>
      <c r="AL100" s="5" t="str">
        <f t="shared" ca="1" si="7"/>
        <v>AL100</v>
      </c>
      <c r="AM100" s="33" t="str">
        <f t="shared" ca="1" si="7"/>
        <v>AM100</v>
      </c>
      <c r="AN100" s="9" t="str">
        <f t="shared" ca="1" si="7"/>
        <v>AN100</v>
      </c>
    </row>
    <row r="101" spans="1:40">
      <c r="A101" s="41" t="s">
        <v>189</v>
      </c>
      <c r="B101" s="5" t="str">
        <f t="shared" ca="1" si="5"/>
        <v>B101</v>
      </c>
      <c r="C101" s="33" t="str">
        <f t="shared" ca="1" si="5"/>
        <v>C101</v>
      </c>
      <c r="D101" s="5" t="str">
        <f t="shared" ca="1" si="5"/>
        <v>D101</v>
      </c>
      <c r="E101" s="33" t="str">
        <f t="shared" ca="1" si="5"/>
        <v>E101</v>
      </c>
      <c r="F101" s="33" t="str">
        <f t="shared" ca="1" si="5"/>
        <v>F101</v>
      </c>
      <c r="G101" s="107" t="str">
        <f t="shared" ca="1" si="5"/>
        <v>G101</v>
      </c>
      <c r="H101" s="107" t="str">
        <f t="shared" ca="1" si="5"/>
        <v>H101</v>
      </c>
      <c r="I101" s="5" t="str">
        <f t="shared" ca="1" si="5"/>
        <v>I101</v>
      </c>
      <c r="J101" s="33" t="str">
        <f t="shared" ca="1" si="5"/>
        <v>J101</v>
      </c>
      <c r="K101" s="33" t="str">
        <f t="shared" ca="1" si="5"/>
        <v>K101</v>
      </c>
      <c r="L101" s="107" t="str">
        <f t="shared" ca="1" si="5"/>
        <v>L101</v>
      </c>
      <c r="P101" s="41" t="s">
        <v>474</v>
      </c>
      <c r="Q101" s="5" t="str">
        <f t="shared" ca="1" si="8"/>
        <v>Q101</v>
      </c>
      <c r="R101" s="33" t="str">
        <f t="shared" ca="1" si="8"/>
        <v>R101</v>
      </c>
      <c r="S101" s="33" t="str">
        <f t="shared" ca="1" si="8"/>
        <v>S101</v>
      </c>
      <c r="T101" s="5" t="str">
        <f t="shared" ca="1" si="8"/>
        <v>T101</v>
      </c>
      <c r="U101" s="33" t="str">
        <f t="shared" ca="1" si="8"/>
        <v>U101</v>
      </c>
      <c r="V101" s="33" t="str">
        <f t="shared" ca="1" si="8"/>
        <v>V101</v>
      </c>
      <c r="W101" s="5" t="str">
        <f t="shared" ca="1" si="8"/>
        <v>W101</v>
      </c>
      <c r="X101" s="33" t="str">
        <f t="shared" ca="1" si="8"/>
        <v>X101</v>
      </c>
      <c r="Y101" s="33" t="str">
        <f t="shared" ca="1" si="8"/>
        <v>Y101</v>
      </c>
      <c r="Z101" s="5" t="str">
        <f t="shared" ca="1" si="8"/>
        <v>Z101</v>
      </c>
      <c r="AA101" s="33" t="str">
        <f t="shared" ca="1" si="8"/>
        <v>AA101</v>
      </c>
      <c r="AB101" s="9" t="str">
        <f t="shared" ca="1" si="8"/>
        <v>AB101</v>
      </c>
      <c r="AC101" s="5" t="str">
        <f t="shared" ca="1" si="8"/>
        <v>AC101</v>
      </c>
      <c r="AD101" s="33" t="str">
        <f t="shared" ca="1" si="8"/>
        <v>AD101</v>
      </c>
      <c r="AE101" s="33" t="str">
        <f t="shared" ca="1" si="8"/>
        <v>AE101</v>
      </c>
      <c r="AF101" s="5" t="str">
        <f t="shared" ca="1" si="8"/>
        <v>AF101</v>
      </c>
      <c r="AG101" s="33" t="str">
        <f t="shared" ca="1" si="7"/>
        <v>AG101</v>
      </c>
      <c r="AH101" s="33" t="str">
        <f t="shared" ca="1" si="7"/>
        <v>AH101</v>
      </c>
      <c r="AI101" s="5" t="str">
        <f t="shared" ca="1" si="7"/>
        <v>AI101</v>
      </c>
      <c r="AJ101" s="33" t="str">
        <f t="shared" ca="1" si="7"/>
        <v>AJ101</v>
      </c>
      <c r="AK101" s="33" t="str">
        <f t="shared" ca="1" si="7"/>
        <v>AK101</v>
      </c>
      <c r="AL101" s="5" t="str">
        <f t="shared" ca="1" si="7"/>
        <v>AL101</v>
      </c>
      <c r="AM101" s="33" t="str">
        <f t="shared" ca="1" si="7"/>
        <v>AM101</v>
      </c>
      <c r="AN101" s="9" t="str">
        <f t="shared" ca="1" si="7"/>
        <v>AN101</v>
      </c>
    </row>
    <row r="102" spans="1:40">
      <c r="A102" s="41" t="s">
        <v>192</v>
      </c>
      <c r="B102" s="5" t="str">
        <f t="shared" ca="1" si="5"/>
        <v>B102</v>
      </c>
      <c r="C102" s="33" t="str">
        <f t="shared" ca="1" si="5"/>
        <v>C102</v>
      </c>
      <c r="D102" s="5" t="str">
        <f t="shared" ca="1" si="5"/>
        <v>D102</v>
      </c>
      <c r="E102" s="33" t="str">
        <f t="shared" ca="1" si="5"/>
        <v>E102</v>
      </c>
      <c r="F102" s="33" t="str">
        <f t="shared" ca="1" si="5"/>
        <v>F102</v>
      </c>
      <c r="G102" s="107" t="str">
        <f t="shared" ca="1" si="5"/>
        <v>G102</v>
      </c>
      <c r="H102" s="107" t="str">
        <f t="shared" ca="1" si="5"/>
        <v>H102</v>
      </c>
      <c r="I102" s="5" t="str">
        <f t="shared" ca="1" si="5"/>
        <v>I102</v>
      </c>
      <c r="J102" s="33" t="str">
        <f t="shared" ca="1" si="5"/>
        <v>J102</v>
      </c>
      <c r="K102" s="33" t="str">
        <f t="shared" ca="1" si="5"/>
        <v>K102</v>
      </c>
      <c r="L102" s="107" t="str">
        <f t="shared" ca="1" si="5"/>
        <v>L102</v>
      </c>
      <c r="P102" s="41" t="s">
        <v>476</v>
      </c>
      <c r="Q102" s="5" t="str">
        <f t="shared" ca="1" si="8"/>
        <v>Q102</v>
      </c>
      <c r="R102" s="33" t="str">
        <f t="shared" ca="1" si="8"/>
        <v>R102</v>
      </c>
      <c r="S102" s="33" t="str">
        <f t="shared" ca="1" si="8"/>
        <v>S102</v>
      </c>
      <c r="T102" s="5" t="str">
        <f t="shared" ca="1" si="8"/>
        <v>T102</v>
      </c>
      <c r="U102" s="33" t="str">
        <f t="shared" ca="1" si="8"/>
        <v>U102</v>
      </c>
      <c r="V102" s="33" t="str">
        <f t="shared" ca="1" si="8"/>
        <v>V102</v>
      </c>
      <c r="W102" s="5" t="str">
        <f t="shared" ca="1" si="8"/>
        <v>W102</v>
      </c>
      <c r="X102" s="33" t="str">
        <f t="shared" ca="1" si="8"/>
        <v>X102</v>
      </c>
      <c r="Y102" s="33" t="str">
        <f t="shared" ca="1" si="8"/>
        <v>Y102</v>
      </c>
      <c r="Z102" s="5" t="str">
        <f t="shared" ca="1" si="8"/>
        <v>Z102</v>
      </c>
      <c r="AA102" s="33" t="str">
        <f t="shared" ca="1" si="8"/>
        <v>AA102</v>
      </c>
      <c r="AB102" s="9" t="str">
        <f t="shared" ca="1" si="8"/>
        <v>AB102</v>
      </c>
      <c r="AC102" s="5" t="str">
        <f t="shared" ca="1" si="8"/>
        <v>AC102</v>
      </c>
      <c r="AD102" s="33" t="str">
        <f t="shared" ca="1" si="8"/>
        <v>AD102</v>
      </c>
      <c r="AE102" s="33" t="str">
        <f t="shared" ca="1" si="8"/>
        <v>AE102</v>
      </c>
      <c r="AF102" s="5" t="str">
        <f t="shared" ca="1" si="8"/>
        <v>AF102</v>
      </c>
      <c r="AG102" s="33" t="str">
        <f t="shared" ca="1" si="7"/>
        <v>AG102</v>
      </c>
      <c r="AH102" s="33" t="str">
        <f t="shared" ca="1" si="7"/>
        <v>AH102</v>
      </c>
      <c r="AI102" s="5" t="str">
        <f t="shared" ca="1" si="7"/>
        <v>AI102</v>
      </c>
      <c r="AJ102" s="33" t="str">
        <f t="shared" ca="1" si="7"/>
        <v>AJ102</v>
      </c>
      <c r="AK102" s="33" t="str">
        <f t="shared" ca="1" si="7"/>
        <v>AK102</v>
      </c>
      <c r="AL102" s="5" t="str">
        <f t="shared" ca="1" si="7"/>
        <v>AL102</v>
      </c>
      <c r="AM102" s="33" t="str">
        <f t="shared" ca="1" si="7"/>
        <v>AM102</v>
      </c>
      <c r="AN102" s="9" t="str">
        <f t="shared" ca="1" si="7"/>
        <v>AN102</v>
      </c>
    </row>
    <row r="103" spans="1:40">
      <c r="A103" s="41" t="s">
        <v>77</v>
      </c>
      <c r="B103" s="5" t="str">
        <f t="shared" ca="1" si="5"/>
        <v>B103</v>
      </c>
      <c r="C103" s="33" t="str">
        <f t="shared" ca="1" si="5"/>
        <v>C103</v>
      </c>
      <c r="D103" s="5" t="str">
        <f t="shared" ca="1" si="5"/>
        <v>D103</v>
      </c>
      <c r="E103" s="33" t="str">
        <f t="shared" ca="1" si="5"/>
        <v>E103</v>
      </c>
      <c r="F103" s="33" t="str">
        <f t="shared" ca="1" si="5"/>
        <v>F103</v>
      </c>
      <c r="G103" s="107" t="str">
        <f t="shared" ca="1" si="5"/>
        <v>G103</v>
      </c>
      <c r="H103" s="107" t="str">
        <f t="shared" ca="1" si="5"/>
        <v>H103</v>
      </c>
      <c r="I103" s="5" t="str">
        <f t="shared" ca="1" si="5"/>
        <v>I103</v>
      </c>
      <c r="J103" s="33" t="str">
        <f t="shared" ca="1" si="5"/>
        <v>J103</v>
      </c>
      <c r="K103" s="33" t="str">
        <f t="shared" ca="1" si="5"/>
        <v>K103</v>
      </c>
      <c r="L103" s="107" t="str">
        <f t="shared" ca="1" si="5"/>
        <v>L103</v>
      </c>
      <c r="P103" s="41" t="s">
        <v>478</v>
      </c>
      <c r="Q103" s="5" t="str">
        <f t="shared" ca="1" si="8"/>
        <v>Q103</v>
      </c>
      <c r="R103" s="33" t="str">
        <f t="shared" ca="1" si="8"/>
        <v>R103</v>
      </c>
      <c r="S103" s="33" t="str">
        <f t="shared" ca="1" si="8"/>
        <v>S103</v>
      </c>
      <c r="T103" s="5" t="str">
        <f t="shared" ca="1" si="8"/>
        <v>T103</v>
      </c>
      <c r="U103" s="33" t="str">
        <f t="shared" ca="1" si="8"/>
        <v>U103</v>
      </c>
      <c r="V103" s="33" t="str">
        <f t="shared" ca="1" si="8"/>
        <v>V103</v>
      </c>
      <c r="W103" s="5" t="str">
        <f t="shared" ca="1" si="8"/>
        <v>W103</v>
      </c>
      <c r="X103" s="33" t="str">
        <f t="shared" ca="1" si="8"/>
        <v>X103</v>
      </c>
      <c r="Y103" s="33" t="str">
        <f t="shared" ca="1" si="8"/>
        <v>Y103</v>
      </c>
      <c r="Z103" s="5" t="str">
        <f t="shared" ca="1" si="8"/>
        <v>Z103</v>
      </c>
      <c r="AA103" s="33" t="str">
        <f t="shared" ca="1" si="8"/>
        <v>AA103</v>
      </c>
      <c r="AB103" s="9" t="str">
        <f t="shared" ca="1" si="8"/>
        <v>AB103</v>
      </c>
      <c r="AC103" s="5" t="str">
        <f t="shared" ca="1" si="8"/>
        <v>AC103</v>
      </c>
      <c r="AD103" s="33" t="str">
        <f t="shared" ca="1" si="8"/>
        <v>AD103</v>
      </c>
      <c r="AE103" s="33" t="str">
        <f t="shared" ca="1" si="8"/>
        <v>AE103</v>
      </c>
      <c r="AF103" s="5" t="str">
        <f t="shared" ca="1" si="8"/>
        <v>AF103</v>
      </c>
      <c r="AG103" s="33" t="str">
        <f t="shared" ca="1" si="7"/>
        <v>AG103</v>
      </c>
      <c r="AH103" s="33" t="str">
        <f t="shared" ca="1" si="7"/>
        <v>AH103</v>
      </c>
      <c r="AI103" s="5" t="str">
        <f t="shared" ca="1" si="7"/>
        <v>AI103</v>
      </c>
      <c r="AJ103" s="33" t="str">
        <f t="shared" ca="1" si="7"/>
        <v>AJ103</v>
      </c>
      <c r="AK103" s="33" t="str">
        <f t="shared" ca="1" si="7"/>
        <v>AK103</v>
      </c>
      <c r="AL103" s="5" t="str">
        <f t="shared" ca="1" si="7"/>
        <v>AL103</v>
      </c>
      <c r="AM103" s="33" t="str">
        <f t="shared" ca="1" si="7"/>
        <v>AM103</v>
      </c>
      <c r="AN103" s="9" t="str">
        <f t="shared" ca="1" si="7"/>
        <v>AN103</v>
      </c>
    </row>
    <row r="104" spans="1:40">
      <c r="A104" s="41" t="s">
        <v>196</v>
      </c>
      <c r="B104" s="5" t="str">
        <f t="shared" ca="1" si="5"/>
        <v>B104</v>
      </c>
      <c r="C104" s="33" t="str">
        <f t="shared" ca="1" si="5"/>
        <v>C104</v>
      </c>
      <c r="D104" s="5" t="str">
        <f t="shared" ca="1" si="5"/>
        <v>D104</v>
      </c>
      <c r="E104" s="33" t="str">
        <f t="shared" ca="1" si="5"/>
        <v>E104</v>
      </c>
      <c r="F104" s="33" t="str">
        <f t="shared" ca="1" si="5"/>
        <v>F104</v>
      </c>
      <c r="G104" s="107" t="str">
        <f t="shared" ca="1" si="5"/>
        <v>G104</v>
      </c>
      <c r="H104" s="107" t="str">
        <f t="shared" ca="1" si="5"/>
        <v>H104</v>
      </c>
      <c r="I104" s="5" t="str">
        <f t="shared" ca="1" si="5"/>
        <v>I104</v>
      </c>
      <c r="J104" s="33" t="str">
        <f t="shared" ca="1" si="5"/>
        <v>J104</v>
      </c>
      <c r="K104" s="33" t="str">
        <f t="shared" ca="1" si="5"/>
        <v>K104</v>
      </c>
      <c r="L104" s="107" t="str">
        <f t="shared" ca="1" si="5"/>
        <v>L104</v>
      </c>
      <c r="P104" s="41" t="s">
        <v>479</v>
      </c>
      <c r="Q104" s="5" t="str">
        <f t="shared" ca="1" si="8"/>
        <v>Q104</v>
      </c>
      <c r="R104" s="33" t="str">
        <f t="shared" ca="1" si="8"/>
        <v>R104</v>
      </c>
      <c r="S104" s="33" t="str">
        <f t="shared" ca="1" si="8"/>
        <v>S104</v>
      </c>
      <c r="T104" s="5" t="str">
        <f t="shared" ca="1" si="8"/>
        <v>T104</v>
      </c>
      <c r="U104" s="33" t="str">
        <f t="shared" ca="1" si="8"/>
        <v>U104</v>
      </c>
      <c r="V104" s="33" t="str">
        <f t="shared" ca="1" si="8"/>
        <v>V104</v>
      </c>
      <c r="W104" s="5" t="str">
        <f t="shared" ca="1" si="8"/>
        <v>W104</v>
      </c>
      <c r="X104" s="33" t="str">
        <f t="shared" ca="1" si="8"/>
        <v>X104</v>
      </c>
      <c r="Y104" s="33" t="str">
        <f t="shared" ca="1" si="8"/>
        <v>Y104</v>
      </c>
      <c r="Z104" s="5" t="str">
        <f t="shared" ca="1" si="8"/>
        <v>Z104</v>
      </c>
      <c r="AA104" s="33" t="str">
        <f t="shared" ca="1" si="8"/>
        <v>AA104</v>
      </c>
      <c r="AB104" s="9" t="str">
        <f t="shared" ca="1" si="8"/>
        <v>AB104</v>
      </c>
      <c r="AC104" s="5" t="str">
        <f t="shared" ca="1" si="8"/>
        <v>AC104</v>
      </c>
      <c r="AD104" s="33" t="str">
        <f t="shared" ca="1" si="8"/>
        <v>AD104</v>
      </c>
      <c r="AE104" s="33" t="str">
        <f t="shared" ca="1" si="8"/>
        <v>AE104</v>
      </c>
      <c r="AF104" s="5" t="str">
        <f t="shared" ca="1" si="8"/>
        <v>AF104</v>
      </c>
      <c r="AG104" s="33" t="str">
        <f t="shared" ca="1" si="7"/>
        <v>AG104</v>
      </c>
      <c r="AH104" s="33" t="str">
        <f t="shared" ca="1" si="7"/>
        <v>AH104</v>
      </c>
      <c r="AI104" s="5" t="str">
        <f t="shared" ca="1" si="7"/>
        <v>AI104</v>
      </c>
      <c r="AJ104" s="33" t="str">
        <f t="shared" ca="1" si="7"/>
        <v>AJ104</v>
      </c>
      <c r="AK104" s="33" t="str">
        <f t="shared" ca="1" si="7"/>
        <v>AK104</v>
      </c>
      <c r="AL104" s="5" t="str">
        <f t="shared" ca="1" si="7"/>
        <v>AL104</v>
      </c>
      <c r="AM104" s="33" t="str">
        <f t="shared" ca="1" si="7"/>
        <v>AM104</v>
      </c>
      <c r="AN104" s="9" t="str">
        <f t="shared" ca="1" si="7"/>
        <v>AN104</v>
      </c>
    </row>
    <row r="105" spans="1:40">
      <c r="A105" s="41" t="s">
        <v>199</v>
      </c>
      <c r="B105" s="5" t="str">
        <f t="shared" ref="B105:L112" ca="1" si="9">ADDRESS(CELL("row",$A105),CELL("col",B$1),4,TRUE)</f>
        <v>B105</v>
      </c>
      <c r="C105" s="33" t="str">
        <f t="shared" ca="1" si="9"/>
        <v>C105</v>
      </c>
      <c r="D105" s="5" t="str">
        <f t="shared" ca="1" si="9"/>
        <v>D105</v>
      </c>
      <c r="E105" s="33" t="str">
        <f t="shared" ca="1" si="9"/>
        <v>E105</v>
      </c>
      <c r="F105" s="33" t="str">
        <f t="shared" ca="1" si="9"/>
        <v>F105</v>
      </c>
      <c r="G105" s="107" t="str">
        <f t="shared" ca="1" si="9"/>
        <v>G105</v>
      </c>
      <c r="H105" s="107" t="str">
        <f t="shared" ca="1" si="9"/>
        <v>H105</v>
      </c>
      <c r="I105" s="5" t="str">
        <f t="shared" ca="1" si="9"/>
        <v>I105</v>
      </c>
      <c r="J105" s="33" t="str">
        <f t="shared" ca="1" si="9"/>
        <v>J105</v>
      </c>
      <c r="K105" s="33" t="str">
        <f t="shared" ca="1" si="9"/>
        <v>K105</v>
      </c>
      <c r="L105" s="107" t="str">
        <f t="shared" ca="1" si="9"/>
        <v>L105</v>
      </c>
      <c r="P105" s="41" t="s">
        <v>480</v>
      </c>
      <c r="Q105" s="5" t="str">
        <f t="shared" ca="1" si="8"/>
        <v>Q105</v>
      </c>
      <c r="R105" s="33" t="str">
        <f t="shared" ca="1" si="8"/>
        <v>R105</v>
      </c>
      <c r="S105" s="33" t="str">
        <f t="shared" ca="1" si="8"/>
        <v>S105</v>
      </c>
      <c r="T105" s="5" t="str">
        <f t="shared" ca="1" si="8"/>
        <v>T105</v>
      </c>
      <c r="U105" s="33" t="str">
        <f t="shared" ca="1" si="8"/>
        <v>U105</v>
      </c>
      <c r="V105" s="33" t="str">
        <f t="shared" ca="1" si="8"/>
        <v>V105</v>
      </c>
      <c r="W105" s="5" t="str">
        <f t="shared" ca="1" si="8"/>
        <v>W105</v>
      </c>
      <c r="X105" s="33" t="str">
        <f t="shared" ca="1" si="8"/>
        <v>X105</v>
      </c>
      <c r="Y105" s="33" t="str">
        <f t="shared" ca="1" si="8"/>
        <v>Y105</v>
      </c>
      <c r="Z105" s="5" t="str">
        <f t="shared" ca="1" si="8"/>
        <v>Z105</v>
      </c>
      <c r="AA105" s="33" t="str">
        <f t="shared" ca="1" si="8"/>
        <v>AA105</v>
      </c>
      <c r="AB105" s="9" t="str">
        <f t="shared" ca="1" si="8"/>
        <v>AB105</v>
      </c>
      <c r="AC105" s="5" t="str">
        <f t="shared" ca="1" si="8"/>
        <v>AC105</v>
      </c>
      <c r="AD105" s="33" t="str">
        <f t="shared" ca="1" si="8"/>
        <v>AD105</v>
      </c>
      <c r="AE105" s="33" t="str">
        <f t="shared" ca="1" si="8"/>
        <v>AE105</v>
      </c>
      <c r="AF105" s="5" t="str">
        <f t="shared" ca="1" si="8"/>
        <v>AF105</v>
      </c>
      <c r="AG105" s="33" t="str">
        <f t="shared" ca="1" si="7"/>
        <v>AG105</v>
      </c>
      <c r="AH105" s="33" t="str">
        <f t="shared" ca="1" si="7"/>
        <v>AH105</v>
      </c>
      <c r="AI105" s="5" t="str">
        <f t="shared" ca="1" si="7"/>
        <v>AI105</v>
      </c>
      <c r="AJ105" s="33" t="str">
        <f t="shared" ca="1" si="7"/>
        <v>AJ105</v>
      </c>
      <c r="AK105" s="33" t="str">
        <f t="shared" ca="1" si="7"/>
        <v>AK105</v>
      </c>
      <c r="AL105" s="5" t="str">
        <f t="shared" ca="1" si="7"/>
        <v>AL105</v>
      </c>
      <c r="AM105" s="33" t="str">
        <f t="shared" ca="1" si="7"/>
        <v>AM105</v>
      </c>
      <c r="AN105" s="9" t="str">
        <f t="shared" ca="1" si="7"/>
        <v>AN105</v>
      </c>
    </row>
    <row r="106" spans="1:40">
      <c r="A106" s="41" t="s">
        <v>202</v>
      </c>
      <c r="B106" s="5" t="str">
        <f t="shared" ca="1" si="9"/>
        <v>B106</v>
      </c>
      <c r="C106" s="33" t="str">
        <f t="shared" ca="1" si="9"/>
        <v>C106</v>
      </c>
      <c r="D106" s="5" t="str">
        <f t="shared" ca="1" si="9"/>
        <v>D106</v>
      </c>
      <c r="E106" s="33" t="str">
        <f t="shared" ca="1" si="9"/>
        <v>E106</v>
      </c>
      <c r="F106" s="33" t="str">
        <f t="shared" ca="1" si="9"/>
        <v>F106</v>
      </c>
      <c r="G106" s="107" t="str">
        <f t="shared" ca="1" si="9"/>
        <v>G106</v>
      </c>
      <c r="H106" s="107" t="str">
        <f t="shared" ca="1" si="9"/>
        <v>H106</v>
      </c>
      <c r="I106" s="5" t="str">
        <f t="shared" ca="1" si="9"/>
        <v>I106</v>
      </c>
      <c r="J106" s="33" t="str">
        <f t="shared" ca="1" si="9"/>
        <v>J106</v>
      </c>
      <c r="K106" s="33" t="str">
        <f t="shared" ca="1" si="9"/>
        <v>K106</v>
      </c>
      <c r="L106" s="107" t="str">
        <f t="shared" ca="1" si="9"/>
        <v>L106</v>
      </c>
      <c r="P106" s="41" t="s">
        <v>481</v>
      </c>
      <c r="Q106" s="5" t="str">
        <f t="shared" ca="1" si="8"/>
        <v>Q106</v>
      </c>
      <c r="R106" s="33" t="str">
        <f t="shared" ca="1" si="8"/>
        <v>R106</v>
      </c>
      <c r="S106" s="33" t="str">
        <f t="shared" ca="1" si="8"/>
        <v>S106</v>
      </c>
      <c r="T106" s="5" t="str">
        <f t="shared" ca="1" si="8"/>
        <v>T106</v>
      </c>
      <c r="U106" s="33" t="str">
        <f t="shared" ca="1" si="8"/>
        <v>U106</v>
      </c>
      <c r="V106" s="33" t="str">
        <f t="shared" ca="1" si="8"/>
        <v>V106</v>
      </c>
      <c r="W106" s="5" t="str">
        <f t="shared" ca="1" si="8"/>
        <v>W106</v>
      </c>
      <c r="X106" s="33" t="str">
        <f t="shared" ca="1" si="8"/>
        <v>X106</v>
      </c>
      <c r="Y106" s="33" t="str">
        <f t="shared" ca="1" si="8"/>
        <v>Y106</v>
      </c>
      <c r="Z106" s="5" t="str">
        <f t="shared" ca="1" si="8"/>
        <v>Z106</v>
      </c>
      <c r="AA106" s="33" t="str">
        <f t="shared" ca="1" si="8"/>
        <v>AA106</v>
      </c>
      <c r="AB106" s="9" t="str">
        <f t="shared" ca="1" si="8"/>
        <v>AB106</v>
      </c>
      <c r="AC106" s="5" t="str">
        <f t="shared" ca="1" si="8"/>
        <v>AC106</v>
      </c>
      <c r="AD106" s="33" t="str">
        <f t="shared" ca="1" si="8"/>
        <v>AD106</v>
      </c>
      <c r="AE106" s="33" t="str">
        <f t="shared" ca="1" si="8"/>
        <v>AE106</v>
      </c>
      <c r="AF106" s="5" t="str">
        <f t="shared" ca="1" si="8"/>
        <v>AF106</v>
      </c>
      <c r="AG106" s="33" t="str">
        <f t="shared" ca="1" si="7"/>
        <v>AG106</v>
      </c>
      <c r="AH106" s="33" t="str">
        <f t="shared" ca="1" si="7"/>
        <v>AH106</v>
      </c>
      <c r="AI106" s="5" t="str">
        <f t="shared" ca="1" si="7"/>
        <v>AI106</v>
      </c>
      <c r="AJ106" s="33" t="str">
        <f t="shared" ca="1" si="7"/>
        <v>AJ106</v>
      </c>
      <c r="AK106" s="33" t="str">
        <f t="shared" ca="1" si="7"/>
        <v>AK106</v>
      </c>
      <c r="AL106" s="5" t="str">
        <f t="shared" ca="1" si="7"/>
        <v>AL106</v>
      </c>
      <c r="AM106" s="33" t="str">
        <f t="shared" ca="1" si="7"/>
        <v>AM106</v>
      </c>
      <c r="AN106" s="9" t="str">
        <f t="shared" ca="1" si="7"/>
        <v>AN106</v>
      </c>
    </row>
    <row r="107" spans="1:40">
      <c r="A107" s="41" t="s">
        <v>204</v>
      </c>
      <c r="B107" s="5" t="str">
        <f t="shared" ca="1" si="9"/>
        <v>B107</v>
      </c>
      <c r="C107" s="33" t="str">
        <f t="shared" ca="1" si="9"/>
        <v>C107</v>
      </c>
      <c r="D107" s="5" t="str">
        <f t="shared" ca="1" si="9"/>
        <v>D107</v>
      </c>
      <c r="E107" s="33" t="str">
        <f t="shared" ca="1" si="9"/>
        <v>E107</v>
      </c>
      <c r="F107" s="33" t="str">
        <f t="shared" ca="1" si="9"/>
        <v>F107</v>
      </c>
      <c r="G107" s="107" t="str">
        <f t="shared" ca="1" si="9"/>
        <v>G107</v>
      </c>
      <c r="H107" s="107" t="str">
        <f t="shared" ca="1" si="9"/>
        <v>H107</v>
      </c>
      <c r="I107" s="5" t="str">
        <f t="shared" ca="1" si="9"/>
        <v>I107</v>
      </c>
      <c r="J107" s="33" t="str">
        <f t="shared" ca="1" si="9"/>
        <v>J107</v>
      </c>
      <c r="K107" s="33" t="str">
        <f t="shared" ca="1" si="9"/>
        <v>K107</v>
      </c>
      <c r="L107" s="107" t="str">
        <f t="shared" ca="1" si="9"/>
        <v>L107</v>
      </c>
      <c r="P107" s="41" t="s">
        <v>482</v>
      </c>
      <c r="Q107" s="5" t="str">
        <f t="shared" ca="1" si="8"/>
        <v>Q107</v>
      </c>
      <c r="R107" s="33" t="str">
        <f t="shared" ca="1" si="8"/>
        <v>R107</v>
      </c>
      <c r="S107" s="33" t="str">
        <f t="shared" ca="1" si="8"/>
        <v>S107</v>
      </c>
      <c r="T107" s="5" t="str">
        <f t="shared" ca="1" si="8"/>
        <v>T107</v>
      </c>
      <c r="U107" s="33" t="str">
        <f t="shared" ca="1" si="8"/>
        <v>U107</v>
      </c>
      <c r="V107" s="33" t="str">
        <f t="shared" ca="1" si="8"/>
        <v>V107</v>
      </c>
      <c r="W107" s="5" t="str">
        <f t="shared" ca="1" si="8"/>
        <v>W107</v>
      </c>
      <c r="X107" s="33" t="str">
        <f t="shared" ca="1" si="8"/>
        <v>X107</v>
      </c>
      <c r="Y107" s="33" t="str">
        <f t="shared" ca="1" si="8"/>
        <v>Y107</v>
      </c>
      <c r="Z107" s="5" t="str">
        <f t="shared" ca="1" si="8"/>
        <v>Z107</v>
      </c>
      <c r="AA107" s="33" t="str">
        <f t="shared" ca="1" si="8"/>
        <v>AA107</v>
      </c>
      <c r="AB107" s="9" t="str">
        <f t="shared" ca="1" si="8"/>
        <v>AB107</v>
      </c>
      <c r="AC107" s="5" t="str">
        <f t="shared" ca="1" si="8"/>
        <v>AC107</v>
      </c>
      <c r="AD107" s="33" t="str">
        <f t="shared" ca="1" si="8"/>
        <v>AD107</v>
      </c>
      <c r="AE107" s="33" t="str">
        <f t="shared" ca="1" si="8"/>
        <v>AE107</v>
      </c>
      <c r="AF107" s="5" t="str">
        <f t="shared" ca="1" si="8"/>
        <v>AF107</v>
      </c>
      <c r="AG107" s="33" t="str">
        <f t="shared" ca="1" si="7"/>
        <v>AG107</v>
      </c>
      <c r="AH107" s="33" t="str">
        <f t="shared" ca="1" si="7"/>
        <v>AH107</v>
      </c>
      <c r="AI107" s="5" t="str">
        <f t="shared" ca="1" si="7"/>
        <v>AI107</v>
      </c>
      <c r="AJ107" s="33" t="str">
        <f t="shared" ca="1" si="7"/>
        <v>AJ107</v>
      </c>
      <c r="AK107" s="33" t="str">
        <f t="shared" ca="1" si="7"/>
        <v>AK107</v>
      </c>
      <c r="AL107" s="5" t="str">
        <f t="shared" ca="1" si="7"/>
        <v>AL107</v>
      </c>
      <c r="AM107" s="33" t="str">
        <f t="shared" ca="1" si="7"/>
        <v>AM107</v>
      </c>
      <c r="AN107" s="9" t="str">
        <f t="shared" ca="1" si="7"/>
        <v>AN107</v>
      </c>
    </row>
    <row r="108" spans="1:40">
      <c r="A108" s="41" t="s">
        <v>205</v>
      </c>
      <c r="B108" s="5" t="str">
        <f t="shared" ca="1" si="9"/>
        <v>B108</v>
      </c>
      <c r="C108" s="33" t="str">
        <f t="shared" ca="1" si="9"/>
        <v>C108</v>
      </c>
      <c r="D108" s="5" t="str">
        <f t="shared" ca="1" si="9"/>
        <v>D108</v>
      </c>
      <c r="E108" s="33" t="str">
        <f t="shared" ca="1" si="9"/>
        <v>E108</v>
      </c>
      <c r="F108" s="33" t="str">
        <f t="shared" ca="1" si="9"/>
        <v>F108</v>
      </c>
      <c r="G108" s="107" t="str">
        <f t="shared" ca="1" si="9"/>
        <v>G108</v>
      </c>
      <c r="H108" s="107" t="str">
        <f t="shared" ca="1" si="9"/>
        <v>H108</v>
      </c>
      <c r="I108" s="5" t="str">
        <f t="shared" ca="1" si="9"/>
        <v>I108</v>
      </c>
      <c r="J108" s="33" t="str">
        <f t="shared" ca="1" si="9"/>
        <v>J108</v>
      </c>
      <c r="K108" s="33" t="str">
        <f t="shared" ca="1" si="9"/>
        <v>K108</v>
      </c>
      <c r="L108" s="107" t="str">
        <f t="shared" ca="1" si="9"/>
        <v>L108</v>
      </c>
      <c r="P108" s="42" t="s">
        <v>483</v>
      </c>
      <c r="Q108" s="6" t="str">
        <f t="shared" ca="1" si="8"/>
        <v>Q108</v>
      </c>
      <c r="R108" s="7" t="str">
        <f t="shared" ca="1" si="8"/>
        <v>R108</v>
      </c>
      <c r="S108" s="7" t="str">
        <f t="shared" ca="1" si="8"/>
        <v>S108</v>
      </c>
      <c r="T108" s="6" t="str">
        <f t="shared" ca="1" si="8"/>
        <v>T108</v>
      </c>
      <c r="U108" s="7" t="str">
        <f t="shared" ca="1" si="8"/>
        <v>U108</v>
      </c>
      <c r="V108" s="7" t="str">
        <f t="shared" ca="1" si="8"/>
        <v>V108</v>
      </c>
      <c r="W108" s="6" t="str">
        <f t="shared" ca="1" si="8"/>
        <v>W108</v>
      </c>
      <c r="X108" s="7" t="str">
        <f t="shared" ca="1" si="8"/>
        <v>X108</v>
      </c>
      <c r="Y108" s="7" t="str">
        <f t="shared" ca="1" si="8"/>
        <v>Y108</v>
      </c>
      <c r="Z108" s="6" t="str">
        <f t="shared" ca="1" si="8"/>
        <v>Z108</v>
      </c>
      <c r="AA108" s="7" t="str">
        <f t="shared" ca="1" si="8"/>
        <v>AA108</v>
      </c>
      <c r="AB108" s="8" t="str">
        <f t="shared" ca="1" si="8"/>
        <v>AB108</v>
      </c>
      <c r="AC108" s="6" t="str">
        <f t="shared" ca="1" si="8"/>
        <v>AC108</v>
      </c>
      <c r="AD108" s="7" t="str">
        <f t="shared" ca="1" si="8"/>
        <v>AD108</v>
      </c>
      <c r="AE108" s="7" t="str">
        <f t="shared" ca="1" si="8"/>
        <v>AE108</v>
      </c>
      <c r="AF108" s="6" t="str">
        <f t="shared" ca="1" si="8"/>
        <v>AF108</v>
      </c>
      <c r="AG108" s="7" t="str">
        <f t="shared" ca="1" si="7"/>
        <v>AG108</v>
      </c>
      <c r="AH108" s="7" t="str">
        <f t="shared" ca="1" si="7"/>
        <v>AH108</v>
      </c>
      <c r="AI108" s="6" t="str">
        <f t="shared" ca="1" si="7"/>
        <v>AI108</v>
      </c>
      <c r="AJ108" s="7" t="str">
        <f t="shared" ca="1" si="7"/>
        <v>AJ108</v>
      </c>
      <c r="AK108" s="7" t="str">
        <f t="shared" ca="1" si="7"/>
        <v>AK108</v>
      </c>
      <c r="AL108" s="6" t="str">
        <f t="shared" ca="1" si="7"/>
        <v>AL108</v>
      </c>
      <c r="AM108" s="7" t="str">
        <f t="shared" ca="1" si="7"/>
        <v>AM108</v>
      </c>
      <c r="AN108" s="8" t="str">
        <f t="shared" ca="1" si="7"/>
        <v>AN108</v>
      </c>
    </row>
    <row r="109" spans="1:40">
      <c r="A109" s="41" t="s">
        <v>206</v>
      </c>
      <c r="B109" s="5" t="str">
        <f t="shared" ca="1" si="9"/>
        <v>B109</v>
      </c>
      <c r="C109" s="33" t="str">
        <f t="shared" ca="1" si="9"/>
        <v>C109</v>
      </c>
      <c r="D109" s="5" t="str">
        <f t="shared" ca="1" si="9"/>
        <v>D109</v>
      </c>
      <c r="E109" s="33" t="str">
        <f t="shared" ca="1" si="9"/>
        <v>E109</v>
      </c>
      <c r="F109" s="33" t="str">
        <f t="shared" ca="1" si="9"/>
        <v>F109</v>
      </c>
      <c r="G109" s="107" t="str">
        <f t="shared" ca="1" si="9"/>
        <v>G109</v>
      </c>
      <c r="H109" s="107" t="str">
        <f t="shared" ca="1" si="9"/>
        <v>H109</v>
      </c>
      <c r="I109" s="5" t="str">
        <f t="shared" ca="1" si="9"/>
        <v>I109</v>
      </c>
      <c r="J109" s="33" t="str">
        <f t="shared" ca="1" si="9"/>
        <v>J109</v>
      </c>
      <c r="K109" s="33" t="str">
        <f t="shared" ca="1" si="9"/>
        <v>K109</v>
      </c>
      <c r="L109" s="107" t="str">
        <f t="shared" ca="1" si="9"/>
        <v>L109</v>
      </c>
    </row>
    <row r="110" spans="1:40">
      <c r="A110" s="41" t="s">
        <v>207</v>
      </c>
      <c r="B110" s="5" t="str">
        <f t="shared" ca="1" si="9"/>
        <v>B110</v>
      </c>
      <c r="C110" s="33" t="str">
        <f t="shared" ca="1" si="9"/>
        <v>C110</v>
      </c>
      <c r="D110" s="5" t="str">
        <f t="shared" ca="1" si="9"/>
        <v>D110</v>
      </c>
      <c r="E110" s="33" t="str">
        <f t="shared" ca="1" si="9"/>
        <v>E110</v>
      </c>
      <c r="F110" s="33" t="str">
        <f t="shared" ca="1" si="9"/>
        <v>F110</v>
      </c>
      <c r="G110" s="107" t="str">
        <f t="shared" ca="1" si="9"/>
        <v>G110</v>
      </c>
      <c r="H110" s="107" t="str">
        <f t="shared" ca="1" si="9"/>
        <v>H110</v>
      </c>
      <c r="I110" s="5" t="str">
        <f t="shared" ca="1" si="9"/>
        <v>I110</v>
      </c>
      <c r="J110" s="33" t="str">
        <f t="shared" ca="1" si="9"/>
        <v>J110</v>
      </c>
      <c r="K110" s="33" t="str">
        <f t="shared" ca="1" si="9"/>
        <v>K110</v>
      </c>
      <c r="L110" s="107" t="str">
        <f t="shared" ca="1" si="9"/>
        <v>L110</v>
      </c>
    </row>
    <row r="111" spans="1:40">
      <c r="A111" s="41" t="s">
        <v>208</v>
      </c>
      <c r="B111" s="5" t="str">
        <f t="shared" ca="1" si="9"/>
        <v>B111</v>
      </c>
      <c r="C111" s="33" t="str">
        <f t="shared" ca="1" si="9"/>
        <v>C111</v>
      </c>
      <c r="D111" s="5" t="str">
        <f t="shared" ca="1" si="9"/>
        <v>D111</v>
      </c>
      <c r="E111" s="33" t="str">
        <f t="shared" ca="1" si="9"/>
        <v>E111</v>
      </c>
      <c r="F111" s="33" t="str">
        <f t="shared" ca="1" si="9"/>
        <v>F111</v>
      </c>
      <c r="G111" s="107" t="str">
        <f t="shared" ca="1" si="9"/>
        <v>G111</v>
      </c>
      <c r="H111" s="107" t="str">
        <f t="shared" ca="1" si="9"/>
        <v>H111</v>
      </c>
      <c r="I111" s="5" t="str">
        <f t="shared" ca="1" si="9"/>
        <v>I111</v>
      </c>
      <c r="J111" s="33" t="str">
        <f t="shared" ca="1" si="9"/>
        <v>J111</v>
      </c>
      <c r="K111" s="33" t="str">
        <f t="shared" ca="1" si="9"/>
        <v>K111</v>
      </c>
      <c r="L111" s="107" t="str">
        <f t="shared" ca="1" si="9"/>
        <v>L111</v>
      </c>
    </row>
    <row r="112" spans="1:40">
      <c r="A112" s="42" t="s">
        <v>209</v>
      </c>
      <c r="B112" s="6" t="str">
        <f t="shared" ca="1" si="9"/>
        <v>B112</v>
      </c>
      <c r="C112" s="7" t="str">
        <f t="shared" ca="1" si="9"/>
        <v>C112</v>
      </c>
      <c r="D112" s="6" t="str">
        <f t="shared" ca="1" si="9"/>
        <v>D112</v>
      </c>
      <c r="E112" s="7" t="str">
        <f t="shared" ca="1" si="9"/>
        <v>E112</v>
      </c>
      <c r="F112" s="7" t="str">
        <f t="shared" ca="1" si="9"/>
        <v>F112</v>
      </c>
      <c r="G112" s="108" t="str">
        <f t="shared" ca="1" si="9"/>
        <v>G112</v>
      </c>
      <c r="H112" s="108" t="str">
        <f t="shared" ca="1" si="9"/>
        <v>H112</v>
      </c>
      <c r="I112" s="6" t="str">
        <f t="shared" ca="1" si="9"/>
        <v>I112</v>
      </c>
      <c r="J112" s="7" t="str">
        <f t="shared" ca="1" si="9"/>
        <v>J112</v>
      </c>
      <c r="K112" s="7" t="str">
        <f t="shared" ca="1" si="9"/>
        <v>K112</v>
      </c>
      <c r="L112" s="108" t="str">
        <f t="shared" ca="1" si="9"/>
        <v>L112</v>
      </c>
    </row>
    <row r="115" spans="1:12">
      <c r="A115" s="38"/>
      <c r="B115" s="38" t="s">
        <v>496</v>
      </c>
      <c r="C115" s="39"/>
      <c r="D115" s="39"/>
      <c r="E115" s="39"/>
      <c r="F115" s="39"/>
      <c r="G115" s="39"/>
      <c r="H115" s="39"/>
      <c r="I115" s="39"/>
      <c r="J115" s="39"/>
      <c r="K115" s="39"/>
      <c r="L115" s="40"/>
    </row>
    <row r="116" spans="1:12">
      <c r="A116" s="41"/>
      <c r="B116" s="42"/>
      <c r="C116" s="43"/>
      <c r="D116" s="43"/>
      <c r="E116" s="43"/>
      <c r="F116" s="43"/>
      <c r="G116" s="43"/>
      <c r="H116" s="43"/>
      <c r="I116" s="43"/>
      <c r="J116" s="43"/>
      <c r="K116" s="43"/>
      <c r="L116" s="44"/>
    </row>
    <row r="117" spans="1:12">
      <c r="A117" s="41"/>
      <c r="B117" s="1079" t="s">
        <v>141</v>
      </c>
      <c r="C117" s="1080"/>
      <c r="D117" s="1080"/>
      <c r="E117" s="1081"/>
      <c r="F117" s="41" t="s">
        <v>142</v>
      </c>
      <c r="G117" s="119"/>
      <c r="I117" s="48" t="s">
        <v>292</v>
      </c>
      <c r="J117" s="87"/>
      <c r="K117" s="38"/>
      <c r="L117" s="40"/>
    </row>
    <row r="118" spans="1:12">
      <c r="A118" s="41" t="s">
        <v>211</v>
      </c>
      <c r="B118" s="48" t="s">
        <v>4</v>
      </c>
      <c r="C118" s="222" t="s">
        <v>5</v>
      </c>
      <c r="D118" s="46" t="s">
        <v>82</v>
      </c>
      <c r="E118" s="46" t="s">
        <v>83</v>
      </c>
      <c r="F118" s="48" t="s">
        <v>4</v>
      </c>
      <c r="G118" s="222" t="s">
        <v>6</v>
      </c>
      <c r="H118" s="46" t="s">
        <v>7</v>
      </c>
      <c r="I118" s="48" t="s">
        <v>303</v>
      </c>
      <c r="J118" s="88" t="s">
        <v>148</v>
      </c>
      <c r="K118" s="234" t="s">
        <v>149</v>
      </c>
      <c r="L118" s="90" t="s">
        <v>150</v>
      </c>
    </row>
    <row r="119" spans="1:12">
      <c r="A119" s="42"/>
      <c r="B119" s="49" t="s">
        <v>154</v>
      </c>
      <c r="C119" s="50" t="s">
        <v>154</v>
      </c>
      <c r="D119" s="50" t="s">
        <v>154</v>
      </c>
      <c r="E119" s="50" t="s">
        <v>154</v>
      </c>
      <c r="F119" s="49" t="s">
        <v>154</v>
      </c>
      <c r="G119" s="50" t="s">
        <v>154</v>
      </c>
      <c r="H119" s="50" t="s">
        <v>154</v>
      </c>
      <c r="I119" s="49" t="s">
        <v>155</v>
      </c>
      <c r="J119" s="91"/>
      <c r="K119" s="49" t="s">
        <v>11</v>
      </c>
      <c r="L119" s="51" t="s">
        <v>11</v>
      </c>
    </row>
    <row r="120" spans="1:12">
      <c r="A120" s="99" t="s">
        <v>212</v>
      </c>
      <c r="B120" s="3" t="str">
        <f t="shared" ref="B120:L121" ca="1" si="10">ADDRESS(CELL("row",$A120),CELL("col",B$1),4,TRUE)</f>
        <v>B120</v>
      </c>
      <c r="C120" s="236" t="str">
        <f t="shared" ca="1" si="10"/>
        <v>C120</v>
      </c>
      <c r="D120" s="236" t="str">
        <f t="shared" ca="1" si="10"/>
        <v>D120</v>
      </c>
      <c r="E120" s="236" t="str">
        <f t="shared" ca="1" si="10"/>
        <v>E120</v>
      </c>
      <c r="F120" s="3" t="str">
        <f t="shared" ca="1" si="10"/>
        <v>F120</v>
      </c>
      <c r="G120" s="236" t="str">
        <f t="shared" ca="1" si="10"/>
        <v>G120</v>
      </c>
      <c r="H120" s="236" t="str">
        <f t="shared" ca="1" si="10"/>
        <v>H120</v>
      </c>
      <c r="I120" s="3" t="str">
        <f t="shared" ca="1" si="10"/>
        <v>I120</v>
      </c>
      <c r="J120" s="3" t="str">
        <f t="shared" ca="1" si="10"/>
        <v>J120</v>
      </c>
      <c r="K120" s="3" t="str">
        <f t="shared" ca="1" si="10"/>
        <v>K120</v>
      </c>
      <c r="L120" s="4" t="str">
        <f t="shared" ca="1" si="10"/>
        <v>L120</v>
      </c>
    </row>
    <row r="121" spans="1:12">
      <c r="A121" s="100" t="s">
        <v>213</v>
      </c>
      <c r="B121" s="6" t="str">
        <f t="shared" ca="1" si="10"/>
        <v>B121</v>
      </c>
      <c r="C121" s="7" t="str">
        <f t="shared" ca="1" si="10"/>
        <v>C121</v>
      </c>
      <c r="D121" s="7" t="str">
        <f t="shared" ca="1" si="10"/>
        <v>D121</v>
      </c>
      <c r="E121" s="7" t="str">
        <f t="shared" ca="1" si="10"/>
        <v>E121</v>
      </c>
      <c r="F121" s="6" t="str">
        <f t="shared" ca="1" si="10"/>
        <v>F121</v>
      </c>
      <c r="G121" s="7" t="str">
        <f t="shared" ca="1" si="10"/>
        <v>G121</v>
      </c>
      <c r="H121" s="7" t="str">
        <f t="shared" ca="1" si="10"/>
        <v>H121</v>
      </c>
      <c r="I121" s="6" t="str">
        <f t="shared" ca="1" si="10"/>
        <v>I121</v>
      </c>
      <c r="J121" s="6" t="str">
        <f t="shared" ca="1" si="10"/>
        <v>J121</v>
      </c>
      <c r="K121" s="6" t="str">
        <f t="shared" ca="1" si="10"/>
        <v>K121</v>
      </c>
      <c r="L121" s="8" t="str">
        <f t="shared" ca="1" si="10"/>
        <v>L121</v>
      </c>
    </row>
    <row r="124" spans="1:12">
      <c r="A124" s="38"/>
      <c r="B124" s="38" t="s">
        <v>497</v>
      </c>
      <c r="C124" s="39"/>
      <c r="D124" s="39"/>
      <c r="E124" s="39"/>
      <c r="F124" s="39"/>
      <c r="G124" s="39"/>
      <c r="H124" s="39"/>
      <c r="I124" s="39"/>
      <c r="J124" s="39"/>
      <c r="K124" s="39"/>
      <c r="L124" s="40"/>
    </row>
    <row r="125" spans="1:12">
      <c r="A125" s="41"/>
      <c r="B125" s="42"/>
      <c r="C125" s="43"/>
      <c r="D125" s="43"/>
      <c r="E125" s="43"/>
      <c r="F125" s="43"/>
      <c r="G125" s="43"/>
      <c r="H125" s="43"/>
      <c r="I125" s="43"/>
      <c r="J125" s="43"/>
      <c r="K125" s="43"/>
      <c r="L125" s="44"/>
    </row>
    <row r="126" spans="1:12">
      <c r="A126" s="41"/>
      <c r="B126" s="1079" t="s">
        <v>141</v>
      </c>
      <c r="C126" s="1080"/>
      <c r="D126" s="1080"/>
      <c r="E126" s="1081"/>
      <c r="F126" s="41" t="s">
        <v>142</v>
      </c>
      <c r="G126" s="119"/>
      <c r="I126" s="48" t="s">
        <v>292</v>
      </c>
      <c r="J126" s="87"/>
      <c r="K126" s="38"/>
      <c r="L126" s="40"/>
    </row>
    <row r="127" spans="1:12">
      <c r="A127" s="41" t="s">
        <v>211</v>
      </c>
      <c r="B127" s="48" t="s">
        <v>4</v>
      </c>
      <c r="C127" s="222" t="s">
        <v>5</v>
      </c>
      <c r="D127" s="46" t="s">
        <v>82</v>
      </c>
      <c r="E127" s="46" t="s">
        <v>83</v>
      </c>
      <c r="F127" s="48" t="s">
        <v>4</v>
      </c>
      <c r="G127" s="222" t="s">
        <v>6</v>
      </c>
      <c r="H127" s="46" t="s">
        <v>7</v>
      </c>
      <c r="I127" s="48" t="s">
        <v>303</v>
      </c>
      <c r="J127" s="88" t="s">
        <v>148</v>
      </c>
      <c r="K127" s="234" t="s">
        <v>149</v>
      </c>
      <c r="L127" s="90" t="s">
        <v>150</v>
      </c>
    </row>
    <row r="128" spans="1:12">
      <c r="A128" s="42"/>
      <c r="B128" s="49" t="s">
        <v>154</v>
      </c>
      <c r="C128" s="50" t="s">
        <v>154</v>
      </c>
      <c r="D128" s="50" t="s">
        <v>154</v>
      </c>
      <c r="E128" s="50" t="s">
        <v>154</v>
      </c>
      <c r="F128" s="49" t="s">
        <v>154</v>
      </c>
      <c r="G128" s="50" t="s">
        <v>154</v>
      </c>
      <c r="H128" s="50" t="s">
        <v>154</v>
      </c>
      <c r="I128" s="49" t="s">
        <v>155</v>
      </c>
      <c r="J128" s="91"/>
      <c r="K128" s="49" t="s">
        <v>11</v>
      </c>
      <c r="L128" s="51" t="s">
        <v>11</v>
      </c>
    </row>
    <row r="129" spans="1:39">
      <c r="A129" s="99" t="s">
        <v>212</v>
      </c>
      <c r="B129" s="3" t="str">
        <f t="shared" ref="B129:L130" ca="1" si="11">ADDRESS(CELL("row",$A129),CELL("col",B$1),4,TRUE)</f>
        <v>B129</v>
      </c>
      <c r="C129" s="236" t="str">
        <f t="shared" ca="1" si="11"/>
        <v>C129</v>
      </c>
      <c r="D129" s="236" t="str">
        <f t="shared" ca="1" si="11"/>
        <v>D129</v>
      </c>
      <c r="E129" s="236" t="str">
        <f t="shared" ca="1" si="11"/>
        <v>E129</v>
      </c>
      <c r="F129" s="3" t="str">
        <f t="shared" ca="1" si="11"/>
        <v>F129</v>
      </c>
      <c r="G129" s="236" t="str">
        <f t="shared" ca="1" si="11"/>
        <v>G129</v>
      </c>
      <c r="H129" s="236" t="str">
        <f t="shared" ca="1" si="11"/>
        <v>H129</v>
      </c>
      <c r="I129" s="3" t="str">
        <f t="shared" ca="1" si="11"/>
        <v>I129</v>
      </c>
      <c r="J129" s="3" t="str">
        <f t="shared" ca="1" si="11"/>
        <v>J129</v>
      </c>
      <c r="K129" s="3" t="str">
        <f t="shared" ca="1" si="11"/>
        <v>K129</v>
      </c>
      <c r="L129" s="4" t="str">
        <f t="shared" ca="1" si="11"/>
        <v>L129</v>
      </c>
    </row>
    <row r="130" spans="1:39">
      <c r="A130" s="100" t="s">
        <v>213</v>
      </c>
      <c r="B130" s="6" t="str">
        <f t="shared" ca="1" si="11"/>
        <v>B130</v>
      </c>
      <c r="C130" s="7" t="str">
        <f t="shared" ca="1" si="11"/>
        <v>C130</v>
      </c>
      <c r="D130" s="7" t="str">
        <f t="shared" ca="1" si="11"/>
        <v>D130</v>
      </c>
      <c r="E130" s="7" t="str">
        <f t="shared" ca="1" si="11"/>
        <v>E130</v>
      </c>
      <c r="F130" s="6" t="str">
        <f t="shared" ca="1" si="11"/>
        <v>F130</v>
      </c>
      <c r="G130" s="7" t="str">
        <f t="shared" ca="1" si="11"/>
        <v>G130</v>
      </c>
      <c r="H130" s="7" t="str">
        <f t="shared" ca="1" si="11"/>
        <v>H130</v>
      </c>
      <c r="I130" s="6" t="str">
        <f t="shared" ca="1" si="11"/>
        <v>I130</v>
      </c>
      <c r="J130" s="6" t="str">
        <f t="shared" ca="1" si="11"/>
        <v>J130</v>
      </c>
      <c r="K130" s="6" t="str">
        <f t="shared" ca="1" si="11"/>
        <v>K130</v>
      </c>
      <c r="L130" s="8" t="str">
        <f t="shared" ca="1" si="11"/>
        <v>L130</v>
      </c>
    </row>
    <row r="131" spans="1:39">
      <c r="A131" s="67"/>
      <c r="B131" s="67"/>
      <c r="C131" s="67"/>
      <c r="D131" s="67"/>
      <c r="E131" s="67"/>
      <c r="F131" s="67"/>
      <c r="G131" s="67"/>
      <c r="H131" s="67"/>
      <c r="I131" s="67"/>
      <c r="J131" s="67"/>
      <c r="K131" s="67"/>
      <c r="L131" s="67"/>
      <c r="M131" s="67"/>
      <c r="N131" s="67"/>
      <c r="O131" s="67"/>
      <c r="P131" s="67"/>
      <c r="Q131" s="67"/>
      <c r="R131" s="67"/>
      <c r="S131" s="67"/>
      <c r="T131" s="67"/>
      <c r="U131" s="67"/>
      <c r="V131" s="67"/>
      <c r="W131" s="67"/>
      <c r="X131" s="67"/>
      <c r="Y131" s="67"/>
      <c r="Z131" s="67"/>
      <c r="AA131" s="67"/>
      <c r="AB131" s="67"/>
      <c r="AC131" s="67"/>
      <c r="AD131" s="67"/>
      <c r="AE131" s="67"/>
      <c r="AF131" s="67"/>
      <c r="AG131" s="67"/>
      <c r="AH131" s="67"/>
      <c r="AI131" s="67"/>
      <c r="AJ131" s="67"/>
      <c r="AK131" s="67"/>
      <c r="AL131" s="67"/>
      <c r="AM131" s="67"/>
    </row>
    <row r="137" spans="1:39">
      <c r="A137" s="2" t="s">
        <v>12</v>
      </c>
      <c r="B137" s="12"/>
      <c r="C137" s="12"/>
      <c r="D137" s="12"/>
      <c r="E137" s="12"/>
      <c r="F137" s="12"/>
      <c r="G137" s="12"/>
      <c r="H137" s="12"/>
      <c r="I137" s="2"/>
      <c r="J137" s="12"/>
      <c r="K137" s="12"/>
      <c r="L137" s="12"/>
      <c r="M137" s="12"/>
    </row>
    <row r="138" spans="1:39">
      <c r="A138" s="2"/>
      <c r="B138" s="10"/>
      <c r="C138" s="10"/>
      <c r="D138" s="10"/>
      <c r="E138" s="10"/>
      <c r="F138" s="10"/>
      <c r="G138" s="10"/>
      <c r="H138" s="11"/>
      <c r="M138" s="11"/>
      <c r="Y138" s="2"/>
      <c r="Z138" s="2"/>
      <c r="AA138" s="2"/>
      <c r="AB138" s="2"/>
    </row>
    <row r="139" spans="1:39">
      <c r="A139" s="2"/>
      <c r="B139" s="10" t="s">
        <v>237</v>
      </c>
      <c r="C139" s="10" t="s">
        <v>249</v>
      </c>
      <c r="D139" s="10" t="s">
        <v>250</v>
      </c>
      <c r="E139" s="10" t="s">
        <v>357</v>
      </c>
      <c r="F139" s="10" t="s">
        <v>304</v>
      </c>
      <c r="G139" s="10" t="s">
        <v>384</v>
      </c>
      <c r="H139" s="10" t="str">
        <f>YourData!J$4</f>
        <v>Tested Prg</v>
      </c>
      <c r="I139" s="10"/>
      <c r="J139" s="10"/>
      <c r="M139" s="11"/>
      <c r="Y139" s="2"/>
      <c r="Z139" s="2"/>
      <c r="AA139" s="2"/>
      <c r="AB139" s="2"/>
    </row>
    <row r="140" spans="1:39">
      <c r="A140" s="68" t="s">
        <v>445</v>
      </c>
      <c r="B140" s="12">
        <f>IF(ISBLANK('TRNSYS-TUD'!B62),"",'TRNSYS-TUD'!B62)</f>
        <v>35633.777252734755</v>
      </c>
      <c r="C140" s="12">
        <f>IF(ISBLANK('DOE22'!B62),"",'DOE22'!B62)</f>
        <v>34750</v>
      </c>
      <c r="D140" s="12">
        <f>IF(ISBLANK(DOE21E!B62),"",DOE21E!B62)</f>
        <v>34755</v>
      </c>
      <c r="E140" s="12">
        <f>IF(ISBLANK(EnergyPlus1.0!B62),"",EnergyPlus1.0!B62)</f>
        <v>34745.637542485638</v>
      </c>
      <c r="F140" s="12">
        <f>IF(ISBLANK(CodyRun!B62),"",CodyRun!B62)</f>
        <v>34976.411000001252</v>
      </c>
      <c r="G140" s="12">
        <f>IF(ISBLANK('HOT3000'!B62),"",'HOT3000'!B62)</f>
        <v>35070</v>
      </c>
      <c r="H140" s="12">
        <f>IF(ISBLANK(YourData!B62),"",YourData!B62)</f>
        <v>34997.782850431497</v>
      </c>
      <c r="I140" s="12"/>
      <c r="J140" s="12"/>
      <c r="K140" s="12"/>
      <c r="L140" s="12"/>
      <c r="M140" s="12"/>
      <c r="Y140" s="2"/>
      <c r="Z140" s="2"/>
      <c r="AA140" s="2"/>
      <c r="AB140" s="2"/>
    </row>
    <row r="141" spans="1:39">
      <c r="A141" s="68" t="s">
        <v>446</v>
      </c>
      <c r="B141" s="12">
        <f>IF(ISBLANK('TRNSYS-TUD'!B63),"",'TRNSYS-TUD'!B63)</f>
        <v>39973.379846119082</v>
      </c>
      <c r="C141" s="12">
        <f>IF(ISBLANK('DOE22'!B63),"",'DOE22'!B63)</f>
        <v>39379</v>
      </c>
      <c r="D141" s="12">
        <f>IF(ISBLANK(DOE21E!B63),"",DOE21E!B63)</f>
        <v>39384</v>
      </c>
      <c r="E141" s="12">
        <f>IF(ISBLANK(EnergyPlus1.0!B63),"",EnergyPlus1.0!B63)</f>
        <v>39290.36408912098</v>
      </c>
      <c r="F141" s="12">
        <f>IF(ISBLANK(CodyRun!B63),"",CodyRun!B63)</f>
        <v>39519.569000001269</v>
      </c>
      <c r="G141" s="12">
        <f>IF(ISBLANK('HOT3000'!B63),"",'HOT3000'!B63)</f>
        <v>39608</v>
      </c>
      <c r="H141" s="12">
        <f>IF(ISBLANK(YourData!B63),"",YourData!B63)</f>
        <v>39393.138871772615</v>
      </c>
      <c r="I141" s="12"/>
      <c r="J141" s="12"/>
      <c r="K141" s="12"/>
      <c r="L141" s="12"/>
      <c r="M141" s="12"/>
      <c r="Y141" s="2"/>
      <c r="Z141" s="2"/>
      <c r="AA141" s="2"/>
      <c r="AB141" s="2"/>
    </row>
    <row r="142" spans="1:39">
      <c r="A142" s="68" t="s">
        <v>447</v>
      </c>
      <c r="B142" s="12">
        <f>IF(ISBLANK('TRNSYS-TUD'!B64),"",'TRNSYS-TUD'!B64)</f>
        <v>40059.657032557334</v>
      </c>
      <c r="C142" s="12">
        <f>IF(ISBLANK('DOE22'!B64),"",'DOE22'!B64)</f>
        <v>38745</v>
      </c>
      <c r="D142" s="12">
        <f>IF(ISBLANK(DOE21E!B64),"",DOE21E!B64)</f>
        <v>38792</v>
      </c>
      <c r="E142" s="12">
        <f>IF(ISBLANK(EnergyPlus1.0!B64),"",EnergyPlus1.0!B64)</f>
        <v>39079.100197486965</v>
      </c>
      <c r="F142" s="12">
        <f>IF(ISBLANK(CodyRun!B64),"",CodyRun!B64)</f>
        <v>39400.815000001385</v>
      </c>
      <c r="G142" s="12">
        <f>IF(ISBLANK('HOT3000'!B64),"",'HOT3000'!B64)</f>
        <v>39457</v>
      </c>
      <c r="H142" s="12">
        <f>IF(ISBLANK(YourData!B64),"",YourData!B64)</f>
        <v>39325.153538822175</v>
      </c>
      <c r="I142" s="12"/>
      <c r="J142" s="12"/>
      <c r="K142" s="12"/>
      <c r="L142" s="12"/>
      <c r="M142" s="12"/>
      <c r="Y142" s="2"/>
      <c r="Z142" s="2"/>
      <c r="AA142" s="2"/>
      <c r="AB142" s="2"/>
    </row>
    <row r="143" spans="1:39">
      <c r="A143" s="68" t="s">
        <v>448</v>
      </c>
      <c r="B143" s="12">
        <f>IF(ISBLANK('TRNSYS-TUD'!B65),"",'TRNSYS-TUD'!B65)</f>
        <v>40963.300377974272</v>
      </c>
      <c r="C143" s="12">
        <f>IF(ISBLANK('DOE22'!B65),"",'DOE22'!B65)</f>
        <v>39708</v>
      </c>
      <c r="D143" s="12">
        <f>IF(ISBLANK(DOE21E!B65),"",DOE21E!B65)</f>
        <v>39438</v>
      </c>
      <c r="E143" s="12">
        <f>IF(ISBLANK(EnergyPlus1.0!B65),"",EnergyPlus1.0!B65)</f>
        <v>40143.373589549512</v>
      </c>
      <c r="F143" s="12">
        <f>IF(ISBLANK(CodyRun!B65),"",CodyRun!B65)</f>
        <v>40535.137000001225</v>
      </c>
      <c r="G143" s="12">
        <f>IF(ISBLANK('HOT3000'!B65),"",'HOT3000'!B65)</f>
        <v>40330</v>
      </c>
      <c r="H143" s="12">
        <f>IF(ISBLANK(YourData!B65),"",YourData!B65)</f>
        <v>38614.298550136482</v>
      </c>
      <c r="I143" s="12"/>
      <c r="J143" s="12"/>
      <c r="K143" s="12"/>
      <c r="L143" s="12"/>
      <c r="M143" s="12"/>
      <c r="Y143" s="2"/>
      <c r="Z143" s="2"/>
      <c r="AA143" s="2"/>
      <c r="AB143" s="2"/>
    </row>
    <row r="144" spans="1:39">
      <c r="A144" s="68" t="s">
        <v>449</v>
      </c>
      <c r="B144" s="12">
        <f>IF(ISBLANK('TRNSYS-TUD'!B66),"",'TRNSYS-TUD'!B66)</f>
        <v>40619.295122139025</v>
      </c>
      <c r="C144" s="12">
        <f>IF(ISBLANK('DOE22'!B66),"",'DOE22'!B66)</f>
        <v>39358</v>
      </c>
      <c r="D144" s="12">
        <f>IF(ISBLANK(DOE21E!B66),"",DOE21E!B66)</f>
        <v>39265</v>
      </c>
      <c r="E144" s="12">
        <f>IF(ISBLANK(EnergyPlus1.0!B66),"",EnergyPlus1.0!B66)</f>
        <v>39783.018546382402</v>
      </c>
      <c r="F144" s="12">
        <f>IF(ISBLANK(CodyRun!B66),"",CodyRun!B66)</f>
        <v>40065.261000001236</v>
      </c>
      <c r="G144" s="12">
        <f>IF(ISBLANK('HOT3000'!B66),"",'HOT3000'!B66)</f>
        <v>39947</v>
      </c>
      <c r="H144" s="12">
        <f>IF(ISBLANK(YourData!B66),"",YourData!B66)</f>
        <v>38773.44927413718</v>
      </c>
      <c r="I144" s="12"/>
      <c r="J144" s="12"/>
      <c r="K144" s="12"/>
      <c r="L144" s="12"/>
      <c r="M144" s="12"/>
      <c r="Y144" s="2"/>
      <c r="Z144" s="2"/>
      <c r="AA144" s="2"/>
      <c r="AB144" s="2"/>
    </row>
    <row r="145" spans="1:28">
      <c r="A145" s="68" t="s">
        <v>450</v>
      </c>
      <c r="B145" s="12">
        <f>IF(ISBLANK('TRNSYS-TUD'!B67),"",'TRNSYS-TUD'!B67)</f>
        <v>32236.979468446429</v>
      </c>
      <c r="C145" s="12">
        <f>IF(ISBLANK('DOE22'!B67),"",'DOE22'!B67)</f>
        <v>30547</v>
      </c>
      <c r="D145" s="12">
        <f>IF(ISBLANK(DOE21E!B67),"",DOE21E!B67)</f>
        <v>30548</v>
      </c>
      <c r="E145" s="12">
        <f>IF(ISBLANK(EnergyPlus1.0!B67),"",EnergyPlus1.0!B67)</f>
        <v>31145.113646751332</v>
      </c>
      <c r="F145" s="12">
        <f>IF(ISBLANK(CodyRun!B67),"",CodyRun!B67)</f>
        <v>31586.592000001216</v>
      </c>
      <c r="G145" s="12">
        <f>IF(ISBLANK('HOT3000'!B67),"",'HOT3000'!B67)</f>
        <v>31742</v>
      </c>
      <c r="H145" s="12">
        <f>IF(ISBLANK(YourData!B67),"",YourData!B67)</f>
        <v>31355.340879914918</v>
      </c>
      <c r="I145" s="12"/>
      <c r="J145" s="12"/>
      <c r="K145" s="12"/>
      <c r="L145" s="12"/>
      <c r="M145" s="12"/>
      <c r="Y145" s="2"/>
      <c r="Z145" s="2"/>
      <c r="AA145" s="2"/>
      <c r="AB145" s="2"/>
    </row>
    <row r="146" spans="1:28">
      <c r="A146" s="68" t="s">
        <v>451</v>
      </c>
      <c r="B146" s="12">
        <f>IF(ISBLANK('TRNSYS-TUD'!B68),"",'TRNSYS-TUD'!B68)</f>
        <v>55298.791720929417</v>
      </c>
      <c r="C146" s="12">
        <f>IF(ISBLANK('DOE22'!B68),"",'DOE22'!B68)</f>
        <v>54064</v>
      </c>
      <c r="D146" s="12">
        <f>IF(ISBLANK(DOE21E!B68),"",DOE21E!B68)</f>
        <v>54016</v>
      </c>
      <c r="E146" s="12">
        <f>IF(ISBLANK(EnergyPlus1.0!B68),"",EnergyPlus1.0!B68)</f>
        <v>54704.710962209792</v>
      </c>
      <c r="F146" s="12">
        <f>IF(ISBLANK(CodyRun!B68),"",CodyRun!B68)</f>
        <v>54843.258000001253</v>
      </c>
      <c r="G146" s="12">
        <f>IF(ISBLANK('HOT3000'!B68),"",'HOT3000'!B68)</f>
        <v>55068</v>
      </c>
      <c r="H146" s="12">
        <f>IF(ISBLANK(YourData!B68),"",YourData!B68)</f>
        <v>54912.288316025653</v>
      </c>
      <c r="I146" s="12"/>
      <c r="J146" s="12"/>
      <c r="K146" s="12"/>
      <c r="L146" s="12"/>
      <c r="M146" s="12"/>
      <c r="Y146" s="2"/>
      <c r="Z146" s="2"/>
      <c r="AA146" s="2"/>
      <c r="AB146" s="2"/>
    </row>
    <row r="147" spans="1:28">
      <c r="A147" s="68" t="s">
        <v>462</v>
      </c>
      <c r="B147" s="12">
        <f>IF(ISBLANK('TRNSYS-TUD'!B69),"",'TRNSYS-TUD'!B69)</f>
        <v>32045.153568170928</v>
      </c>
      <c r="C147" s="12">
        <f>IF(ISBLANK('DOE22'!B69),"",'DOE22'!B69)</f>
        <v>30846</v>
      </c>
      <c r="D147" s="12">
        <f>IF(ISBLANK(DOE21E!B69),"",DOE21E!B69)</f>
        <v>30876</v>
      </c>
      <c r="E147" s="12">
        <f>IF(ISBLANK(EnergyPlus1.0!B69),"",EnergyPlus1.0!B69)</f>
        <v>31012.680975386647</v>
      </c>
      <c r="F147" s="12" t="str">
        <f>IF(ISBLANK(CodyRun!B69),"",CodyRun!B69)</f>
        <v/>
      </c>
      <c r="G147" s="12">
        <f>IF(ISBLANK('HOT3000'!B69),"",'HOT3000'!B69)</f>
        <v>31413</v>
      </c>
      <c r="H147" s="12">
        <f>IF(ISBLANK(YourData!B69),"",YourData!B69)</f>
        <v>30732.144793916759</v>
      </c>
      <c r="I147" s="12"/>
      <c r="J147" s="12"/>
      <c r="K147" s="12"/>
      <c r="L147" s="12"/>
      <c r="M147" s="12"/>
      <c r="Y147" s="2"/>
      <c r="Z147" s="2"/>
      <c r="AA147" s="2"/>
      <c r="AB147" s="2"/>
    </row>
    <row r="148" spans="1:28">
      <c r="A148" s="68" t="s">
        <v>463</v>
      </c>
      <c r="B148" s="12">
        <f>IF(ISBLANK('TRNSYS-TUD'!B70),"",'TRNSYS-TUD'!B70)</f>
        <v>32078.431863626436</v>
      </c>
      <c r="C148" s="12">
        <f>IF(ISBLANK('DOE22'!B70),"",'DOE22'!B70)</f>
        <v>31668</v>
      </c>
      <c r="D148" s="12">
        <f>IF(ISBLANK(DOE21E!B70),"",DOE21E!B70)</f>
        <v>31699</v>
      </c>
      <c r="E148" s="12" t="str">
        <f>IF(ISBLANK(EnergyPlus1.0!B70),"",EnergyPlus1.0!B70)</f>
        <v/>
      </c>
      <c r="F148" s="12" t="str">
        <f>IF(ISBLANK(CodyRun!B70),"",CodyRun!B70)</f>
        <v/>
      </c>
      <c r="G148" s="12">
        <f>IF(ISBLANK('HOT3000'!B70),"",'HOT3000'!B70)</f>
        <v>31503</v>
      </c>
      <c r="H148" s="12">
        <f>IF(ISBLANK(YourData!B70),"",YourData!B70)</f>
        <v>34997.782850431497</v>
      </c>
      <c r="I148" s="12"/>
      <c r="J148" s="12"/>
      <c r="K148" s="12"/>
      <c r="L148" s="12"/>
      <c r="M148" s="12"/>
      <c r="Y148" s="2"/>
      <c r="Z148" s="2"/>
      <c r="AA148" s="2"/>
      <c r="AB148" s="2"/>
    </row>
    <row r="149" spans="1:28">
      <c r="A149" s="68" t="s">
        <v>464</v>
      </c>
      <c r="B149" s="12">
        <f>IF(ISBLANK('TRNSYS-TUD'!B71),"",'TRNSYS-TUD'!B71)</f>
        <v>33387.007607424253</v>
      </c>
      <c r="C149" s="12">
        <f>IF(ISBLANK('DOE22'!B71),"",'DOE22'!B71)</f>
        <v>32530</v>
      </c>
      <c r="D149" s="12">
        <f>IF(ISBLANK(DOE21E!B71),"",DOE21E!B71)</f>
        <v>32910</v>
      </c>
      <c r="E149" s="12">
        <f>IF(ISBLANK(EnergyPlus1.0!B71),"",EnergyPlus1.0!B71)</f>
        <v>32735.504626556416</v>
      </c>
      <c r="F149" s="12" t="str">
        <f>IF(ISBLANK(CodyRun!B71),"",CodyRun!B71)</f>
        <v/>
      </c>
      <c r="G149" s="12">
        <f>IF(ISBLANK('HOT3000'!B71),"",'HOT3000'!B71)</f>
        <v>33208</v>
      </c>
      <c r="H149" s="12">
        <f>IF(ISBLANK(YourData!B71),"",YourData!B71)</f>
        <v>34997.782850431497</v>
      </c>
      <c r="I149" s="12"/>
      <c r="J149" s="12"/>
      <c r="K149" s="12"/>
      <c r="L149" s="12"/>
      <c r="M149" s="12"/>
      <c r="Y149" s="2"/>
      <c r="Z149" s="2"/>
      <c r="AA149" s="2"/>
      <c r="AB149" s="2"/>
    </row>
    <row r="150" spans="1:28">
      <c r="A150" s="68" t="s">
        <v>465</v>
      </c>
      <c r="B150" s="12">
        <f>IF(ISBLANK('TRNSYS-TUD'!B72),"",'TRNSYS-TUD'!B72)</f>
        <v>32538.031318731744</v>
      </c>
      <c r="C150" s="12">
        <f>IF(ISBLANK('DOE22'!B72),"",'DOE22'!B72)</f>
        <v>31932</v>
      </c>
      <c r="D150" s="12">
        <f>IF(ISBLANK(DOE21E!B72),"",DOE21E!B72)</f>
        <v>31811</v>
      </c>
      <c r="E150" s="12">
        <f>IF(ISBLANK(EnergyPlus1.0!B72),"",EnergyPlus1.0!B72)</f>
        <v>31772.39698072281</v>
      </c>
      <c r="F150" s="12" t="str">
        <f>IF(ISBLANK(CodyRun!B72),"",CodyRun!B72)</f>
        <v/>
      </c>
      <c r="G150" s="12">
        <f>IF(ISBLANK('HOT3000'!B72),"",'HOT3000'!B72)</f>
        <v>31818</v>
      </c>
      <c r="H150" s="12">
        <f>IF(ISBLANK(YourData!B72),"",YourData!B72)</f>
        <v>32069.005609284963</v>
      </c>
      <c r="I150" s="12"/>
      <c r="J150" s="12"/>
      <c r="K150" s="12"/>
      <c r="L150" s="12"/>
      <c r="M150" s="12"/>
      <c r="Y150" s="2"/>
      <c r="Z150" s="2"/>
      <c r="AA150" s="2"/>
      <c r="AB150" s="2"/>
    </row>
    <row r="151" spans="1:28">
      <c r="A151" s="68" t="s">
        <v>466</v>
      </c>
      <c r="B151" s="12">
        <f>IF(ISBLANK('TRNSYS-TUD'!B73),"",'TRNSYS-TUD'!B73)</f>
        <v>33691.321017245209</v>
      </c>
      <c r="C151" s="12">
        <f>IF(ISBLANK('DOE22'!B73),"",'DOE22'!B73)</f>
        <v>33032</v>
      </c>
      <c r="D151" s="12">
        <f>IF(ISBLANK(DOE21E!B73),"",DOE21E!B73)</f>
        <v>32973</v>
      </c>
      <c r="E151" s="12">
        <f>IF(ISBLANK(EnergyPlus1.0!B73),"",EnergyPlus1.0!B73)</f>
        <v>33031.645273495218</v>
      </c>
      <c r="F151" s="12" t="str">
        <f>IF(ISBLANK(CodyRun!B73),"",CodyRun!B73)</f>
        <v/>
      </c>
      <c r="G151" s="12">
        <f>IF(ISBLANK('HOT3000'!B73),"",'HOT3000'!B73)</f>
        <v>33248</v>
      </c>
      <c r="H151" s="12">
        <f>IF(ISBLANK(YourData!B73),"",YourData!B73)</f>
        <v>33232.179162841763</v>
      </c>
      <c r="I151" s="12"/>
      <c r="J151" s="12"/>
      <c r="K151" s="12"/>
      <c r="L151" s="12"/>
      <c r="M151" s="12"/>
      <c r="Y151" s="2"/>
      <c r="Z151" s="2"/>
      <c r="AA151" s="2"/>
      <c r="AB151" s="2"/>
    </row>
    <row r="152" spans="1:28">
      <c r="A152" s="68" t="s">
        <v>473</v>
      </c>
      <c r="B152" s="12">
        <f>IF(ISBLANK('TRNSYS-TUD'!B74),"",'TRNSYS-TUD'!B74)</f>
        <v>22337.887016316719</v>
      </c>
      <c r="C152" s="12">
        <f>IF(ISBLANK('DOE22'!B74),"",'DOE22'!B74)</f>
        <v>22817</v>
      </c>
      <c r="D152" s="12">
        <f>IF(ISBLANK(DOE21E!B74),"",DOE21E!B74)</f>
        <v>22822</v>
      </c>
      <c r="E152" s="12">
        <f>IF(ISBLANK(EnergyPlus1.0!B74),"",EnergyPlus1.0!B74)</f>
        <v>23034.608109790275</v>
      </c>
      <c r="F152" s="12">
        <f>IF(ISBLANK(CodyRun!B74),"",CodyRun!B74)</f>
        <v>22322.953000000023</v>
      </c>
      <c r="G152" s="12">
        <f>IF(ISBLANK('HOT3000'!B74),"",'HOT3000'!B74)</f>
        <v>23138</v>
      </c>
      <c r="H152" s="12">
        <f>IF(ISBLANK(YourData!B74),"",YourData!B74)</f>
        <v>23053.414210332543</v>
      </c>
      <c r="I152" s="12"/>
      <c r="J152" s="12"/>
      <c r="K152" s="12"/>
      <c r="L152" s="12"/>
      <c r="M152" s="12"/>
      <c r="Y152" s="2"/>
      <c r="Z152" s="2"/>
      <c r="AA152" s="2"/>
      <c r="AB152" s="2"/>
    </row>
    <row r="153" spans="1:28">
      <c r="A153" s="68" t="s">
        <v>475</v>
      </c>
      <c r="B153" s="12">
        <f>IF(ISBLANK('TRNSYS-TUD'!B75),"",'TRNSYS-TUD'!B75)</f>
        <v>17390.851076390049</v>
      </c>
      <c r="C153" s="12">
        <f>IF(ISBLANK('DOE22'!B75),"",'DOE22'!B75)</f>
        <v>17872</v>
      </c>
      <c r="D153" s="12">
        <f>IF(ISBLANK(DOE21E!B75),"",DOE21E!B75)</f>
        <v>17870</v>
      </c>
      <c r="E153" s="12">
        <f>IF(ISBLANK(EnergyPlus1.0!B75),"",EnergyPlus1.0!B75)</f>
        <v>17996.111156143779</v>
      </c>
      <c r="F153" s="12">
        <f>IF(ISBLANK(CodyRun!B75),"",CodyRun!B75)</f>
        <v>17434.537000000029</v>
      </c>
      <c r="G153" s="12">
        <f>IF(ISBLANK('HOT3000'!B75),"",'HOT3000'!B75)</f>
        <v>18051</v>
      </c>
      <c r="H153" s="12">
        <f>IF(ISBLANK(YourData!B75),"",YourData!B75)</f>
        <v>18030.777835579152</v>
      </c>
      <c r="I153" s="12"/>
      <c r="J153" s="12"/>
      <c r="K153" s="12"/>
      <c r="L153" s="12"/>
      <c r="M153" s="12"/>
      <c r="Y153" s="2"/>
      <c r="Z153" s="2"/>
      <c r="AA153" s="2"/>
      <c r="AB153" s="2"/>
    </row>
    <row r="154" spans="1:28">
      <c r="A154" s="68" t="s">
        <v>477</v>
      </c>
      <c r="B154" s="12">
        <f>IF(ISBLANK('TRNSYS-TUD'!B76),"",'TRNSYS-TUD'!B76)</f>
        <v>34608.775362869957</v>
      </c>
      <c r="C154" s="12">
        <f>IF(ISBLANK('DOE22'!B76),"",'DOE22'!B76)</f>
        <v>35971</v>
      </c>
      <c r="D154" s="12">
        <f>IF(ISBLANK(DOE21E!B76),"",DOE21E!B76)</f>
        <v>35970</v>
      </c>
      <c r="E154" s="12">
        <f>IF(ISBLANK(EnergyPlus1.0!B76),"",EnergyPlus1.0!B76)</f>
        <v>35732.483805592987</v>
      </c>
      <c r="F154" s="12">
        <f>IF(ISBLANK(CodyRun!B76),"",CodyRun!B76)</f>
        <v>34848.63700000001</v>
      </c>
      <c r="G154" s="12">
        <f>IF(ISBLANK('HOT3000'!B76),"",'HOT3000'!B76)</f>
        <v>35845</v>
      </c>
      <c r="H154" s="12">
        <f>IF(ISBLANK(YourData!B76),"",YourData!B76)</f>
        <v>35791.072551083089</v>
      </c>
      <c r="I154" s="12"/>
      <c r="J154" s="12"/>
      <c r="K154" s="12"/>
      <c r="L154" s="12"/>
      <c r="M154" s="12"/>
      <c r="Y154" s="2"/>
      <c r="Z154" s="2"/>
      <c r="AA154" s="2"/>
      <c r="AB154" s="2"/>
    </row>
    <row r="155" spans="1:28">
      <c r="A155" s="68" t="s">
        <v>478</v>
      </c>
      <c r="B155" s="12">
        <f>IF(ISBLANK('TRNSYS-TUD'!B77),"",'TRNSYS-TUD'!B77)</f>
        <v>24986.581989315273</v>
      </c>
      <c r="C155" s="12">
        <f>IF(ISBLANK('DOE22'!B77),"",'DOE22'!B77)</f>
        <v>25389</v>
      </c>
      <c r="D155" s="12">
        <f>IF(ISBLANK(DOE21E!B77),"",DOE21E!B77)</f>
        <v>25390</v>
      </c>
      <c r="E155" s="12">
        <f>IF(ISBLANK(EnergyPlus1.0!B77),"",EnergyPlus1.0!B77)</f>
        <v>25017.177618583835</v>
      </c>
      <c r="F155" s="12">
        <f>IF(ISBLANK(CodyRun!B77),"",CodyRun!B77)</f>
        <v>25131.070000000262</v>
      </c>
      <c r="G155" s="12">
        <f>IF(ISBLANK('HOT3000'!B77),"",'HOT3000'!B77)</f>
        <v>25781</v>
      </c>
      <c r="H155" s="12">
        <f>IF(ISBLANK(YourData!B77),"",YourData!B77)</f>
        <v>25788.215194031163</v>
      </c>
      <c r="I155" s="12"/>
      <c r="J155" s="12"/>
      <c r="K155" s="12"/>
      <c r="L155" s="12"/>
      <c r="M155" s="12"/>
      <c r="Y155" s="2"/>
      <c r="Z155" s="2"/>
      <c r="AA155" s="2"/>
      <c r="AB155" s="2"/>
    </row>
    <row r="156" spans="1:28">
      <c r="A156" s="68" t="s">
        <v>479</v>
      </c>
      <c r="B156" s="12">
        <f>IF(ISBLANK('TRNSYS-TUD'!B78),"",'TRNSYS-TUD'!B78)</f>
        <v>23544.160692124755</v>
      </c>
      <c r="C156" s="12">
        <f>IF(ISBLANK('DOE22'!B78),"",'DOE22'!B78)</f>
        <v>24293</v>
      </c>
      <c r="D156" s="12">
        <f>IF(ISBLANK(DOE21E!B78),"",DOE21E!B78)</f>
        <v>24307</v>
      </c>
      <c r="E156" s="12">
        <f>IF(ISBLANK(EnergyPlus1.0!B78),"",EnergyPlus1.0!B78)</f>
        <v>24077.724718093501</v>
      </c>
      <c r="F156" s="12">
        <f>IF(ISBLANK(CodyRun!B78),"",CodyRun!B78)</f>
        <v>23619.743999999955</v>
      </c>
      <c r="G156" s="12">
        <f>IF(ISBLANK('HOT3000'!B78),"",'HOT3000'!B78)</f>
        <v>24360</v>
      </c>
      <c r="H156" s="12">
        <f>IF(ISBLANK(YourData!B78),"",YourData!B78)</f>
        <v>24362.730551355835</v>
      </c>
      <c r="I156" s="12"/>
      <c r="J156" s="12"/>
      <c r="K156" s="12"/>
      <c r="L156" s="12"/>
      <c r="M156" s="12"/>
      <c r="Y156" s="2"/>
      <c r="Z156" s="2"/>
      <c r="AA156" s="2"/>
      <c r="AB156" s="2"/>
    </row>
    <row r="157" spans="1:28">
      <c r="A157" s="68" t="s">
        <v>480</v>
      </c>
      <c r="B157" s="12">
        <f>IF(ISBLANK('TRNSYS-TUD'!B79),"",'TRNSYS-TUD'!B79)</f>
        <v>20320.873963030244</v>
      </c>
      <c r="C157" s="12">
        <f>IF(ISBLANK('DOE22'!B79),"",'DOE22'!B79)</f>
        <v>20408</v>
      </c>
      <c r="D157" s="12">
        <f>IF(ISBLANK(DOE21E!B79),"",DOE21E!B79)</f>
        <v>20421</v>
      </c>
      <c r="E157" s="12">
        <f>IF(ISBLANK(EnergyPlus1.0!B79),"",EnergyPlus1.0!B79)</f>
        <v>20701.560304430714</v>
      </c>
      <c r="F157" s="12">
        <f>IF(ISBLANK(CodyRun!B79),"",CodyRun!B79)</f>
        <v>20241.712999999996</v>
      </c>
      <c r="G157" s="12">
        <f>IF(ISBLANK('HOT3000'!B79),"",'HOT3000'!B79)</f>
        <v>21323</v>
      </c>
      <c r="H157" s="12">
        <f>IF(ISBLANK(YourData!B79),"",YourData!B79)</f>
        <v>20760.960949552937</v>
      </c>
      <c r="I157" s="12"/>
      <c r="J157" s="12"/>
      <c r="K157" s="12"/>
      <c r="L157" s="12"/>
      <c r="M157" s="12"/>
      <c r="Y157" s="2"/>
      <c r="Z157" s="2"/>
      <c r="AA157" s="2"/>
      <c r="AB157" s="2"/>
    </row>
    <row r="158" spans="1:28">
      <c r="A158" s="68" t="s">
        <v>481</v>
      </c>
      <c r="B158" s="12">
        <f>IF(ISBLANK('TRNSYS-TUD'!B80),"",'TRNSYS-TUD'!B80)</f>
        <v>17281.271045603677</v>
      </c>
      <c r="C158" s="12">
        <f>IF(ISBLANK('DOE22'!B80),"",'DOE22'!B80)</f>
        <v>17540</v>
      </c>
      <c r="D158" s="12">
        <f>IF(ISBLANK(DOE21E!B80),"",DOE21E!B80)</f>
        <v>17537</v>
      </c>
      <c r="E158" s="12">
        <f>IF(ISBLANK(EnergyPlus1.0!B80),"",EnergyPlus1.0!B80)</f>
        <v>17741.943188338209</v>
      </c>
      <c r="F158" s="12">
        <f>IF(ISBLANK(CodyRun!B80),"",CodyRun!B80)</f>
        <v>17442.46800000007</v>
      </c>
      <c r="G158" s="12">
        <f>IF(ISBLANK('HOT3000'!B80),"",'HOT3000'!B80)</f>
        <v>17875</v>
      </c>
      <c r="H158" s="12">
        <f>IF(ISBLANK(YourData!B80),"",YourData!B80)</f>
        <v>18434.560122231742</v>
      </c>
      <c r="I158" s="12"/>
      <c r="J158" s="12"/>
      <c r="K158" s="12"/>
      <c r="L158" s="12"/>
      <c r="M158" s="12"/>
      <c r="Y158" s="2"/>
      <c r="Z158" s="2"/>
      <c r="AA158" s="2"/>
      <c r="AB158" s="2"/>
    </row>
    <row r="159" spans="1:28">
      <c r="A159" s="68" t="s">
        <v>482</v>
      </c>
      <c r="B159" s="12">
        <f>IF(ISBLANK('TRNSYS-TUD'!B81),"",'TRNSYS-TUD'!B81)</f>
        <v>19430.378480857089</v>
      </c>
      <c r="C159" s="12">
        <f>IF(ISBLANK('DOE22'!B81),"",'DOE22'!B81)</f>
        <v>19878</v>
      </c>
      <c r="D159" s="12">
        <f>IF(ISBLANK(DOE21E!B81),"",DOE21E!B81)</f>
        <v>19874</v>
      </c>
      <c r="E159" s="12">
        <f>IF(ISBLANK(EnergyPlus1.0!B81),"",EnergyPlus1.0!B81)</f>
        <v>19061.112503659155</v>
      </c>
      <c r="F159" s="12">
        <f>IF(ISBLANK(CodyRun!B81),"",CodyRun!B81)</f>
        <v>19536.572000000106</v>
      </c>
      <c r="G159" s="12">
        <f>IF(ISBLANK('HOT3000'!B81),"",'HOT3000'!B81)</f>
        <v>20164</v>
      </c>
      <c r="H159" s="12">
        <f>IF(ISBLANK(YourData!B81),"",YourData!B81)</f>
        <v>20230.768784891832</v>
      </c>
      <c r="I159" s="12"/>
      <c r="J159" s="12"/>
      <c r="K159" s="12"/>
      <c r="L159" s="12"/>
      <c r="M159" s="12"/>
      <c r="Y159" s="2"/>
      <c r="Z159" s="2"/>
      <c r="AA159" s="2"/>
      <c r="AB159" s="2"/>
    </row>
    <row r="160" spans="1:28">
      <c r="A160" s="69" t="s">
        <v>483</v>
      </c>
      <c r="B160" s="12">
        <f>IF(ISBLANK('TRNSYS-TUD'!B82),"",'TRNSYS-TUD'!B82)</f>
        <v>15687.079578945253</v>
      </c>
      <c r="C160" s="12">
        <f>IF(ISBLANK('DOE22'!B82),"",'DOE22'!B82)</f>
        <v>15802</v>
      </c>
      <c r="D160" s="12">
        <f>IF(ISBLANK(DOE21E!B82),"",DOE21E!B82)</f>
        <v>15791</v>
      </c>
      <c r="E160" s="12">
        <f>IF(ISBLANK(EnergyPlus1.0!B82),"",EnergyPlus1.0!B82)</f>
        <v>16635.725867238158</v>
      </c>
      <c r="F160" s="12">
        <f>IF(ISBLANK(CodyRun!B82),"",CodyRun!B82)</f>
        <v>15791.080999999982</v>
      </c>
      <c r="G160" s="12">
        <f>IF(ISBLANK('HOT3000'!B82),"",'HOT3000'!B82)</f>
        <v>16339</v>
      </c>
      <c r="H160" s="12">
        <f>IF(ISBLANK(YourData!B82),"",YourData!B82)</f>
        <v>17012.08780708546</v>
      </c>
      <c r="I160" s="12"/>
      <c r="J160" s="12"/>
      <c r="K160" s="12"/>
      <c r="L160" s="12"/>
      <c r="M160" s="12"/>
      <c r="Y160" s="2"/>
      <c r="Z160" s="2"/>
      <c r="AA160" s="2"/>
      <c r="AB160" s="2"/>
    </row>
    <row r="161" spans="1:28">
      <c r="A161" s="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Y161" s="2"/>
      <c r="Z161" s="2"/>
      <c r="AA161" s="2"/>
      <c r="AB161" s="2"/>
    </row>
    <row r="162" spans="1:28">
      <c r="A162" s="317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Y162" s="2"/>
      <c r="Z162" s="2"/>
      <c r="AA162" s="2"/>
      <c r="AB162" s="2"/>
    </row>
    <row r="163" spans="1:28">
      <c r="A163" s="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Y163" s="2"/>
      <c r="Z163" s="2"/>
      <c r="AA163" s="2"/>
      <c r="AB163" s="2"/>
    </row>
    <row r="164" spans="1:28">
      <c r="A164" s="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R164" s="12"/>
      <c r="S164" s="12"/>
      <c r="T164" s="2"/>
      <c r="U164" s="2"/>
      <c r="V164" s="2"/>
      <c r="W164" s="2"/>
      <c r="X164" s="2"/>
      <c r="Y164" s="2"/>
      <c r="Z164" s="2"/>
      <c r="AA164" s="2"/>
      <c r="AB164" s="2"/>
    </row>
    <row r="165" spans="1:28">
      <c r="A165" s="2"/>
      <c r="B165" s="12"/>
      <c r="C165" s="12"/>
      <c r="D165" s="12"/>
      <c r="E165" s="12"/>
      <c r="F165" s="12"/>
      <c r="G165" s="12"/>
      <c r="H165" s="12"/>
      <c r="I165" s="2"/>
      <c r="J165" s="12"/>
      <c r="K165" s="12"/>
      <c r="L165" s="12"/>
      <c r="M165" s="12"/>
      <c r="R165" s="12"/>
      <c r="S165" s="12"/>
      <c r="T165" s="2"/>
      <c r="U165" s="2"/>
      <c r="V165" s="2"/>
      <c r="W165" s="2"/>
      <c r="X165" s="2"/>
      <c r="Y165" s="2"/>
      <c r="Z165" s="2"/>
      <c r="AA165" s="2"/>
      <c r="AB165" s="2"/>
    </row>
    <row r="166" spans="1:28">
      <c r="A166" s="2"/>
      <c r="B166" s="12"/>
      <c r="C166" s="12"/>
      <c r="D166" s="12"/>
      <c r="E166" s="12"/>
      <c r="F166" s="12"/>
      <c r="G166" s="12"/>
      <c r="H166" s="12"/>
      <c r="I166" s="2"/>
      <c r="J166" s="12"/>
      <c r="K166" s="12"/>
      <c r="L166" s="12"/>
      <c r="M166" s="12"/>
      <c r="R166" s="12"/>
      <c r="S166" s="12"/>
      <c r="T166" s="2"/>
      <c r="U166" s="2"/>
      <c r="V166" s="2"/>
      <c r="W166" s="2"/>
      <c r="X166" s="2"/>
      <c r="Y166" s="2"/>
      <c r="Z166" s="2"/>
      <c r="AA166" s="2"/>
      <c r="AB166" s="2"/>
    </row>
    <row r="167" spans="1:28">
      <c r="A167" s="2" t="s">
        <v>14</v>
      </c>
      <c r="B167" s="12"/>
      <c r="C167" s="12"/>
      <c r="D167" s="12"/>
      <c r="E167" s="12"/>
      <c r="F167" s="12"/>
      <c r="G167" s="12"/>
      <c r="H167" s="12"/>
      <c r="I167" s="2"/>
      <c r="J167" s="12"/>
      <c r="K167" s="12"/>
      <c r="L167" s="12"/>
      <c r="M167" s="12"/>
      <c r="R167" s="12"/>
      <c r="S167" s="12"/>
      <c r="T167" s="2"/>
      <c r="U167" s="2"/>
      <c r="V167" s="2"/>
      <c r="W167" s="2"/>
      <c r="X167" s="2"/>
      <c r="Y167" s="2"/>
      <c r="Z167" s="2"/>
      <c r="AA167" s="2"/>
      <c r="AB167" s="2"/>
    </row>
    <row r="168" spans="1:28">
      <c r="A168" s="2"/>
      <c r="B168" s="10"/>
      <c r="C168" s="10"/>
      <c r="D168" s="10"/>
      <c r="E168" s="10"/>
      <c r="F168" s="10"/>
      <c r="G168" s="10"/>
      <c r="H168" s="11"/>
      <c r="M168" s="11"/>
      <c r="R168" s="12"/>
      <c r="S168" s="12"/>
      <c r="T168" s="2"/>
      <c r="U168" s="2"/>
      <c r="V168" s="2"/>
      <c r="W168" s="2"/>
      <c r="X168" s="2"/>
      <c r="Y168" s="2"/>
      <c r="Z168" s="2"/>
      <c r="AA168" s="2"/>
      <c r="AB168" s="2"/>
    </row>
    <row r="169" spans="1:28">
      <c r="A169" s="2"/>
      <c r="B169" s="10" t="s">
        <v>237</v>
      </c>
      <c r="C169" s="10" t="s">
        <v>249</v>
      </c>
      <c r="D169" s="10" t="s">
        <v>250</v>
      </c>
      <c r="E169" s="10" t="s">
        <v>357</v>
      </c>
      <c r="F169" s="10" t="s">
        <v>304</v>
      </c>
      <c r="G169" s="10" t="s">
        <v>384</v>
      </c>
      <c r="H169" s="10" t="str">
        <f>YourData!J$4</f>
        <v>Tested Prg</v>
      </c>
      <c r="I169" s="10"/>
      <c r="J169" s="10"/>
      <c r="M169" s="11"/>
      <c r="R169" s="12"/>
      <c r="S169" s="12"/>
      <c r="T169" s="2"/>
      <c r="U169" s="2"/>
      <c r="V169" s="2"/>
      <c r="W169" s="2"/>
      <c r="X169" s="2"/>
      <c r="Y169" s="2"/>
      <c r="Z169" s="2"/>
      <c r="AA169" s="2"/>
      <c r="AB169" s="2"/>
    </row>
    <row r="170" spans="1:28">
      <c r="A170" s="68" t="s">
        <v>445</v>
      </c>
      <c r="B170" s="12">
        <f>IF(ISBLANK('TRNSYS-TUD'!C62),"",'TRNSYS-TUD'!C62)</f>
        <v>22353.534309268729</v>
      </c>
      <c r="C170" s="12">
        <f>IF(ISBLANK('DOE22'!C62),"",'DOE22'!C62)</f>
        <v>21569</v>
      </c>
      <c r="D170" s="12">
        <f>IF(ISBLANK(DOE21E!C62),"",DOE21E!C62)</f>
        <v>21573</v>
      </c>
      <c r="E170" s="12">
        <f>IF(ISBLANK(EnergyPlus1.0!C62),"",EnergyPlus1.0!C62)</f>
        <v>23883.545613525403</v>
      </c>
      <c r="F170" s="12">
        <f>IF(ISBLANK(CodyRun!C62),"",CodyRun!C62)</f>
        <v>21770.00099999996</v>
      </c>
      <c r="G170" s="12">
        <f>IF(ISBLANK('HOT3000'!C62),"",'HOT3000'!C62)</f>
        <v>21876</v>
      </c>
      <c r="H170" s="12">
        <f>IF(ISBLANK(YourData!C62),"",YourData!C62)</f>
        <v>24135.69092147077</v>
      </c>
      <c r="I170" s="12"/>
      <c r="J170" s="12"/>
      <c r="K170" s="12"/>
      <c r="L170" s="12"/>
      <c r="M170" s="12"/>
      <c r="R170" s="12"/>
      <c r="S170" s="12"/>
      <c r="T170" s="2"/>
      <c r="U170" s="2"/>
      <c r="V170" s="2"/>
      <c r="W170" s="2"/>
      <c r="X170" s="2"/>
      <c r="Y170" s="2"/>
      <c r="Z170" s="2"/>
      <c r="AA170" s="2"/>
      <c r="AB170" s="2"/>
    </row>
    <row r="171" spans="1:28">
      <c r="A171" s="68" t="s">
        <v>446</v>
      </c>
      <c r="B171" s="12">
        <f>IF(ISBLANK('TRNSYS-TUD'!C63),"",'TRNSYS-TUD'!C63)</f>
        <v>26339.625369982768</v>
      </c>
      <c r="C171" s="12">
        <f>IF(ISBLANK('DOE22'!C63),"",'DOE22'!C63)</f>
        <v>25813</v>
      </c>
      <c r="D171" s="12">
        <f>IF(ISBLANK(DOE21E!C63),"",DOE21E!C63)</f>
        <v>25817</v>
      </c>
      <c r="E171" s="12">
        <f>IF(ISBLANK(EnergyPlus1.0!C63),"",EnergyPlus1.0!C63)</f>
        <v>28428.272160160748</v>
      </c>
      <c r="F171" s="12">
        <f>IF(ISBLANK(CodyRun!C63),"",CodyRun!C63)</f>
        <v>25936.82099999996</v>
      </c>
      <c r="G171" s="12">
        <f>IF(ISBLANK('HOT3000'!C63),"",'HOT3000'!C63)</f>
        <v>26053</v>
      </c>
      <c r="H171" s="12">
        <f>IF(ISBLANK(YourData!C63),"",YourData!C63)</f>
        <v>28531.046942810219</v>
      </c>
      <c r="I171" s="12"/>
      <c r="J171" s="12"/>
      <c r="K171" s="12"/>
      <c r="L171" s="12"/>
      <c r="M171" s="12"/>
      <c r="R171" s="12"/>
      <c r="S171" s="12"/>
      <c r="T171" s="2"/>
      <c r="U171" s="2"/>
      <c r="V171" s="2"/>
      <c r="W171" s="2"/>
      <c r="X171" s="2"/>
      <c r="Y171" s="2"/>
      <c r="Z171" s="2"/>
      <c r="AA171" s="2"/>
      <c r="AB171" s="2"/>
    </row>
    <row r="172" spans="1:28">
      <c r="A172" s="68" t="s">
        <v>447</v>
      </c>
      <c r="B172" s="12">
        <f>IF(ISBLANK('TRNSYS-TUD'!C64),"",'TRNSYS-TUD'!C64)</f>
        <v>26433.137388696625</v>
      </c>
      <c r="C172" s="12">
        <f>IF(ISBLANK('DOE22'!C64),"",'DOE22'!C64)</f>
        <v>25250</v>
      </c>
      <c r="D172" s="12">
        <f>IF(ISBLANK(DOE21E!C64),"",DOE21E!C64)</f>
        <v>25294</v>
      </c>
      <c r="E172" s="12">
        <f>IF(ISBLANK(EnergyPlus1.0!C64),"",EnergyPlus1.0!C64)</f>
        <v>28217.00826852673</v>
      </c>
      <c r="F172" s="12">
        <f>IF(ISBLANK(CodyRun!C64),"",CodyRun!C64)</f>
        <v>25846.026000000074</v>
      </c>
      <c r="G172" s="12">
        <f>IF(ISBLANK('HOT3000'!C64),"",'HOT3000'!C64)</f>
        <v>25912</v>
      </c>
      <c r="H172" s="12">
        <f>IF(ISBLANK(YourData!C64),"",YourData!C64)</f>
        <v>28463.061609859742</v>
      </c>
      <c r="I172" s="12"/>
      <c r="J172" s="12"/>
      <c r="K172" s="12"/>
      <c r="L172" s="12"/>
      <c r="M172" s="12"/>
      <c r="R172" s="12"/>
      <c r="S172" s="12"/>
      <c r="T172" s="2"/>
      <c r="U172" s="2"/>
      <c r="V172" s="2"/>
      <c r="W172" s="2"/>
      <c r="X172" s="2"/>
      <c r="Y172" s="2"/>
      <c r="Z172" s="2"/>
      <c r="AA172" s="2"/>
      <c r="AB172" s="2"/>
    </row>
    <row r="173" spans="1:28">
      <c r="A173" s="68" t="s">
        <v>448</v>
      </c>
      <c r="B173" s="12">
        <f>IF(ISBLANK('TRNSYS-TUD'!C65),"",'TRNSYS-TUD'!C65)</f>
        <v>27299.732074423395</v>
      </c>
      <c r="C173" s="12">
        <f>IF(ISBLANK('DOE22'!C65),"",'DOE22'!C65)</f>
        <v>26172</v>
      </c>
      <c r="D173" s="12">
        <f>IF(ISBLANK(DOE21E!C65),"",DOE21E!C65)</f>
        <v>25925</v>
      </c>
      <c r="E173" s="12">
        <f>IF(ISBLANK(EnergyPlus1.0!C65),"",EnergyPlus1.0!C65)</f>
        <v>29281.281660589277</v>
      </c>
      <c r="F173" s="12">
        <f>IF(ISBLANK(CodyRun!C65),"",CodyRun!C65)</f>
        <v>26927.732999999924</v>
      </c>
      <c r="G173" s="12">
        <f>IF(ISBLANK('HOT3000'!C65),"",'HOT3000'!C65)</f>
        <v>26775</v>
      </c>
      <c r="H173" s="12">
        <f>IF(ISBLANK(YourData!C65),"",YourData!C65)</f>
        <v>27752.206621174992</v>
      </c>
      <c r="I173" s="12"/>
      <c r="J173" s="12"/>
      <c r="K173" s="12"/>
      <c r="L173" s="12"/>
      <c r="M173" s="12"/>
      <c r="R173" s="12"/>
      <c r="S173" s="12"/>
      <c r="T173" s="2"/>
      <c r="U173" s="2"/>
      <c r="V173" s="2"/>
      <c r="W173" s="2"/>
      <c r="X173" s="2"/>
      <c r="Y173" s="2"/>
      <c r="Z173" s="2"/>
      <c r="AA173" s="2"/>
      <c r="AB173" s="2"/>
    </row>
    <row r="174" spans="1:28">
      <c r="A174" s="68" t="s">
        <v>449</v>
      </c>
      <c r="B174" s="12">
        <f>IF(ISBLANK('TRNSYS-TUD'!C66),"",'TRNSYS-TUD'!C66)</f>
        <v>26962.93733737541</v>
      </c>
      <c r="C174" s="12">
        <f>IF(ISBLANK('DOE22'!C66),"",'DOE22'!C66)</f>
        <v>25829</v>
      </c>
      <c r="D174" s="12">
        <f>IF(ISBLANK(DOE21E!C66),"",DOE21E!C66)</f>
        <v>25745</v>
      </c>
      <c r="E174" s="12">
        <f>IF(ISBLANK(EnergyPlus1.0!C66),"",EnergyPlus1.0!C66)</f>
        <v>28920.926617422163</v>
      </c>
      <c r="F174" s="12">
        <f>IF(ISBLANK(CodyRun!C66),"",CodyRun!C66)</f>
        <v>26472.789999999939</v>
      </c>
      <c r="G174" s="12">
        <f>IF(ISBLANK('HOT3000'!C66),"",'HOT3000'!C66)</f>
        <v>26400</v>
      </c>
      <c r="H174" s="12">
        <f>IF(ISBLANK(YourData!C66),"",YourData!C66)</f>
        <v>27911.357345175169</v>
      </c>
      <c r="I174" s="12"/>
      <c r="J174" s="12"/>
      <c r="K174" s="12"/>
      <c r="L174" s="12"/>
      <c r="M174" s="12"/>
      <c r="R174" s="12"/>
      <c r="S174" s="12"/>
      <c r="T174" s="2"/>
      <c r="U174" s="2"/>
      <c r="V174" s="2"/>
      <c r="W174" s="2"/>
      <c r="X174" s="2"/>
      <c r="Y174" s="2"/>
      <c r="Z174" s="2"/>
      <c r="AA174" s="2"/>
      <c r="AB174" s="2"/>
    </row>
    <row r="175" spans="1:28">
      <c r="A175" s="68" t="s">
        <v>450</v>
      </c>
      <c r="B175" s="12">
        <f>IF(ISBLANK('TRNSYS-TUD'!C67),"",'TRNSYS-TUD'!C67)</f>
        <v>19316.840364594198</v>
      </c>
      <c r="C175" s="12">
        <f>IF(ISBLANK('DOE22'!C67),"",'DOE22'!C67)</f>
        <v>17802</v>
      </c>
      <c r="D175" s="12">
        <f>IF(ISBLANK(DOE21E!C67),"",DOE21E!C67)</f>
        <v>17801</v>
      </c>
      <c r="E175" s="12">
        <f>IF(ISBLANK(EnergyPlus1.0!C67),"",EnergyPlus1.0!C67)</f>
        <v>20283.021717791096</v>
      </c>
      <c r="F175" s="12">
        <f>IF(ISBLANK(CodyRun!C67),"",CodyRun!C67)</f>
        <v>18738.054999999913</v>
      </c>
      <c r="G175" s="12">
        <f>IF(ISBLANK('HOT3000'!C67),"",'HOT3000'!C67)</f>
        <v>18891</v>
      </c>
      <c r="H175" s="12">
        <f>IF(ISBLANK(YourData!C67),"",YourData!C67)</f>
        <v>20493.248950954385</v>
      </c>
      <c r="I175" s="12"/>
      <c r="J175" s="12"/>
      <c r="K175" s="12"/>
      <c r="L175" s="12"/>
      <c r="M175" s="12"/>
      <c r="R175" s="12"/>
      <c r="S175" s="12"/>
      <c r="T175" s="2"/>
      <c r="U175" s="2"/>
      <c r="V175" s="2"/>
      <c r="W175" s="2"/>
      <c r="X175" s="2"/>
      <c r="Y175" s="2"/>
      <c r="Z175" s="2"/>
      <c r="AA175" s="2"/>
      <c r="AB175" s="2"/>
    </row>
    <row r="176" spans="1:28">
      <c r="A176" s="68" t="s">
        <v>451</v>
      </c>
      <c r="B176" s="12">
        <f>IF(ISBLANK('TRNSYS-TUD'!C68),"",'TRNSYS-TUD'!C68)</f>
        <v>40105.839879967134</v>
      </c>
      <c r="C176" s="12">
        <f>IF(ISBLANK('DOE22'!C68),"",'DOE22'!C68)</f>
        <v>38999</v>
      </c>
      <c r="D176" s="12">
        <f>IF(ISBLANK(DOE21E!C68),"",DOE21E!C68)</f>
        <v>38955</v>
      </c>
      <c r="E176" s="12">
        <f>IF(ISBLANK(EnergyPlus1.0!C68),"",EnergyPlus1.0!C68)</f>
        <v>43842.619033249553</v>
      </c>
      <c r="F176" s="12">
        <f>IF(ISBLANK(CodyRun!C68),"",CodyRun!C68)</f>
        <v>39697.162000000208</v>
      </c>
      <c r="G176" s="12">
        <f>IF(ISBLANK('HOT3000'!C68),"",'HOT3000'!C68)</f>
        <v>39941</v>
      </c>
      <c r="H176" s="12">
        <f>IF(ISBLANK(YourData!C68),"",YourData!C68)</f>
        <v>44050.196387062133</v>
      </c>
      <c r="I176" s="12"/>
      <c r="J176" s="12"/>
      <c r="K176" s="12"/>
      <c r="L176" s="12"/>
      <c r="M176" s="12"/>
      <c r="R176" s="12"/>
      <c r="S176" s="12"/>
      <c r="T176" s="2"/>
      <c r="U176" s="2"/>
      <c r="V176" s="2"/>
      <c r="W176" s="2"/>
      <c r="X176" s="2"/>
      <c r="Y176" s="2"/>
      <c r="Z176" s="2"/>
      <c r="AA176" s="2"/>
      <c r="AB176" s="2"/>
    </row>
    <row r="177" spans="1:28">
      <c r="A177" s="68" t="s">
        <v>462</v>
      </c>
      <c r="B177" s="12">
        <f>IF(ISBLANK('TRNSYS-TUD'!C69),"",'TRNSYS-TUD'!C69)</f>
        <v>19178.948737703857</v>
      </c>
      <c r="C177" s="12">
        <f>IF(ISBLANK('DOE22'!C69),"",'DOE22'!C69)</f>
        <v>18106</v>
      </c>
      <c r="D177" s="12">
        <f>IF(ISBLANK(DOE21E!C69),"",DOE21E!C69)</f>
        <v>18131</v>
      </c>
      <c r="E177" s="12">
        <f>IF(ISBLANK(EnergyPlus1.0!C69),"",EnergyPlus1.0!C69)</f>
        <v>20150.589046426412</v>
      </c>
      <c r="F177" s="12" t="str">
        <f>IF(ISBLANK(CodyRun!C69),"",CodyRun!C69)</f>
        <v/>
      </c>
      <c r="G177" s="12">
        <f>IF(ISBLANK('HOT3000'!C69),"",'HOT3000'!C69)</f>
        <v>18629</v>
      </c>
      <c r="H177" s="12">
        <f>IF(ISBLANK(YourData!C69),"",YourData!C69)</f>
        <v>19870.052864956608</v>
      </c>
      <c r="I177" s="12"/>
      <c r="J177" s="12"/>
      <c r="K177" s="12"/>
      <c r="L177" s="12"/>
      <c r="M177" s="12"/>
      <c r="R177" s="12"/>
      <c r="S177" s="12"/>
      <c r="T177" s="2"/>
      <c r="U177" s="2"/>
      <c r="V177" s="2"/>
      <c r="W177" s="2"/>
      <c r="X177" s="2"/>
      <c r="Y177" s="2"/>
      <c r="Z177" s="2"/>
      <c r="AA177" s="2"/>
      <c r="AB177" s="2"/>
    </row>
    <row r="178" spans="1:28">
      <c r="A178" s="68" t="s">
        <v>463</v>
      </c>
      <c r="B178" s="12">
        <f>IF(ISBLANK('TRNSYS-TUD'!C70),"",'TRNSYS-TUD'!C70)</f>
        <v>19204.494365578117</v>
      </c>
      <c r="C178" s="12">
        <f>IF(ISBLANK('DOE22'!C70),"",'DOE22'!C70)</f>
        <v>18823</v>
      </c>
      <c r="D178" s="12">
        <f>IF(ISBLANK(DOE21E!C70),"",DOE21E!C70)</f>
        <v>18850</v>
      </c>
      <c r="E178" s="12" t="str">
        <f>IF(ISBLANK(EnergyPlus1.0!C70),"",EnergyPlus1.0!C70)</f>
        <v/>
      </c>
      <c r="F178" s="12" t="str">
        <f>IF(ISBLANK(CodyRun!C70),"",CodyRun!C70)</f>
        <v/>
      </c>
      <c r="G178" s="12">
        <f>IF(ISBLANK('HOT3000'!C70),"",'HOT3000'!C70)</f>
        <v>18685</v>
      </c>
      <c r="H178" s="12">
        <f>IF(ISBLANK(YourData!C70),"",YourData!C70)</f>
        <v>24135.69092147077</v>
      </c>
      <c r="I178" s="12"/>
      <c r="J178" s="12"/>
      <c r="K178" s="12"/>
      <c r="L178" s="12"/>
      <c r="M178" s="12"/>
      <c r="R178" s="12"/>
      <c r="S178" s="12"/>
      <c r="T178" s="2"/>
      <c r="U178" s="2"/>
      <c r="V178" s="2"/>
      <c r="W178" s="2"/>
      <c r="X178" s="2"/>
      <c r="Y178" s="2"/>
      <c r="Z178" s="2"/>
      <c r="AA178" s="2"/>
      <c r="AB178" s="2"/>
    </row>
    <row r="179" spans="1:28">
      <c r="A179" s="68" t="s">
        <v>464</v>
      </c>
      <c r="B179" s="12">
        <f>IF(ISBLANK('TRNSYS-TUD'!C71),"",'TRNSYS-TUD'!C71)</f>
        <v>20358.585393713744</v>
      </c>
      <c r="C179" s="12">
        <f>IF(ISBLANK('DOE22'!C71),"",'DOE22'!C71)</f>
        <v>19596</v>
      </c>
      <c r="D179" s="12">
        <f>IF(ISBLANK(DOE21E!C71),"",DOE21E!C71)</f>
        <v>19934</v>
      </c>
      <c r="E179" s="12">
        <f>IF(ISBLANK(EnergyPlus1.0!C71),"",EnergyPlus1.0!C71)</f>
        <v>21873.412697596181</v>
      </c>
      <c r="F179" s="12" t="str">
        <f>IF(ISBLANK(CodyRun!C71),"",CodyRun!C71)</f>
        <v/>
      </c>
      <c r="G179" s="12">
        <f>IF(ISBLANK('HOT3000'!C71),"",'HOT3000'!C71)</f>
        <v>20214</v>
      </c>
      <c r="H179" s="12">
        <f>IF(ISBLANK(YourData!C71),"",YourData!C71)</f>
        <v>24135.69092147077</v>
      </c>
      <c r="I179" s="12"/>
      <c r="J179" s="12"/>
      <c r="K179" s="12"/>
      <c r="L179" s="12"/>
      <c r="M179" s="12"/>
      <c r="R179" s="12"/>
      <c r="S179" s="12"/>
      <c r="T179" s="2"/>
      <c r="U179" s="2"/>
      <c r="V179" s="2"/>
      <c r="W179" s="2"/>
      <c r="X179" s="2"/>
      <c r="Y179" s="2"/>
      <c r="Z179" s="2"/>
      <c r="AA179" s="2"/>
      <c r="AB179" s="2"/>
    </row>
    <row r="180" spans="1:28">
      <c r="A180" s="68" t="s">
        <v>465</v>
      </c>
      <c r="B180" s="12">
        <f>IF(ISBLANK('TRNSYS-TUD'!C72),"",'TRNSYS-TUD'!C72)</f>
        <v>19598.621063024904</v>
      </c>
      <c r="C180" s="12">
        <f>IF(ISBLANK('DOE22'!C72),"",'DOE22'!C72)</f>
        <v>19059</v>
      </c>
      <c r="D180" s="12">
        <f>IF(ISBLANK(DOE21E!C72),"",DOE21E!C72)</f>
        <v>18951</v>
      </c>
      <c r="E180" s="12">
        <f>IF(ISBLANK(EnergyPlus1.0!C72),"",EnergyPlus1.0!C72)</f>
        <v>20910.305051762574</v>
      </c>
      <c r="F180" s="12" t="str">
        <f>IF(ISBLANK(CodyRun!C72),"",CodyRun!C72)</f>
        <v/>
      </c>
      <c r="G180" s="12">
        <f>IF(ISBLANK('HOT3000'!C72),"",'HOT3000'!C72)</f>
        <v>18966</v>
      </c>
      <c r="H180" s="12">
        <f>IF(ISBLANK(YourData!C72),"",YourData!C72)</f>
        <v>21206.913680324778</v>
      </c>
      <c r="I180" s="12"/>
      <c r="J180" s="12"/>
      <c r="K180" s="12"/>
      <c r="L180" s="12"/>
      <c r="M180" s="12"/>
      <c r="R180" s="12"/>
      <c r="S180" s="12"/>
      <c r="T180" s="2"/>
      <c r="U180" s="2"/>
      <c r="V180" s="2"/>
      <c r="W180" s="2"/>
      <c r="X180" s="2"/>
      <c r="Y180" s="2"/>
      <c r="Z180" s="2"/>
      <c r="AA180" s="2"/>
      <c r="AB180" s="2"/>
    </row>
    <row r="181" spans="1:28">
      <c r="A181" s="68" t="s">
        <v>466</v>
      </c>
      <c r="B181" s="12">
        <f>IF(ISBLANK('TRNSYS-TUD'!C73),"",'TRNSYS-TUD'!C73)</f>
        <v>20629.133255656114</v>
      </c>
      <c r="C181" s="12">
        <f>IF(ISBLANK('DOE22'!C73),"",'DOE22'!C73)</f>
        <v>20042</v>
      </c>
      <c r="D181" s="12">
        <f>IF(ISBLANK(DOE21E!C73),"",DOE21E!C73)</f>
        <v>19989</v>
      </c>
      <c r="E181" s="12">
        <f>IF(ISBLANK(EnergyPlus1.0!C73),"",EnergyPlus1.0!C73)</f>
        <v>22169.553344534987</v>
      </c>
      <c r="F181" s="12" t="str">
        <f>IF(ISBLANK(CodyRun!C73),"",CodyRun!C73)</f>
        <v/>
      </c>
      <c r="G181" s="12">
        <f>IF(ISBLANK('HOT3000'!C73),"",'HOT3000'!C73)</f>
        <v>20249</v>
      </c>
      <c r="H181" s="12">
        <f>IF(ISBLANK(YourData!C73),"",YourData!C73)</f>
        <v>22370.087233881408</v>
      </c>
      <c r="I181" s="12"/>
      <c r="J181" s="12"/>
      <c r="K181" s="12"/>
      <c r="L181" s="12"/>
      <c r="M181" s="12"/>
      <c r="R181" s="12"/>
      <c r="S181" s="12"/>
      <c r="T181" s="2"/>
      <c r="U181" s="2"/>
      <c r="V181" s="2"/>
      <c r="W181" s="2"/>
      <c r="X181" s="2"/>
      <c r="Y181" s="2"/>
      <c r="Z181" s="2"/>
      <c r="AA181" s="2"/>
      <c r="AB181" s="2"/>
    </row>
    <row r="182" spans="1:28">
      <c r="A182" s="68" t="s">
        <v>473</v>
      </c>
      <c r="B182" s="12">
        <f>IF(ISBLANK('TRNSYS-TUD'!C74),"",'TRNSYS-TUD'!C74)</f>
        <v>17854.295557848422</v>
      </c>
      <c r="C182" s="12">
        <f>IF(ISBLANK('DOE22'!C74),"",'DOE22'!C74)</f>
        <v>18473</v>
      </c>
      <c r="D182" s="12">
        <f>IF(ISBLANK(DOE21E!C74),"",DOE21E!C74)</f>
        <v>18478</v>
      </c>
      <c r="E182" s="12">
        <f>IF(ISBLANK(EnergyPlus1.0!C74),"",EnergyPlus1.0!C74)</f>
        <v>20406.281586617242</v>
      </c>
      <c r="F182" s="12">
        <f>IF(ISBLANK(CodyRun!C74),"",CodyRun!C74)</f>
        <v>17857.852000000032</v>
      </c>
      <c r="G182" s="12">
        <f>IF(ISBLANK('HOT3000'!C74),"",'HOT3000'!C74)</f>
        <v>18522</v>
      </c>
      <c r="H182" s="12">
        <f>IF(ISBLANK(YourData!C74),"",YourData!C74)</f>
        <v>20423.777478614225</v>
      </c>
      <c r="I182" s="12"/>
      <c r="J182" s="12"/>
      <c r="K182" s="12"/>
      <c r="L182" s="12"/>
      <c r="M182" s="12"/>
      <c r="R182" s="12"/>
      <c r="S182" s="12"/>
      <c r="T182" s="2"/>
      <c r="U182" s="2"/>
      <c r="V182" s="2"/>
      <c r="W182" s="2"/>
      <c r="X182" s="2"/>
      <c r="Y182" s="2"/>
      <c r="Z182" s="2"/>
      <c r="AA182" s="2"/>
      <c r="AB182" s="2"/>
    </row>
    <row r="183" spans="1:28">
      <c r="A183" s="68" t="s">
        <v>475</v>
      </c>
      <c r="B183" s="12">
        <f>IF(ISBLANK('TRNSYS-TUD'!C75),"",'TRNSYS-TUD'!C75)</f>
        <v>13942.147864083752</v>
      </c>
      <c r="C183" s="12">
        <f>IF(ISBLANK('DOE22'!C75),"",'DOE22'!C75)</f>
        <v>14508</v>
      </c>
      <c r="D183" s="12">
        <f>IF(ISBLANK(DOE21E!C75),"",DOE21E!C75)</f>
        <v>14506</v>
      </c>
      <c r="E183" s="12">
        <f>IF(ISBLANK(EnergyPlus1.0!C75),"",EnergyPlus1.0!C75)</f>
        <v>15967.147773381459</v>
      </c>
      <c r="F183" s="12">
        <f>IF(ISBLANK(CodyRun!C75),"",CodyRun!C75)</f>
        <v>13988.512000000033</v>
      </c>
      <c r="G183" s="12">
        <f>IF(ISBLANK('HOT3000'!C75),"",'HOT3000'!C75)</f>
        <v>14491</v>
      </c>
      <c r="H183" s="12">
        <f>IF(ISBLANK(YourData!C75),"",YourData!C75)</f>
        <v>16000.004252944744</v>
      </c>
      <c r="I183" s="12"/>
      <c r="J183" s="12"/>
      <c r="K183" s="12"/>
      <c r="L183" s="12"/>
      <c r="M183" s="12"/>
      <c r="R183" s="12"/>
      <c r="S183" s="12"/>
      <c r="T183" s="2"/>
      <c r="U183" s="2"/>
      <c r="V183" s="2"/>
      <c r="W183" s="2"/>
      <c r="X183" s="2"/>
      <c r="Y183" s="2"/>
      <c r="Z183" s="2"/>
      <c r="AA183" s="2"/>
      <c r="AB183" s="2"/>
    </row>
    <row r="184" spans="1:28">
      <c r="A184" s="68" t="s">
        <v>477</v>
      </c>
      <c r="B184" s="12">
        <f>IF(ISBLANK('TRNSYS-TUD'!C76),"",'TRNSYS-TUD'!C76)</f>
        <v>27747.878980448822</v>
      </c>
      <c r="C184" s="12">
        <f>IF(ISBLANK('DOE22'!C76),"",'DOE22'!C76)</f>
        <v>28811</v>
      </c>
      <c r="D184" s="12">
        <f>IF(ISBLANK(DOE21E!C76),"",DOE21E!C76)</f>
        <v>28810</v>
      </c>
      <c r="E184" s="12">
        <f>IF(ISBLANK(EnergyPlus1.0!C76),"",EnergyPlus1.0!C76)</f>
        <v>31669.18135285785</v>
      </c>
      <c r="F184" s="12">
        <f>IF(ISBLANK(CodyRun!C76),"",CodyRun!C76)</f>
        <v>27901.95700000002</v>
      </c>
      <c r="G184" s="12">
        <f>IF(ISBLANK('HOT3000'!C76),"",'HOT3000'!C76)</f>
        <v>28721</v>
      </c>
      <c r="H184" s="12">
        <f>IF(ISBLANK(YourData!C76),"",YourData!C76)</f>
        <v>31725.211952393744</v>
      </c>
      <c r="I184" s="12"/>
      <c r="J184" s="12"/>
      <c r="K184" s="12"/>
      <c r="L184" s="12"/>
      <c r="M184" s="12"/>
      <c r="R184" s="12"/>
      <c r="S184" s="12"/>
      <c r="T184" s="2"/>
      <c r="U184" s="2"/>
      <c r="V184" s="2"/>
      <c r="W184" s="2"/>
      <c r="X184" s="2"/>
      <c r="Y184" s="2"/>
      <c r="Z184" s="2"/>
      <c r="AA184" s="2"/>
      <c r="AB184" s="2"/>
    </row>
    <row r="185" spans="1:28">
      <c r="A185" s="68" t="s">
        <v>478</v>
      </c>
      <c r="B185" s="12">
        <f>IF(ISBLANK('TRNSYS-TUD'!C77),"",'TRNSYS-TUD'!C77)</f>
        <v>19521.276662968372</v>
      </c>
      <c r="C185" s="12">
        <f>IF(ISBLANK('DOE22'!C77),"",'DOE22'!C77)</f>
        <v>20121</v>
      </c>
      <c r="D185" s="12">
        <f>IF(ISBLANK(DOE21E!C77),"",DOE21E!C77)</f>
        <v>20126</v>
      </c>
      <c r="E185" s="12">
        <f>IF(ISBLANK(EnergyPlus1.0!C77),"",EnergyPlus1.0!C77)</f>
        <v>21998.508367855648</v>
      </c>
      <c r="F185" s="12">
        <f>IF(ISBLANK(CodyRun!C77),"",CodyRun!C77)</f>
        <v>19654.972000000191</v>
      </c>
      <c r="G185" s="12">
        <f>IF(ISBLANK('HOT3000'!C77),"",'HOT3000'!C77)</f>
        <v>20185</v>
      </c>
      <c r="H185" s="12">
        <f>IF(ISBLANK(YourData!C77),"",YourData!C77)</f>
        <v>22648.597254662691</v>
      </c>
      <c r="I185" s="12"/>
      <c r="J185" s="12"/>
      <c r="K185" s="12"/>
      <c r="L185" s="12"/>
      <c r="M185" s="12"/>
      <c r="R185" s="12"/>
      <c r="S185" s="12"/>
      <c r="T185" s="2"/>
      <c r="U185" s="2"/>
      <c r="V185" s="2"/>
      <c r="W185" s="2"/>
      <c r="X185" s="2"/>
      <c r="Y185" s="2"/>
      <c r="Z185" s="2"/>
      <c r="AA185" s="2"/>
      <c r="AB185" s="2"/>
    </row>
    <row r="186" spans="1:28">
      <c r="A186" s="68" t="s">
        <v>479</v>
      </c>
      <c r="B186" s="12">
        <f>IF(ISBLANK('TRNSYS-TUD'!C78),"",'TRNSYS-TUD'!C78)</f>
        <v>18620.310806459944</v>
      </c>
      <c r="C186" s="12">
        <f>IF(ISBLANK('DOE22'!C78),"",'DOE22'!C78)</f>
        <v>19407</v>
      </c>
      <c r="D186" s="12">
        <f>IF(ISBLANK(DOE21E!C78),"",DOE21E!C78)</f>
        <v>19418</v>
      </c>
      <c r="E186" s="12">
        <f>IF(ISBLANK(EnergyPlus1.0!C78),"",EnergyPlus1.0!C78)</f>
        <v>21235.168326225139</v>
      </c>
      <c r="F186" s="12">
        <f>IF(ISBLANK(CodyRun!C78),"",CodyRun!C78)</f>
        <v>18689.798999999959</v>
      </c>
      <c r="G186" s="12">
        <f>IF(ISBLANK('HOT3000'!C78),"",'HOT3000'!C78)</f>
        <v>19281</v>
      </c>
      <c r="H186" s="12">
        <f>IF(ISBLANK(YourData!C78),"",YourData!C78)</f>
        <v>21484.759355393882</v>
      </c>
      <c r="I186" s="12"/>
      <c r="J186" s="12"/>
      <c r="K186" s="12"/>
      <c r="L186" s="12"/>
      <c r="M186" s="12"/>
      <c r="R186" s="12"/>
      <c r="S186" s="12"/>
      <c r="T186" s="2"/>
      <c r="U186" s="2"/>
      <c r="V186" s="2"/>
      <c r="W186" s="2"/>
      <c r="X186" s="2"/>
      <c r="Y186" s="2"/>
      <c r="Z186" s="2"/>
      <c r="AA186" s="2"/>
      <c r="AB186" s="2"/>
    </row>
    <row r="187" spans="1:28">
      <c r="A187" s="68" t="s">
        <v>480</v>
      </c>
      <c r="B187" s="12">
        <f>IF(ISBLANK('TRNSYS-TUD'!C79),"",'TRNSYS-TUD'!C79)</f>
        <v>16557.874829804307</v>
      </c>
      <c r="C187" s="12">
        <f>IF(ISBLANK('DOE22'!C79),"",'DOE22'!C79)</f>
        <v>16880</v>
      </c>
      <c r="D187" s="12">
        <f>IF(ISBLANK(DOE21E!C79),"",DOE21E!C79)</f>
        <v>16893</v>
      </c>
      <c r="E187" s="12">
        <f>IF(ISBLANK(EnergyPlus1.0!C79),"",EnergyPlus1.0!C79)</f>
        <v>18521.664393430474</v>
      </c>
      <c r="F187" s="12">
        <f>IF(ISBLANK(CodyRun!C79),"",CodyRun!C79)</f>
        <v>16506.801999999989</v>
      </c>
      <c r="G187" s="12">
        <f>IF(ISBLANK('HOT3000'!C79),"",'HOT3000'!C79)</f>
        <v>17443</v>
      </c>
      <c r="H187" s="12">
        <f>IF(ISBLANK(YourData!C79),"",YourData!C79)</f>
        <v>18569.464746657719</v>
      </c>
      <c r="I187" s="12"/>
      <c r="J187" s="12"/>
      <c r="K187" s="12"/>
      <c r="L187" s="12"/>
      <c r="M187" s="12"/>
      <c r="R187" s="12"/>
      <c r="S187" s="12"/>
      <c r="T187" s="2"/>
      <c r="U187" s="2"/>
      <c r="V187" s="2"/>
      <c r="W187" s="2"/>
      <c r="X187" s="2"/>
      <c r="Y187" s="2"/>
      <c r="Z187" s="2"/>
      <c r="AA187" s="2"/>
      <c r="AB187" s="2"/>
    </row>
    <row r="188" spans="1:28">
      <c r="A188" s="68" t="s">
        <v>481</v>
      </c>
      <c r="B188" s="12">
        <f>IF(ISBLANK('TRNSYS-TUD'!C80),"",'TRNSYS-TUD'!C80)</f>
        <v>13656.995123440021</v>
      </c>
      <c r="C188" s="12">
        <f>IF(ISBLANK('DOE22'!C80),"",'DOE22'!C80)</f>
        <v>14127</v>
      </c>
      <c r="D188" s="12">
        <f>IF(ISBLANK(DOE21E!C80),"",DOE21E!C80)</f>
        <v>14124</v>
      </c>
      <c r="E188" s="12">
        <f>IF(ISBLANK(EnergyPlus1.0!C80),"",EnergyPlus1.0!C80)</f>
        <v>15651.725796109666</v>
      </c>
      <c r="F188" s="12">
        <f>IF(ISBLANK(CodyRun!C80),"",CodyRun!C80)</f>
        <v>13855.928000000073</v>
      </c>
      <c r="G188" s="12">
        <f>IF(ISBLANK('HOT3000'!C80),"",'HOT3000'!C80)</f>
        <v>14172</v>
      </c>
      <c r="H188" s="12">
        <f>IF(ISBLANK(YourData!C80),"",YourData!C80)</f>
        <v>16229.638068334127</v>
      </c>
      <c r="I188" s="12"/>
      <c r="J188" s="12"/>
      <c r="K188" s="12"/>
      <c r="L188" s="12"/>
      <c r="M188" s="12"/>
      <c r="R188" s="12"/>
      <c r="S188" s="12"/>
      <c r="T188" s="2"/>
      <c r="U188" s="2"/>
      <c r="V188" s="2"/>
      <c r="W188" s="2"/>
      <c r="X188" s="2"/>
      <c r="Y188" s="2"/>
      <c r="Z188" s="2"/>
      <c r="AA188" s="2"/>
      <c r="AB188" s="2"/>
    </row>
    <row r="189" spans="1:28">
      <c r="A189" s="68" t="s">
        <v>482</v>
      </c>
      <c r="B189" s="12">
        <f>IF(ISBLANK('TRNSYS-TUD'!C81),"",'TRNSYS-TUD'!C81)</f>
        <v>15020.743269785731</v>
      </c>
      <c r="C189" s="12">
        <f>IF(ISBLANK('DOE22'!C81),"",'DOE22'!C81)</f>
        <v>15680</v>
      </c>
      <c r="D189" s="12">
        <f>IF(ISBLANK(DOE21E!C81),"",DOE21E!C81)</f>
        <v>15677</v>
      </c>
      <c r="E189" s="12">
        <f>IF(ISBLANK(EnergyPlus1.0!C81),"",EnergyPlus1.0!C81)</f>
        <v>16751.866809692794</v>
      </c>
      <c r="F189" s="12">
        <f>IF(ISBLANK(CodyRun!C81),"",CodyRun!C81)</f>
        <v>15163.82</v>
      </c>
      <c r="G189" s="12">
        <f>IF(ISBLANK('HOT3000'!C81),"",'HOT3000'!C81)</f>
        <v>15664</v>
      </c>
      <c r="H189" s="12">
        <f>IF(ISBLANK(YourData!C81),"",YourData!C81)</f>
        <v>17716.797725405944</v>
      </c>
      <c r="I189" s="12"/>
      <c r="J189" s="12"/>
      <c r="K189" s="12"/>
      <c r="L189" s="12"/>
      <c r="M189" s="12"/>
      <c r="R189" s="12"/>
      <c r="S189" s="12"/>
      <c r="T189" s="2"/>
      <c r="U189" s="2"/>
      <c r="V189" s="2"/>
      <c r="W189" s="2"/>
      <c r="X189" s="2"/>
      <c r="Y189" s="2"/>
      <c r="Z189" s="2"/>
      <c r="AA189" s="2"/>
      <c r="AB189" s="2"/>
    </row>
    <row r="190" spans="1:28">
      <c r="A190" s="69" t="s">
        <v>483</v>
      </c>
      <c r="B190" s="12">
        <f>IF(ISBLANK('TRNSYS-TUD'!C82),"",'TRNSYS-TUD'!C82)</f>
        <v>12621.868518963793</v>
      </c>
      <c r="C190" s="12">
        <f>IF(ISBLANK('DOE22'!C82),"",'DOE22'!C82)</f>
        <v>12967</v>
      </c>
      <c r="D190" s="12">
        <f>IF(ISBLANK(DOE21E!C82),"",DOE21E!C82)</f>
        <v>12957</v>
      </c>
      <c r="E190" s="12">
        <f>IF(ISBLANK(EnergyPlus1.0!C82),"",EnergyPlus1.0!C82)</f>
        <v>14764.823528135432</v>
      </c>
      <c r="F190" s="12">
        <f>IF(ISBLANK(CodyRun!C82),"",CodyRun!C82)</f>
        <v>12750.622999999985</v>
      </c>
      <c r="G190" s="12">
        <f>IF(ISBLANK('HOT3000'!C82),"",'HOT3000'!C82)</f>
        <v>13215</v>
      </c>
      <c r="H190" s="12">
        <f>IF(ISBLANK(YourData!C82),"",YourData!C82)</f>
        <v>15068.844007626718</v>
      </c>
      <c r="I190" s="12"/>
      <c r="J190" s="12"/>
      <c r="K190" s="12"/>
      <c r="L190" s="12"/>
      <c r="M190" s="12"/>
      <c r="R190" s="12"/>
      <c r="S190" s="12"/>
      <c r="T190" s="2"/>
      <c r="U190" s="2"/>
      <c r="V190" s="2"/>
      <c r="W190" s="2"/>
      <c r="X190" s="2"/>
      <c r="Y190" s="2"/>
      <c r="Z190" s="2"/>
      <c r="AA190" s="2"/>
      <c r="AB190" s="2"/>
    </row>
    <row r="191" spans="1:28">
      <c r="A191" s="2"/>
      <c r="B191" s="12"/>
      <c r="C191" s="12"/>
      <c r="D191" s="12"/>
      <c r="E191" s="12"/>
      <c r="F191" s="12"/>
      <c r="G191" s="12"/>
      <c r="H191" s="12"/>
      <c r="I191" s="2"/>
      <c r="J191" s="12"/>
      <c r="K191" s="12"/>
      <c r="L191" s="12"/>
      <c r="M191" s="12"/>
      <c r="R191" s="12"/>
      <c r="S191" s="12"/>
      <c r="T191" s="2"/>
      <c r="U191" s="2"/>
      <c r="V191" s="2"/>
      <c r="W191" s="2"/>
      <c r="X191" s="2"/>
      <c r="Y191" s="2"/>
      <c r="Z191" s="2"/>
      <c r="AA191" s="2"/>
      <c r="AB191" s="2"/>
    </row>
    <row r="192" spans="1:28">
      <c r="A192" s="2"/>
      <c r="B192" s="12"/>
      <c r="C192" s="12"/>
      <c r="D192" s="12"/>
      <c r="E192" s="12"/>
      <c r="F192" s="12"/>
      <c r="G192" s="12"/>
      <c r="H192" s="12"/>
      <c r="I192" s="2"/>
      <c r="J192" s="12"/>
      <c r="K192" s="12"/>
      <c r="L192" s="12"/>
      <c r="M192" s="12"/>
      <c r="R192" s="12"/>
      <c r="S192" s="12"/>
      <c r="T192" s="2"/>
      <c r="U192" s="2"/>
      <c r="V192" s="2"/>
      <c r="W192" s="2"/>
      <c r="X192" s="2"/>
      <c r="Y192" s="2"/>
      <c r="Z192" s="2"/>
      <c r="AA192" s="2"/>
      <c r="AB192" s="2"/>
    </row>
    <row r="193" spans="1:28">
      <c r="A193" s="2"/>
      <c r="B193" s="12"/>
      <c r="C193" s="12"/>
      <c r="D193" s="12"/>
      <c r="E193" s="12"/>
      <c r="F193" s="12"/>
      <c r="G193" s="12"/>
      <c r="H193" s="12"/>
      <c r="I193" s="2"/>
      <c r="J193" s="12"/>
      <c r="K193" s="12"/>
      <c r="L193" s="12"/>
      <c r="M193" s="12"/>
      <c r="R193" s="12"/>
      <c r="S193" s="12"/>
      <c r="T193" s="2"/>
      <c r="U193" s="2"/>
      <c r="V193" s="2"/>
      <c r="W193" s="2"/>
      <c r="X193" s="2"/>
      <c r="Y193" s="2"/>
      <c r="Z193" s="2"/>
      <c r="AA193" s="2"/>
      <c r="AB193" s="2"/>
    </row>
    <row r="194" spans="1:28">
      <c r="A194" s="2"/>
      <c r="B194" s="12"/>
      <c r="C194" s="12"/>
      <c r="D194" s="12"/>
      <c r="E194" s="12"/>
      <c r="F194" s="12"/>
      <c r="G194" s="12"/>
      <c r="H194" s="12"/>
      <c r="I194" s="2"/>
      <c r="J194" s="12"/>
      <c r="K194" s="12"/>
      <c r="L194" s="12"/>
      <c r="M194" s="12"/>
      <c r="R194" s="12"/>
      <c r="S194" s="12"/>
      <c r="T194" s="2"/>
      <c r="U194" s="2"/>
      <c r="V194" s="2"/>
      <c r="W194" s="2"/>
      <c r="X194" s="2"/>
      <c r="Y194" s="2"/>
      <c r="Z194" s="2"/>
      <c r="AA194" s="2"/>
      <c r="AB194" s="2"/>
    </row>
    <row r="195" spans="1:28">
      <c r="A195" s="2"/>
      <c r="B195" s="12"/>
      <c r="C195" s="12"/>
      <c r="D195" s="12"/>
      <c r="E195" s="12"/>
      <c r="F195" s="12"/>
      <c r="G195" s="12"/>
      <c r="H195" s="12"/>
      <c r="I195" s="2"/>
      <c r="J195" s="12"/>
      <c r="K195" s="12"/>
      <c r="L195" s="12"/>
      <c r="M195" s="12"/>
      <c r="R195" s="12"/>
      <c r="S195" s="12"/>
      <c r="T195" s="2"/>
      <c r="U195" s="2"/>
      <c r="V195" s="2"/>
      <c r="W195" s="2"/>
      <c r="X195" s="2"/>
      <c r="Y195" s="2"/>
      <c r="Z195" s="2"/>
      <c r="AA195" s="2"/>
      <c r="AB195" s="2"/>
    </row>
    <row r="196" spans="1:28">
      <c r="A196" s="2"/>
      <c r="B196" s="12"/>
      <c r="C196" s="12"/>
      <c r="D196" s="12"/>
      <c r="E196" s="12"/>
      <c r="F196" s="12"/>
      <c r="G196" s="12"/>
      <c r="H196" s="12"/>
      <c r="I196" s="2"/>
      <c r="J196" s="12"/>
      <c r="K196" s="12"/>
      <c r="L196" s="12"/>
      <c r="M196" s="12"/>
      <c r="R196" s="12"/>
      <c r="S196" s="12"/>
      <c r="T196" s="2"/>
      <c r="U196" s="2"/>
      <c r="V196" s="2"/>
      <c r="W196" s="2"/>
      <c r="X196" s="2"/>
      <c r="Y196" s="2"/>
      <c r="Z196" s="2"/>
      <c r="AA196" s="2"/>
      <c r="AB196" s="2"/>
    </row>
    <row r="197" spans="1:28">
      <c r="A197" s="2" t="s">
        <v>16</v>
      </c>
      <c r="B197" s="12"/>
      <c r="C197" s="12"/>
      <c r="D197" s="12"/>
      <c r="E197" s="12"/>
      <c r="F197" s="12"/>
      <c r="G197" s="12"/>
      <c r="H197" s="12"/>
      <c r="I197" s="2"/>
      <c r="J197" s="12"/>
      <c r="K197" s="12"/>
      <c r="L197" s="12"/>
      <c r="M197" s="12"/>
      <c r="R197" s="12"/>
      <c r="S197" s="12"/>
      <c r="T197" s="2"/>
      <c r="U197" s="2"/>
      <c r="V197" s="2"/>
      <c r="W197" s="2"/>
      <c r="X197" s="2"/>
      <c r="Y197" s="2"/>
      <c r="Z197" s="2"/>
      <c r="AA197" s="2"/>
      <c r="AB197" s="2"/>
    </row>
    <row r="198" spans="1:28">
      <c r="A198" s="2"/>
      <c r="B198" s="10"/>
      <c r="C198" s="10"/>
      <c r="D198" s="10"/>
      <c r="E198" s="10"/>
      <c r="F198" s="10"/>
      <c r="H198" s="11"/>
      <c r="M198" s="11"/>
      <c r="R198" s="12"/>
      <c r="S198" s="12"/>
      <c r="T198" s="2"/>
      <c r="U198" s="2"/>
      <c r="V198" s="2"/>
      <c r="W198" s="2"/>
      <c r="X198" s="2"/>
      <c r="Y198" s="2"/>
      <c r="Z198" s="2"/>
      <c r="AA198" s="2"/>
      <c r="AB198" s="2"/>
    </row>
    <row r="199" spans="1:28">
      <c r="A199" s="2"/>
      <c r="B199" s="10" t="s">
        <v>237</v>
      </c>
      <c r="C199" s="10" t="s">
        <v>249</v>
      </c>
      <c r="D199" s="10" t="s">
        <v>250</v>
      </c>
      <c r="E199" s="10" t="s">
        <v>357</v>
      </c>
      <c r="F199" s="10" t="s">
        <v>304</v>
      </c>
      <c r="G199" s="10" t="s">
        <v>384</v>
      </c>
      <c r="H199" s="10" t="str">
        <f>YourData!J$4</f>
        <v>Tested Prg</v>
      </c>
      <c r="I199" s="10"/>
      <c r="J199" s="10"/>
      <c r="M199" s="11"/>
      <c r="R199" s="12"/>
      <c r="S199" s="12"/>
      <c r="T199" s="2"/>
      <c r="U199" s="2"/>
      <c r="V199" s="2"/>
      <c r="W199" s="2"/>
      <c r="X199" s="2"/>
      <c r="Y199" s="2"/>
      <c r="Z199" s="2"/>
      <c r="AA199" s="2"/>
      <c r="AB199" s="2"/>
    </row>
    <row r="200" spans="1:28">
      <c r="A200" s="68" t="s">
        <v>445</v>
      </c>
      <c r="B200" s="12">
        <f>IF(ISBLANK('TRNSYS-TUD'!D62),"",'TRNSYS-TUD'!D62)</f>
        <v>2400.3229434660229</v>
      </c>
      <c r="C200" s="12">
        <f>IF(ISBLANK('DOE22'!D62),"",'DOE22'!D62)</f>
        <v>2301</v>
      </c>
      <c r="D200" s="12">
        <f>IF(ISBLANK(DOE21E!D62),"",DOE21E!D62)</f>
        <v>2302</v>
      </c>
      <c r="E200" s="12" t="str">
        <f>IF(ISBLANK(EnergyPlus1.0!D62),"",EnergyPlus1.0!D62)</f>
        <v/>
      </c>
      <c r="F200" s="12">
        <f>IF(ISBLANK(CodyRun!D62),"",CodyRun!D62)</f>
        <v>2326.4899999999893</v>
      </c>
      <c r="G200" s="12">
        <f>IF(ISBLANK('HOT3000'!D62),"",'HOT3000'!D62)</f>
        <v>2323</v>
      </c>
      <c r="H200" s="12" t="str">
        <f>IF(ISBLANK(YourData!D62),"",YourData!D62)</f>
        <v/>
      </c>
      <c r="I200" s="12"/>
      <c r="J200" s="12"/>
      <c r="K200" s="12"/>
      <c r="L200" s="12"/>
      <c r="M200" s="12"/>
      <c r="R200" s="12"/>
      <c r="S200" s="12"/>
      <c r="T200" s="2"/>
      <c r="U200" s="2"/>
      <c r="V200" s="2"/>
      <c r="W200" s="2"/>
      <c r="X200" s="2"/>
      <c r="Y200" s="2"/>
      <c r="Z200" s="2"/>
      <c r="AA200" s="2"/>
      <c r="AB200" s="2"/>
    </row>
    <row r="201" spans="1:28">
      <c r="A201" s="68" t="s">
        <v>446</v>
      </c>
      <c r="B201" s="12">
        <f>IF(ISBLANK('TRNSYS-TUD'!D63),"",'TRNSYS-TUD'!D63)</f>
        <v>2753.8344761363155</v>
      </c>
      <c r="C201" s="12">
        <f>IF(ISBLANK('DOE22'!D63),"",'DOE22'!D63)</f>
        <v>2686</v>
      </c>
      <c r="D201" s="12">
        <f>IF(ISBLANK(DOE21E!D63),"",DOE21E!D63)</f>
        <v>2687</v>
      </c>
      <c r="E201" s="12" t="str">
        <f>IF(ISBLANK(EnergyPlus1.0!D63),"",EnergyPlus1.0!D63)</f>
        <v/>
      </c>
      <c r="F201" s="12">
        <f>IF(ISBLANK(CodyRun!D63),"",CodyRun!D63)</f>
        <v>2702.828000000005</v>
      </c>
      <c r="G201" s="12">
        <f>IF(ISBLANK('HOT3000'!D63),"",'HOT3000'!D63)</f>
        <v>2691</v>
      </c>
      <c r="H201" s="12" t="str">
        <f>IF(ISBLANK(YourData!D63),"",YourData!D63)</f>
        <v/>
      </c>
      <c r="I201" s="12"/>
      <c r="J201" s="12"/>
      <c r="K201" s="12"/>
      <c r="L201" s="12"/>
      <c r="M201" s="12"/>
      <c r="R201" s="12"/>
      <c r="S201" s="12"/>
      <c r="T201" s="2"/>
      <c r="U201" s="2"/>
      <c r="V201" s="2"/>
      <c r="W201" s="2"/>
      <c r="X201" s="2"/>
      <c r="Y201" s="2"/>
      <c r="Z201" s="2"/>
      <c r="AA201" s="2"/>
      <c r="AB201" s="2"/>
    </row>
    <row r="202" spans="1:28">
      <c r="A202" s="68" t="s">
        <v>447</v>
      </c>
      <c r="B202" s="12">
        <f>IF(ISBLANK('TRNSYS-TUD'!D64),"",'TRNSYS-TUD'!D64)</f>
        <v>2746.5996438607058</v>
      </c>
      <c r="C202" s="12">
        <f>IF(ISBLANK('DOE22'!D64),"",'DOE22'!D64)</f>
        <v>2615</v>
      </c>
      <c r="D202" s="12">
        <f>IF(ISBLANK(DOE21E!D64),"",DOE21E!D64)</f>
        <v>2618</v>
      </c>
      <c r="E202" s="12" t="str">
        <f>IF(ISBLANK(EnergyPlus1.0!D64),"",EnergyPlus1.0!D64)</f>
        <v/>
      </c>
      <c r="F202" s="12">
        <f>IF(ISBLANK(CodyRun!D64),"",CodyRun!D64)</f>
        <v>2674.8690000000088</v>
      </c>
      <c r="G202" s="12">
        <f>IF(ISBLANK('HOT3000'!D64),"",'HOT3000'!D64)</f>
        <v>2681</v>
      </c>
      <c r="H202" s="12" t="str">
        <f>IF(ISBLANK(YourData!D64),"",YourData!D64)</f>
        <v/>
      </c>
      <c r="I202" s="12"/>
      <c r="J202" s="12"/>
      <c r="K202" s="12"/>
      <c r="L202" s="12"/>
      <c r="M202" s="12"/>
      <c r="R202" s="12"/>
      <c r="S202" s="12"/>
      <c r="T202" s="2"/>
      <c r="U202" s="2"/>
      <c r="V202" s="2"/>
      <c r="W202" s="2"/>
      <c r="X202" s="2"/>
      <c r="Y202" s="2"/>
      <c r="Z202" s="2"/>
      <c r="AA202" s="2"/>
      <c r="AB202" s="2"/>
    </row>
    <row r="203" spans="1:28">
      <c r="A203" s="68" t="s">
        <v>448</v>
      </c>
      <c r="B203" s="12">
        <f>IF(ISBLANK('TRNSYS-TUD'!D65),"",'TRNSYS-TUD'!D65)</f>
        <v>2783.6483035508809</v>
      </c>
      <c r="C203" s="12">
        <f>IF(ISBLANK('DOE22'!D65),"",'DOE22'!D65)</f>
        <v>2656</v>
      </c>
      <c r="D203" s="12">
        <f>IF(ISBLANK(DOE21E!D65),"",DOE21E!D65)</f>
        <v>2633</v>
      </c>
      <c r="E203" s="12" t="str">
        <f>IF(ISBLANK(EnergyPlus1.0!D65),"",EnergyPlus1.0!D65)</f>
        <v/>
      </c>
      <c r="F203" s="12">
        <f>IF(ISBLANK(CodyRun!D65),"",CodyRun!D65)</f>
        <v>2727.4839999999936</v>
      </c>
      <c r="G203" s="12">
        <f>IF(ISBLANK('HOT3000'!D65),"",'HOT3000'!D65)</f>
        <v>2693</v>
      </c>
      <c r="H203" s="12" t="str">
        <f>IF(ISBLANK(YourData!D65),"",YourData!D65)</f>
        <v/>
      </c>
      <c r="I203" s="12"/>
      <c r="J203" s="12"/>
      <c r="K203" s="12"/>
      <c r="L203" s="12"/>
      <c r="M203" s="12"/>
      <c r="R203" s="12"/>
      <c r="S203" s="12"/>
      <c r="T203" s="2"/>
      <c r="U203" s="2"/>
      <c r="V203" s="2"/>
      <c r="W203" s="2"/>
      <c r="X203" s="2"/>
      <c r="Y203" s="2"/>
      <c r="Z203" s="2"/>
      <c r="AA203" s="2"/>
      <c r="AB203" s="2"/>
    </row>
    <row r="204" spans="1:28">
      <c r="A204" s="68" t="s">
        <v>449</v>
      </c>
      <c r="B204" s="12">
        <f>IF(ISBLANK('TRNSYS-TUD'!D66),"",'TRNSYS-TUD'!D66)</f>
        <v>2776.4377847636142</v>
      </c>
      <c r="C204" s="12">
        <f>IF(ISBLANK('DOE22'!D66),"",'DOE22'!D66)</f>
        <v>2649</v>
      </c>
      <c r="D204" s="12">
        <f>IF(ISBLANK(DOE21E!D66),"",DOE21E!D66)</f>
        <v>2640</v>
      </c>
      <c r="E204" s="12" t="str">
        <f>IF(ISBLANK(EnergyPlus1.0!D66),"",EnergyPlus1.0!D66)</f>
        <v/>
      </c>
      <c r="F204" s="12">
        <f>IF(ISBLANK(CodyRun!D66),"",CodyRun!D66)</f>
        <v>2712.5509999999958</v>
      </c>
      <c r="G204" s="12">
        <f>IF(ISBLANK('HOT3000'!D66),"",'HOT3000'!D66)</f>
        <v>2684</v>
      </c>
      <c r="H204" s="12" t="str">
        <f>IF(ISBLANK(YourData!D66),"",YourData!D66)</f>
        <v/>
      </c>
      <c r="I204" s="12"/>
      <c r="J204" s="12"/>
      <c r="K204" s="12"/>
      <c r="L204" s="12"/>
      <c r="M204" s="12"/>
      <c r="R204" s="12"/>
      <c r="S204" s="12"/>
      <c r="T204" s="2"/>
      <c r="U204" s="2"/>
      <c r="V204" s="2"/>
      <c r="W204" s="2"/>
      <c r="X204" s="2"/>
      <c r="Y204" s="2"/>
      <c r="Z204" s="2"/>
      <c r="AA204" s="2"/>
      <c r="AB204" s="2"/>
    </row>
    <row r="205" spans="1:28">
      <c r="A205" s="68" t="s">
        <v>450</v>
      </c>
      <c r="B205" s="12">
        <f>IF(ISBLANK('TRNSYS-TUD'!D67),"",'TRNSYS-TUD'!D67)</f>
        <v>2040.2191038522333</v>
      </c>
      <c r="C205" s="12">
        <f>IF(ISBLANK('DOE22'!D67),"",'DOE22'!D67)</f>
        <v>1865</v>
      </c>
      <c r="D205" s="12">
        <f>IF(ISBLANK(DOE21E!D67),"",DOE21E!D67)</f>
        <v>1867</v>
      </c>
      <c r="E205" s="12" t="str">
        <f>IF(ISBLANK(EnergyPlus1.0!D67),"",EnergyPlus1.0!D67)</f>
        <v/>
      </c>
      <c r="F205" s="12">
        <f>IF(ISBLANK(CodyRun!D67),"",CodyRun!D67)</f>
        <v>1968.617000000002</v>
      </c>
      <c r="G205" s="12">
        <f>IF(ISBLANK('HOT3000'!D67),"",'HOT3000'!D67)</f>
        <v>1970</v>
      </c>
      <c r="H205" s="12" t="str">
        <f>IF(ISBLANK(YourData!D67),"",YourData!D67)</f>
        <v/>
      </c>
      <c r="I205" s="12"/>
      <c r="J205" s="12"/>
      <c r="K205" s="12"/>
      <c r="L205" s="12"/>
      <c r="M205" s="12"/>
      <c r="R205" s="12"/>
      <c r="S205" s="12"/>
      <c r="T205" s="2"/>
      <c r="U205" s="2"/>
      <c r="V205" s="2"/>
      <c r="W205" s="2"/>
      <c r="X205" s="2"/>
      <c r="Y205" s="2"/>
      <c r="Z205" s="2"/>
      <c r="AA205" s="2"/>
      <c r="AB205" s="2"/>
    </row>
    <row r="206" spans="1:28">
      <c r="A206" s="68" t="s">
        <v>451</v>
      </c>
      <c r="B206" s="12">
        <f>IF(ISBLANK('TRNSYS-TUD'!D68),"",'TRNSYS-TUD'!D68)</f>
        <v>4313.0318409622851</v>
      </c>
      <c r="C206" s="12">
        <f>IF(ISBLANK('DOE22'!D68),"",'DOE22'!D68)</f>
        <v>4185</v>
      </c>
      <c r="D206" s="12">
        <f>IF(ISBLANK(DOE21E!D68),"",DOE21E!D68)</f>
        <v>4181</v>
      </c>
      <c r="E206" s="12" t="str">
        <f>IF(ISBLANK(EnergyPlus1.0!D68),"",EnergyPlus1.0!D68)</f>
        <v/>
      </c>
      <c r="F206" s="12">
        <f>IF(ISBLANK(CodyRun!D68),"",CodyRun!D68)</f>
        <v>4266.1759999997475</v>
      </c>
      <c r="G206" s="12">
        <f>IF(ISBLANK('HOT3000'!D68),"",'HOT3000'!D68)</f>
        <v>4272</v>
      </c>
      <c r="H206" s="12" t="str">
        <f>IF(ISBLANK(YourData!D68),"",YourData!D68)</f>
        <v/>
      </c>
      <c r="I206" s="12"/>
      <c r="J206" s="12"/>
      <c r="K206" s="12"/>
      <c r="L206" s="12"/>
      <c r="M206" s="12"/>
      <c r="R206" s="12"/>
      <c r="S206" s="12"/>
      <c r="T206" s="2"/>
      <c r="U206" s="2"/>
      <c r="V206" s="2"/>
      <c r="W206" s="2"/>
      <c r="X206" s="2"/>
      <c r="Y206" s="2"/>
      <c r="Z206" s="2"/>
      <c r="AA206" s="2"/>
      <c r="AB206" s="2"/>
    </row>
    <row r="207" spans="1:28">
      <c r="A207" s="68" t="s">
        <v>462</v>
      </c>
      <c r="B207" s="12">
        <f>IF(ISBLANK('TRNSYS-TUD'!D69),"",'TRNSYS-TUD'!D69)</f>
        <v>1986.2848304670733</v>
      </c>
      <c r="C207" s="12">
        <f>IF(ISBLANK('DOE22'!D69),"",'DOE22'!D69)</f>
        <v>1860</v>
      </c>
      <c r="D207" s="12">
        <f>IF(ISBLANK(DOE21E!D69),"",DOE21E!D69)</f>
        <v>1865</v>
      </c>
      <c r="E207" s="12" t="str">
        <f>IF(ISBLANK(EnergyPlus1.0!D69),"",EnergyPlus1.0!D69)</f>
        <v/>
      </c>
      <c r="F207" s="12" t="str">
        <f>IF(ISBLANK(CodyRun!D69),"",CodyRun!D69)</f>
        <v/>
      </c>
      <c r="G207" s="12">
        <f>IF(ISBLANK('HOT3000'!D69),"",'HOT3000'!D69)</f>
        <v>1902</v>
      </c>
      <c r="H207" s="12" t="str">
        <f>IF(ISBLANK(YourData!D69),"",YourData!D69)</f>
        <v/>
      </c>
      <c r="I207" s="12"/>
      <c r="J207" s="12"/>
      <c r="K207" s="12"/>
      <c r="L207" s="12"/>
      <c r="M207" s="12"/>
      <c r="R207" s="12"/>
      <c r="S207" s="12"/>
      <c r="T207" s="2"/>
      <c r="U207" s="2"/>
      <c r="V207" s="2"/>
      <c r="W207" s="2"/>
      <c r="X207" s="2"/>
      <c r="Y207" s="2"/>
      <c r="Z207" s="2"/>
      <c r="AA207" s="2"/>
      <c r="AB207" s="2"/>
    </row>
    <row r="208" spans="1:28">
      <c r="A208" s="68" t="s">
        <v>463</v>
      </c>
      <c r="B208" s="12">
        <f>IF(ISBLANK('TRNSYS-TUD'!D70),"",'TRNSYS-TUD'!D70)</f>
        <v>1994.01749804832</v>
      </c>
      <c r="C208" s="12">
        <f>IF(ISBLANK('DOE22'!D70),"",'DOE22'!D70)</f>
        <v>1965</v>
      </c>
      <c r="D208" s="12">
        <f>IF(ISBLANK(DOE21E!D70),"",DOE21E!D70)</f>
        <v>1969</v>
      </c>
      <c r="E208" s="12" t="str">
        <f>IF(ISBLANK(EnergyPlus1.0!D70),"",EnergyPlus1.0!D70)</f>
        <v/>
      </c>
      <c r="F208" s="12" t="str">
        <f>IF(ISBLANK(CodyRun!D70),"",CodyRun!D70)</f>
        <v/>
      </c>
      <c r="G208" s="12">
        <f>IF(ISBLANK('HOT3000'!D70),"",'HOT3000'!D70)</f>
        <v>1936</v>
      </c>
      <c r="H208" s="12" t="str">
        <f>IF(ISBLANK(YourData!D70),"",YourData!D70)</f>
        <v/>
      </c>
      <c r="I208" s="12"/>
      <c r="J208" s="12"/>
      <c r="K208" s="12"/>
      <c r="L208" s="12"/>
      <c r="M208" s="12"/>
      <c r="R208" s="12"/>
      <c r="S208" s="12"/>
      <c r="T208" s="2"/>
      <c r="U208" s="2"/>
      <c r="V208" s="2"/>
      <c r="W208" s="2"/>
      <c r="X208" s="2"/>
      <c r="Y208" s="2"/>
      <c r="Z208" s="2"/>
      <c r="AA208" s="2"/>
      <c r="AB208" s="2"/>
    </row>
    <row r="209" spans="1:28">
      <c r="A209" s="68" t="s">
        <v>464</v>
      </c>
      <c r="B209" s="12">
        <f>IF(ISBLANK('TRNSYS-TUD'!D71),"",'TRNSYS-TUD'!D71)</f>
        <v>2148.5022137105116</v>
      </c>
      <c r="C209" s="12">
        <f>IF(ISBLANK('DOE22'!D71),"",'DOE22'!D71)</f>
        <v>2054</v>
      </c>
      <c r="D209" s="12">
        <f>IF(ISBLANK(DOE21E!D71),"",DOE21E!D71)</f>
        <v>2096</v>
      </c>
      <c r="E209" s="12" t="str">
        <f>IF(ISBLANK(EnergyPlus1.0!D71),"",EnergyPlus1.0!D71)</f>
        <v/>
      </c>
      <c r="F209" s="12" t="str">
        <f>IF(ISBLANK(CodyRun!D71),"",CodyRun!D71)</f>
        <v/>
      </c>
      <c r="G209" s="12">
        <f>IF(ISBLANK('HOT3000'!D71),"",'HOT3000'!D71)</f>
        <v>2115</v>
      </c>
      <c r="H209" s="12" t="str">
        <f>IF(ISBLANK(YourData!D71),"",YourData!D71)</f>
        <v/>
      </c>
      <c r="I209" s="12"/>
      <c r="J209" s="12"/>
      <c r="K209" s="12"/>
      <c r="L209" s="12"/>
      <c r="M209" s="12"/>
      <c r="R209" s="12"/>
      <c r="S209" s="12"/>
      <c r="T209" s="2"/>
      <c r="U209" s="2"/>
      <c r="V209" s="2"/>
      <c r="W209" s="2"/>
      <c r="X209" s="2"/>
      <c r="Y209" s="2"/>
      <c r="Z209" s="2"/>
      <c r="AA209" s="2"/>
      <c r="AB209" s="2"/>
    </row>
    <row r="210" spans="1:28">
      <c r="A210" s="68" t="s">
        <v>465</v>
      </c>
      <c r="B210" s="12">
        <f>IF(ISBLANK('TRNSYS-TUD'!D72),"",'TRNSYS-TUD'!D72)</f>
        <v>2059.490255706839</v>
      </c>
      <c r="C210" s="12">
        <f>IF(ISBLANK('DOE22'!D72),"",'DOE22'!D72)</f>
        <v>1993</v>
      </c>
      <c r="D210" s="12">
        <f>IF(ISBLANK(DOE21E!D72),"",DOE21E!D72)</f>
        <v>1980</v>
      </c>
      <c r="E210" s="12" t="str">
        <f>IF(ISBLANK(EnergyPlus1.0!D72),"",EnergyPlus1.0!D72)</f>
        <v/>
      </c>
      <c r="F210" s="12" t="str">
        <f>IF(ISBLANK(CodyRun!D72),"",CodyRun!D72)</f>
        <v/>
      </c>
      <c r="G210" s="12">
        <f>IF(ISBLANK('HOT3000'!D72),"",'HOT3000'!D72)</f>
        <v>1970</v>
      </c>
      <c r="H210" s="12" t="str">
        <f>IF(ISBLANK(YourData!D72),"",YourData!D72)</f>
        <v/>
      </c>
      <c r="I210" s="12"/>
      <c r="J210" s="12"/>
      <c r="K210" s="12"/>
      <c r="L210" s="12"/>
      <c r="M210" s="12"/>
      <c r="R210" s="12"/>
      <c r="S210" s="12"/>
      <c r="T210" s="2"/>
      <c r="U210" s="2"/>
      <c r="V210" s="2"/>
      <c r="W210" s="2"/>
      <c r="X210" s="2"/>
      <c r="Y210" s="2"/>
      <c r="Z210" s="2"/>
      <c r="AA210" s="2"/>
      <c r="AB210" s="2"/>
    </row>
    <row r="211" spans="1:28">
      <c r="A211" s="68" t="s">
        <v>466</v>
      </c>
      <c r="B211" s="12">
        <f>IF(ISBLANK('TRNSYS-TUD'!D73),"",'TRNSYS-TUD'!D73)</f>
        <v>2182.2677615890984</v>
      </c>
      <c r="C211" s="12">
        <f>IF(ISBLANK('DOE22'!D73),"",'DOE22'!D73)</f>
        <v>2110</v>
      </c>
      <c r="D211" s="12">
        <f>IF(ISBLANK(DOE21E!D73),"",DOE21E!D73)</f>
        <v>2104</v>
      </c>
      <c r="E211" s="12" t="str">
        <f>IF(ISBLANK(EnergyPlus1.0!D73),"",EnergyPlus1.0!D73)</f>
        <v/>
      </c>
      <c r="F211" s="12" t="str">
        <f>IF(ISBLANK(CodyRun!D73),"",CodyRun!D73)</f>
        <v/>
      </c>
      <c r="G211" s="12">
        <f>IF(ISBLANK('HOT3000'!D73),"",'HOT3000'!D73)</f>
        <v>2120</v>
      </c>
      <c r="H211" s="12" t="str">
        <f>IF(ISBLANK(YourData!D73),"",YourData!D73)</f>
        <v/>
      </c>
      <c r="I211" s="12"/>
      <c r="J211" s="12"/>
      <c r="K211" s="12"/>
      <c r="L211" s="12"/>
      <c r="M211" s="12"/>
      <c r="R211" s="12"/>
      <c r="S211" s="12"/>
      <c r="T211" s="2"/>
      <c r="U211" s="2"/>
      <c r="V211" s="2"/>
      <c r="W211" s="2"/>
      <c r="X211" s="2"/>
      <c r="Y211" s="2"/>
      <c r="Z211" s="2"/>
      <c r="AA211" s="2"/>
      <c r="AB211" s="2"/>
    </row>
    <row r="212" spans="1:28">
      <c r="A212" s="68" t="s">
        <v>473</v>
      </c>
      <c r="B212" s="12">
        <f>IF(ISBLANK('TRNSYS-TUD'!D74),"",'TRNSYS-TUD'!D74)</f>
        <v>1919.7698233773071</v>
      </c>
      <c r="C212" s="12">
        <f>IF(ISBLANK('DOE22'!D74),"",'DOE22'!D74)</f>
        <v>1975</v>
      </c>
      <c r="D212" s="12">
        <f>IF(ISBLANK(DOE21E!D74),"",DOE21E!D74)</f>
        <v>1975</v>
      </c>
      <c r="E212" s="12" t="str">
        <f>IF(ISBLANK(EnergyPlus1.0!D74),"",EnergyPlus1.0!D74)</f>
        <v/>
      </c>
      <c r="F212" s="12">
        <f>IF(ISBLANK(CodyRun!D74),"",CodyRun!D74)</f>
        <v>1911.8690000000017</v>
      </c>
      <c r="G212" s="12">
        <f>IF(ISBLANK('HOT3000'!D74),"",'HOT3000'!D74)</f>
        <v>1976</v>
      </c>
      <c r="H212" s="12" t="str">
        <f>IF(ISBLANK(YourData!D74),"",YourData!D74)</f>
        <v/>
      </c>
      <c r="I212" s="12"/>
      <c r="J212" s="12"/>
      <c r="K212" s="12"/>
      <c r="L212" s="12"/>
      <c r="M212" s="12"/>
      <c r="R212" s="12"/>
      <c r="S212" s="12"/>
      <c r="T212" s="2"/>
      <c r="U212" s="2"/>
      <c r="V212" s="2"/>
      <c r="W212" s="2"/>
      <c r="X212" s="2"/>
      <c r="Y212" s="2"/>
      <c r="Z212" s="2"/>
      <c r="AA212" s="2"/>
      <c r="AB212" s="2"/>
    </row>
    <row r="213" spans="1:28">
      <c r="A213" s="68" t="s">
        <v>475</v>
      </c>
      <c r="B213" s="12">
        <f>IF(ISBLANK('TRNSYS-TUD'!D75),"",'TRNSYS-TUD'!D75)</f>
        <v>1476.6546903521444</v>
      </c>
      <c r="C213" s="12">
        <f>IF(ISBLANK('DOE22'!D75),"",'DOE22'!D75)</f>
        <v>1527</v>
      </c>
      <c r="D213" s="12">
        <f>IF(ISBLANK(DOE21E!D75),"",DOE21E!D75)</f>
        <v>1527</v>
      </c>
      <c r="E213" s="12" t="str">
        <f>IF(ISBLANK(EnergyPlus1.0!D75),"",EnergyPlus1.0!D75)</f>
        <v/>
      </c>
      <c r="F213" s="12">
        <f>IF(ISBLANK(CodyRun!D75),"",CodyRun!D75)</f>
        <v>1475.5280000000027</v>
      </c>
      <c r="G213" s="12">
        <f>IF(ISBLANK('HOT3000'!D75),"",'HOT3000'!D75)</f>
        <v>1524</v>
      </c>
      <c r="H213" s="12" t="str">
        <f>IF(ISBLANK(YourData!D75),"",YourData!D75)</f>
        <v/>
      </c>
      <c r="I213" s="12"/>
      <c r="J213" s="12"/>
      <c r="K213" s="12"/>
      <c r="L213" s="12"/>
      <c r="M213" s="12"/>
      <c r="R213" s="12"/>
      <c r="S213" s="12"/>
      <c r="T213" s="2"/>
      <c r="U213" s="2"/>
      <c r="V213" s="2"/>
      <c r="W213" s="2"/>
      <c r="X213" s="2"/>
      <c r="Y213" s="2"/>
      <c r="Z213" s="2"/>
      <c r="AA213" s="2"/>
      <c r="AB213" s="2"/>
    </row>
    <row r="214" spans="1:28">
      <c r="A214" s="68" t="s">
        <v>477</v>
      </c>
      <c r="B214" s="12">
        <f>IF(ISBLANK('TRNSYS-TUD'!D76),"",'TRNSYS-TUD'!D76)</f>
        <v>2937.676627832258</v>
      </c>
      <c r="C214" s="12">
        <f>IF(ISBLANK('DOE22'!D76),"",'DOE22'!D76)</f>
        <v>3061</v>
      </c>
      <c r="D214" s="12">
        <f>IF(ISBLANK(DOE21E!D76),"",DOE21E!D76)</f>
        <v>3061</v>
      </c>
      <c r="E214" s="12" t="str">
        <f>IF(ISBLANK(EnergyPlus1.0!D76),"",EnergyPlus1.0!D76)</f>
        <v/>
      </c>
      <c r="F214" s="12">
        <f>IF(ISBLANK(CodyRun!D76),"",CodyRun!D76)</f>
        <v>2974.4</v>
      </c>
      <c r="G214" s="12">
        <f>IF(ISBLANK('HOT3000'!D76),"",'HOT3000'!D76)</f>
        <v>3050</v>
      </c>
      <c r="H214" s="12" t="str">
        <f>IF(ISBLANK(YourData!D76),"",YourData!D76)</f>
        <v/>
      </c>
      <c r="I214" s="12"/>
      <c r="J214" s="12"/>
      <c r="K214" s="12"/>
      <c r="L214" s="12"/>
      <c r="M214" s="12"/>
      <c r="R214" s="12"/>
      <c r="S214" s="12"/>
      <c r="T214" s="2"/>
      <c r="U214" s="2"/>
      <c r="V214" s="2"/>
      <c r="W214" s="2"/>
      <c r="X214" s="2"/>
      <c r="Y214" s="2"/>
      <c r="Z214" s="2"/>
      <c r="AA214" s="2"/>
      <c r="AB214" s="2"/>
    </row>
    <row r="215" spans="1:28">
      <c r="A215" s="68" t="s">
        <v>478</v>
      </c>
      <c r="B215" s="12">
        <f>IF(ISBLANK('TRNSYS-TUD'!D77),"",'TRNSYS-TUD'!D77)</f>
        <v>2340.1169215021255</v>
      </c>
      <c r="C215" s="12">
        <f>IF(ISBLANK('DOE22'!D77),"",'DOE22'!D77)</f>
        <v>2394</v>
      </c>
      <c r="D215" s="12">
        <f>IF(ISBLANK(DOE21E!D77),"",DOE21E!D77)</f>
        <v>2393</v>
      </c>
      <c r="E215" s="12" t="str">
        <f>IF(ISBLANK(EnergyPlus1.0!D77),"",EnergyPlus1.0!D77)</f>
        <v/>
      </c>
      <c r="F215" s="12">
        <f>IF(ISBLANK(CodyRun!D77),"",CodyRun!D77)</f>
        <v>2344.8270000000412</v>
      </c>
      <c r="G215" s="12">
        <f>IF(ISBLANK('HOT3000'!D77),"",'HOT3000'!D77)</f>
        <v>2396</v>
      </c>
      <c r="H215" s="12" t="str">
        <f>IF(ISBLANK(YourData!D77),"",YourData!D77)</f>
        <v/>
      </c>
      <c r="I215" s="12"/>
      <c r="J215" s="12"/>
      <c r="K215" s="12"/>
      <c r="L215" s="12"/>
      <c r="M215" s="12"/>
      <c r="R215" s="12"/>
      <c r="S215" s="12"/>
      <c r="T215" s="2"/>
      <c r="U215" s="2"/>
      <c r="V215" s="2"/>
      <c r="W215" s="2"/>
      <c r="X215" s="2"/>
      <c r="Y215" s="2"/>
      <c r="Z215" s="2"/>
      <c r="AA215" s="2"/>
      <c r="AB215" s="2"/>
    </row>
    <row r="216" spans="1:28">
      <c r="A216" s="68" t="s">
        <v>479</v>
      </c>
      <c r="B216" s="12">
        <f>IF(ISBLANK('TRNSYS-TUD'!D78),"",'TRNSYS-TUD'!D78)</f>
        <v>2108.2782659614504</v>
      </c>
      <c r="C216" s="12">
        <f>IF(ISBLANK('DOE22'!D78),"",'DOE22'!D78)</f>
        <v>2182</v>
      </c>
      <c r="D216" s="12">
        <f>IF(ISBLANK(DOE21E!D78),"",DOE21E!D78)</f>
        <v>2182</v>
      </c>
      <c r="E216" s="12" t="str">
        <f>IF(ISBLANK(EnergyPlus1.0!D78),"",EnergyPlus1.0!D78)</f>
        <v/>
      </c>
      <c r="F216" s="12">
        <f>IF(ISBLANK(CodyRun!D78),"",CodyRun!D78)</f>
        <v>2110.8329999999924</v>
      </c>
      <c r="G216" s="12">
        <f>IF(ISBLANK('HOT3000'!D78),"",'HOT3000'!D78)</f>
        <v>2174</v>
      </c>
      <c r="H216" s="12" t="str">
        <f>IF(ISBLANK(YourData!D78),"",YourData!D78)</f>
        <v/>
      </c>
      <c r="I216" s="12"/>
      <c r="J216" s="12"/>
      <c r="K216" s="12"/>
      <c r="L216" s="12"/>
      <c r="M216" s="12"/>
      <c r="R216" s="12"/>
      <c r="S216" s="12"/>
      <c r="T216" s="2"/>
      <c r="U216" s="2"/>
      <c r="V216" s="2"/>
      <c r="W216" s="2"/>
      <c r="X216" s="2"/>
      <c r="Y216" s="2"/>
      <c r="Z216" s="2"/>
      <c r="AA216" s="2"/>
      <c r="AB216" s="2"/>
    </row>
    <row r="217" spans="1:28">
      <c r="A217" s="68" t="s">
        <v>480</v>
      </c>
      <c r="B217" s="12">
        <f>IF(ISBLANK('TRNSYS-TUD'!D79),"",'TRNSYS-TUD'!D79)</f>
        <v>1611.2289106354137</v>
      </c>
      <c r="C217" s="12">
        <f>IF(ISBLANK('DOE22'!D79),"",'DOE22'!D79)</f>
        <v>1642</v>
      </c>
      <c r="D217" s="12">
        <f>IF(ISBLANK(DOE21E!D79),"",DOE21E!D79)</f>
        <v>1643</v>
      </c>
      <c r="E217" s="12" t="str">
        <f>IF(ISBLANK(EnergyPlus1.0!D79),"",EnergyPlus1.0!D79)</f>
        <v/>
      </c>
      <c r="F217" s="12">
        <f>IF(ISBLANK(CodyRun!D79),"",CodyRun!D79)</f>
        <v>1599.2030000000073</v>
      </c>
      <c r="G217" s="12">
        <f>IF(ISBLANK('HOT3000'!D79),"",'HOT3000'!D79)</f>
        <v>1663</v>
      </c>
      <c r="H217" s="12" t="str">
        <f>IF(ISBLANK(YourData!D79),"",YourData!D79)</f>
        <v/>
      </c>
      <c r="I217" s="12"/>
      <c r="J217" s="12"/>
      <c r="K217" s="12"/>
      <c r="L217" s="12"/>
      <c r="M217" s="12"/>
      <c r="R217" s="12"/>
      <c r="S217" s="12"/>
      <c r="T217" s="2"/>
      <c r="U217" s="2"/>
      <c r="V217" s="2"/>
      <c r="W217" s="2"/>
      <c r="X217" s="2"/>
      <c r="Y217" s="2"/>
      <c r="Z217" s="2"/>
      <c r="AA217" s="2"/>
      <c r="AB217" s="2"/>
    </row>
    <row r="218" spans="1:28">
      <c r="A218" s="68" t="s">
        <v>481</v>
      </c>
      <c r="B218" s="12">
        <f>IF(ISBLANK('TRNSYS-TUD'!D80),"",'TRNSYS-TUD'!D80)</f>
        <v>1551.8308506501819</v>
      </c>
      <c r="C218" s="12">
        <f>IF(ISBLANK('DOE22'!D80),"",'DOE22'!D80)</f>
        <v>1580</v>
      </c>
      <c r="D218" s="12">
        <f>IF(ISBLANK(DOE21E!D80),"",DOE21E!D80)</f>
        <v>1580</v>
      </c>
      <c r="E218" s="12" t="str">
        <f>IF(ISBLANK(EnergyPlus1.0!D80),"",EnergyPlus1.0!D80)</f>
        <v/>
      </c>
      <c r="F218" s="12">
        <f>IF(ISBLANK(CodyRun!D80),"",CodyRun!D80)</f>
        <v>1535.684</v>
      </c>
      <c r="G218" s="12">
        <f>IF(ISBLANK('HOT3000'!D80),"",'HOT3000'!D80)</f>
        <v>1585</v>
      </c>
      <c r="H218" s="12" t="str">
        <f>IF(ISBLANK(YourData!D80),"",YourData!D80)</f>
        <v/>
      </c>
      <c r="I218" s="12"/>
      <c r="J218" s="12"/>
      <c r="K218" s="12"/>
      <c r="L218" s="12"/>
      <c r="M218" s="12"/>
      <c r="R218" s="12"/>
      <c r="S218" s="12"/>
      <c r="T218" s="2"/>
      <c r="U218" s="2"/>
      <c r="V218" s="2"/>
      <c r="W218" s="2"/>
      <c r="X218" s="2"/>
      <c r="Y218" s="2"/>
      <c r="Z218" s="2"/>
      <c r="AA218" s="2"/>
      <c r="AB218" s="2"/>
    </row>
    <row r="219" spans="1:28">
      <c r="A219" s="68" t="s">
        <v>482</v>
      </c>
      <c r="B219" s="12">
        <f>IF(ISBLANK('TRNSYS-TUD'!D81),"",'TRNSYS-TUD'!D81)</f>
        <v>1888.1034743537653</v>
      </c>
      <c r="C219" s="12">
        <f>IF(ISBLANK('DOE22'!D81),"",'DOE22'!D81)</f>
        <v>1940</v>
      </c>
      <c r="D219" s="12">
        <f>IF(ISBLANK(DOE21E!D81),"",DOE21E!D81)</f>
        <v>1939</v>
      </c>
      <c r="E219" s="12" t="str">
        <f>IF(ISBLANK(EnergyPlus1.0!D81),"",EnergyPlus1.0!D81)</f>
        <v/>
      </c>
      <c r="F219" s="12">
        <f>IF(ISBLANK(CodyRun!D81),"",CodyRun!D81)</f>
        <v>1872.3359999999955</v>
      </c>
      <c r="G219" s="12">
        <f>IF(ISBLANK('HOT3000'!D81),"",'HOT3000'!D81)</f>
        <v>1926</v>
      </c>
      <c r="H219" s="12" t="str">
        <f>IF(ISBLANK(YourData!D81),"",YourData!D81)</f>
        <v/>
      </c>
      <c r="I219" s="12"/>
      <c r="J219" s="12"/>
      <c r="K219" s="12"/>
      <c r="L219" s="12"/>
      <c r="M219" s="12"/>
      <c r="R219" s="12"/>
      <c r="S219" s="12"/>
      <c r="T219" s="2"/>
      <c r="U219" s="2"/>
      <c r="V219" s="2"/>
      <c r="W219" s="2"/>
      <c r="X219" s="2"/>
      <c r="Y219" s="2"/>
      <c r="Z219" s="2"/>
      <c r="AA219" s="2"/>
      <c r="AB219" s="2"/>
    </row>
    <row r="220" spans="1:28">
      <c r="A220" s="69" t="s">
        <v>483</v>
      </c>
      <c r="B220" s="12">
        <f>IF(ISBLANK('TRNSYS-TUD'!D82),"",'TRNSYS-TUD'!D82)</f>
        <v>1312.4522494395735</v>
      </c>
      <c r="C220" s="12">
        <f>IF(ISBLANK('DOE22'!D82),"",'DOE22'!D82)</f>
        <v>1334</v>
      </c>
      <c r="D220" s="12">
        <f>IF(ISBLANK(DOE21E!D82),"",DOE21E!D82)</f>
        <v>1333</v>
      </c>
      <c r="E220" s="12" t="str">
        <f>IF(ISBLANK(EnergyPlus1.0!D82),"",EnergyPlus1.0!D82)</f>
        <v/>
      </c>
      <c r="F220" s="12">
        <f>IF(ISBLANK(CodyRun!D82),"",CodyRun!D82)</f>
        <v>1301.7909999999904</v>
      </c>
      <c r="G220" s="12">
        <f>IF(ISBLANK('HOT3000'!D82),"",'HOT3000'!D82)</f>
        <v>1337</v>
      </c>
      <c r="H220" s="12" t="str">
        <f>IF(ISBLANK(YourData!D82),"",YourData!D82)</f>
        <v/>
      </c>
      <c r="I220" s="12"/>
      <c r="J220" s="12"/>
      <c r="K220" s="12"/>
      <c r="L220" s="12"/>
      <c r="M220" s="12"/>
      <c r="R220" s="12"/>
      <c r="S220" s="12"/>
      <c r="T220" s="2"/>
      <c r="U220" s="2"/>
      <c r="V220" s="2"/>
      <c r="W220" s="2"/>
      <c r="X220" s="2"/>
      <c r="Y220" s="2"/>
      <c r="Z220" s="2"/>
      <c r="AA220" s="2"/>
      <c r="AB220" s="2"/>
    </row>
    <row r="221" spans="1:28">
      <c r="R221" s="12"/>
      <c r="S221" s="12"/>
      <c r="T221" s="2"/>
      <c r="U221" s="2"/>
      <c r="V221" s="2"/>
      <c r="W221" s="2"/>
      <c r="X221" s="2"/>
      <c r="Y221" s="2"/>
      <c r="Z221" s="2"/>
      <c r="AA221" s="2"/>
      <c r="AB221" s="2"/>
    </row>
    <row r="222" spans="1:28">
      <c r="R222" s="12"/>
      <c r="S222" s="12"/>
      <c r="T222" s="2"/>
      <c r="U222" s="2"/>
      <c r="V222" s="2"/>
      <c r="W222" s="2"/>
      <c r="X222" s="2"/>
      <c r="Y222" s="2"/>
      <c r="Z222" s="2"/>
      <c r="AA222" s="2"/>
      <c r="AB222" s="2"/>
    </row>
    <row r="223" spans="1:28">
      <c r="R223" s="12"/>
      <c r="S223" s="12"/>
      <c r="T223" s="2"/>
      <c r="U223" s="2"/>
      <c r="V223" s="2"/>
      <c r="W223" s="2"/>
      <c r="X223" s="2"/>
      <c r="Y223" s="2"/>
      <c r="Z223" s="2"/>
      <c r="AA223" s="2"/>
      <c r="AB223" s="2"/>
    </row>
    <row r="224" spans="1:28">
      <c r="R224" s="12"/>
      <c r="S224" s="12"/>
      <c r="T224" s="2"/>
      <c r="U224" s="2"/>
      <c r="V224" s="2"/>
      <c r="W224" s="2"/>
      <c r="X224" s="2"/>
      <c r="Y224" s="2"/>
      <c r="Z224" s="2"/>
      <c r="AA224" s="2"/>
      <c r="AB224" s="2"/>
    </row>
    <row r="225" spans="1:28">
      <c r="R225" s="12"/>
      <c r="S225" s="12"/>
      <c r="T225" s="2"/>
      <c r="U225" s="2"/>
      <c r="V225" s="2"/>
      <c r="W225" s="2"/>
      <c r="X225" s="2"/>
      <c r="Y225" s="2"/>
      <c r="Z225" s="2"/>
      <c r="AA225" s="2"/>
      <c r="AB225" s="2"/>
    </row>
    <row r="226" spans="1:28">
      <c r="R226" s="12"/>
      <c r="S226" s="12"/>
      <c r="T226" s="2"/>
      <c r="U226" s="2"/>
      <c r="V226" s="2"/>
      <c r="W226" s="2"/>
      <c r="X226" s="2"/>
      <c r="Y226" s="2"/>
      <c r="Z226" s="2"/>
      <c r="AA226" s="2"/>
      <c r="AB226" s="2"/>
    </row>
    <row r="227" spans="1:28">
      <c r="A227" s="2" t="s">
        <v>339</v>
      </c>
      <c r="B227" s="12"/>
      <c r="C227" s="12"/>
      <c r="D227" s="12"/>
      <c r="E227" s="12"/>
      <c r="F227" s="12"/>
      <c r="G227" s="12"/>
      <c r="H227" s="12"/>
      <c r="I227" s="2"/>
      <c r="J227" s="12"/>
      <c r="K227" s="12"/>
      <c r="L227" s="12"/>
      <c r="M227" s="12"/>
      <c r="R227" s="12"/>
      <c r="S227" s="12"/>
      <c r="T227" s="2"/>
      <c r="U227" s="2"/>
      <c r="V227" s="2"/>
      <c r="W227" s="2"/>
      <c r="X227" s="2"/>
      <c r="Y227" s="2"/>
      <c r="Z227" s="2"/>
      <c r="AA227" s="2"/>
      <c r="AB227" s="2"/>
    </row>
    <row r="228" spans="1:28">
      <c r="A228" s="2"/>
      <c r="B228" s="10"/>
      <c r="C228" s="10"/>
      <c r="D228" s="10"/>
      <c r="E228" s="10"/>
      <c r="F228" s="10"/>
      <c r="H228" s="11"/>
      <c r="M228" s="11"/>
      <c r="R228" s="12"/>
      <c r="S228" s="12"/>
      <c r="T228" s="2"/>
      <c r="U228" s="2"/>
      <c r="V228" s="2"/>
      <c r="W228" s="2"/>
      <c r="X228" s="2"/>
      <c r="Y228" s="2"/>
      <c r="Z228" s="2"/>
      <c r="AA228" s="2"/>
      <c r="AB228" s="2"/>
    </row>
    <row r="229" spans="1:28">
      <c r="A229" s="2"/>
      <c r="B229" s="10" t="s">
        <v>237</v>
      </c>
      <c r="C229" s="10" t="s">
        <v>249</v>
      </c>
      <c r="D229" s="10" t="s">
        <v>250</v>
      </c>
      <c r="E229" s="10" t="s">
        <v>357</v>
      </c>
      <c r="F229" s="10" t="s">
        <v>304</v>
      </c>
      <c r="G229" s="10" t="s">
        <v>384</v>
      </c>
      <c r="H229" s="10" t="str">
        <f>YourData!J$4</f>
        <v>Tested Prg</v>
      </c>
      <c r="I229" s="10"/>
      <c r="J229" s="10"/>
      <c r="M229" s="11"/>
      <c r="R229" s="12"/>
      <c r="S229" s="12"/>
      <c r="T229" s="2"/>
      <c r="U229" s="2"/>
      <c r="V229" s="2"/>
      <c r="W229" s="2"/>
      <c r="X229" s="2"/>
      <c r="Y229" s="2"/>
      <c r="Z229" s="2"/>
      <c r="AA229" s="2"/>
      <c r="AB229" s="2"/>
    </row>
    <row r="230" spans="1:28">
      <c r="A230" s="68" t="s">
        <v>445</v>
      </c>
      <c r="B230" s="12">
        <f>IF(ISBLANK('TRNSYS-TUD'!E62),"",'TRNSYS-TUD'!E62)</f>
        <v>10879.92</v>
      </c>
      <c r="C230" s="12">
        <f>IF(ISBLANK('DOE22'!E62),"",'DOE22'!E62)</f>
        <v>10880</v>
      </c>
      <c r="D230" s="12">
        <f>IF(ISBLANK(DOE21E!E62),"",DOE21E!E62)</f>
        <v>10880</v>
      </c>
      <c r="E230" s="12">
        <f>IF(ISBLANK(EnergyPlus1.0!E62),"",EnergyPlus1.0!E62)</f>
        <v>10862.091928960235</v>
      </c>
      <c r="F230" s="12">
        <f>IF(ISBLANK(CodyRun!E62),"",CodyRun!E62)</f>
        <v>10879.920000001301</v>
      </c>
      <c r="G230" s="12">
        <f>IF(ISBLANK('HOT3000'!E62),"",'HOT3000'!E62)</f>
        <v>10880</v>
      </c>
      <c r="H230" s="12">
        <f>IF(ISBLANK(YourData!E62),"",YourData!E62)</f>
        <v>10862.091928959257</v>
      </c>
      <c r="I230" s="12"/>
      <c r="J230" s="12"/>
      <c r="K230" s="12"/>
      <c r="L230" s="12"/>
      <c r="M230" s="12"/>
      <c r="R230" s="12"/>
      <c r="S230" s="12"/>
      <c r="T230" s="2"/>
      <c r="U230" s="2"/>
      <c r="V230" s="2"/>
      <c r="W230" s="2"/>
      <c r="X230" s="2"/>
      <c r="Y230" s="2"/>
      <c r="Z230" s="2"/>
      <c r="AA230" s="2"/>
      <c r="AB230" s="2"/>
    </row>
    <row r="231" spans="1:28">
      <c r="A231" s="68" t="s">
        <v>446</v>
      </c>
      <c r="B231" s="12">
        <f>IF(ISBLANK('TRNSYS-TUD'!E63),"",'TRNSYS-TUD'!E63)</f>
        <v>10879.92</v>
      </c>
      <c r="C231" s="12">
        <f>IF(ISBLANK('DOE22'!E63),"",'DOE22'!E63)</f>
        <v>10880</v>
      </c>
      <c r="D231" s="12">
        <f>IF(ISBLANK(DOE21E!E63),"",DOE21E!E63)</f>
        <v>10880</v>
      </c>
      <c r="E231" s="12">
        <f>IF(ISBLANK(EnergyPlus1.0!E63),"",EnergyPlus1.0!E63)</f>
        <v>10862.091928960235</v>
      </c>
      <c r="F231" s="12">
        <f>IF(ISBLANK(CodyRun!E63),"",CodyRun!E63)</f>
        <v>10879.920000001301</v>
      </c>
      <c r="G231" s="12">
        <f>IF(ISBLANK('HOT3000'!E63),"",'HOT3000'!E63)</f>
        <v>10880</v>
      </c>
      <c r="H231" s="12">
        <f>IF(ISBLANK(YourData!E63),"",YourData!E63)</f>
        <v>10862.091928959257</v>
      </c>
      <c r="I231" s="12"/>
      <c r="J231" s="12"/>
      <c r="K231" s="12"/>
      <c r="L231" s="12"/>
      <c r="M231" s="12"/>
      <c r="R231" s="12"/>
      <c r="S231" s="12"/>
      <c r="T231" s="2"/>
      <c r="U231" s="2"/>
      <c r="V231" s="2"/>
      <c r="W231" s="2"/>
      <c r="X231" s="2"/>
      <c r="Y231" s="2"/>
      <c r="Z231" s="2"/>
      <c r="AA231" s="2"/>
      <c r="AB231" s="2"/>
    </row>
    <row r="232" spans="1:28">
      <c r="A232" s="68" t="s">
        <v>447</v>
      </c>
      <c r="B232" s="12">
        <f>IF(ISBLANK('TRNSYS-TUD'!E64),"",'TRNSYS-TUD'!E64)</f>
        <v>10879.92</v>
      </c>
      <c r="C232" s="12">
        <f>IF(ISBLANK('DOE22'!E64),"",'DOE22'!E64)</f>
        <v>10880</v>
      </c>
      <c r="D232" s="12">
        <f>IF(ISBLANK(DOE21E!E64),"",DOE21E!E64)</f>
        <v>10880</v>
      </c>
      <c r="E232" s="12">
        <f>IF(ISBLANK(EnergyPlus1.0!E64),"",EnergyPlus1.0!E64)</f>
        <v>10862.091928960235</v>
      </c>
      <c r="F232" s="12">
        <f>IF(ISBLANK(CodyRun!E64),"",CodyRun!E64)</f>
        <v>10879.920000001301</v>
      </c>
      <c r="G232" s="12">
        <f>IF(ISBLANK('HOT3000'!E64),"",'HOT3000'!E64)</f>
        <v>10880</v>
      </c>
      <c r="H232" s="12">
        <f>IF(ISBLANK(YourData!E64),"",YourData!E64)</f>
        <v>10862.091928959257</v>
      </c>
      <c r="I232" s="12"/>
      <c r="J232" s="12"/>
      <c r="K232" s="12"/>
      <c r="L232" s="12"/>
      <c r="M232" s="12"/>
      <c r="R232" s="12"/>
      <c r="S232" s="12"/>
      <c r="T232" s="2"/>
      <c r="U232" s="2"/>
      <c r="V232" s="2"/>
      <c r="W232" s="2"/>
      <c r="X232" s="2"/>
      <c r="Y232" s="2"/>
      <c r="Z232" s="2"/>
      <c r="AA232" s="2"/>
      <c r="AB232" s="2"/>
    </row>
    <row r="233" spans="1:28">
      <c r="A233" s="68" t="s">
        <v>448</v>
      </c>
      <c r="B233" s="12">
        <f>IF(ISBLANK('TRNSYS-TUD'!E65),"",'TRNSYS-TUD'!E65)</f>
        <v>10879.92</v>
      </c>
      <c r="C233" s="12">
        <f>IF(ISBLANK('DOE22'!E65),"",'DOE22'!E65)</f>
        <v>10880</v>
      </c>
      <c r="D233" s="12">
        <f>IF(ISBLANK(DOE21E!E65),"",DOE21E!E65)</f>
        <v>10880</v>
      </c>
      <c r="E233" s="12">
        <f>IF(ISBLANK(EnergyPlus1.0!E65),"",EnergyPlus1.0!E65)</f>
        <v>10862.091928960235</v>
      </c>
      <c r="F233" s="12">
        <f>IF(ISBLANK(CodyRun!E65),"",CodyRun!E65)</f>
        <v>10879.920000001301</v>
      </c>
      <c r="G233" s="12">
        <f>IF(ISBLANK('HOT3000'!E65),"",'HOT3000'!E65)</f>
        <v>10880</v>
      </c>
      <c r="H233" s="12">
        <f>IF(ISBLANK(YourData!E65),"",YourData!E65)</f>
        <v>10862.091928959257</v>
      </c>
      <c r="I233" s="12"/>
      <c r="J233" s="12"/>
      <c r="K233" s="12"/>
      <c r="L233" s="12"/>
      <c r="M233" s="12"/>
      <c r="R233" s="12"/>
      <c r="S233" s="12"/>
      <c r="T233" s="2"/>
      <c r="U233" s="2"/>
      <c r="V233" s="2"/>
      <c r="W233" s="2"/>
      <c r="X233" s="2"/>
      <c r="Y233" s="2"/>
      <c r="Z233" s="2"/>
      <c r="AA233" s="2"/>
      <c r="AB233" s="2"/>
    </row>
    <row r="234" spans="1:28">
      <c r="A234" s="68" t="s">
        <v>449</v>
      </c>
      <c r="B234" s="12">
        <f>IF(ISBLANK('TRNSYS-TUD'!E66),"",'TRNSYS-TUD'!E66)</f>
        <v>10879.92</v>
      </c>
      <c r="C234" s="12">
        <f>IF(ISBLANK('DOE22'!E66),"",'DOE22'!E66)</f>
        <v>10880</v>
      </c>
      <c r="D234" s="12">
        <f>IF(ISBLANK(DOE21E!E66),"",DOE21E!E66)</f>
        <v>10880</v>
      </c>
      <c r="E234" s="12">
        <f>IF(ISBLANK(EnergyPlus1.0!E66),"",EnergyPlus1.0!E66)</f>
        <v>10862.091928960235</v>
      </c>
      <c r="F234" s="12">
        <f>IF(ISBLANK(CodyRun!E66),"",CodyRun!E66)</f>
        <v>10879.920000001301</v>
      </c>
      <c r="G234" s="12">
        <f>IF(ISBLANK('HOT3000'!E66),"",'HOT3000'!E66)</f>
        <v>10880</v>
      </c>
      <c r="H234" s="12">
        <f>IF(ISBLANK(YourData!E66),"",YourData!E66)</f>
        <v>10862.091928959257</v>
      </c>
      <c r="I234" s="12"/>
      <c r="J234" s="12"/>
      <c r="K234" s="12"/>
      <c r="L234" s="12"/>
      <c r="M234" s="12"/>
      <c r="R234" s="12"/>
      <c r="S234" s="12"/>
      <c r="T234" s="2"/>
      <c r="U234" s="2"/>
      <c r="V234" s="2"/>
      <c r="W234" s="2"/>
      <c r="X234" s="2"/>
      <c r="Y234" s="2"/>
      <c r="Z234" s="2"/>
      <c r="AA234" s="2"/>
      <c r="AB234" s="2"/>
    </row>
    <row r="235" spans="1:28">
      <c r="A235" s="68" t="s">
        <v>450</v>
      </c>
      <c r="B235" s="12">
        <f>IF(ISBLANK('TRNSYS-TUD'!E67),"",'TRNSYS-TUD'!E67)</f>
        <v>10879.92</v>
      </c>
      <c r="C235" s="12">
        <f>IF(ISBLANK('DOE22'!E67),"",'DOE22'!E67)</f>
        <v>10880</v>
      </c>
      <c r="D235" s="12">
        <f>IF(ISBLANK(DOE21E!E67),"",DOE21E!E67)</f>
        <v>10880</v>
      </c>
      <c r="E235" s="12">
        <f>IF(ISBLANK(EnergyPlus1.0!E67),"",EnergyPlus1.0!E67)</f>
        <v>10862.091928960235</v>
      </c>
      <c r="F235" s="12">
        <f>IF(ISBLANK(CodyRun!E67),"",CodyRun!E67)</f>
        <v>10879.920000001301</v>
      </c>
      <c r="G235" s="12">
        <f>IF(ISBLANK('HOT3000'!E67),"",'HOT3000'!E67)</f>
        <v>10880</v>
      </c>
      <c r="H235" s="12">
        <f>IF(ISBLANK(YourData!E67),"",YourData!E67)</f>
        <v>10862.091928959257</v>
      </c>
      <c r="I235" s="12"/>
      <c r="J235" s="12"/>
      <c r="K235" s="12"/>
      <c r="L235" s="12"/>
      <c r="M235" s="12"/>
      <c r="R235" s="12"/>
      <c r="S235" s="12"/>
      <c r="T235" s="2"/>
      <c r="U235" s="2"/>
      <c r="V235" s="2"/>
      <c r="W235" s="2"/>
      <c r="X235" s="2"/>
      <c r="Y235" s="2"/>
      <c r="Z235" s="2"/>
      <c r="AA235" s="2"/>
      <c r="AB235" s="2"/>
    </row>
    <row r="236" spans="1:28">
      <c r="A236" s="68" t="s">
        <v>451</v>
      </c>
      <c r="B236" s="12">
        <f>IF(ISBLANK('TRNSYS-TUD'!E68),"",'TRNSYS-TUD'!E68)</f>
        <v>10879.92</v>
      </c>
      <c r="C236" s="12">
        <f>IF(ISBLANK('DOE22'!E68),"",'DOE22'!E68)</f>
        <v>10880</v>
      </c>
      <c r="D236" s="12">
        <f>IF(ISBLANK(DOE21E!E68),"",DOE21E!E68)</f>
        <v>10880</v>
      </c>
      <c r="E236" s="12">
        <f>IF(ISBLANK(EnergyPlus1.0!E68),"",EnergyPlus1.0!E68)</f>
        <v>10862.091928960235</v>
      </c>
      <c r="F236" s="12">
        <f>IF(ISBLANK(CodyRun!E68),"",CodyRun!E68)</f>
        <v>10879.920000001301</v>
      </c>
      <c r="G236" s="12">
        <f>IF(ISBLANK('HOT3000'!E68),"",'HOT3000'!E68)</f>
        <v>10880</v>
      </c>
      <c r="H236" s="12">
        <f>IF(ISBLANK(YourData!E68),"",YourData!E68)</f>
        <v>10862.091928959257</v>
      </c>
      <c r="I236" s="12"/>
      <c r="J236" s="12"/>
      <c r="K236" s="12"/>
      <c r="L236" s="12"/>
      <c r="M236" s="12"/>
      <c r="R236" s="12"/>
      <c r="S236" s="12"/>
      <c r="T236" s="2"/>
      <c r="U236" s="2"/>
      <c r="V236" s="2"/>
      <c r="W236" s="2"/>
      <c r="X236" s="2"/>
      <c r="Y236" s="2"/>
      <c r="Z236" s="2"/>
      <c r="AA236" s="2"/>
      <c r="AB236" s="2"/>
    </row>
    <row r="237" spans="1:28">
      <c r="A237" s="68" t="s">
        <v>462</v>
      </c>
      <c r="B237" s="12">
        <f>IF(ISBLANK('TRNSYS-TUD'!E69),"",'TRNSYS-TUD'!E69)</f>
        <v>10879.92</v>
      </c>
      <c r="C237" s="12">
        <f>IF(ISBLANK('DOE22'!E69),"",'DOE22'!E69)</f>
        <v>10880</v>
      </c>
      <c r="D237" s="12">
        <f>IF(ISBLANK(DOE21E!E69),"",DOE21E!E69)</f>
        <v>10880</v>
      </c>
      <c r="E237" s="12">
        <f>IF(ISBLANK(EnergyPlus1.0!E69),"",EnergyPlus1.0!E69)</f>
        <v>10862.091928960235</v>
      </c>
      <c r="F237" s="12" t="str">
        <f>IF(ISBLANK(CodyRun!E69),"",CodyRun!E69)</f>
        <v/>
      </c>
      <c r="G237" s="12">
        <f>IF(ISBLANK('HOT3000'!E69),"",'HOT3000'!E69)</f>
        <v>10880</v>
      </c>
      <c r="H237" s="12">
        <f>IF(ISBLANK(YourData!E69),"",YourData!E69)</f>
        <v>10862.091928959257</v>
      </c>
      <c r="I237" s="12"/>
      <c r="J237" s="12"/>
      <c r="K237" s="12"/>
      <c r="L237" s="12"/>
      <c r="M237" s="12"/>
      <c r="R237" s="12"/>
      <c r="S237" s="12"/>
      <c r="T237" s="2"/>
      <c r="U237" s="2"/>
      <c r="V237" s="2"/>
      <c r="W237" s="2"/>
      <c r="X237" s="2"/>
      <c r="Y237" s="2"/>
      <c r="Z237" s="2"/>
      <c r="AA237" s="2"/>
      <c r="AB237" s="2"/>
    </row>
    <row r="238" spans="1:28">
      <c r="A238" s="68" t="s">
        <v>463</v>
      </c>
      <c r="B238" s="12">
        <f>IF(ISBLANK('TRNSYS-TUD'!E70),"",'TRNSYS-TUD'!E70)</f>
        <v>10879.92</v>
      </c>
      <c r="C238" s="12">
        <f>IF(ISBLANK('DOE22'!E70),"",'DOE22'!E70)</f>
        <v>10880</v>
      </c>
      <c r="D238" s="12">
        <f>IF(ISBLANK(DOE21E!E70),"",DOE21E!E70)</f>
        <v>10880</v>
      </c>
      <c r="E238" s="12" t="str">
        <f>IF(ISBLANK(EnergyPlus1.0!E70),"",EnergyPlus1.0!E70)</f>
        <v/>
      </c>
      <c r="F238" s="12" t="str">
        <f>IF(ISBLANK(CodyRun!E70),"",CodyRun!E70)</f>
        <v/>
      </c>
      <c r="G238" s="12">
        <f>IF(ISBLANK('HOT3000'!E70),"",'HOT3000'!E70)</f>
        <v>10880</v>
      </c>
      <c r="H238" s="12">
        <f>IF(ISBLANK(YourData!E70),"",YourData!E70)</f>
        <v>10862.091928959257</v>
      </c>
      <c r="I238" s="12"/>
      <c r="J238" s="12"/>
      <c r="K238" s="12"/>
      <c r="L238" s="12"/>
      <c r="M238" s="12"/>
      <c r="R238" s="12"/>
      <c r="S238" s="12"/>
      <c r="T238" s="2"/>
      <c r="U238" s="2"/>
      <c r="V238" s="2"/>
      <c r="W238" s="2"/>
      <c r="X238" s="2"/>
      <c r="Y238" s="2"/>
      <c r="Z238" s="2"/>
      <c r="AA238" s="2"/>
      <c r="AB238" s="2"/>
    </row>
    <row r="239" spans="1:28">
      <c r="A239" s="68" t="s">
        <v>464</v>
      </c>
      <c r="B239" s="12">
        <f>IF(ISBLANK('TRNSYS-TUD'!E71),"",'TRNSYS-TUD'!E71)</f>
        <v>10879.92</v>
      </c>
      <c r="C239" s="12">
        <f>IF(ISBLANK('DOE22'!E71),"",'DOE22'!E71)</f>
        <v>10880</v>
      </c>
      <c r="D239" s="12">
        <f>IF(ISBLANK(DOE21E!E71),"",DOE21E!E71)</f>
        <v>10880</v>
      </c>
      <c r="E239" s="12">
        <f>IF(ISBLANK(EnergyPlus1.0!E71),"",EnergyPlus1.0!E71)</f>
        <v>10862.091928960235</v>
      </c>
      <c r="F239" s="12" t="str">
        <f>IF(ISBLANK(CodyRun!E71),"",CodyRun!E71)</f>
        <v/>
      </c>
      <c r="G239" s="12">
        <f>IF(ISBLANK('HOT3000'!E71),"",'HOT3000'!E71)</f>
        <v>10880</v>
      </c>
      <c r="H239" s="12">
        <f>IF(ISBLANK(YourData!E71),"",YourData!E71)</f>
        <v>10862.091928959257</v>
      </c>
      <c r="I239" s="12"/>
      <c r="J239" s="12"/>
      <c r="K239" s="12"/>
      <c r="L239" s="12"/>
      <c r="M239" s="12"/>
      <c r="R239" s="12"/>
      <c r="S239" s="12"/>
      <c r="T239" s="2"/>
      <c r="U239" s="2"/>
      <c r="V239" s="2"/>
      <c r="W239" s="2"/>
      <c r="X239" s="2"/>
      <c r="Y239" s="2"/>
      <c r="Z239" s="2"/>
      <c r="AA239" s="2"/>
      <c r="AB239" s="2"/>
    </row>
    <row r="240" spans="1:28">
      <c r="A240" s="68" t="s">
        <v>465</v>
      </c>
      <c r="B240" s="12">
        <f>IF(ISBLANK('TRNSYS-TUD'!E72),"",'TRNSYS-TUD'!E72)</f>
        <v>10879.92</v>
      </c>
      <c r="C240" s="12">
        <f>IF(ISBLANK('DOE22'!E72),"",'DOE22'!E72)</f>
        <v>10880</v>
      </c>
      <c r="D240" s="12">
        <f>IF(ISBLANK(DOE21E!E72),"",DOE21E!E72)</f>
        <v>10880</v>
      </c>
      <c r="E240" s="12">
        <f>IF(ISBLANK(EnergyPlus1.0!E72),"",EnergyPlus1.0!E72)</f>
        <v>10862.091928960235</v>
      </c>
      <c r="F240" s="12" t="str">
        <f>IF(ISBLANK(CodyRun!E72),"",CodyRun!E72)</f>
        <v/>
      </c>
      <c r="G240" s="12">
        <f>IF(ISBLANK('HOT3000'!E72),"",'HOT3000'!E72)</f>
        <v>10880</v>
      </c>
      <c r="H240" s="12">
        <f>IF(ISBLANK(YourData!E72),"",YourData!E72)</f>
        <v>10862.091928959257</v>
      </c>
      <c r="I240" s="12"/>
      <c r="J240" s="12"/>
      <c r="K240" s="12"/>
      <c r="L240" s="12"/>
      <c r="M240" s="12"/>
      <c r="R240" s="12"/>
      <c r="S240" s="12"/>
      <c r="T240" s="2"/>
      <c r="U240" s="2"/>
      <c r="V240" s="2"/>
      <c r="W240" s="2"/>
      <c r="X240" s="2"/>
      <c r="Y240" s="2"/>
      <c r="Z240" s="2"/>
      <c r="AA240" s="2"/>
      <c r="AB240" s="2"/>
    </row>
    <row r="241" spans="1:28">
      <c r="A241" s="68" t="s">
        <v>466</v>
      </c>
      <c r="B241" s="12">
        <f>IF(ISBLANK('TRNSYS-TUD'!E73),"",'TRNSYS-TUD'!E73)</f>
        <v>10879.92</v>
      </c>
      <c r="C241" s="12">
        <f>IF(ISBLANK('DOE22'!E73),"",'DOE22'!E73)</f>
        <v>10880</v>
      </c>
      <c r="D241" s="12">
        <f>IF(ISBLANK(DOE21E!E73),"",DOE21E!E73)</f>
        <v>10880</v>
      </c>
      <c r="E241" s="12">
        <f>IF(ISBLANK(EnergyPlus1.0!E73),"",EnergyPlus1.0!E73)</f>
        <v>10862.091928960235</v>
      </c>
      <c r="F241" s="12" t="str">
        <f>IF(ISBLANK(CodyRun!E73),"",CodyRun!E73)</f>
        <v/>
      </c>
      <c r="G241" s="12">
        <f>IF(ISBLANK('HOT3000'!E73),"",'HOT3000'!E73)</f>
        <v>10880</v>
      </c>
      <c r="H241" s="12">
        <f>IF(ISBLANK(YourData!E73),"",YourData!E73)</f>
        <v>10862.091928959257</v>
      </c>
      <c r="I241" s="12"/>
      <c r="J241" s="12"/>
      <c r="K241" s="12"/>
      <c r="L241" s="12"/>
      <c r="M241" s="12"/>
      <c r="R241" s="12"/>
      <c r="S241" s="12"/>
      <c r="T241" s="2"/>
      <c r="U241" s="2"/>
      <c r="V241" s="2"/>
      <c r="W241" s="2"/>
      <c r="X241" s="2"/>
      <c r="Y241" s="2"/>
      <c r="Z241" s="2"/>
      <c r="AA241" s="2"/>
      <c r="AB241" s="2"/>
    </row>
    <row r="242" spans="1:28">
      <c r="A242" s="68" t="s">
        <v>473</v>
      </c>
      <c r="B242" s="12">
        <f>IF(ISBLANK('TRNSYS-TUD'!E74),"",'TRNSYS-TUD'!E74)</f>
        <v>2563.8216350909911</v>
      </c>
      <c r="C242" s="12">
        <f>IF(ISBLANK('DOE22'!E74),"",'DOE22'!E74)</f>
        <v>2369</v>
      </c>
      <c r="D242" s="12">
        <f>IF(ISBLANK(DOE21E!E74),"",DOE21E!E74)</f>
        <v>2369</v>
      </c>
      <c r="E242" s="12">
        <f>IF(ISBLANK(EnergyPlus1.0!E74),"",EnergyPlus1.0!E74)</f>
        <v>2628.3265231730338</v>
      </c>
      <c r="F242" s="12">
        <f>IF(ISBLANK(CodyRun!E74),"",CodyRun!E74)</f>
        <v>2553.2319999999895</v>
      </c>
      <c r="G242" s="12">
        <f>IF(ISBLANK('HOT3000'!E74),"",'HOT3000'!E74)</f>
        <v>2639</v>
      </c>
      <c r="H242" s="12">
        <f>IF(ISBLANK(YourData!E74),"",YourData!E74)</f>
        <v>2629.6367317184104</v>
      </c>
      <c r="I242" s="12"/>
      <c r="J242" s="12"/>
      <c r="K242" s="12"/>
      <c r="L242" s="12"/>
      <c r="M242" s="12"/>
      <c r="R242" s="12"/>
      <c r="S242" s="12"/>
      <c r="T242" s="2"/>
      <c r="U242" s="2"/>
      <c r="V242" s="2"/>
      <c r="W242" s="2"/>
      <c r="X242" s="2"/>
      <c r="Y242" s="2"/>
      <c r="Z242" s="2"/>
      <c r="AA242" s="2"/>
      <c r="AB242" s="2"/>
    </row>
    <row r="243" spans="1:28">
      <c r="A243" s="68" t="s">
        <v>475</v>
      </c>
      <c r="B243" s="12">
        <f>IF(ISBLANK('TRNSYS-TUD'!E75),"",'TRNSYS-TUD'!E75)</f>
        <v>1972.0485219541506</v>
      </c>
      <c r="C243" s="12">
        <f>IF(ISBLANK('DOE22'!E75),"",'DOE22'!E75)</f>
        <v>1837</v>
      </c>
      <c r="D243" s="12">
        <f>IF(ISBLANK(DOE21E!E75),"",DOE21E!E75)</f>
        <v>1837</v>
      </c>
      <c r="E243" s="12">
        <f>IF(ISBLANK(EnergyPlus1.0!E75),"",EnergyPlus1.0!E75)</f>
        <v>2028.9633827623197</v>
      </c>
      <c r="F243" s="12">
        <f>IF(ISBLANK(CodyRun!E75),"",CodyRun!E75)</f>
        <v>1970.496999999993</v>
      </c>
      <c r="G243" s="12">
        <f>IF(ISBLANK('HOT3000'!E75),"",'HOT3000'!E75)</f>
        <v>2035</v>
      </c>
      <c r="H243" s="12">
        <f>IF(ISBLANK(YourData!E75),"",YourData!E75)</f>
        <v>2030.7735826344633</v>
      </c>
      <c r="I243" s="12"/>
      <c r="J243" s="12"/>
      <c r="K243" s="12"/>
      <c r="L243" s="12"/>
      <c r="M243" s="12"/>
      <c r="R243" s="12"/>
      <c r="S243" s="12"/>
      <c r="T243" s="2"/>
      <c r="U243" s="2"/>
      <c r="V243" s="2"/>
      <c r="W243" s="2"/>
      <c r="X243" s="2"/>
      <c r="Y243" s="2"/>
      <c r="Z243" s="2"/>
      <c r="AA243" s="2"/>
      <c r="AB243" s="2"/>
    </row>
    <row r="244" spans="1:28">
      <c r="A244" s="68" t="s">
        <v>477</v>
      </c>
      <c r="B244" s="12">
        <f>IF(ISBLANK('TRNSYS-TUD'!E76),"",'TRNSYS-TUD'!E76)</f>
        <v>3923.219754588878</v>
      </c>
      <c r="C244" s="12">
        <f>IF(ISBLANK('DOE22'!E76),"",'DOE22'!E76)</f>
        <v>4099</v>
      </c>
      <c r="D244" s="12">
        <f>IF(ISBLANK(DOE21E!E76),"",DOE21E!E76)</f>
        <v>4099</v>
      </c>
      <c r="E244" s="12">
        <f>IF(ISBLANK(EnergyPlus1.0!E76),"",EnergyPlus1.0!E76)</f>
        <v>4063.302452735134</v>
      </c>
      <c r="F244" s="12">
        <f>IF(ISBLANK(CodyRun!E76),"",CodyRun!E76)</f>
        <v>3972.28</v>
      </c>
      <c r="G244" s="12">
        <f>IF(ISBLANK('HOT3000'!E76),"",'HOT3000'!E76)</f>
        <v>4073</v>
      </c>
      <c r="H244" s="12">
        <f>IF(ISBLANK(YourData!E76),"",YourData!E76)</f>
        <v>4065.8605986892976</v>
      </c>
      <c r="I244" s="12"/>
      <c r="J244" s="12"/>
      <c r="K244" s="12"/>
      <c r="L244" s="12"/>
      <c r="M244" s="12"/>
      <c r="R244" s="12"/>
      <c r="S244" s="12"/>
      <c r="T244" s="2"/>
      <c r="U244" s="2"/>
      <c r="V244" s="2"/>
      <c r="W244" s="2"/>
      <c r="X244" s="2"/>
      <c r="Y244" s="2"/>
      <c r="Z244" s="2"/>
      <c r="AA244" s="2"/>
      <c r="AB244" s="2"/>
    </row>
    <row r="245" spans="1:28">
      <c r="A245" s="68" t="s">
        <v>478</v>
      </c>
      <c r="B245" s="12">
        <f>IF(ISBLANK('TRNSYS-TUD'!E77),"",'TRNSYS-TUD'!E77)</f>
        <v>3125.1884048447769</v>
      </c>
      <c r="C245" s="12">
        <f>IF(ISBLANK('DOE22'!E77),"",'DOE22'!E77)</f>
        <v>2874</v>
      </c>
      <c r="D245" s="12">
        <f>IF(ISBLANK(DOE21E!E77),"",DOE21E!E77)</f>
        <v>2871</v>
      </c>
      <c r="E245" s="12">
        <f>IF(ISBLANK(EnergyPlus1.0!E77),"",EnergyPlus1.0!E77)</f>
        <v>3018.6692507281878</v>
      </c>
      <c r="F245" s="12">
        <f>IF(ISBLANK(CodyRun!E77),"",CodyRun!E77)</f>
        <v>3131.2710000000302</v>
      </c>
      <c r="G245" s="12">
        <f>IF(ISBLANK('HOT3000'!E77),"",'HOT3000'!E77)</f>
        <v>3200</v>
      </c>
      <c r="H245" s="12">
        <f>IF(ISBLANK(YourData!E77),"",YourData!E77)</f>
        <v>3139.617939368432</v>
      </c>
      <c r="I245" s="12"/>
      <c r="J245" s="12"/>
      <c r="K245" s="12"/>
      <c r="L245" s="12"/>
      <c r="M245" s="12"/>
      <c r="R245" s="12"/>
      <c r="S245" s="12"/>
      <c r="T245" s="2"/>
      <c r="U245" s="2"/>
      <c r="V245" s="2"/>
      <c r="W245" s="2"/>
      <c r="X245" s="2"/>
      <c r="Y245" s="2"/>
      <c r="Z245" s="2"/>
      <c r="AA245" s="2"/>
      <c r="AB245" s="2"/>
    </row>
    <row r="246" spans="1:28">
      <c r="A246" s="68" t="s">
        <v>479</v>
      </c>
      <c r="B246" s="12">
        <f>IF(ISBLANK('TRNSYS-TUD'!E78),"",'TRNSYS-TUD'!E78)</f>
        <v>2815.5716197033621</v>
      </c>
      <c r="C246" s="12">
        <f>IF(ISBLANK('DOE22'!E78),"",'DOE22'!E78)</f>
        <v>2704</v>
      </c>
      <c r="D246" s="12">
        <f>IF(ISBLANK(DOE21E!E78),"",DOE21E!E78)</f>
        <v>2707</v>
      </c>
      <c r="E246" s="12">
        <f>IF(ISBLANK(EnergyPlus1.0!E78),"",EnergyPlus1.0!E78)</f>
        <v>2842.5563918683638</v>
      </c>
      <c r="F246" s="12">
        <f>IF(ISBLANK(CodyRun!E78),"",CodyRun!E78)</f>
        <v>2819.112000000006</v>
      </c>
      <c r="G246" s="12">
        <f>IF(ISBLANK('HOT3000'!E78),"",'HOT3000'!E78)</f>
        <v>2904</v>
      </c>
      <c r="H246" s="12">
        <f>IF(ISBLANK(YourData!E78),"",YourData!E78)</f>
        <v>2877.971195962029</v>
      </c>
      <c r="I246" s="12"/>
      <c r="J246" s="12"/>
      <c r="K246" s="12"/>
      <c r="L246" s="12"/>
      <c r="M246" s="12"/>
      <c r="R246" s="12"/>
      <c r="S246" s="12"/>
      <c r="T246" s="2"/>
      <c r="U246" s="2"/>
      <c r="V246" s="2"/>
      <c r="W246" s="2"/>
      <c r="X246" s="2"/>
      <c r="Y246" s="2"/>
      <c r="Z246" s="2"/>
      <c r="AA246" s="2"/>
      <c r="AB246" s="2"/>
    </row>
    <row r="247" spans="1:28">
      <c r="A247" s="68" t="s">
        <v>480</v>
      </c>
      <c r="B247" s="12">
        <f>IF(ISBLANK('TRNSYS-TUD'!E79),"",'TRNSYS-TUD'!E79)</f>
        <v>2151.7702225905218</v>
      </c>
      <c r="C247" s="12">
        <f>IF(ISBLANK('DOE22'!E79),"",'DOE22'!E79)</f>
        <v>1886</v>
      </c>
      <c r="D247" s="12">
        <f>IF(ISBLANK(DOE21E!E79),"",DOE21E!E79)</f>
        <v>1885</v>
      </c>
      <c r="E247" s="12">
        <f>IF(ISBLANK(EnergyPlus1.0!E79),"",EnergyPlus1.0!E79)</f>
        <v>2179.8959110002402</v>
      </c>
      <c r="F247" s="12">
        <f>IF(ISBLANK(CodyRun!E79),"",CodyRun!E79)</f>
        <v>2135.7079999999992</v>
      </c>
      <c r="G247" s="12">
        <f>IF(ISBLANK('HOT3000'!E79),"",'HOT3000'!E79)</f>
        <v>2221</v>
      </c>
      <c r="H247" s="12">
        <f>IF(ISBLANK(YourData!E79),"",YourData!E79)</f>
        <v>2191.4962028951659</v>
      </c>
      <c r="I247" s="12"/>
      <c r="J247" s="12"/>
      <c r="K247" s="12"/>
      <c r="L247" s="12"/>
      <c r="M247" s="12"/>
      <c r="R247" s="12"/>
      <c r="S247" s="12"/>
      <c r="T247" s="2"/>
      <c r="U247" s="2"/>
      <c r="V247" s="2"/>
      <c r="W247" s="2"/>
      <c r="X247" s="2"/>
      <c r="Y247" s="2"/>
      <c r="Z247" s="2"/>
      <c r="AA247" s="2"/>
      <c r="AB247" s="2"/>
    </row>
    <row r="248" spans="1:28">
      <c r="A248" s="68" t="s">
        <v>481</v>
      </c>
      <c r="B248" s="12">
        <f>IF(ISBLANK('TRNSYS-TUD'!E80),"",'TRNSYS-TUD'!E80)</f>
        <v>2072.4450715134722</v>
      </c>
      <c r="C248" s="12">
        <f>IF(ISBLANK('DOE22'!E80),"",'DOE22'!E80)</f>
        <v>1833</v>
      </c>
      <c r="D248" s="12">
        <f>IF(ISBLANK(DOE21E!E80),"",DOE21E!E80)</f>
        <v>1833</v>
      </c>
      <c r="E248" s="12">
        <f>IF(ISBLANK(EnergyPlus1.0!E80),"",EnergyPlus1.0!E80)</f>
        <v>2090.2173922285428</v>
      </c>
      <c r="F248" s="12">
        <f>IF(ISBLANK(CodyRun!E80),"",CodyRun!E80)</f>
        <v>2050.855999999997</v>
      </c>
      <c r="G248" s="12">
        <f>IF(ISBLANK('HOT3000'!E80),"",'HOT3000'!E80)</f>
        <v>2117</v>
      </c>
      <c r="H248" s="12">
        <f>IF(ISBLANK(YourData!E80),"",YourData!E80)</f>
        <v>2204.9220538975933</v>
      </c>
      <c r="I248" s="12"/>
      <c r="J248" s="12"/>
      <c r="K248" s="12"/>
      <c r="L248" s="12"/>
      <c r="M248" s="12"/>
      <c r="R248" s="12"/>
      <c r="S248" s="12"/>
      <c r="T248" s="2"/>
      <c r="U248" s="2"/>
      <c r="V248" s="2"/>
      <c r="W248" s="2"/>
      <c r="X248" s="2"/>
      <c r="Y248" s="2"/>
      <c r="Z248" s="2"/>
      <c r="AA248" s="2"/>
      <c r="AB248" s="2"/>
    </row>
    <row r="249" spans="1:28">
      <c r="A249" s="68" t="s">
        <v>482</v>
      </c>
      <c r="B249" s="12">
        <f>IF(ISBLANK('TRNSYS-TUD'!E81),"",'TRNSYS-TUD'!E81)</f>
        <v>2521.531736717593</v>
      </c>
      <c r="C249" s="12">
        <f>IF(ISBLANK('DOE22'!E81),"",'DOE22'!E81)</f>
        <v>2258</v>
      </c>
      <c r="D249" s="12">
        <f>IF(ISBLANK(DOE21E!E81),"",DOE21E!E81)</f>
        <v>2258</v>
      </c>
      <c r="E249" s="12">
        <f>IF(ISBLANK(EnergyPlus1.0!E81),"",EnergyPlus1.0!E81)</f>
        <v>2309.2456939663602</v>
      </c>
      <c r="F249" s="12">
        <f>IF(ISBLANK(CodyRun!E81),"",CodyRun!E81)</f>
        <v>2500.4160000000597</v>
      </c>
      <c r="G249" s="12">
        <f>IF(ISBLANK('HOT3000'!E81),"",'HOT3000'!E81)</f>
        <v>2573</v>
      </c>
      <c r="H249" s="12">
        <f>IF(ISBLANK(YourData!E81),"",YourData!E81)</f>
        <v>2513.9710594858384</v>
      </c>
      <c r="I249" s="12"/>
      <c r="J249" s="12"/>
      <c r="K249" s="12"/>
      <c r="L249" s="12"/>
      <c r="M249" s="12"/>
      <c r="R249" s="12"/>
      <c r="S249" s="12"/>
      <c r="T249" s="2"/>
      <c r="U249" s="2"/>
      <c r="V249" s="2"/>
      <c r="W249" s="2"/>
      <c r="X249" s="2"/>
      <c r="Y249" s="2"/>
      <c r="Z249" s="2"/>
      <c r="AA249" s="2"/>
      <c r="AB249" s="2"/>
    </row>
    <row r="250" spans="1:28">
      <c r="A250" s="69" t="s">
        <v>483</v>
      </c>
      <c r="B250" s="12">
        <f>IF(ISBLANK('TRNSYS-TUD'!E82),"",'TRNSYS-TUD'!E82)</f>
        <v>1752.7588105418879</v>
      </c>
      <c r="C250" s="12">
        <f>IF(ISBLANK('DOE22'!E82),"",'DOE22'!E82)</f>
        <v>1501</v>
      </c>
      <c r="D250" s="12">
        <f>IF(ISBLANK(DOE21E!E82),"",DOE21E!E82)</f>
        <v>1501</v>
      </c>
      <c r="E250" s="12">
        <f>IF(ISBLANK(EnergyPlus1.0!E82),"",EnergyPlus1.0!E82)</f>
        <v>1870.9023391027263</v>
      </c>
      <c r="F250" s="12">
        <f>IF(ISBLANK(CodyRun!E82),"",CodyRun!E82)</f>
        <v>1738.6670000000074</v>
      </c>
      <c r="G250" s="12">
        <f>IF(ISBLANK('HOT3000'!E82),"",'HOT3000'!E82)</f>
        <v>1786</v>
      </c>
      <c r="H250" s="12">
        <f>IF(ISBLANK(YourData!E82),"",YourData!E82)</f>
        <v>1943.2437994586953</v>
      </c>
      <c r="I250" s="12"/>
      <c r="J250" s="12"/>
      <c r="K250" s="12"/>
      <c r="L250" s="12"/>
      <c r="M250" s="12"/>
      <c r="R250" s="12"/>
      <c r="S250" s="12"/>
      <c r="T250" s="2"/>
      <c r="U250" s="2"/>
      <c r="V250" s="2"/>
      <c r="W250" s="2"/>
      <c r="X250" s="2"/>
      <c r="Y250" s="2"/>
      <c r="Z250" s="2"/>
      <c r="AA250" s="2"/>
      <c r="AB250" s="2"/>
    </row>
    <row r="251" spans="1:28">
      <c r="A251" s="2"/>
      <c r="B251" s="12"/>
      <c r="C251" s="12"/>
      <c r="D251" s="12"/>
      <c r="E251" s="12"/>
      <c r="F251" s="12"/>
      <c r="G251" s="12"/>
      <c r="H251" s="12"/>
      <c r="I251" s="2"/>
      <c r="J251" s="12"/>
      <c r="K251" s="12"/>
      <c r="L251" s="12"/>
      <c r="M251" s="12"/>
      <c r="R251" s="12"/>
      <c r="S251" s="12"/>
      <c r="T251" s="2"/>
      <c r="U251" s="2"/>
      <c r="V251" s="2"/>
      <c r="W251" s="2"/>
      <c r="X251" s="2"/>
      <c r="Y251" s="2"/>
      <c r="Z251" s="2"/>
      <c r="AA251" s="2"/>
      <c r="AB251" s="2"/>
    </row>
    <row r="252" spans="1:28">
      <c r="A252" s="2"/>
      <c r="B252" s="12"/>
      <c r="C252" s="12"/>
      <c r="D252" s="12"/>
      <c r="E252" s="12"/>
      <c r="F252" s="12"/>
      <c r="G252" s="12"/>
      <c r="H252" s="12"/>
      <c r="I252" s="2"/>
      <c r="J252" s="12"/>
      <c r="K252" s="12"/>
      <c r="L252" s="12"/>
      <c r="M252" s="12"/>
      <c r="R252" s="12"/>
      <c r="S252" s="12"/>
      <c r="T252" s="2"/>
      <c r="U252" s="2"/>
      <c r="V252" s="2"/>
      <c r="W252" s="2"/>
      <c r="X252" s="2"/>
      <c r="Y252" s="2"/>
      <c r="Z252" s="2"/>
      <c r="AA252" s="2"/>
      <c r="AB252" s="2"/>
    </row>
    <row r="253" spans="1:28">
      <c r="A253" s="2"/>
      <c r="B253" s="12"/>
      <c r="C253" s="12"/>
      <c r="D253" s="12"/>
      <c r="E253" s="12"/>
      <c r="F253" s="12"/>
      <c r="G253" s="12"/>
      <c r="H253" s="12"/>
      <c r="I253" s="2"/>
      <c r="J253" s="12"/>
      <c r="K253" s="12"/>
      <c r="L253" s="12"/>
      <c r="M253" s="12"/>
      <c r="R253" s="12"/>
      <c r="S253" s="12"/>
      <c r="T253" s="2"/>
      <c r="U253" s="2"/>
      <c r="V253" s="2"/>
      <c r="W253" s="2"/>
      <c r="X253" s="2"/>
      <c r="Y253" s="2"/>
      <c r="Z253" s="2"/>
      <c r="AA253" s="2"/>
      <c r="AB253" s="2"/>
    </row>
    <row r="254" spans="1:28">
      <c r="A254" s="2"/>
      <c r="B254" s="12"/>
      <c r="C254" s="12"/>
      <c r="D254" s="12"/>
      <c r="E254" s="12"/>
      <c r="F254" s="12"/>
      <c r="G254" s="12"/>
      <c r="H254" s="12"/>
      <c r="I254" s="2"/>
      <c r="J254" s="12"/>
      <c r="K254" s="12"/>
      <c r="L254" s="12"/>
      <c r="M254" s="12"/>
      <c r="R254" s="12"/>
      <c r="S254" s="12"/>
      <c r="T254" s="2"/>
      <c r="U254" s="2"/>
      <c r="V254" s="2"/>
      <c r="W254" s="2"/>
      <c r="X254" s="2"/>
      <c r="Y254" s="2"/>
      <c r="Z254" s="2"/>
      <c r="AA254" s="2"/>
      <c r="AB254" s="2"/>
    </row>
    <row r="255" spans="1:28">
      <c r="A255" s="2"/>
      <c r="B255" s="12"/>
      <c r="C255" s="12"/>
      <c r="D255" s="12"/>
      <c r="E255" s="12"/>
      <c r="F255" s="12"/>
      <c r="G255" s="12"/>
      <c r="H255" s="12"/>
      <c r="I255" s="2"/>
      <c r="J255" s="12"/>
      <c r="K255" s="12"/>
      <c r="L255" s="12"/>
      <c r="M255" s="12"/>
      <c r="R255" s="12"/>
      <c r="S255" s="12"/>
      <c r="T255" s="2"/>
      <c r="U255" s="2"/>
      <c r="V255" s="2"/>
      <c r="W255" s="2"/>
      <c r="X255" s="2"/>
      <c r="Y255" s="2"/>
      <c r="Z255" s="2"/>
      <c r="AA255" s="2"/>
      <c r="AB255" s="2"/>
    </row>
    <row r="256" spans="1:28">
      <c r="A256" s="2"/>
      <c r="B256" s="12"/>
      <c r="C256" s="12"/>
      <c r="D256" s="12"/>
      <c r="E256" s="12"/>
      <c r="F256" s="12"/>
      <c r="G256" s="12"/>
      <c r="H256" s="12"/>
      <c r="I256" s="2"/>
      <c r="J256" s="12"/>
      <c r="K256" s="12"/>
      <c r="L256" s="12"/>
      <c r="M256" s="12"/>
      <c r="R256" s="12"/>
      <c r="S256" s="12"/>
      <c r="T256" s="2"/>
      <c r="U256" s="2"/>
      <c r="V256" s="2"/>
      <c r="W256" s="2"/>
      <c r="X256" s="2"/>
      <c r="Y256" s="2"/>
      <c r="Z256" s="2"/>
      <c r="AA256" s="2"/>
      <c r="AB256" s="2"/>
    </row>
    <row r="257" spans="1:28">
      <c r="A257" s="2" t="s">
        <v>340</v>
      </c>
      <c r="B257" s="12"/>
      <c r="C257" s="12"/>
      <c r="D257" s="12"/>
      <c r="E257" s="12"/>
      <c r="F257" s="12"/>
      <c r="G257" s="12"/>
      <c r="H257" s="12"/>
      <c r="I257" s="2"/>
      <c r="J257" s="12"/>
      <c r="K257" s="12"/>
      <c r="L257" s="12"/>
      <c r="M257" s="12"/>
      <c r="R257" s="12"/>
      <c r="S257" s="12"/>
      <c r="T257" s="2"/>
      <c r="U257" s="2"/>
      <c r="V257" s="2"/>
      <c r="W257" s="2"/>
      <c r="X257" s="2"/>
      <c r="Y257" s="2"/>
      <c r="Z257" s="2"/>
      <c r="AA257" s="2"/>
      <c r="AB257" s="2"/>
    </row>
    <row r="258" spans="1:28">
      <c r="A258" s="2"/>
      <c r="B258" s="10"/>
      <c r="C258" s="10"/>
      <c r="D258" s="10"/>
      <c r="E258" s="10"/>
      <c r="F258" s="10"/>
      <c r="H258" s="11"/>
      <c r="M258" s="11"/>
      <c r="R258" s="12"/>
      <c r="S258" s="12"/>
      <c r="T258" s="2"/>
      <c r="U258" s="2"/>
      <c r="V258" s="2"/>
      <c r="W258" s="2"/>
      <c r="X258" s="2"/>
      <c r="Y258" s="2"/>
      <c r="Z258" s="2"/>
      <c r="AA258" s="2"/>
      <c r="AB258" s="2"/>
    </row>
    <row r="259" spans="1:28">
      <c r="A259" s="2"/>
      <c r="B259" s="10" t="s">
        <v>237</v>
      </c>
      <c r="C259" s="10" t="s">
        <v>249</v>
      </c>
      <c r="D259" s="10" t="s">
        <v>250</v>
      </c>
      <c r="E259" s="10" t="s">
        <v>357</v>
      </c>
      <c r="F259" s="10" t="s">
        <v>304</v>
      </c>
      <c r="G259" s="10" t="s">
        <v>384</v>
      </c>
      <c r="H259" s="10" t="str">
        <f>YourData!J$4</f>
        <v>Tested Prg</v>
      </c>
      <c r="I259" s="10"/>
      <c r="J259" s="10"/>
      <c r="M259" s="11"/>
      <c r="R259" s="12"/>
      <c r="S259" s="12"/>
      <c r="T259" s="2"/>
      <c r="U259" s="2"/>
      <c r="V259" s="2"/>
      <c r="W259" s="2"/>
      <c r="X259" s="2"/>
      <c r="Y259" s="2"/>
      <c r="Z259" s="2"/>
      <c r="AA259" s="2"/>
      <c r="AB259" s="2"/>
    </row>
    <row r="260" spans="1:28">
      <c r="A260" s="68" t="s">
        <v>445</v>
      </c>
      <c r="B260" s="12">
        <f>IF(ISBLANK('TRNSYS-TUD'!F62),"",'TRNSYS-TUD'!F62)</f>
        <v>80426.867481742112</v>
      </c>
      <c r="C260" s="12">
        <f>IF(ISBLANK('DOE22'!F62),"",'DOE22'!F62)</f>
        <v>77283.435600000012</v>
      </c>
      <c r="D260" s="12">
        <f>IF(ISBLANK(DOE21E!F62),"",DOE21E!F62)</f>
        <v>77291.935500000007</v>
      </c>
      <c r="E260" s="12">
        <f>IF(ISBLANK(EnergyPlus1.0!F62),"",EnergyPlus1.0!F62)</f>
        <v>77317.949711521724</v>
      </c>
      <c r="F260" s="12">
        <f>IF(ISBLANK(CodyRun!F62),"",CodyRun!F62)</f>
        <v>77744.589000000124</v>
      </c>
      <c r="G260" s="12">
        <f>IF(ISBLANK('HOT3000'!F62),"",'HOT3000'!F62)</f>
        <v>78257</v>
      </c>
      <c r="H260" s="12">
        <f>IF(ISBLANK(YourData!F62),"",YourData!F62)</f>
        <v>78253.752773453205</v>
      </c>
      <c r="I260" s="12"/>
      <c r="J260" s="12"/>
      <c r="K260" s="12"/>
      <c r="L260" s="12"/>
      <c r="M260" s="12"/>
      <c r="R260" s="12"/>
      <c r="S260" s="12"/>
      <c r="T260" s="2"/>
      <c r="U260" s="2"/>
      <c r="V260" s="2"/>
      <c r="W260" s="2"/>
      <c r="X260" s="2"/>
      <c r="Y260" s="2"/>
      <c r="Z260" s="2"/>
      <c r="AA260" s="2"/>
      <c r="AB260" s="2"/>
    </row>
    <row r="261" spans="1:28">
      <c r="A261" s="68" t="s">
        <v>446</v>
      </c>
      <c r="B261" s="12">
        <f>IF(ISBLANK('TRNSYS-TUD'!F63),"",'TRNSYS-TUD'!F63)</f>
        <v>99342.131564849216</v>
      </c>
      <c r="C261" s="12">
        <f>IF(ISBLANK('DOE22'!F63),"",'DOE22'!F63)</f>
        <v>97394.785200000013</v>
      </c>
      <c r="D261" s="12">
        <f>IF(ISBLANK(DOE21E!F63),"",DOE21E!F63)</f>
        <v>97412.078100000013</v>
      </c>
      <c r="E261" s="12">
        <f>IF(ISBLANK(EnergyPlus1.0!F63),"",EnergyPlus1.0!F63)</f>
        <v>96447.5904276855</v>
      </c>
      <c r="F261" s="12">
        <f>IF(ISBLANK(CodyRun!F63),"",CodyRun!F63)</f>
        <v>97295.865999999718</v>
      </c>
      <c r="G261" s="12">
        <f>IF(ISBLANK('HOT3000'!F63),"",'HOT3000'!F63)</f>
        <v>97261</v>
      </c>
      <c r="H261" s="12">
        <f>IF(ISBLANK(YourData!F63),"",YourData!F63)</f>
        <v>97212.330295705498</v>
      </c>
      <c r="I261" s="12"/>
      <c r="J261" s="12"/>
      <c r="K261" s="12"/>
      <c r="L261" s="12"/>
      <c r="M261" s="12"/>
      <c r="R261" s="12"/>
      <c r="S261" s="12"/>
      <c r="T261" s="2"/>
      <c r="U261" s="2"/>
      <c r="V261" s="2"/>
      <c r="W261" s="2"/>
      <c r="X261" s="2"/>
      <c r="Y261" s="2"/>
      <c r="Z261" s="2"/>
      <c r="AA261" s="2"/>
      <c r="AB261" s="2"/>
    </row>
    <row r="262" spans="1:28">
      <c r="A262" s="68" t="s">
        <v>447</v>
      </c>
      <c r="B262" s="12">
        <f>IF(ISBLANK('TRNSYS-TUD'!F64),"",'TRNSYS-TUD'!F64)</f>
        <v>99791.677967264899</v>
      </c>
      <c r="C262" s="12">
        <f>IF(ISBLANK('DOE22'!F64),"",'DOE22'!F64)</f>
        <v>96356.331900000005</v>
      </c>
      <c r="D262" s="12">
        <f>IF(ISBLANK(DOE21E!F64),"",DOE21E!F64)</f>
        <v>96493.209600000002</v>
      </c>
      <c r="E262" s="12">
        <f>IF(ISBLANK(EnergyPlus1.0!F64),"",EnergyPlus1.0!F64)</f>
        <v>96083.559653200675</v>
      </c>
      <c r="F262" s="12">
        <f>IF(ISBLANK(CodyRun!F64),"",CodyRun!F64)</f>
        <v>97141.307000000001</v>
      </c>
      <c r="G262" s="12">
        <f>IF(ISBLANK('HOT3000'!F64),"",'HOT3000'!F64)</f>
        <v>96957</v>
      </c>
      <c r="H262" s="12">
        <f>IF(ISBLANK(YourData!F64),"",YourData!F64)</f>
        <v>97265.840042124706</v>
      </c>
      <c r="I262" s="12"/>
      <c r="J262" s="12"/>
      <c r="K262" s="12"/>
      <c r="L262" s="12"/>
      <c r="M262" s="12"/>
      <c r="R262" s="12"/>
      <c r="S262" s="12"/>
      <c r="T262" s="2"/>
      <c r="U262" s="2"/>
      <c r="V262" s="2"/>
      <c r="W262" s="2"/>
      <c r="X262" s="2"/>
      <c r="Y262" s="2"/>
      <c r="Z262" s="2"/>
      <c r="AA262" s="2"/>
      <c r="AB262" s="2"/>
    </row>
    <row r="263" spans="1:28">
      <c r="A263" s="68" t="s">
        <v>448</v>
      </c>
      <c r="B263" s="12">
        <f>IF(ISBLANK('TRNSYS-TUD'!F65),"",'TRNSYS-TUD'!F65)</f>
        <v>105012.87148956976</v>
      </c>
      <c r="C263" s="12">
        <f>IF(ISBLANK('DOE22'!F65),"",'DOE22'!F65)</f>
        <v>100729.97010000001</v>
      </c>
      <c r="D263" s="12">
        <f>IF(ISBLANK(DOE21E!F65),"",DOE21E!F65)</f>
        <v>100993.467</v>
      </c>
      <c r="E263" s="12">
        <f>IF(ISBLANK(EnergyPlus1.0!F65),"",EnergyPlus1.0!F65)</f>
        <v>102211.36038278886</v>
      </c>
      <c r="F263" s="12">
        <f>IF(ISBLANK(CodyRun!F65),"",CodyRun!F65)</f>
        <v>103712.91500000004</v>
      </c>
      <c r="G263" s="12">
        <f>IF(ISBLANK('HOT3000'!F65),"",'HOT3000'!F65)</f>
        <v>102008</v>
      </c>
      <c r="H263" s="12">
        <f>IF(ISBLANK(YourData!F65),"",YourData!F65)</f>
        <v>99785.568700485092</v>
      </c>
      <c r="I263" s="12"/>
      <c r="J263" s="12"/>
      <c r="K263" s="12"/>
      <c r="L263" s="12"/>
      <c r="M263" s="12"/>
      <c r="R263" s="12"/>
      <c r="S263" s="12"/>
      <c r="T263" s="2"/>
      <c r="U263" s="2"/>
      <c r="V263" s="2"/>
      <c r="W263" s="2"/>
      <c r="X263" s="2"/>
      <c r="Y263" s="2"/>
      <c r="Z263" s="2"/>
      <c r="AA263" s="2"/>
      <c r="AB263" s="2"/>
    </row>
    <row r="264" spans="1:28">
      <c r="A264" s="68" t="s">
        <v>449</v>
      </c>
      <c r="B264" s="12">
        <f>IF(ISBLANK('TRNSYS-TUD'!F66),"",'TRNSYS-TUD'!F66)</f>
        <v>102727.97891432175</v>
      </c>
      <c r="C264" s="12">
        <f>IF(ISBLANK('DOE22'!F66),"",'DOE22'!F66)</f>
        <v>99027.645300000004</v>
      </c>
      <c r="D264" s="12">
        <f>IF(ISBLANK(DOE21E!F66),"",DOE21E!F66)</f>
        <v>99223.143000000011</v>
      </c>
      <c r="E264" s="12">
        <f>IF(ISBLANK(EnergyPlus1.0!F66),"",EnergyPlus1.0!F66)</f>
        <v>99708.515621471204</v>
      </c>
      <c r="F264" s="12">
        <f>IF(ISBLANK(CodyRun!F66),"",CodyRun!F66)</f>
        <v>100676.21</v>
      </c>
      <c r="G264" s="12">
        <f>IF(ISBLANK('HOT3000'!F66),"",'HOT3000'!F66)</f>
        <v>99753</v>
      </c>
      <c r="H264" s="12">
        <f>IF(ISBLANK(YourData!F66),"",YourData!F66)</f>
        <v>100804.51687629499</v>
      </c>
      <c r="I264" s="12"/>
      <c r="J264" s="12"/>
      <c r="K264" s="12"/>
      <c r="L264" s="12"/>
      <c r="M264" s="12"/>
      <c r="R264" s="12"/>
      <c r="S264" s="12"/>
      <c r="T264" s="2"/>
      <c r="U264" s="2"/>
      <c r="V264" s="2"/>
      <c r="W264" s="2"/>
      <c r="X264" s="2"/>
      <c r="Y264" s="2"/>
      <c r="Z264" s="2"/>
      <c r="AA264" s="2"/>
      <c r="AB264" s="2"/>
    </row>
    <row r="265" spans="1:28">
      <c r="A265" s="68" t="s">
        <v>450</v>
      </c>
      <c r="B265" s="12">
        <f>IF(ISBLANK('TRNSYS-TUD'!F67),"",'TRNSYS-TUD'!F67)</f>
        <v>69387.997605120792</v>
      </c>
      <c r="C265" s="12">
        <f>IF(ISBLANK('DOE22'!F67),"",'DOE22'!F67)</f>
        <v>63736.353600000009</v>
      </c>
      <c r="D265" s="12">
        <f>IF(ISBLANK(DOE21E!F67),"",DOE21E!F67)</f>
        <v>63634.647900000004</v>
      </c>
      <c r="E265" s="12">
        <f>IF(ISBLANK(EnergyPlus1.0!F67),"",EnergyPlus1.0!F67)</f>
        <v>65790.368073405407</v>
      </c>
      <c r="F265" s="12">
        <f>IF(ISBLANK(CodyRun!F67),"",CodyRun!F67)</f>
        <v>66860.163000000059</v>
      </c>
      <c r="G265" s="12">
        <f>IF(ISBLANK('HOT3000'!F67),"",'HOT3000'!F67)</f>
        <v>67389</v>
      </c>
      <c r="H265" s="12">
        <f>IF(ISBLANK(YourData!F67),"",YourData!F67)</f>
        <v>66534.720928327006</v>
      </c>
      <c r="I265" s="12"/>
      <c r="J265" s="12"/>
      <c r="K265" s="12"/>
      <c r="L265" s="12"/>
      <c r="M265" s="12"/>
      <c r="R265" s="12"/>
      <c r="S265" s="12"/>
      <c r="T265" s="2"/>
      <c r="U265" s="2"/>
      <c r="V265" s="2"/>
      <c r="W265" s="2"/>
      <c r="X265" s="2"/>
      <c r="Y265" s="2"/>
      <c r="Z265" s="2"/>
      <c r="AA265" s="2"/>
      <c r="AB265" s="2"/>
    </row>
    <row r="266" spans="1:28">
      <c r="A266" s="68" t="s">
        <v>451</v>
      </c>
      <c r="B266" s="12">
        <f>IF(ISBLANK('TRNSYS-TUD'!F68),"",'TRNSYS-TUD'!F68)</f>
        <v>162974.06257335175</v>
      </c>
      <c r="C266" s="12">
        <f>IF(ISBLANK('DOE22'!F68),"",'DOE22'!F68)</f>
        <v>159807.20610000001</v>
      </c>
      <c r="D266" s="12">
        <f>IF(ISBLANK(DOE21E!F68),"",DOE21E!F68)</f>
        <v>159853.80900000001</v>
      </c>
      <c r="E266" s="12">
        <f>IF(ISBLANK(EnergyPlus1.0!F68),"",EnergyPlus1.0!F68)</f>
        <v>161248.44495625736</v>
      </c>
      <c r="F266" s="12">
        <f>IF(ISBLANK(CodyRun!F68),"",CodyRun!F68)</f>
        <v>161200.17900000018</v>
      </c>
      <c r="G266" s="12">
        <f>IF(ISBLANK('HOT3000'!F68),"",'HOT3000'!F68)</f>
        <v>162168</v>
      </c>
      <c r="H266" s="12">
        <f>IF(ISBLANK(YourData!F68),"",YourData!F68)</f>
        <v>162125.70500208394</v>
      </c>
      <c r="I266" s="12"/>
      <c r="J266" s="12"/>
      <c r="K266" s="12"/>
      <c r="L266" s="12"/>
      <c r="M266" s="12"/>
      <c r="R266" s="12"/>
      <c r="S266" s="12"/>
      <c r="T266" s="2"/>
      <c r="U266" s="2"/>
      <c r="V266" s="2"/>
      <c r="W266" s="2"/>
      <c r="X266" s="2"/>
      <c r="Y266" s="2"/>
      <c r="Z266" s="2"/>
      <c r="AA266" s="2"/>
      <c r="AB266" s="2"/>
    </row>
    <row r="267" spans="1:28">
      <c r="A267" s="68" t="s">
        <v>462</v>
      </c>
      <c r="B267" s="12">
        <f>IF(ISBLANK('TRNSYS-TUD'!F69),"",'TRNSYS-TUD'!F69)</f>
        <v>68792.822126469924</v>
      </c>
      <c r="C267" s="12">
        <f>IF(ISBLANK('DOE22'!F69),"",'DOE22'!F69)</f>
        <v>64917.546600000009</v>
      </c>
      <c r="D267" s="12">
        <f>IF(ISBLANK(DOE21E!F69),"",DOE21E!F69)</f>
        <v>65025.114300000008</v>
      </c>
      <c r="E267" s="12">
        <f>IF(ISBLANK(EnergyPlus1.0!F69),"",EnergyPlus1.0!F69)</f>
        <v>65413.84138209153</v>
      </c>
      <c r="F267" s="12" t="str">
        <f>IF(ISBLANK(CodyRun!F69),"",CodyRun!F69)</f>
        <v/>
      </c>
      <c r="G267" s="12">
        <f>IF(ISBLANK('HOT3000'!F69),"",'HOT3000'!F69)</f>
        <v>66898</v>
      </c>
      <c r="H267" s="12">
        <f>IF(ISBLANK(YourData!F69),"",YourData!F69)</f>
        <v>63958.265697257331</v>
      </c>
      <c r="I267" s="12"/>
      <c r="J267" s="12"/>
      <c r="K267" s="12"/>
      <c r="L267" s="12"/>
      <c r="M267" s="12"/>
      <c r="R267" s="12"/>
      <c r="S267" s="12"/>
      <c r="T267" s="2"/>
      <c r="U267" s="2"/>
      <c r="V267" s="2"/>
      <c r="W267" s="2"/>
      <c r="X267" s="2"/>
      <c r="Y267" s="2"/>
      <c r="Z267" s="2"/>
      <c r="AA267" s="2"/>
      <c r="AB267" s="2"/>
    </row>
    <row r="268" spans="1:28">
      <c r="A268" s="68" t="s">
        <v>463</v>
      </c>
      <c r="B268" s="12">
        <f>IF(ISBLANK('TRNSYS-TUD'!F70),"",'TRNSYS-TUD'!F70)</f>
        <v>68672.853832539928</v>
      </c>
      <c r="C268" s="12">
        <f>IF(ISBLANK('DOE22'!F70),"",'DOE22'!F70)</f>
        <v>66779.6109</v>
      </c>
      <c r="D268" s="12">
        <f>IF(ISBLANK(DOE21E!F70),"",DOE21E!F70)</f>
        <v>66843.506700000013</v>
      </c>
      <c r="E268" s="12" t="str">
        <f>IF(ISBLANK(EnergyPlus1.0!F70),"",EnergyPlus1.0!F70)</f>
        <v/>
      </c>
      <c r="F268" s="12" t="str">
        <f>IF(ISBLANK(CodyRun!F70),"",CodyRun!F70)</f>
        <v/>
      </c>
      <c r="G268" s="12">
        <f>IF(ISBLANK('HOT3000'!F70),"",'HOT3000'!F70)</f>
        <v>66175</v>
      </c>
      <c r="H268" s="12">
        <f>IF(ISBLANK(YourData!F70),"",YourData!F70)</f>
        <v>78253.752773453205</v>
      </c>
      <c r="I268" s="12"/>
      <c r="J268" s="12"/>
      <c r="K268" s="12"/>
      <c r="L268" s="12"/>
      <c r="M268" s="12"/>
      <c r="R268" s="12"/>
      <c r="S268" s="12"/>
      <c r="T268" s="2"/>
      <c r="U268" s="2"/>
      <c r="V268" s="2"/>
      <c r="W268" s="2"/>
      <c r="X268" s="2"/>
      <c r="Y268" s="2"/>
      <c r="Z268" s="2"/>
      <c r="AA268" s="2"/>
      <c r="AB268" s="2"/>
    </row>
    <row r="269" spans="1:28">
      <c r="A269" s="68" t="s">
        <v>464</v>
      </c>
      <c r="B269" s="12">
        <f>IF(ISBLANK('TRNSYS-TUD'!F71),"",'TRNSYS-TUD'!F71)</f>
        <v>72609.307406750057</v>
      </c>
      <c r="C269" s="12">
        <f>IF(ISBLANK('DOE22'!F71),"",'DOE22'!F71)</f>
        <v>69610.956900000005</v>
      </c>
      <c r="D269" s="12">
        <f>IF(ISBLANK(DOE21E!F71),"",DOE21E!F71)</f>
        <v>70882.131600000008</v>
      </c>
      <c r="E269" s="12">
        <f>IF(ISBLANK(EnergyPlus1.0!F71),"",EnergyPlus1.0!F71)</f>
        <v>70349.466753345536</v>
      </c>
      <c r="F269" s="12" t="str">
        <f>IF(ISBLANK(CodyRun!F71),"",CodyRun!F71)</f>
        <v/>
      </c>
      <c r="G269" s="12">
        <f>IF(ISBLANK('HOT3000'!F71),"",'HOT3000'!F71)</f>
        <v>71803</v>
      </c>
      <c r="H269" s="12">
        <f>IF(ISBLANK(YourData!F71),"",YourData!F71)</f>
        <v>78253.752773453205</v>
      </c>
      <c r="I269" s="12"/>
      <c r="J269" s="12"/>
      <c r="K269" s="12"/>
      <c r="L269" s="12"/>
      <c r="M269" s="12"/>
      <c r="R269" s="12"/>
      <c r="S269" s="12"/>
      <c r="T269" s="2"/>
      <c r="U269" s="2"/>
      <c r="V269" s="2"/>
      <c r="W269" s="2"/>
      <c r="X269" s="2"/>
      <c r="Y269" s="2"/>
      <c r="Z269" s="2"/>
      <c r="AA269" s="2"/>
      <c r="AB269" s="2"/>
    </row>
    <row r="270" spans="1:28">
      <c r="A270" s="68" t="s">
        <v>465</v>
      </c>
      <c r="B270" s="12">
        <f>IF(ISBLANK('TRNSYS-TUD'!F72),"",'TRNSYS-TUD'!F72)</f>
        <v>69756.311989893147</v>
      </c>
      <c r="C270" s="12">
        <f>IF(ISBLANK('DOE22'!F72),"",'DOE22'!F72)</f>
        <v>67640.738700000002</v>
      </c>
      <c r="D270" s="12">
        <f>IF(ISBLANK(DOE21E!F72),"",DOE21E!F72)</f>
        <v>67219.260900000008</v>
      </c>
      <c r="E270" s="12">
        <f>IF(ISBLANK(EnergyPlus1.0!F72),"",EnergyPlus1.0!F72)</f>
        <v>67141.352383960402</v>
      </c>
      <c r="F270" s="12" t="str">
        <f>IF(ISBLANK(CodyRun!F72),"",CodyRun!F72)</f>
        <v/>
      </c>
      <c r="G270" s="12">
        <f>IF(ISBLANK('HOT3000'!F72),"",'HOT3000'!F72)</f>
        <v>67200</v>
      </c>
      <c r="H270" s="12">
        <f>IF(ISBLANK(YourData!F72),"",YourData!F72)</f>
        <v>68233.228632148879</v>
      </c>
      <c r="I270" s="12"/>
      <c r="J270" s="12"/>
      <c r="K270" s="12"/>
      <c r="L270" s="12"/>
      <c r="M270" s="12"/>
      <c r="R270" s="12"/>
      <c r="S270" s="12"/>
      <c r="T270" s="2"/>
      <c r="U270" s="2"/>
      <c r="V270" s="2"/>
      <c r="W270" s="2"/>
      <c r="X270" s="2"/>
      <c r="Y270" s="2"/>
      <c r="Z270" s="2"/>
      <c r="AA270" s="2"/>
      <c r="AB270" s="2"/>
    </row>
    <row r="271" spans="1:28">
      <c r="A271" s="68" t="s">
        <v>466</v>
      </c>
      <c r="B271" s="12">
        <f>IF(ISBLANK('TRNSYS-TUD'!F73),"",'TRNSYS-TUD'!F73)</f>
        <v>73711.363480827218</v>
      </c>
      <c r="C271" s="12">
        <f>IF(ISBLANK('DOE22'!F73),"",'DOE22'!F73)</f>
        <v>71380.108500000002</v>
      </c>
      <c r="D271" s="12">
        <f>IF(ISBLANK(DOE21E!F73),"",DOE21E!F73)</f>
        <v>71181.093600000007</v>
      </c>
      <c r="E271" s="12">
        <f>IF(ISBLANK(EnergyPlus1.0!F73),"",EnergyPlus1.0!F73)</f>
        <v>71417.307037204853</v>
      </c>
      <c r="F271" s="12" t="str">
        <f>IF(ISBLANK(CodyRun!F73),"",CodyRun!F73)</f>
        <v/>
      </c>
      <c r="G271" s="12">
        <f>IF(ISBLANK('HOT3000'!F73),"",'HOT3000'!F73)</f>
        <v>72029</v>
      </c>
      <c r="H271" s="12">
        <f>IF(ISBLANK(YourData!F73),"",YourData!F73)</f>
        <v>72183.912064160555</v>
      </c>
      <c r="I271" s="12"/>
      <c r="J271" s="12"/>
      <c r="K271" s="12"/>
      <c r="L271" s="12"/>
      <c r="M271" s="12"/>
      <c r="R271" s="12"/>
      <c r="S271" s="12"/>
      <c r="T271" s="2"/>
      <c r="U271" s="2"/>
      <c r="V271" s="2"/>
      <c r="W271" s="2"/>
      <c r="X271" s="2"/>
      <c r="Y271" s="2"/>
      <c r="Z271" s="2"/>
      <c r="AA271" s="2"/>
      <c r="AB271" s="2"/>
    </row>
    <row r="272" spans="1:28">
      <c r="A272" s="68" t="s">
        <v>473</v>
      </c>
      <c r="B272" s="12">
        <f>IF(ISBLANK('TRNSYS-TUD'!F74),"",'TRNSYS-TUD'!F74)</f>
        <v>63357.106250000092</v>
      </c>
      <c r="C272" s="12">
        <f>IF(ISBLANK('DOE22'!F74),"",'DOE22'!F74)</f>
        <v>65995.861499999999</v>
      </c>
      <c r="D272" s="12">
        <f>IF(ISBLANK(DOE21E!F74),"",DOE21E!F74)</f>
        <v>65992.344300000012</v>
      </c>
      <c r="E272" s="12">
        <f>IF(ISBLANK(EnergyPlus1.0!F74),"",EnergyPlus1.0!F74)</f>
        <v>65571.183219943952</v>
      </c>
      <c r="F272" s="12">
        <f>IF(ISBLANK(CodyRun!F74),"",CodyRun!F74)</f>
        <v>63105.366000000147</v>
      </c>
      <c r="G272" s="12">
        <f>IF(ISBLANK('HOT3000'!F74),"",'HOT3000'!F74)</f>
        <v>65614</v>
      </c>
      <c r="H272" s="12">
        <f>IF(ISBLANK(YourData!F74),"",YourData!F74)</f>
        <v>65587.866207665094</v>
      </c>
      <c r="I272" s="12"/>
      <c r="J272" s="12"/>
      <c r="K272" s="12"/>
      <c r="L272" s="12"/>
      <c r="M272" s="12"/>
      <c r="R272" s="12"/>
      <c r="S272" s="12"/>
      <c r="T272" s="2"/>
      <c r="U272" s="2"/>
      <c r="V272" s="2"/>
      <c r="W272" s="2"/>
      <c r="X272" s="2"/>
      <c r="Y272" s="2"/>
      <c r="Z272" s="2"/>
      <c r="AA272" s="2"/>
      <c r="AB272" s="2"/>
    </row>
    <row r="273" spans="1:28">
      <c r="A273" s="68" t="s">
        <v>475</v>
      </c>
      <c r="B273" s="12">
        <f>IF(ISBLANK('TRNSYS-TUD'!F75),"",'TRNSYS-TUD'!F75)</f>
        <v>48443.43080000006</v>
      </c>
      <c r="C273" s="12">
        <f>IF(ISBLANK('DOE22'!F75),"",'DOE22'!F75)</f>
        <v>50692.817400000007</v>
      </c>
      <c r="D273" s="12">
        <f>IF(ISBLANK(DOE21E!F75),"",DOE21E!F75)</f>
        <v>50690.472600000008</v>
      </c>
      <c r="E273" s="12">
        <f>IF(ISBLANK(EnergyPlus1.0!F75),"",EnergyPlus1.0!F75)</f>
        <v>50354.290055412173</v>
      </c>
      <c r="F273" s="12">
        <f>IF(ISBLANK(CodyRun!F75),"",CodyRun!F75)</f>
        <v>48439.57</v>
      </c>
      <c r="G273" s="12">
        <f>IF(ISBLANK('HOT3000'!F75),"",'HOT3000'!F75)</f>
        <v>50357</v>
      </c>
      <c r="H273" s="12">
        <f>IF(ISBLANK(YourData!F75),"",YourData!F75)</f>
        <v>50355.859411144811</v>
      </c>
      <c r="I273" s="12"/>
      <c r="J273" s="12"/>
      <c r="K273" s="12"/>
      <c r="L273" s="12"/>
      <c r="M273" s="12"/>
      <c r="R273" s="12"/>
      <c r="S273" s="12"/>
      <c r="T273" s="2"/>
      <c r="U273" s="2"/>
      <c r="V273" s="2"/>
      <c r="W273" s="2"/>
      <c r="X273" s="2"/>
      <c r="Y273" s="2"/>
      <c r="Z273" s="2"/>
      <c r="AA273" s="2"/>
      <c r="AB273" s="2"/>
    </row>
    <row r="274" spans="1:28">
      <c r="A274" s="68" t="s">
        <v>477</v>
      </c>
      <c r="B274" s="12">
        <f>IF(ISBLANK('TRNSYS-TUD'!F76),"",'TRNSYS-TUD'!F76)</f>
        <v>108974.30994000004</v>
      </c>
      <c r="C274" s="12">
        <f>IF(ISBLANK('DOE22'!F76),"",'DOE22'!F76)</f>
        <v>114017.95170000001</v>
      </c>
      <c r="D274" s="12">
        <f>IF(ISBLANK(DOE21E!F76),"",DOE21E!F76)</f>
        <v>114015.3138</v>
      </c>
      <c r="E274" s="12">
        <f>IF(ISBLANK(EnergyPlus1.0!F76),"",EnergyPlus1.0!F76)</f>
        <v>112792.64628714509</v>
      </c>
      <c r="F274" s="12">
        <f>IF(ISBLANK(CodyRun!F76),"",CodyRun!F76)</f>
        <v>108979.01299999964</v>
      </c>
      <c r="G274" s="12">
        <f>IF(ISBLANK('HOT3000'!F76),"",'HOT3000'!F76)</f>
        <v>112781</v>
      </c>
      <c r="H274" s="12">
        <f>IF(ISBLANK(YourData!F76),"",YourData!F76)</f>
        <v>112795.07769353074</v>
      </c>
      <c r="I274" s="12"/>
      <c r="J274" s="12"/>
      <c r="K274" s="12"/>
      <c r="L274" s="12"/>
      <c r="M274" s="12"/>
      <c r="R274" s="12"/>
      <c r="S274" s="12"/>
      <c r="T274" s="2"/>
      <c r="U274" s="2"/>
      <c r="V274" s="2"/>
      <c r="W274" s="2"/>
      <c r="X274" s="2"/>
      <c r="Y274" s="2"/>
      <c r="Z274" s="2"/>
      <c r="AA274" s="2"/>
      <c r="AB274" s="2"/>
    </row>
    <row r="275" spans="1:28">
      <c r="A275" s="68" t="s">
        <v>478</v>
      </c>
      <c r="B275" s="12">
        <f>IF(ISBLANK('TRNSYS-TUD'!F77),"",'TRNSYS-TUD'!F77)</f>
        <v>63421.544428999987</v>
      </c>
      <c r="C275" s="12">
        <f>IF(ISBLANK('DOE22'!F77),"",'DOE22'!F77)</f>
        <v>66571.216800000009</v>
      </c>
      <c r="D275" s="12">
        <f>IF(ISBLANK(DOE21E!F77),"",DOE21E!F77)</f>
        <v>66565.354800000001</v>
      </c>
      <c r="E275" s="12">
        <f>IF(ISBLANK(EnergyPlus1.0!F77),"",EnergyPlus1.0!F77)</f>
        <v>66087.786493446518</v>
      </c>
      <c r="F275" s="12">
        <f>IF(ISBLANK(CodyRun!F77),"",CodyRun!F77)</f>
        <v>63212.101999999744</v>
      </c>
      <c r="G275" s="12">
        <f>IF(ISBLANK('HOT3000'!F77),"",'HOT3000'!F77)</f>
        <v>66146</v>
      </c>
      <c r="H275" s="12">
        <f>IF(ISBLANK(YourData!F77),"",YourData!F77)</f>
        <v>66212.421246667684</v>
      </c>
      <c r="I275" s="12"/>
      <c r="J275" s="12"/>
      <c r="K275" s="12"/>
      <c r="L275" s="12"/>
      <c r="M275" s="12"/>
      <c r="R275" s="12"/>
      <c r="S275" s="12"/>
      <c r="T275" s="2"/>
      <c r="U275" s="2"/>
      <c r="V275" s="2"/>
      <c r="W275" s="2"/>
      <c r="X275" s="2"/>
      <c r="Y275" s="2"/>
      <c r="Z275" s="2"/>
      <c r="AA275" s="2"/>
      <c r="AB275" s="2"/>
    </row>
    <row r="276" spans="1:28">
      <c r="A276" s="68" t="s">
        <v>479</v>
      </c>
      <c r="B276" s="12">
        <f>IF(ISBLANK('TRNSYS-TUD'!F78),"",'TRNSYS-TUD'!F78)</f>
        <v>63389.22280399999</v>
      </c>
      <c r="C276" s="12">
        <f>IF(ISBLANK('DOE22'!F78),"",'DOE22'!F78)</f>
        <v>66373.081200000001</v>
      </c>
      <c r="D276" s="12">
        <f>IF(ISBLANK(DOE21E!F78),"",DOE21E!F78)</f>
        <v>66371.908800000005</v>
      </c>
      <c r="E276" s="12">
        <f>IF(ISBLANK(EnergyPlus1.0!F78),"",EnergyPlus1.0!F78)</f>
        <v>65850.675450674724</v>
      </c>
      <c r="F276" s="12">
        <f>IF(ISBLANK(CodyRun!F78),"",CodyRun!F78)</f>
        <v>63157.029999999759</v>
      </c>
      <c r="G276" s="12">
        <f>IF(ISBLANK('HOT3000'!F78),"",'HOT3000'!F78)</f>
        <v>65900</v>
      </c>
      <c r="H276" s="12">
        <f>IF(ISBLANK(YourData!F78),"",YourData!F78)</f>
        <v>65895.5840496327</v>
      </c>
      <c r="I276" s="12"/>
      <c r="J276" s="12"/>
      <c r="K276" s="12"/>
      <c r="L276" s="12"/>
      <c r="M276" s="12"/>
      <c r="R276" s="12"/>
      <c r="S276" s="12"/>
      <c r="T276" s="2"/>
      <c r="U276" s="2"/>
      <c r="V276" s="2"/>
      <c r="W276" s="2"/>
      <c r="X276" s="2"/>
      <c r="Y276" s="2"/>
      <c r="Z276" s="2"/>
      <c r="AA276" s="2"/>
      <c r="AB276" s="2"/>
    </row>
    <row r="277" spans="1:28">
      <c r="A277" s="68" t="s">
        <v>480</v>
      </c>
      <c r="B277" s="12">
        <f>IF(ISBLANK('TRNSYS-TUD'!F79),"",'TRNSYS-TUD'!F79)</f>
        <v>63292.945401999998</v>
      </c>
      <c r="C277" s="12">
        <f>IF(ISBLANK('DOE22'!F79),"",'DOE22'!F79)</f>
        <v>65399.109900000003</v>
      </c>
      <c r="D277" s="12">
        <f>IF(ISBLANK(DOE21E!F79),"",DOE21E!F79)</f>
        <v>65395.006500000003</v>
      </c>
      <c r="E277" s="12">
        <f>IF(ISBLANK(EnergyPlus1.0!F79),"",EnergyPlus1.0!F79)</f>
        <v>64973.311401135252</v>
      </c>
      <c r="F277" s="12">
        <f>IF(ISBLANK(CodyRun!F79),"",CodyRun!F79)</f>
        <v>63001.558000000026</v>
      </c>
      <c r="G277" s="12">
        <f>IF(ISBLANK('HOT3000'!F79),"",'HOT3000'!F79)</f>
        <v>65155</v>
      </c>
      <c r="H277" s="12">
        <f>IF(ISBLANK(YourData!F79),"",YourData!F79)</f>
        <v>65025.294736490418</v>
      </c>
      <c r="I277" s="12"/>
      <c r="J277" s="12"/>
      <c r="K277" s="12"/>
      <c r="L277" s="12"/>
      <c r="M277" s="12"/>
      <c r="R277" s="12"/>
      <c r="S277" s="12"/>
      <c r="T277" s="2"/>
      <c r="U277" s="2"/>
      <c r="V277" s="2"/>
      <c r="W277" s="2"/>
      <c r="X277" s="2"/>
      <c r="Y277" s="2"/>
      <c r="Z277" s="2"/>
      <c r="AA277" s="2"/>
      <c r="AB277" s="2"/>
    </row>
    <row r="278" spans="1:28">
      <c r="A278" s="68" t="s">
        <v>481</v>
      </c>
      <c r="B278" s="12">
        <f>IF(ISBLANK('TRNSYS-TUD'!F80),"",'TRNSYS-TUD'!F80)</f>
        <v>45045.847950000098</v>
      </c>
      <c r="C278" s="12">
        <f>IF(ISBLANK('DOE22'!F80),"",'DOE22'!F80)</f>
        <v>46634.261700000003</v>
      </c>
      <c r="D278" s="12">
        <f>IF(ISBLANK(DOE21E!F80),"",DOE21E!F80)</f>
        <v>46630.744500000001</v>
      </c>
      <c r="E278" s="12">
        <f>IF(ISBLANK(EnergyPlus1.0!F80),"",EnergyPlus1.0!F80)</f>
        <v>46944.357123259782</v>
      </c>
      <c r="F278" s="12">
        <f>IF(ISBLANK(CodyRun!F80),"",CodyRun!F80)</f>
        <v>44875.413999999641</v>
      </c>
      <c r="G278" s="12">
        <f>IF(ISBLANK('HOT3000'!F80),"",'HOT3000'!F80)</f>
        <v>47002</v>
      </c>
      <c r="H278" s="12">
        <f>IF(ISBLANK(YourData!F80),"",YourData!F80)</f>
        <v>47069.623673713744</v>
      </c>
      <c r="I278" s="12"/>
      <c r="J278" s="12"/>
      <c r="K278" s="12"/>
      <c r="L278" s="12"/>
      <c r="M278" s="12"/>
      <c r="R278" s="12"/>
      <c r="S278" s="12"/>
      <c r="T278" s="2"/>
      <c r="U278" s="2"/>
      <c r="V278" s="2"/>
      <c r="W278" s="2"/>
      <c r="X278" s="2"/>
      <c r="Y278" s="2"/>
      <c r="Z278" s="2"/>
      <c r="AA278" s="2"/>
      <c r="AB278" s="2"/>
    </row>
    <row r="279" spans="1:28">
      <c r="A279" s="68" t="s">
        <v>482</v>
      </c>
      <c r="B279" s="12">
        <f>IF(ISBLANK('TRNSYS-TUD'!F81),"",'TRNSYS-TUD'!F81)</f>
        <v>45112.827029195018</v>
      </c>
      <c r="C279" s="12">
        <f>IF(ISBLANK('DOE22'!F81),"",'DOE22'!F81)</f>
        <v>47129.893800000005</v>
      </c>
      <c r="D279" s="12">
        <f>IF(ISBLANK(DOE21E!F81),"",DOE21E!F81)</f>
        <v>47126.083500000008</v>
      </c>
      <c r="E279" s="12">
        <f>IF(ISBLANK(EnergyPlus1.0!F81),"",EnergyPlus1.0!F81)</f>
        <v>47296.605306564219</v>
      </c>
      <c r="F279" s="12">
        <f>IF(ISBLANK(CodyRun!F81),"",CodyRun!F81)</f>
        <v>44979.841999999706</v>
      </c>
      <c r="G279" s="12">
        <f>IF(ISBLANK('HOT3000'!F81),"",'HOT3000'!F81)</f>
        <v>47462</v>
      </c>
      <c r="H279" s="12">
        <f>IF(ISBLANK(YourData!F81),"",YourData!F81)</f>
        <v>47473.490394096545</v>
      </c>
      <c r="I279" s="12"/>
      <c r="J279" s="12"/>
      <c r="K279" s="12"/>
      <c r="L279" s="12"/>
      <c r="M279" s="12"/>
      <c r="R279" s="12"/>
      <c r="S279" s="12"/>
      <c r="T279" s="2"/>
      <c r="U279" s="2"/>
      <c r="V279" s="2"/>
      <c r="W279" s="2"/>
      <c r="X279" s="2"/>
      <c r="Y279" s="2"/>
      <c r="Z279" s="2"/>
      <c r="AA279" s="2"/>
      <c r="AB279" s="2"/>
    </row>
    <row r="280" spans="1:28">
      <c r="A280" s="69" t="s">
        <v>483</v>
      </c>
      <c r="B280" s="12">
        <f>IF(ISBLANK('TRNSYS-TUD'!F82),"",'TRNSYS-TUD'!F82)</f>
        <v>44981.351736000026</v>
      </c>
      <c r="C280" s="12">
        <f>IF(ISBLANK('DOE22'!F82),"",'DOE22'!F82)</f>
        <v>46239.749100000001</v>
      </c>
      <c r="D280" s="12">
        <f>IF(ISBLANK(DOE21E!F82),"",DOE21E!F82)</f>
        <v>46235.938800000004</v>
      </c>
      <c r="E280" s="12">
        <f>IF(ISBLANK(EnergyPlus1.0!F82),"",EnergyPlus1.0!F82)</f>
        <v>46611.891232593676</v>
      </c>
      <c r="F280" s="12">
        <f>IF(ISBLANK(CodyRun!F82),"",CodyRun!F82)</f>
        <v>44775.109999999899</v>
      </c>
      <c r="G280" s="12">
        <f>IF(ISBLANK('HOT3000'!F82),"",'HOT3000'!F82)</f>
        <v>46668</v>
      </c>
      <c r="H280" s="12">
        <f>IF(ISBLANK(YourData!F82),"",YourData!F82)</f>
        <v>46710.390467190773</v>
      </c>
      <c r="I280" s="12"/>
      <c r="J280" s="12"/>
      <c r="K280" s="12"/>
      <c r="L280" s="12"/>
      <c r="M280" s="12"/>
      <c r="R280" s="12"/>
      <c r="S280" s="12"/>
      <c r="T280" s="2"/>
      <c r="U280" s="2"/>
      <c r="V280" s="2"/>
      <c r="W280" s="2"/>
      <c r="X280" s="2"/>
      <c r="Y280" s="2"/>
      <c r="Z280" s="2"/>
      <c r="AA280" s="2"/>
      <c r="AB280" s="2"/>
    </row>
    <row r="281" spans="1:28">
      <c r="A281" s="109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R281" s="12"/>
      <c r="S281" s="12"/>
      <c r="T281" s="2"/>
      <c r="U281" s="2"/>
      <c r="V281" s="2"/>
      <c r="W281" s="2"/>
      <c r="X281" s="2"/>
      <c r="Y281" s="2"/>
      <c r="Z281" s="2"/>
      <c r="AA281" s="2"/>
      <c r="AB281" s="2"/>
    </row>
    <row r="282" spans="1:28">
      <c r="A282" s="109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R282" s="12"/>
      <c r="S282" s="12"/>
      <c r="T282" s="2"/>
      <c r="U282" s="2"/>
      <c r="V282" s="2"/>
      <c r="W282" s="2"/>
      <c r="X282" s="2"/>
      <c r="Y282" s="2"/>
      <c r="Z282" s="2"/>
      <c r="AA282" s="2"/>
      <c r="AB282" s="2"/>
    </row>
    <row r="283" spans="1:28">
      <c r="A283" s="109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R283" s="12"/>
      <c r="S283" s="12"/>
      <c r="T283" s="2"/>
      <c r="U283" s="2"/>
      <c r="V283" s="2"/>
      <c r="W283" s="2"/>
      <c r="X283" s="2"/>
      <c r="Y283" s="2"/>
      <c r="Z283" s="2"/>
      <c r="AA283" s="2"/>
      <c r="AB283" s="2"/>
    </row>
    <row r="284" spans="1:28">
      <c r="A284" s="110"/>
      <c r="B284" s="12"/>
      <c r="C284" s="12"/>
      <c r="D284" s="12"/>
      <c r="E284" s="12"/>
      <c r="F284" s="12"/>
      <c r="G284" s="12"/>
      <c r="H284" s="12"/>
      <c r="I284" s="2"/>
      <c r="J284" s="12"/>
      <c r="K284" s="12"/>
      <c r="L284" s="12"/>
      <c r="M284" s="12"/>
      <c r="R284" s="12"/>
      <c r="S284" s="12"/>
      <c r="T284" s="2"/>
      <c r="U284" s="2"/>
      <c r="V284" s="2"/>
      <c r="W284" s="2"/>
      <c r="X284" s="2"/>
      <c r="Y284" s="2"/>
      <c r="Z284" s="2"/>
      <c r="AA284" s="2"/>
      <c r="AB284" s="2"/>
    </row>
    <row r="285" spans="1:28">
      <c r="A285" s="2"/>
      <c r="B285" s="12"/>
      <c r="C285" s="12"/>
      <c r="D285" s="12"/>
      <c r="E285" s="12"/>
      <c r="F285" s="12"/>
      <c r="G285" s="12"/>
      <c r="H285" s="12"/>
      <c r="I285" s="2"/>
      <c r="J285" s="12"/>
      <c r="K285" s="12"/>
      <c r="L285" s="12"/>
      <c r="M285" s="12"/>
      <c r="R285" s="12"/>
      <c r="S285" s="12"/>
      <c r="T285" s="2"/>
      <c r="U285" s="2"/>
      <c r="V285" s="2"/>
      <c r="W285" s="2"/>
      <c r="X285" s="2"/>
      <c r="Y285" s="2"/>
      <c r="Z285" s="2"/>
      <c r="AA285" s="2"/>
      <c r="AB285" s="2"/>
    </row>
    <row r="286" spans="1:28">
      <c r="A286" s="2"/>
      <c r="B286" s="12"/>
      <c r="C286" s="12"/>
      <c r="D286" s="12"/>
      <c r="E286" s="12"/>
      <c r="F286" s="12"/>
      <c r="G286" s="12"/>
      <c r="H286" s="12"/>
      <c r="I286" s="2"/>
      <c r="J286" s="12"/>
      <c r="K286" s="12"/>
      <c r="L286" s="12"/>
      <c r="M286" s="12"/>
      <c r="R286" s="12"/>
      <c r="S286" s="12"/>
      <c r="T286" s="2"/>
      <c r="U286" s="2"/>
      <c r="V286" s="2"/>
      <c r="W286" s="2"/>
      <c r="X286" s="2"/>
      <c r="Y286" s="2"/>
      <c r="Z286" s="2"/>
      <c r="AA286" s="2"/>
      <c r="AB286" s="2"/>
    </row>
    <row r="287" spans="1:28">
      <c r="A287" s="2" t="s">
        <v>17</v>
      </c>
      <c r="R287" s="12"/>
      <c r="S287" s="12"/>
      <c r="T287" s="2"/>
      <c r="U287" s="2"/>
      <c r="V287" s="2"/>
      <c r="W287" s="2"/>
      <c r="X287" s="2"/>
      <c r="Y287" s="2"/>
      <c r="Z287" s="2"/>
      <c r="AA287" s="2"/>
      <c r="AB287" s="2"/>
    </row>
    <row r="288" spans="1:28">
      <c r="A288" s="2"/>
      <c r="B288" s="10"/>
      <c r="C288" s="10"/>
      <c r="D288" s="10"/>
      <c r="E288" s="10"/>
      <c r="F288" s="10"/>
      <c r="H288" s="11"/>
      <c r="M288" s="11"/>
      <c r="R288" s="12"/>
      <c r="S288" s="12"/>
      <c r="T288" s="2"/>
      <c r="U288" s="2"/>
      <c r="V288" s="2"/>
      <c r="W288" s="2"/>
      <c r="X288" s="2"/>
      <c r="Y288" s="2"/>
      <c r="Z288" s="2"/>
      <c r="AA288" s="2"/>
      <c r="AB288" s="2"/>
    </row>
    <row r="289" spans="1:28">
      <c r="A289" s="2"/>
      <c r="B289" s="10" t="s">
        <v>237</v>
      </c>
      <c r="C289" s="10" t="s">
        <v>249</v>
      </c>
      <c r="D289" s="10" t="s">
        <v>250</v>
      </c>
      <c r="E289" s="10" t="s">
        <v>357</v>
      </c>
      <c r="F289" s="10" t="s">
        <v>304</v>
      </c>
      <c r="G289" s="10" t="s">
        <v>384</v>
      </c>
      <c r="H289" s="10" t="str">
        <f>YourData!J$4</f>
        <v>Tested Prg</v>
      </c>
      <c r="I289" s="10"/>
      <c r="J289" s="10"/>
      <c r="M289" s="11"/>
      <c r="R289" s="12"/>
      <c r="S289" s="12"/>
      <c r="T289" s="2"/>
      <c r="U289" s="2"/>
      <c r="V289" s="2"/>
      <c r="W289" s="2"/>
      <c r="X289" s="2"/>
      <c r="Y289" s="2"/>
      <c r="Z289" s="2"/>
      <c r="AA289" s="2"/>
      <c r="AB289" s="2"/>
    </row>
    <row r="290" spans="1:28">
      <c r="A290" s="68" t="s">
        <v>445</v>
      </c>
      <c r="B290" s="12">
        <f>IF(ISBLANK('TRNSYS-TUD'!G62),"",'TRNSYS-TUD'!G62)</f>
        <v>56661.748439000134</v>
      </c>
      <c r="C290" s="12">
        <f>IF(ISBLANK('DOE22'!G62),"",'DOE22'!G62)</f>
        <v>55796.860800000009</v>
      </c>
      <c r="D290" s="12">
        <f>IF(ISBLANK(DOE21E!G62),"",DOE21E!G62)</f>
        <v>55804.7745</v>
      </c>
      <c r="E290" s="12">
        <f>IF(ISBLANK(EnergyPlus1.0!G62),"",EnergyPlus1.0!G62)</f>
        <v>55251.957420219558</v>
      </c>
      <c r="F290" s="12">
        <f>IF(ISBLANK(CodyRun!G62),"",CodyRun!G62)</f>
        <v>55209.465000000047</v>
      </c>
      <c r="G290" s="12">
        <f>IF(ISBLANK('HOT3000'!G62),"",'HOT3000'!G62)</f>
        <v>55191</v>
      </c>
      <c r="H290" s="12">
        <f>IF(ISBLANK(YourData!G62),"",YourData!G62)</f>
        <v>55131.306124950672</v>
      </c>
      <c r="I290" s="12"/>
      <c r="J290" s="12"/>
      <c r="K290" s="114"/>
      <c r="L290" s="114"/>
      <c r="M290" s="114"/>
      <c r="R290" s="12"/>
      <c r="S290" s="12"/>
      <c r="T290" s="2"/>
      <c r="U290" s="2"/>
      <c r="V290" s="2"/>
      <c r="W290" s="2"/>
      <c r="X290" s="2"/>
      <c r="Y290" s="2"/>
      <c r="Z290" s="2"/>
      <c r="AA290" s="2"/>
      <c r="AB290" s="2"/>
    </row>
    <row r="291" spans="1:28">
      <c r="A291" s="68" t="s">
        <v>446</v>
      </c>
      <c r="B291" s="12">
        <f>IF(ISBLANK('TRNSYS-TUD'!G63),"",'TRNSYS-TUD'!G63)</f>
        <v>56256.3774670001</v>
      </c>
      <c r="C291" s="12">
        <f>IF(ISBLANK('DOE22'!G63),"",'DOE22'!G63)</f>
        <v>56300.992800000007</v>
      </c>
      <c r="D291" s="12">
        <f>IF(ISBLANK(DOE21E!G63),"",DOE21E!G63)</f>
        <v>56312.716800000009</v>
      </c>
      <c r="E291" s="12">
        <f>IF(ISBLANK(EnergyPlus1.0!G63),"",EnergyPlus1.0!G63)</f>
        <v>55225.157953165464</v>
      </c>
      <c r="F291" s="12">
        <f>IF(ISBLANK(CodyRun!G63),"",CodyRun!G63)</f>
        <v>55185.072000000029</v>
      </c>
      <c r="G291" s="12">
        <f>IF(ISBLANK('HOT3000'!G63),"",'HOT3000'!G63)</f>
        <v>55083</v>
      </c>
      <c r="H291" s="12">
        <f>IF(ISBLANK(YourData!G63),"",YourData!G63)</f>
        <v>55031.000880758067</v>
      </c>
      <c r="I291" s="12"/>
      <c r="J291" s="12"/>
      <c r="K291" s="114"/>
      <c r="L291" s="114"/>
      <c r="M291" s="114"/>
      <c r="R291" s="12"/>
      <c r="S291" s="12"/>
      <c r="T291" s="2"/>
      <c r="U291" s="2"/>
      <c r="V291" s="2"/>
      <c r="W291" s="2"/>
      <c r="X291" s="2"/>
      <c r="Y291" s="2"/>
      <c r="Z291" s="2"/>
      <c r="AA291" s="2"/>
      <c r="AB291" s="2"/>
    </row>
    <row r="292" spans="1:28">
      <c r="A292" s="68" t="s">
        <v>447</v>
      </c>
      <c r="B292" s="12">
        <f>IF(ISBLANK('TRNSYS-TUD'!G64),"",'TRNSYS-TUD'!G64)</f>
        <v>62859.205321999878</v>
      </c>
      <c r="C292" s="12">
        <f>IF(ISBLANK('DOE22'!G64),"",'DOE22'!G64)</f>
        <v>62697.021000000001</v>
      </c>
      <c r="D292" s="12">
        <f>IF(ISBLANK(DOE21E!G64),"",DOE21E!G64)</f>
        <v>62746.847999999998</v>
      </c>
      <c r="E292" s="12">
        <f>IF(ISBLANK(EnergyPlus1.0!G64),"",EnergyPlus1.0!G64)</f>
        <v>62043.453073295081</v>
      </c>
      <c r="F292" s="12">
        <f>IF(ISBLANK(CodyRun!G64),"",CodyRun!G64)</f>
        <v>62008.804000000193</v>
      </c>
      <c r="G292" s="12">
        <f>IF(ISBLANK('HOT3000'!G64),"",'HOT3000'!G64)</f>
        <v>62734</v>
      </c>
      <c r="H292" s="12">
        <f>IF(ISBLANK(YourData!G64),"",YourData!G64)</f>
        <v>61652.671902047157</v>
      </c>
      <c r="I292" s="12"/>
      <c r="J292" s="12"/>
      <c r="K292" s="114"/>
      <c r="L292" s="114"/>
      <c r="M292" s="114"/>
      <c r="R292" s="12"/>
      <c r="S292" s="12"/>
      <c r="T292" s="2"/>
      <c r="U292" s="2"/>
      <c r="V292" s="2"/>
      <c r="W292" s="2"/>
      <c r="X292" s="2"/>
      <c r="Y292" s="2"/>
      <c r="Z292" s="2"/>
      <c r="AA292" s="2"/>
      <c r="AB292" s="2"/>
    </row>
    <row r="293" spans="1:28">
      <c r="A293" s="68" t="s">
        <v>448</v>
      </c>
      <c r="B293" s="12">
        <f>IF(ISBLANK('TRNSYS-TUD'!G65),"",'TRNSYS-TUD'!G65)</f>
        <v>63083.376498999918</v>
      </c>
      <c r="C293" s="12">
        <f>IF(ISBLANK('DOE22'!G65),"",'DOE22'!G65)</f>
        <v>63311.065500000004</v>
      </c>
      <c r="D293" s="12">
        <f>IF(ISBLANK(DOE21E!G65),"",DOE21E!G65)</f>
        <v>63327.772199999999</v>
      </c>
      <c r="E293" s="12">
        <f>IF(ISBLANK(EnergyPlus1.0!G65),"",EnergyPlus1.0!G65)</f>
        <v>63778.655572413118</v>
      </c>
      <c r="F293" s="12">
        <f>IF(ISBLANK(CodyRun!G65),"",CodyRun!G65)</f>
        <v>62649.459000000192</v>
      </c>
      <c r="G293" s="12">
        <f>IF(ISBLANK('HOT3000'!G65),"",'HOT3000'!G65)</f>
        <v>61822</v>
      </c>
      <c r="H293" s="12">
        <f>IF(ISBLANK(YourData!G65),"",YourData!G65)</f>
        <v>52152.288559888089</v>
      </c>
      <c r="I293" s="12"/>
      <c r="J293" s="12"/>
      <c r="K293" s="114"/>
      <c r="L293" s="114"/>
      <c r="M293" s="114"/>
      <c r="R293" s="12"/>
      <c r="S293" s="12"/>
      <c r="T293" s="2"/>
      <c r="U293" s="2"/>
      <c r="V293" s="2"/>
      <c r="W293" s="2"/>
      <c r="X293" s="2"/>
      <c r="Y293" s="2"/>
      <c r="Z293" s="2"/>
      <c r="AA293" s="2"/>
      <c r="AB293" s="2"/>
    </row>
    <row r="294" spans="1:28">
      <c r="A294" s="68" t="s">
        <v>449</v>
      </c>
      <c r="B294" s="12">
        <f>IF(ISBLANK('TRNSYS-TUD'!G66),"",'TRNSYS-TUD'!G66)</f>
        <v>63032.606061999933</v>
      </c>
      <c r="C294" s="12">
        <f>IF(ISBLANK('DOE22'!G66),"",'DOE22'!G66)</f>
        <v>63053.4306</v>
      </c>
      <c r="D294" s="12">
        <f>IF(ISBLANK(DOE21E!G66),"",DOE21E!G66)</f>
        <v>63110.585100000011</v>
      </c>
      <c r="E294" s="12">
        <f>IF(ISBLANK(EnergyPlus1.0!G66),"",EnergyPlus1.0!G66)</f>
        <v>62885.835553492863</v>
      </c>
      <c r="F294" s="12">
        <f>IF(ISBLANK(CodyRun!G66),"",CodyRun!G66)</f>
        <v>62380.560000000289</v>
      </c>
      <c r="G294" s="12">
        <f>IF(ISBLANK('HOT3000'!G66),"",'HOT3000'!G66)</f>
        <v>61406</v>
      </c>
      <c r="H294" s="12">
        <f>IF(ISBLANK(YourData!G66),"",YourData!G66)</f>
        <v>52916.049844611975</v>
      </c>
      <c r="I294" s="12"/>
      <c r="J294" s="12"/>
      <c r="K294" s="114"/>
      <c r="L294" s="114"/>
      <c r="M294" s="114"/>
      <c r="R294" s="12"/>
      <c r="S294" s="12"/>
      <c r="T294" s="2"/>
      <c r="U294" s="2"/>
      <c r="V294" s="2"/>
      <c r="W294" s="2"/>
      <c r="X294" s="2"/>
      <c r="Y294" s="2"/>
      <c r="Z294" s="2"/>
      <c r="AA294" s="2"/>
      <c r="AB294" s="2"/>
    </row>
    <row r="295" spans="1:28">
      <c r="A295" s="68" t="s">
        <v>450</v>
      </c>
      <c r="B295" s="12">
        <f>IF(ISBLANK('TRNSYS-TUD'!G67),"",'TRNSYS-TUD'!G67)</f>
        <v>50370.830375999802</v>
      </c>
      <c r="C295" s="12">
        <f>IF(ISBLANK('DOE22'!G67),"",'DOE22'!G67)</f>
        <v>47684.439000000006</v>
      </c>
      <c r="D295" s="12">
        <f>IF(ISBLANK(DOE21E!G67),"",DOE21E!G67)</f>
        <v>47676.525300000001</v>
      </c>
      <c r="E295" s="12">
        <f>IF(ISBLANK(EnergyPlus1.0!G67),"",EnergyPlus1.0!G67)</f>
        <v>48545.01229577286</v>
      </c>
      <c r="F295" s="12">
        <f>IF(ISBLANK(CodyRun!G67),"",CodyRun!G67)</f>
        <v>48588.801999999836</v>
      </c>
      <c r="G295" s="12">
        <f>IF(ISBLANK('HOT3000'!G67),"",'HOT3000'!G67)</f>
        <v>48768</v>
      </c>
      <c r="H295" s="12">
        <f>IF(ISBLANK(YourData!G67),"",YourData!G67)</f>
        <v>48304.765032154421</v>
      </c>
      <c r="I295" s="12"/>
      <c r="J295" s="12"/>
      <c r="K295" s="114"/>
      <c r="L295" s="114"/>
      <c r="M295" s="114"/>
      <c r="R295" s="12"/>
      <c r="S295" s="12"/>
      <c r="T295" s="2"/>
      <c r="U295" s="2"/>
      <c r="V295" s="2"/>
      <c r="W295" s="2"/>
      <c r="X295" s="2"/>
      <c r="Y295" s="2"/>
      <c r="Z295" s="2"/>
      <c r="AA295" s="2"/>
      <c r="AB295" s="2"/>
    </row>
    <row r="296" spans="1:28">
      <c r="A296" s="68" t="s">
        <v>451</v>
      </c>
      <c r="B296" s="12">
        <f>IF(ISBLANK('TRNSYS-TUD'!G68),"",'TRNSYS-TUD'!G68)</f>
        <v>134976.83514699971</v>
      </c>
      <c r="C296" s="12">
        <f>IF(ISBLANK('DOE22'!G68),"",'DOE22'!G68)</f>
        <v>134919.79200000002</v>
      </c>
      <c r="D296" s="12">
        <f>IF(ISBLANK(DOE21E!G68),"",DOE21E!G68)</f>
        <v>134939.72280000002</v>
      </c>
      <c r="E296" s="12">
        <f>IF(ISBLANK(EnergyPlus1.0!G68),"",EnergyPlus1.0!G68)</f>
        <v>135287.19593370066</v>
      </c>
      <c r="F296" s="12">
        <f>IF(ISBLANK(CodyRun!G68),"",CodyRun!G68)</f>
        <v>134205.70700000084</v>
      </c>
      <c r="G296" s="12">
        <f>IF(ISBLANK('HOT3000'!G68),"",'HOT3000'!G68)</f>
        <v>134697</v>
      </c>
      <c r="H296" s="12">
        <f>IF(ISBLANK(YourData!G68),"",YourData!G68)</f>
        <v>134680.24688640083</v>
      </c>
      <c r="I296" s="12"/>
      <c r="J296" s="12"/>
      <c r="K296" s="114"/>
      <c r="L296" s="114"/>
      <c r="M296" s="114"/>
      <c r="R296" s="12"/>
      <c r="S296" s="12"/>
      <c r="T296" s="2"/>
      <c r="U296" s="2"/>
      <c r="V296" s="2"/>
      <c r="W296" s="2"/>
      <c r="X296" s="2"/>
      <c r="Y296" s="2"/>
      <c r="Z296" s="2"/>
      <c r="AA296" s="2"/>
      <c r="AB296" s="2"/>
    </row>
    <row r="297" spans="1:28">
      <c r="A297" s="68" t="s">
        <v>462</v>
      </c>
      <c r="B297" s="12">
        <f>IF(ISBLANK('TRNSYS-TUD'!G69),"",'TRNSYS-TUD'!G69)</f>
        <v>41952.359514999953</v>
      </c>
      <c r="C297" s="12">
        <f>IF(ISBLANK('DOE22'!G69),"",'DOE22'!G69)</f>
        <v>41419.133400000006</v>
      </c>
      <c r="D297" s="12">
        <f>IF(ISBLANK(DOE21E!G69),"",DOE21E!G69)</f>
        <v>41437.012500000004</v>
      </c>
      <c r="E297" s="12">
        <f>IF(ISBLANK(EnergyPlus1.0!G69),"",EnergyPlus1.0!G69)</f>
        <v>40687.746757275905</v>
      </c>
      <c r="F297" s="12" t="str">
        <f>IF(ISBLANK(CodyRun!G69),"",CodyRun!G69)</f>
        <v/>
      </c>
      <c r="G297" s="12">
        <f>IF(ISBLANK('HOT3000'!G69),"",'HOT3000'!G69)</f>
        <v>41181</v>
      </c>
      <c r="H297" s="12">
        <f>IF(ISBLANK(YourData!G69),"",YourData!G69)</f>
        <v>41821.529969099603</v>
      </c>
      <c r="I297" s="12"/>
      <c r="J297" s="12"/>
      <c r="K297" s="114"/>
      <c r="L297" s="114"/>
      <c r="M297" s="114"/>
      <c r="R297" s="12"/>
      <c r="S297" s="12"/>
      <c r="T297" s="2"/>
      <c r="U297" s="2"/>
      <c r="V297" s="2"/>
      <c r="W297" s="2"/>
      <c r="X297" s="2"/>
      <c r="Y297" s="2"/>
      <c r="Z297" s="2"/>
      <c r="AA297" s="2"/>
      <c r="AB297" s="2"/>
    </row>
    <row r="298" spans="1:28">
      <c r="A298" s="68" t="s">
        <v>463</v>
      </c>
      <c r="B298" s="12">
        <f>IF(ISBLANK('TRNSYS-TUD'!G70),"",'TRNSYS-TUD'!G70)</f>
        <v>45676.645576999981</v>
      </c>
      <c r="C298" s="12">
        <f>IF(ISBLANK('DOE22'!G70),"",'DOE22'!G70)</f>
        <v>47658.646200000003</v>
      </c>
      <c r="D298" s="12">
        <f>IF(ISBLANK(DOE21E!G70),"",DOE21E!G70)</f>
        <v>47659.818600000013</v>
      </c>
      <c r="E298" s="12" t="str">
        <f>IF(ISBLANK(EnergyPlus1.0!G70),"",EnergyPlus1.0!G70)</f>
        <v/>
      </c>
      <c r="F298" s="12" t="str">
        <f>IF(ISBLANK(CodyRun!G70),"",CodyRun!G70)</f>
        <v/>
      </c>
      <c r="G298" s="12">
        <f>IF(ISBLANK('HOT3000'!G70),"",'HOT3000'!G70)</f>
        <v>45585</v>
      </c>
      <c r="H298" s="12">
        <f>IF(ISBLANK(YourData!G70),"",YourData!G70)</f>
        <v>55131.306124950672</v>
      </c>
      <c r="I298" s="12"/>
      <c r="J298" s="12"/>
      <c r="K298" s="114"/>
      <c r="L298" s="114"/>
      <c r="M298" s="114"/>
      <c r="R298" s="12"/>
      <c r="S298" s="12"/>
      <c r="T298" s="2"/>
      <c r="U298" s="2"/>
      <c r="V298" s="2"/>
      <c r="W298" s="2"/>
      <c r="X298" s="2"/>
      <c r="Y298" s="2"/>
      <c r="Z298" s="2"/>
      <c r="AA298" s="2"/>
      <c r="AB298" s="2"/>
    </row>
    <row r="299" spans="1:28">
      <c r="A299" s="68" t="s">
        <v>464</v>
      </c>
      <c r="B299" s="12">
        <f>IF(ISBLANK('TRNSYS-TUD'!G71),"",'TRNSYS-TUD'!G71)</f>
        <v>50389.824659000034</v>
      </c>
      <c r="C299" s="12">
        <f>IF(ISBLANK('DOE22'!G71),"",'DOE22'!G71)</f>
        <v>49666.088100000008</v>
      </c>
      <c r="D299" s="12">
        <f>IF(ISBLANK(DOE21E!G71),"",DOE21E!G71)</f>
        <v>50612.214900000006</v>
      </c>
      <c r="E299" s="12">
        <f>IF(ISBLANK(EnergyPlus1.0!G71),"",EnergyPlus1.0!G71)</f>
        <v>49523.927913029416</v>
      </c>
      <c r="F299" s="12" t="str">
        <f>IF(ISBLANK(CodyRun!G71),"",CodyRun!G71)</f>
        <v/>
      </c>
      <c r="G299" s="12">
        <f>IF(ISBLANK('HOT3000'!G71),"",'HOT3000'!G71)</f>
        <v>49984</v>
      </c>
      <c r="H299" s="12">
        <f>IF(ISBLANK(YourData!G71),"",YourData!G71)</f>
        <v>55131.306124950672</v>
      </c>
      <c r="I299" s="12"/>
      <c r="J299" s="12"/>
      <c r="K299" s="114"/>
      <c r="L299" s="114"/>
      <c r="M299" s="114"/>
      <c r="R299" s="12"/>
      <c r="S299" s="12"/>
      <c r="T299" s="2"/>
      <c r="U299" s="2"/>
      <c r="V299" s="2"/>
      <c r="W299" s="2"/>
      <c r="X299" s="2"/>
      <c r="Y299" s="2"/>
      <c r="Z299" s="2"/>
      <c r="AA299" s="2"/>
      <c r="AB299" s="2"/>
    </row>
    <row r="300" spans="1:28">
      <c r="A300" s="68" t="s">
        <v>465</v>
      </c>
      <c r="B300" s="12">
        <f>IF(ISBLANK('TRNSYS-TUD'!G72),"",'TRNSYS-TUD'!G72)</f>
        <v>47863.346245000044</v>
      </c>
      <c r="C300" s="12">
        <f>IF(ISBLANK('DOE22'!G72),"",'DOE22'!G72)</f>
        <v>47731.334999999999</v>
      </c>
      <c r="D300" s="12">
        <f>IF(ISBLANK(DOE21E!G72),"",DOE21E!G72)</f>
        <v>47454.06240000001</v>
      </c>
      <c r="E300" s="12">
        <f>IF(ISBLANK(EnergyPlus1.0!G72),"",EnergyPlus1.0!G72)</f>
        <v>46738.581606046195</v>
      </c>
      <c r="F300" s="12" t="str">
        <f>IF(ISBLANK(CodyRun!G72),"",CodyRun!G72)</f>
        <v/>
      </c>
      <c r="G300" s="12">
        <f>IF(ISBLANK('HOT3000'!G72),"",'HOT3000'!G72)</f>
        <v>46143</v>
      </c>
      <c r="H300" s="12">
        <f>IF(ISBLANK(YourData!G72),"",YourData!G72)</f>
        <v>46862.856773945605</v>
      </c>
      <c r="I300" s="12"/>
      <c r="J300" s="12"/>
      <c r="K300" s="114"/>
      <c r="L300" s="114"/>
      <c r="M300" s="114"/>
      <c r="R300" s="12"/>
      <c r="S300" s="12"/>
      <c r="T300" s="2"/>
      <c r="U300" s="2"/>
      <c r="V300" s="2"/>
      <c r="W300" s="2"/>
      <c r="X300" s="2"/>
      <c r="Y300" s="2"/>
      <c r="Z300" s="2"/>
      <c r="AA300" s="2"/>
      <c r="AB300" s="2"/>
    </row>
    <row r="301" spans="1:28">
      <c r="A301" s="68" t="s">
        <v>466</v>
      </c>
      <c r="B301" s="12">
        <f>IF(ISBLANK('TRNSYS-TUD'!G73),"",'TRNSYS-TUD'!G73)</f>
        <v>50876.072483000105</v>
      </c>
      <c r="C301" s="12">
        <f>IF(ISBLANK('DOE22'!G73),"",'DOE22'!G73)</f>
        <v>50592.5772</v>
      </c>
      <c r="D301" s="12">
        <f>IF(ISBLANK(DOE21E!G73),"",DOE21E!G73)</f>
        <v>50492.043900000004</v>
      </c>
      <c r="E301" s="12">
        <f>IF(ISBLANK(EnergyPlus1.0!G73),"",EnergyPlus1.0!G73)</f>
        <v>50060.175202393584</v>
      </c>
      <c r="F301" s="12" t="str">
        <f>IF(ISBLANK(CodyRun!G73),"",CodyRun!G73)</f>
        <v/>
      </c>
      <c r="G301" s="12">
        <f>IF(ISBLANK('HOT3000'!G73),"",'HOT3000'!G73)</f>
        <v>49785</v>
      </c>
      <c r="H301" s="12">
        <f>IF(ISBLANK(YourData!G73),"",YourData!G73)</f>
        <v>49858.834113059202</v>
      </c>
      <c r="I301" s="12"/>
      <c r="J301" s="12"/>
      <c r="K301" s="114"/>
      <c r="L301" s="114"/>
      <c r="M301" s="114"/>
      <c r="R301" s="12"/>
      <c r="S301" s="12"/>
      <c r="T301" s="2"/>
      <c r="U301" s="2"/>
      <c r="V301" s="2"/>
      <c r="W301" s="2"/>
      <c r="X301" s="2"/>
      <c r="Y301" s="2"/>
      <c r="Z301" s="2"/>
      <c r="AA301" s="2"/>
      <c r="AB301" s="2"/>
    </row>
    <row r="302" spans="1:28">
      <c r="A302" s="68" t="s">
        <v>473</v>
      </c>
      <c r="B302" s="12">
        <f>IF(ISBLANK('TRNSYS-TUD'!G74),"",'TRNSYS-TUD'!G74)</f>
        <v>45043.800000000097</v>
      </c>
      <c r="C302" s="12">
        <f>IF(ISBLANK('DOE22'!G74),"",'DOE22'!G74)</f>
        <v>47649.853199999998</v>
      </c>
      <c r="D302" s="12">
        <f>IF(ISBLANK(DOE21E!G74),"",DOE21E!G74)</f>
        <v>47646.042900000015</v>
      </c>
      <c r="E302" s="12">
        <f>IF(ISBLANK(EnergyPlus1.0!G74),"",EnergyPlus1.0!G74)</f>
        <v>47491.24021176299</v>
      </c>
      <c r="F302" s="12">
        <f>IF(ISBLANK(CodyRun!G74),"",CodyRun!G74)</f>
        <v>44874.224999999649</v>
      </c>
      <c r="G302" s="12">
        <f>IF(ISBLANK('HOT3000'!G74),"",'HOT3000'!G74)</f>
        <v>47530</v>
      </c>
      <c r="H302" s="12">
        <f>IF(ISBLANK(YourData!G74),"",YourData!G74)</f>
        <v>47355.50127284247</v>
      </c>
      <c r="I302" s="12"/>
      <c r="J302" s="12"/>
      <c r="K302" s="114"/>
      <c r="L302" s="114"/>
      <c r="M302" s="114"/>
      <c r="R302" s="12"/>
      <c r="S302" s="12"/>
      <c r="T302" s="2"/>
      <c r="U302" s="2"/>
      <c r="V302" s="2"/>
      <c r="W302" s="2"/>
      <c r="X302" s="2"/>
      <c r="Y302" s="2"/>
      <c r="Z302" s="2"/>
      <c r="AA302" s="2"/>
      <c r="AB302" s="2"/>
    </row>
    <row r="303" spans="1:28">
      <c r="A303" s="68" t="s">
        <v>475</v>
      </c>
      <c r="B303" s="12">
        <f>IF(ISBLANK('TRNSYS-TUD'!G75),"",'TRNSYS-TUD'!G75)</f>
        <v>34443.234380000074</v>
      </c>
      <c r="C303" s="12">
        <f>IF(ISBLANK('DOE22'!G75),"",'DOE22'!G75)</f>
        <v>36595.586700000007</v>
      </c>
      <c r="D303" s="12">
        <f>IF(ISBLANK(DOE21E!G75),"",DOE21E!G75)</f>
        <v>36593.241900000008</v>
      </c>
      <c r="E303" s="12">
        <f>IF(ISBLANK(EnergyPlus1.0!G75),"",EnergyPlus1.0!G75)</f>
        <v>36475.587709851628</v>
      </c>
      <c r="F303" s="12">
        <f>IF(ISBLANK(CodyRun!G75),"",CodyRun!G75)</f>
        <v>34448.150999999525</v>
      </c>
      <c r="G303" s="12">
        <f>IF(ISBLANK('HOT3000'!G75),"",'HOT3000'!G75)</f>
        <v>36480</v>
      </c>
      <c r="H303" s="12">
        <f>IF(ISBLANK(YourData!G75),"",YourData!G75)</f>
        <v>36365.269914343487</v>
      </c>
      <c r="I303" s="12"/>
      <c r="J303" s="12"/>
      <c r="K303" s="114"/>
      <c r="L303" s="114"/>
      <c r="M303" s="114"/>
      <c r="R303" s="12"/>
      <c r="S303" s="12"/>
      <c r="T303" s="2"/>
      <c r="U303" s="2"/>
      <c r="V303" s="2"/>
      <c r="W303" s="2"/>
      <c r="X303" s="2"/>
      <c r="Y303" s="2"/>
      <c r="Z303" s="2"/>
      <c r="AA303" s="2"/>
      <c r="AB303" s="2"/>
    </row>
    <row r="304" spans="1:28">
      <c r="A304" s="68" t="s">
        <v>477</v>
      </c>
      <c r="B304" s="12">
        <f>IF(ISBLANK('TRNSYS-TUD'!G76),"",'TRNSYS-TUD'!G76)</f>
        <v>77489.432099999991</v>
      </c>
      <c r="C304" s="12">
        <f>IF(ISBLANK('DOE22'!G76),"",'DOE22'!G76)</f>
        <v>82305.704100000003</v>
      </c>
      <c r="D304" s="12">
        <f>IF(ISBLANK(DOE21E!G76),"",DOE21E!G76)</f>
        <v>82303.066200000001</v>
      </c>
      <c r="E304" s="12">
        <f>IF(ISBLANK(EnergyPlus1.0!G76),"",EnergyPlus1.0!G76)</f>
        <v>81566.340102425325</v>
      </c>
      <c r="F304" s="12">
        <f>IF(ISBLANK(CodyRun!G76),"",CodyRun!G76)</f>
        <v>77498.985000000306</v>
      </c>
      <c r="G304" s="12">
        <f>IF(ISBLANK('HOT3000'!G76),"",'HOT3000'!G76)</f>
        <v>81563</v>
      </c>
      <c r="H304" s="12">
        <f>IF(ISBLANK(YourData!G76),"",YourData!G76)</f>
        <v>81315.6422313972</v>
      </c>
      <c r="I304" s="12"/>
      <c r="J304" s="12"/>
      <c r="K304" s="114"/>
      <c r="L304" s="114"/>
      <c r="M304" s="114"/>
      <c r="R304" s="12"/>
      <c r="S304" s="12"/>
      <c r="T304" s="2"/>
      <c r="U304" s="2"/>
      <c r="V304" s="2"/>
      <c r="W304" s="2"/>
      <c r="X304" s="2"/>
      <c r="Y304" s="2"/>
      <c r="Z304" s="2"/>
      <c r="AA304" s="2"/>
      <c r="AB304" s="2"/>
    </row>
    <row r="305" spans="1:28">
      <c r="A305" s="68" t="s">
        <v>478</v>
      </c>
      <c r="B305" s="12">
        <f>IF(ISBLANK('TRNSYS-TUD'!G77),"",'TRNSYS-TUD'!G77)</f>
        <v>45109.614089999988</v>
      </c>
      <c r="C305" s="12">
        <f>IF(ISBLANK('DOE22'!G77),"",'DOE22'!G77)</f>
        <v>48101.520300000004</v>
      </c>
      <c r="D305" s="12">
        <f>IF(ISBLANK(DOE21E!G77),"",DOE21E!G77)</f>
        <v>48095.658299999996</v>
      </c>
      <c r="E305" s="12">
        <f>IF(ISBLANK(EnergyPlus1.0!G77),"",EnergyPlus1.0!G77)</f>
        <v>47986.359004452082</v>
      </c>
      <c r="F305" s="12">
        <f>IF(ISBLANK(CodyRun!G77),"",CodyRun!G77)</f>
        <v>44976.723999999696</v>
      </c>
      <c r="G305" s="12">
        <f>IF(ISBLANK('HOT3000'!G77),"",'HOT3000'!G77)</f>
        <v>48059</v>
      </c>
      <c r="H305" s="12">
        <f>IF(ISBLANK(YourData!G77),"",YourData!G77)</f>
        <v>47982.781339435533</v>
      </c>
      <c r="I305" s="12"/>
      <c r="J305" s="12"/>
      <c r="K305" s="114"/>
      <c r="L305" s="114"/>
      <c r="M305" s="114"/>
      <c r="R305" s="12"/>
      <c r="S305" s="12"/>
      <c r="T305" s="2"/>
      <c r="U305" s="2"/>
      <c r="V305" s="2"/>
      <c r="W305" s="2"/>
      <c r="X305" s="2"/>
      <c r="Y305" s="2"/>
      <c r="Z305" s="2"/>
      <c r="AA305" s="2"/>
      <c r="AB305" s="2"/>
    </row>
    <row r="306" spans="1:28">
      <c r="A306" s="68" t="s">
        <v>479</v>
      </c>
      <c r="B306" s="12">
        <f>IF(ISBLANK('TRNSYS-TUD'!G78),"",'TRNSYS-TUD'!G78)</f>
        <v>45076.031247999977</v>
      </c>
      <c r="C306" s="12">
        <f>IF(ISBLANK('DOE22'!G78),"",'DOE22'!G78)</f>
        <v>47962.2978</v>
      </c>
      <c r="D306" s="12">
        <f>IF(ISBLANK(DOE21E!G78),"",DOE21E!G78)</f>
        <v>47961.4185</v>
      </c>
      <c r="E306" s="12">
        <f>IF(ISBLANK(EnergyPlus1.0!G78),"",EnergyPlus1.0!G78)</f>
        <v>47757.699692839713</v>
      </c>
      <c r="F306" s="12">
        <f>IF(ISBLANK(CodyRun!G78),"",CodyRun!G78)</f>
        <v>44924.113000000318</v>
      </c>
      <c r="G306" s="12">
        <f>IF(ISBLANK('HOT3000'!G78),"",'HOT3000'!G78)</f>
        <v>47795</v>
      </c>
      <c r="H306" s="12">
        <f>IF(ISBLANK(YourData!G78),"",YourData!G78)</f>
        <v>47663.320548061594</v>
      </c>
      <c r="I306" s="12"/>
      <c r="J306" s="12"/>
      <c r="K306" s="114"/>
      <c r="L306" s="114"/>
      <c r="M306" s="114"/>
      <c r="R306" s="12"/>
      <c r="S306" s="12"/>
      <c r="T306" s="2"/>
      <c r="U306" s="2"/>
      <c r="V306" s="2"/>
      <c r="W306" s="2"/>
      <c r="X306" s="2"/>
      <c r="Y306" s="2"/>
      <c r="Z306" s="2"/>
      <c r="AA306" s="2"/>
      <c r="AB306" s="2"/>
    </row>
    <row r="307" spans="1:28">
      <c r="A307" s="68" t="s">
        <v>480</v>
      </c>
      <c r="B307" s="12">
        <f>IF(ISBLANK('TRNSYS-TUD'!G79),"",'TRNSYS-TUD'!G79)</f>
        <v>44979.010342000052</v>
      </c>
      <c r="C307" s="12">
        <f>IF(ISBLANK('DOE22'!G79),"",'DOE22'!G79)</f>
        <v>47217.530700000003</v>
      </c>
      <c r="D307" s="12">
        <f>IF(ISBLANK(DOE21E!G79),"",DOE21E!G79)</f>
        <v>47213.427300000003</v>
      </c>
      <c r="E307" s="12">
        <f>IF(ISBLANK(EnergyPlus1.0!G79),"",EnergyPlus1.0!G79)</f>
        <v>46929.737709525056</v>
      </c>
      <c r="F307" s="12">
        <f>IF(ISBLANK(CodyRun!G79),"",CodyRun!G79)</f>
        <v>44775.104999999901</v>
      </c>
      <c r="G307" s="12">
        <f>IF(ISBLANK('HOT3000'!G79),"",'HOT3000'!G79)</f>
        <v>47110</v>
      </c>
      <c r="H307" s="12">
        <f>IF(ISBLANK(YourData!G79),"",YourData!G79)</f>
        <v>46792.893913595901</v>
      </c>
      <c r="I307" s="12"/>
      <c r="J307" s="12"/>
      <c r="K307" s="114"/>
      <c r="L307" s="114"/>
      <c r="M307" s="114"/>
      <c r="R307" s="12"/>
      <c r="S307" s="12"/>
      <c r="T307" s="2"/>
      <c r="U307" s="2"/>
      <c r="V307" s="2"/>
      <c r="W307" s="2"/>
      <c r="X307" s="2"/>
      <c r="Y307" s="2"/>
      <c r="Z307" s="2"/>
      <c r="AA307" s="2"/>
      <c r="AB307" s="2"/>
    </row>
    <row r="308" spans="1:28">
      <c r="A308" s="68" t="s">
        <v>481</v>
      </c>
      <c r="B308" s="12">
        <f>IF(ISBLANK('TRNSYS-TUD'!G80),"",'TRNSYS-TUD'!G80)</f>
        <v>45045.847950000098</v>
      </c>
      <c r="C308" s="12">
        <f>IF(ISBLANK('DOE22'!G80),"",'DOE22'!G80)</f>
        <v>46573.590000000004</v>
      </c>
      <c r="D308" s="12">
        <f>IF(ISBLANK(DOE21E!G80),"",DOE21E!G80)</f>
        <v>46570.072800000002</v>
      </c>
      <c r="E308" s="12">
        <f>IF(ISBLANK(EnergyPlus1.0!G80),"",EnergyPlus1.0!G80)</f>
        <v>46944.355977045168</v>
      </c>
      <c r="F308" s="12">
        <f>IF(ISBLANK(CodyRun!G80),"",CodyRun!G80)</f>
        <v>44874.224999999649</v>
      </c>
      <c r="G308" s="12">
        <f>IF(ISBLANK('HOT3000'!G80),"",'HOT3000'!G80)</f>
        <v>47002</v>
      </c>
      <c r="H308" s="12">
        <f>IF(ISBLANK(YourData!G80),"",YourData!G80)</f>
        <v>47069.623673713744</v>
      </c>
      <c r="I308" s="12"/>
      <c r="J308" s="12"/>
      <c r="K308" s="114"/>
      <c r="L308" s="114"/>
      <c r="M308" s="114"/>
      <c r="R308" s="12"/>
      <c r="S308" s="12"/>
      <c r="T308" s="2"/>
      <c r="U308" s="2"/>
      <c r="V308" s="2"/>
      <c r="W308" s="2"/>
      <c r="X308" s="2"/>
      <c r="Y308" s="2"/>
      <c r="Z308" s="2"/>
      <c r="AA308" s="2"/>
      <c r="AB308" s="2"/>
    </row>
    <row r="309" spans="1:28">
      <c r="A309" s="68" t="s">
        <v>482</v>
      </c>
      <c r="B309" s="12">
        <f>IF(ISBLANK('TRNSYS-TUD'!G81),"",'TRNSYS-TUD'!G81)</f>
        <v>45111.847271000021</v>
      </c>
      <c r="C309" s="12">
        <f>IF(ISBLANK('DOE22'!G81),"",'DOE22'!G81)</f>
        <v>47022.912300000004</v>
      </c>
      <c r="D309" s="12">
        <f>IF(ISBLANK(DOE21E!G81),"",DOE21E!G81)</f>
        <v>47019.102000000006</v>
      </c>
      <c r="E309" s="12">
        <f>IF(ISBLANK(EnergyPlus1.0!G81),"",EnergyPlus1.0!G81)</f>
        <v>47288.047154099513</v>
      </c>
      <c r="F309" s="12">
        <f>IF(ISBLANK(CodyRun!G81),"",CodyRun!G81)</f>
        <v>44976.746999999705</v>
      </c>
      <c r="G309" s="12">
        <f>IF(ISBLANK('HOT3000'!G81),"",'HOT3000'!G81)</f>
        <v>47460</v>
      </c>
      <c r="H309" s="12">
        <f>IF(ISBLANK(YourData!G81),"",YourData!G81)</f>
        <v>47473.490394096545</v>
      </c>
      <c r="I309" s="12"/>
      <c r="J309" s="12"/>
      <c r="K309" s="114"/>
      <c r="L309" s="114"/>
      <c r="M309" s="114"/>
      <c r="R309" s="12"/>
      <c r="S309" s="12"/>
      <c r="T309" s="2"/>
      <c r="U309" s="2"/>
      <c r="V309" s="2"/>
      <c r="W309" s="2"/>
      <c r="X309" s="2"/>
      <c r="Y309" s="2"/>
      <c r="Z309" s="2"/>
      <c r="AA309" s="2"/>
      <c r="AB309" s="2"/>
    </row>
    <row r="310" spans="1:28">
      <c r="A310" s="69" t="s">
        <v>483</v>
      </c>
      <c r="B310" s="12">
        <f>IF(ISBLANK('TRNSYS-TUD'!G82),"",'TRNSYS-TUD'!G82)</f>
        <v>44981.351736000026</v>
      </c>
      <c r="C310" s="12">
        <f>IF(ISBLANK('DOE22'!G82),"",'DOE22'!G82)</f>
        <v>46214.249400000001</v>
      </c>
      <c r="D310" s="12">
        <f>IF(ISBLANK(DOE21E!G82),"",DOE21E!G82)</f>
        <v>46210.439100000003</v>
      </c>
      <c r="E310" s="12">
        <f>IF(ISBLANK(EnergyPlus1.0!G82),"",EnergyPlus1.0!G82)</f>
        <v>46611.891232593676</v>
      </c>
      <c r="F310" s="12">
        <f>IF(ISBLANK(CodyRun!G82),"",CodyRun!G82)</f>
        <v>44775.104999999901</v>
      </c>
      <c r="G310" s="12">
        <f>IF(ISBLANK('HOT3000'!G82),"",'HOT3000'!G82)</f>
        <v>46668</v>
      </c>
      <c r="H310" s="12">
        <f>IF(ISBLANK(YourData!G82),"",YourData!G82)</f>
        <v>46710.390467190773</v>
      </c>
      <c r="I310" s="12"/>
      <c r="J310" s="12"/>
      <c r="K310" s="114"/>
      <c r="L310" s="114"/>
      <c r="M310" s="114"/>
      <c r="R310" s="12"/>
      <c r="S310" s="12"/>
      <c r="T310" s="2"/>
      <c r="U310" s="2"/>
      <c r="V310" s="2"/>
      <c r="W310" s="2"/>
      <c r="X310" s="2"/>
      <c r="Y310" s="2"/>
      <c r="Z310" s="2"/>
      <c r="AA310" s="2"/>
      <c r="AB310" s="2"/>
    </row>
    <row r="311" spans="1:28">
      <c r="R311" s="12"/>
      <c r="S311" s="12"/>
      <c r="T311" s="2"/>
      <c r="U311" s="2"/>
      <c r="V311" s="2"/>
      <c r="W311" s="2"/>
      <c r="X311" s="2"/>
      <c r="Y311" s="2"/>
      <c r="Z311" s="2"/>
      <c r="AA311" s="2"/>
      <c r="AB311" s="2"/>
    </row>
    <row r="312" spans="1:28">
      <c r="R312" s="12"/>
      <c r="S312" s="12"/>
      <c r="T312" s="2"/>
      <c r="U312" s="2"/>
      <c r="V312" s="2"/>
      <c r="W312" s="2"/>
      <c r="X312" s="2"/>
      <c r="Y312" s="2"/>
      <c r="Z312" s="2"/>
      <c r="AA312" s="2"/>
      <c r="AB312" s="2"/>
    </row>
    <row r="313" spans="1:28">
      <c r="R313" s="12"/>
      <c r="S313" s="12"/>
      <c r="T313" s="2"/>
      <c r="U313" s="2"/>
      <c r="V313" s="2"/>
      <c r="W313" s="2"/>
      <c r="X313" s="2"/>
      <c r="Y313" s="2"/>
      <c r="Z313" s="2"/>
      <c r="AA313" s="2"/>
      <c r="AB313" s="2"/>
    </row>
    <row r="314" spans="1:28">
      <c r="R314" s="12"/>
      <c r="S314" s="12"/>
      <c r="T314" s="2"/>
      <c r="U314" s="2"/>
      <c r="V314" s="2"/>
      <c r="W314" s="2"/>
      <c r="X314" s="2"/>
      <c r="Y314" s="2"/>
      <c r="Z314" s="2"/>
      <c r="AA314" s="2"/>
      <c r="AB314" s="2"/>
    </row>
    <row r="315" spans="1:28">
      <c r="R315" s="12"/>
      <c r="S315" s="12"/>
      <c r="T315" s="2"/>
      <c r="U315" s="2"/>
      <c r="V315" s="2"/>
      <c r="W315" s="2"/>
      <c r="X315" s="2"/>
      <c r="Y315" s="2"/>
      <c r="Z315" s="2"/>
      <c r="AA315" s="2"/>
      <c r="AB315" s="2"/>
    </row>
    <row r="316" spans="1:28">
      <c r="R316" s="12"/>
      <c r="S316" s="12"/>
      <c r="T316" s="2"/>
      <c r="U316" s="2"/>
      <c r="V316" s="2"/>
      <c r="W316" s="2"/>
      <c r="X316" s="2"/>
      <c r="Y316" s="2"/>
      <c r="Z316" s="2"/>
      <c r="AA316" s="2"/>
      <c r="AB316" s="2"/>
    </row>
    <row r="317" spans="1:28">
      <c r="A317" s="2" t="s">
        <v>18</v>
      </c>
      <c r="R317" s="12"/>
      <c r="S317" s="12"/>
      <c r="T317" s="2"/>
      <c r="U317" s="2"/>
      <c r="V317" s="2"/>
      <c r="W317" s="2"/>
      <c r="X317" s="2"/>
      <c r="Y317" s="2"/>
      <c r="Z317" s="2"/>
      <c r="AA317" s="2"/>
      <c r="AB317" s="2"/>
    </row>
    <row r="318" spans="1:28">
      <c r="A318" s="2"/>
      <c r="B318" s="10"/>
      <c r="C318" s="10"/>
      <c r="D318" s="10"/>
      <c r="E318" s="10"/>
      <c r="F318" s="10"/>
      <c r="M318" s="11"/>
      <c r="R318" s="12"/>
      <c r="S318" s="12"/>
      <c r="T318" s="2"/>
      <c r="U318" s="2"/>
      <c r="V318" s="2"/>
      <c r="W318" s="2"/>
      <c r="X318" s="2"/>
      <c r="Y318" s="2"/>
      <c r="Z318" s="2"/>
      <c r="AA318" s="2"/>
      <c r="AB318" s="2"/>
    </row>
    <row r="319" spans="1:28">
      <c r="A319" s="2"/>
      <c r="B319" s="10" t="s">
        <v>237</v>
      </c>
      <c r="C319" s="10" t="s">
        <v>249</v>
      </c>
      <c r="D319" s="10" t="s">
        <v>250</v>
      </c>
      <c r="E319" s="10" t="s">
        <v>357</v>
      </c>
      <c r="F319" s="10" t="s">
        <v>304</v>
      </c>
      <c r="G319" s="10" t="s">
        <v>384</v>
      </c>
      <c r="H319" s="10" t="str">
        <f>YourData!J$4</f>
        <v>Tested Prg</v>
      </c>
      <c r="I319" s="10"/>
      <c r="J319" s="10"/>
      <c r="M319" s="11"/>
      <c r="R319" s="12"/>
      <c r="S319" s="12"/>
      <c r="T319" s="2"/>
      <c r="U319" s="2"/>
      <c r="V319" s="2"/>
      <c r="W319" s="2"/>
      <c r="X319" s="2"/>
      <c r="Y319" s="2"/>
      <c r="Z319" s="2"/>
      <c r="AA319" s="2"/>
      <c r="AB319" s="2"/>
    </row>
    <row r="320" spans="1:28">
      <c r="A320" s="68" t="s">
        <v>445</v>
      </c>
      <c r="B320" s="12">
        <f>IF(ISBLANK('TRNSYS-TUD'!H62),"",'TRNSYS-TUD'!H62)</f>
        <v>23765.119042741982</v>
      </c>
      <c r="C320" s="12">
        <f>IF(ISBLANK('DOE22'!H62),"",'DOE22'!H62)</f>
        <v>21486.574800000002</v>
      </c>
      <c r="D320" s="12">
        <f>IF(ISBLANK(DOE21E!H62),"",DOE21E!H62)</f>
        <v>21487.161000000004</v>
      </c>
      <c r="E320" s="12">
        <f>IF(ISBLANK(EnergyPlus1.0!H62),"",EnergyPlus1.0!H62)</f>
        <v>22065.992291301791</v>
      </c>
      <c r="F320" s="12">
        <f>IF(ISBLANK(CodyRun!H62),"",CodyRun!H62)</f>
        <v>22535.143000000036</v>
      </c>
      <c r="G320" s="12">
        <f>IF(ISBLANK('HOT3000'!H62),"",'HOT3000'!H62)</f>
        <v>23067</v>
      </c>
      <c r="H320" s="12">
        <f>IF(ISBLANK(YourData!H62),"",YourData!H62)</f>
        <v>23122.446648502693</v>
      </c>
      <c r="I320" s="12"/>
      <c r="J320" s="12"/>
      <c r="K320" s="114"/>
      <c r="L320" s="114"/>
      <c r="M320" s="114"/>
      <c r="R320" s="12"/>
      <c r="S320" s="12"/>
      <c r="T320" s="2"/>
      <c r="U320" s="2"/>
      <c r="V320" s="2"/>
      <c r="W320" s="2"/>
      <c r="X320" s="2"/>
      <c r="Y320" s="2"/>
      <c r="Z320" s="2"/>
      <c r="AA320" s="2"/>
      <c r="AB320" s="2"/>
    </row>
    <row r="321" spans="1:28">
      <c r="A321" s="68" t="s">
        <v>446</v>
      </c>
      <c r="B321" s="12">
        <f>IF(ISBLANK('TRNSYS-TUD'!H63),"",'TRNSYS-TUD'!H63)</f>
        <v>43085.754097849116</v>
      </c>
      <c r="C321" s="12">
        <f>IF(ISBLANK('DOE22'!H63),"",'DOE22'!H63)</f>
        <v>41093.792400000006</v>
      </c>
      <c r="D321" s="12">
        <f>IF(ISBLANK(DOE21E!H63),"",DOE21E!H63)</f>
        <v>41099.361300000004</v>
      </c>
      <c r="E321" s="12">
        <f>IF(ISBLANK(EnergyPlus1.0!H63),"",EnergyPlus1.0!H63)</f>
        <v>41222.432474519708</v>
      </c>
      <c r="F321" s="12">
        <f>IF(ISBLANK(CodyRun!H63),"",CodyRun!H63)</f>
        <v>42110.836000000032</v>
      </c>
      <c r="G321" s="12">
        <f>IF(ISBLANK('HOT3000'!H63),"",'HOT3000'!H63)</f>
        <v>42178</v>
      </c>
      <c r="H321" s="12">
        <f>IF(ISBLANK(YourData!H63),"",YourData!H63)</f>
        <v>42181.329414947504</v>
      </c>
      <c r="I321" s="12"/>
      <c r="J321" s="12"/>
      <c r="K321" s="114"/>
      <c r="L321" s="114"/>
      <c r="M321" s="114"/>
      <c r="R321" s="12"/>
      <c r="S321" s="12"/>
      <c r="T321" s="2"/>
      <c r="U321" s="2"/>
      <c r="V321" s="2"/>
      <c r="W321" s="2"/>
      <c r="X321" s="2"/>
      <c r="Y321" s="2"/>
      <c r="Z321" s="2"/>
      <c r="AA321" s="2"/>
      <c r="AB321" s="2"/>
    </row>
    <row r="322" spans="1:28">
      <c r="A322" s="68" t="s">
        <v>447</v>
      </c>
      <c r="B322" s="12">
        <f>IF(ISBLANK('TRNSYS-TUD'!H64),"",'TRNSYS-TUD'!H64)</f>
        <v>36932.472645265028</v>
      </c>
      <c r="C322" s="12">
        <f>IF(ISBLANK('DOE22'!H64),"",'DOE22'!H64)</f>
        <v>33659.310900000004</v>
      </c>
      <c r="D322" s="12">
        <f>IF(ISBLANK(DOE21E!H64),"",DOE21E!H64)</f>
        <v>33746.361600000004</v>
      </c>
      <c r="E322" s="12">
        <f>IF(ISBLANK(EnergyPlus1.0!H64),"",EnergyPlus1.0!H64)</f>
        <v>34040.106579905587</v>
      </c>
      <c r="F322" s="12">
        <f>IF(ISBLANK(CodyRun!H64),"",CodyRun!H64)</f>
        <v>35132.592000000026</v>
      </c>
      <c r="G322" s="12">
        <f>IF(ISBLANK('HOT3000'!H64),"",'HOT3000'!H64)</f>
        <v>34224</v>
      </c>
      <c r="H322" s="12">
        <f>IF(ISBLANK(YourData!H64),"",YourData!H64)</f>
        <v>35613.168140077498</v>
      </c>
      <c r="I322" s="12"/>
      <c r="J322" s="12"/>
      <c r="K322" s="114"/>
      <c r="L322" s="114"/>
      <c r="M322" s="114"/>
      <c r="R322" s="12"/>
      <c r="S322" s="12"/>
      <c r="T322" s="2"/>
      <c r="U322" s="2"/>
      <c r="V322" s="2"/>
      <c r="W322" s="2"/>
      <c r="X322" s="2"/>
      <c r="Y322" s="2"/>
      <c r="Z322" s="2"/>
      <c r="AA322" s="2"/>
      <c r="AB322" s="2"/>
    </row>
    <row r="323" spans="1:28">
      <c r="A323" s="68" t="s">
        <v>448</v>
      </c>
      <c r="B323" s="12">
        <f>IF(ISBLANK('TRNSYS-TUD'!H65),"",'TRNSYS-TUD'!H65)</f>
        <v>41929.494990569845</v>
      </c>
      <c r="C323" s="12">
        <f>IF(ISBLANK('DOE22'!H65),"",'DOE22'!H65)</f>
        <v>37418.904600000002</v>
      </c>
      <c r="D323" s="12">
        <f>IF(ISBLANK(DOE21E!H65),"",DOE21E!H65)</f>
        <v>37665.694800000005</v>
      </c>
      <c r="E323" s="12">
        <f>IF(ISBLANK(EnergyPlus1.0!H65),"",EnergyPlus1.0!H65)</f>
        <v>38432.704810375646</v>
      </c>
      <c r="F323" s="12">
        <f>IF(ISBLANK(CodyRun!H65),"",CodyRun!H65)</f>
        <v>41063.372999999883</v>
      </c>
      <c r="G323" s="12">
        <f>IF(ISBLANK('HOT3000'!H65),"",'HOT3000'!H65)</f>
        <v>40186</v>
      </c>
      <c r="H323" s="12">
        <f>IF(ISBLANK(YourData!H65),"",YourData!H65)</f>
        <v>47633.280140597366</v>
      </c>
      <c r="I323" s="12"/>
      <c r="J323" s="12"/>
      <c r="K323" s="114"/>
      <c r="L323" s="114"/>
      <c r="M323" s="114"/>
      <c r="R323" s="12"/>
      <c r="S323" s="12"/>
      <c r="T323" s="2"/>
      <c r="U323" s="2"/>
      <c r="V323" s="2"/>
      <c r="W323" s="2"/>
      <c r="X323" s="2"/>
      <c r="Y323" s="2"/>
      <c r="Z323" s="2"/>
      <c r="AA323" s="2"/>
      <c r="AB323" s="2"/>
    </row>
    <row r="324" spans="1:28">
      <c r="A324" s="68" t="s">
        <v>449</v>
      </c>
      <c r="B324" s="12">
        <f>IF(ISBLANK('TRNSYS-TUD'!H66),"",'TRNSYS-TUD'!H66)</f>
        <v>39695.372852321809</v>
      </c>
      <c r="C324" s="12">
        <f>IF(ISBLANK('DOE22'!H66),"",'DOE22'!H66)</f>
        <v>35974.214700000004</v>
      </c>
      <c r="D324" s="12">
        <f>IF(ISBLANK(DOE21E!H66),"",DOE21E!H66)</f>
        <v>36112.5579</v>
      </c>
      <c r="E324" s="12">
        <f>IF(ISBLANK(EnergyPlus1.0!H66),"",EnergyPlus1.0!H66)</f>
        <v>36822.680067977693</v>
      </c>
      <c r="F324" s="12">
        <f>IF(ISBLANK(CodyRun!H66),"",CodyRun!H66)</f>
        <v>38295.623999999953</v>
      </c>
      <c r="G324" s="12">
        <f>IF(ISBLANK('HOT3000'!H66),"",'HOT3000'!H66)</f>
        <v>38346</v>
      </c>
      <c r="H324" s="12">
        <f>IF(ISBLANK(YourData!H66),"",YourData!H66)</f>
        <v>47888.467031683154</v>
      </c>
      <c r="I324" s="12"/>
      <c r="J324" s="12"/>
      <c r="K324" s="114"/>
      <c r="L324" s="114"/>
      <c r="M324" s="114"/>
      <c r="R324" s="12"/>
      <c r="S324" s="12"/>
      <c r="T324" s="2"/>
      <c r="U324" s="2"/>
      <c r="V324" s="2"/>
      <c r="W324" s="2"/>
      <c r="X324" s="2"/>
      <c r="Y324" s="2"/>
      <c r="Z324" s="2"/>
      <c r="AA324" s="2"/>
      <c r="AB324" s="2"/>
    </row>
    <row r="325" spans="1:28">
      <c r="A325" s="68" t="s">
        <v>450</v>
      </c>
      <c r="B325" s="12">
        <f>IF(ISBLANK('TRNSYS-TUD'!H67),"",'TRNSYS-TUD'!H67)</f>
        <v>19017.167229120987</v>
      </c>
      <c r="C325" s="12">
        <f>IF(ISBLANK('DOE22'!H67),"",'DOE22'!H67)</f>
        <v>16051.914600000002</v>
      </c>
      <c r="D325" s="12">
        <f>IF(ISBLANK(DOE21E!H67),"",DOE21E!H67)</f>
        <v>15958.122600000001</v>
      </c>
      <c r="E325" s="12">
        <f>IF(ISBLANK(EnergyPlus1.0!H67),"",EnergyPlus1.0!H67)</f>
        <v>17245.355777632536</v>
      </c>
      <c r="F325" s="12">
        <f>IF(ISBLANK(CodyRun!H67),"",CodyRun!H67)</f>
        <v>18271.393999999975</v>
      </c>
      <c r="G325" s="12">
        <f>IF(ISBLANK('HOT3000'!H67),"",'HOT3000'!H67)</f>
        <v>18621</v>
      </c>
      <c r="H325" s="12">
        <f>IF(ISBLANK(YourData!H67),"",YourData!H67)</f>
        <v>18229.955896172622</v>
      </c>
      <c r="I325" s="12"/>
      <c r="J325" s="12"/>
      <c r="K325" s="114"/>
      <c r="L325" s="114"/>
      <c r="M325" s="114"/>
      <c r="R325" s="12"/>
      <c r="S325" s="12"/>
      <c r="T325" s="2"/>
      <c r="U325" s="2"/>
      <c r="V325" s="2"/>
      <c r="W325" s="2"/>
      <c r="X325" s="2"/>
      <c r="Y325" s="2"/>
      <c r="Z325" s="2"/>
      <c r="AA325" s="2"/>
      <c r="AB325" s="2"/>
    </row>
    <row r="326" spans="1:28">
      <c r="A326" s="68" t="s">
        <v>451</v>
      </c>
      <c r="B326" s="12">
        <f>IF(ISBLANK('TRNSYS-TUD'!H68),"",'TRNSYS-TUD'!H68)</f>
        <v>27997.227426352034</v>
      </c>
      <c r="C326" s="12">
        <f>IF(ISBLANK('DOE22'!H68),"",'DOE22'!H68)</f>
        <v>24887.414100000002</v>
      </c>
      <c r="D326" s="12">
        <f>IF(ISBLANK(DOE21E!H68),"",DOE21E!H68)</f>
        <v>24914.086200000002</v>
      </c>
      <c r="E326" s="12">
        <f>IF(ISBLANK(EnergyPlus1.0!H68),"",EnergyPlus1.0!H68)</f>
        <v>25961.249022556021</v>
      </c>
      <c r="F326" s="12">
        <f>IF(ISBLANK(CodyRun!H68),"",CodyRun!H68)</f>
        <v>26994.481999999978</v>
      </c>
      <c r="G326" s="12">
        <f>IF(ISBLANK('HOT3000'!H68),"",'HOT3000'!H68)</f>
        <v>27470</v>
      </c>
      <c r="H326" s="12">
        <f>IF(ISBLANK(YourData!H68),"",YourData!H68)</f>
        <v>27445.458115682726</v>
      </c>
      <c r="I326" s="12"/>
      <c r="J326" s="12"/>
      <c r="K326" s="114"/>
      <c r="L326" s="114"/>
      <c r="M326" s="114"/>
      <c r="R326" s="12"/>
      <c r="S326" s="12"/>
      <c r="T326" s="2"/>
      <c r="U326" s="2"/>
      <c r="V326" s="2"/>
      <c r="W326" s="2"/>
      <c r="X326" s="2"/>
      <c r="Y326" s="2"/>
      <c r="Z326" s="2"/>
      <c r="AA326" s="2"/>
      <c r="AB326" s="2"/>
    </row>
    <row r="327" spans="1:28">
      <c r="A327" s="68" t="s">
        <v>462</v>
      </c>
      <c r="B327" s="12">
        <f>IF(ISBLANK('TRNSYS-TUD'!H69),"",'TRNSYS-TUD'!H69)</f>
        <v>26840.462611469979</v>
      </c>
      <c r="C327" s="12">
        <f>IF(ISBLANK('DOE22'!H69),"",'DOE22'!H69)</f>
        <v>23498.413200000003</v>
      </c>
      <c r="D327" s="12">
        <f>IF(ISBLANK(DOE21E!H69),"",DOE21E!H69)</f>
        <v>23588.101800000004</v>
      </c>
      <c r="E327" s="12">
        <f>IF(ISBLANK(EnergyPlus1.0!H69),"",EnergyPlus1.0!H69)</f>
        <v>24726.094624815549</v>
      </c>
      <c r="F327" s="12" t="str">
        <f>IF(ISBLANK(CodyRun!H69),"",CodyRun!H69)</f>
        <v/>
      </c>
      <c r="G327" s="12">
        <f>IF(ISBLANK('HOT3000'!H69),"",'HOT3000'!H69)</f>
        <v>25717</v>
      </c>
      <c r="H327" s="12">
        <f>IF(ISBLANK(YourData!H69),"",YourData!H69)</f>
        <v>22136.735728157786</v>
      </c>
      <c r="I327" s="12"/>
      <c r="J327" s="12"/>
      <c r="K327" s="114"/>
      <c r="L327" s="114"/>
      <c r="M327" s="114"/>
      <c r="R327" s="12"/>
      <c r="S327" s="12"/>
      <c r="T327" s="2"/>
      <c r="U327" s="2"/>
      <c r="V327" s="2"/>
      <c r="W327" s="2"/>
      <c r="X327" s="2"/>
      <c r="Y327" s="2"/>
      <c r="Z327" s="2"/>
      <c r="AA327" s="2"/>
      <c r="AB327" s="2"/>
    </row>
    <row r="328" spans="1:28">
      <c r="A328" s="68" t="s">
        <v>463</v>
      </c>
      <c r="B328" s="12">
        <f>IF(ISBLANK('TRNSYS-TUD'!H70),"",'TRNSYS-TUD'!H70)</f>
        <v>22996.208255539954</v>
      </c>
      <c r="C328" s="12">
        <f>IF(ISBLANK('DOE22'!H70),"",'DOE22'!H70)</f>
        <v>19120.9647</v>
      </c>
      <c r="D328" s="12">
        <f>IF(ISBLANK(DOE21E!H70),"",DOE21E!H70)</f>
        <v>19183.688100000003</v>
      </c>
      <c r="E328" s="12" t="str">
        <f>IF(ISBLANK(EnergyPlus1.0!H70),"",EnergyPlus1.0!H70)</f>
        <v/>
      </c>
      <c r="F328" s="12" t="str">
        <f>IF(ISBLANK(CodyRun!H70),"",CodyRun!H70)</f>
        <v/>
      </c>
      <c r="G328" s="12">
        <f>IF(ISBLANK('HOT3000'!H70),"",'HOT3000'!H70)</f>
        <v>20590</v>
      </c>
      <c r="H328" s="12">
        <f>IF(ISBLANK(YourData!H70),"",YourData!H70)</f>
        <v>23122.446648502693</v>
      </c>
      <c r="I328" s="12"/>
      <c r="J328" s="12"/>
      <c r="K328" s="114"/>
      <c r="L328" s="114"/>
      <c r="M328" s="114"/>
      <c r="R328" s="12"/>
      <c r="S328" s="12"/>
      <c r="T328" s="2"/>
      <c r="U328" s="2"/>
      <c r="V328" s="2"/>
      <c r="W328" s="2"/>
      <c r="X328" s="2"/>
      <c r="Y328" s="2"/>
      <c r="Z328" s="2"/>
      <c r="AA328" s="2"/>
      <c r="AB328" s="2"/>
    </row>
    <row r="329" spans="1:28">
      <c r="A329" s="68" t="s">
        <v>464</v>
      </c>
      <c r="B329" s="12">
        <f>IF(ISBLANK('TRNSYS-TUD'!H71),"",'TRNSYS-TUD'!H71)</f>
        <v>22219.482747750022</v>
      </c>
      <c r="C329" s="12">
        <f>IF(ISBLANK('DOE22'!H71),"",'DOE22'!H71)</f>
        <v>19944.8688</v>
      </c>
      <c r="D329" s="12">
        <f>IF(ISBLANK(DOE21E!H71),"",DOE21E!H71)</f>
        <v>20269.916700000002</v>
      </c>
      <c r="E329" s="12">
        <f>IF(ISBLANK(EnergyPlus1.0!H71),"",EnergyPlus1.0!H71)</f>
        <v>20825.538840315818</v>
      </c>
      <c r="F329" s="12" t="str">
        <f>IF(ISBLANK(CodyRun!H71),"",CodyRun!H71)</f>
        <v/>
      </c>
      <c r="G329" s="12">
        <f>IF(ISBLANK('HOT3000'!H71),"",'HOT3000'!H71)</f>
        <v>21855</v>
      </c>
      <c r="H329" s="12">
        <f>IF(ISBLANK(YourData!H71),"",YourData!H71)</f>
        <v>23122.446648502693</v>
      </c>
      <c r="I329" s="12"/>
      <c r="J329" s="12"/>
      <c r="K329" s="114"/>
      <c r="L329" s="114"/>
      <c r="M329" s="114"/>
      <c r="R329" s="12"/>
      <c r="S329" s="12"/>
      <c r="T329" s="2"/>
      <c r="U329" s="2"/>
      <c r="V329" s="2"/>
      <c r="W329" s="2"/>
      <c r="X329" s="2"/>
      <c r="Y329" s="2"/>
      <c r="Z329" s="2"/>
      <c r="AA329" s="2"/>
      <c r="AB329" s="2"/>
    </row>
    <row r="330" spans="1:28">
      <c r="A330" s="68" t="s">
        <v>465</v>
      </c>
      <c r="B330" s="12">
        <f>IF(ISBLANK('TRNSYS-TUD'!H72),"",'TRNSYS-TUD'!H72)</f>
        <v>21892.965744893096</v>
      </c>
      <c r="C330" s="12">
        <f>IF(ISBLANK('DOE22'!H72),"",'DOE22'!H72)</f>
        <v>19909.403700000003</v>
      </c>
      <c r="D330" s="12">
        <f>IF(ISBLANK(DOE21E!H72),"",DOE21E!H72)</f>
        <v>19765.198500000002</v>
      </c>
      <c r="E330" s="12">
        <f>IF(ISBLANK(EnergyPlus1.0!H72),"",EnergyPlus1.0!H72)</f>
        <v>20402.770777913873</v>
      </c>
      <c r="F330" s="12" t="str">
        <f>IF(ISBLANK(CodyRun!H72),"",CodyRun!H72)</f>
        <v/>
      </c>
      <c r="G330" s="12">
        <f>IF(ISBLANK('HOT3000'!H72),"",'HOT3000'!H72)</f>
        <v>21057</v>
      </c>
      <c r="H330" s="12">
        <f>IF(ISBLANK(YourData!H72),"",YourData!H72)</f>
        <v>21370.371858203169</v>
      </c>
      <c r="I330" s="12"/>
      <c r="J330" s="12"/>
      <c r="K330" s="114"/>
      <c r="L330" s="114"/>
      <c r="M330" s="114"/>
      <c r="R330" s="12"/>
      <c r="S330" s="12"/>
      <c r="T330" s="2"/>
      <c r="U330" s="2"/>
      <c r="V330" s="2"/>
      <c r="W330" s="2"/>
      <c r="X330" s="2"/>
      <c r="Y330" s="2"/>
      <c r="Z330" s="2"/>
      <c r="AA330" s="2"/>
      <c r="AB330" s="2"/>
    </row>
    <row r="331" spans="1:28">
      <c r="A331" s="68" t="s">
        <v>466</v>
      </c>
      <c r="B331" s="12">
        <f>IF(ISBLANK('TRNSYS-TUD'!H73),"",'TRNSYS-TUD'!H73)</f>
        <v>22835.290997827113</v>
      </c>
      <c r="C331" s="12">
        <f>IF(ISBLANK('DOE22'!H73),"",'DOE22'!H73)</f>
        <v>20787.531300000002</v>
      </c>
      <c r="D331" s="12">
        <f>IF(ISBLANK(DOE21E!H73),"",DOE21E!H73)</f>
        <v>20689.049700000003</v>
      </c>
      <c r="E331" s="12">
        <f>IF(ISBLANK(EnergyPlus1.0!H73),"",EnergyPlus1.0!H73)</f>
        <v>21357.131834811007</v>
      </c>
      <c r="F331" s="12" t="str">
        <f>IF(ISBLANK(CodyRun!H73),"",CodyRun!H73)</f>
        <v/>
      </c>
      <c r="G331" s="12">
        <f>IF(ISBLANK('HOT3000'!H73),"",'HOT3000'!H73)</f>
        <v>22244</v>
      </c>
      <c r="H331" s="12">
        <f>IF(ISBLANK(YourData!H73),"",YourData!H73)</f>
        <v>22325.07795110127</v>
      </c>
      <c r="I331" s="12"/>
      <c r="J331" s="12"/>
      <c r="K331" s="114"/>
      <c r="L331" s="114"/>
      <c r="M331" s="114"/>
      <c r="R331" s="12"/>
      <c r="S331" s="12"/>
      <c r="T331" s="2"/>
      <c r="U331" s="2"/>
      <c r="V331" s="2"/>
      <c r="W331" s="2"/>
      <c r="X331" s="2"/>
      <c r="Y331" s="2"/>
      <c r="Z331" s="2"/>
      <c r="AA331" s="2"/>
      <c r="AB331" s="2"/>
    </row>
    <row r="332" spans="1:28">
      <c r="A332" s="68" t="s">
        <v>473</v>
      </c>
      <c r="B332" s="12">
        <f>IF(ISBLANK('TRNSYS-TUD'!H74),"",'TRNSYS-TUD'!H74)</f>
        <v>18313.306249999994</v>
      </c>
      <c r="C332" s="12">
        <f>IF(ISBLANK('DOE22'!H74),"",'DOE22'!H74)</f>
        <v>18346.008300000001</v>
      </c>
      <c r="D332" s="12">
        <f>IF(ISBLANK(DOE21E!H74),"",DOE21E!H74)</f>
        <v>18346.3014</v>
      </c>
      <c r="E332" s="12">
        <f>IF(ISBLANK(EnergyPlus1.0!H74),"",EnergyPlus1.0!H74)</f>
        <v>18079.94300818073</v>
      </c>
      <c r="F332" s="12">
        <f>IF(ISBLANK(CodyRun!H74),"",CodyRun!H74)</f>
        <v>18231.140999999938</v>
      </c>
      <c r="G332" s="12">
        <f>IF(ISBLANK('HOT3000'!H74),"",'HOT3000'!H74)</f>
        <v>18084</v>
      </c>
      <c r="H332" s="12">
        <f>IF(ISBLANK(YourData!H74),"",YourData!H74)</f>
        <v>18232.364934822508</v>
      </c>
      <c r="I332" s="12"/>
      <c r="J332" s="12"/>
      <c r="K332" s="114"/>
      <c r="L332" s="114"/>
      <c r="M332" s="114"/>
      <c r="R332" s="12"/>
      <c r="S332" s="12"/>
      <c r="T332" s="2"/>
      <c r="U332" s="2"/>
      <c r="V332" s="2"/>
      <c r="W332" s="2"/>
      <c r="X332" s="2"/>
      <c r="Y332" s="2"/>
      <c r="Z332" s="2"/>
      <c r="AA332" s="2"/>
      <c r="AB332" s="2"/>
    </row>
    <row r="333" spans="1:28">
      <c r="A333" s="68" t="s">
        <v>475</v>
      </c>
      <c r="B333" s="12">
        <f>IF(ISBLANK('TRNSYS-TUD'!H75),"",'TRNSYS-TUD'!H75)</f>
        <v>14000.196419999986</v>
      </c>
      <c r="C333" s="12">
        <f>IF(ISBLANK('DOE22'!H75),"",'DOE22'!H75)</f>
        <v>14097.230700000002</v>
      </c>
      <c r="D333" s="12">
        <f>IF(ISBLANK(DOE21E!H75),"",DOE21E!H75)</f>
        <v>14097.230700000002</v>
      </c>
      <c r="E333" s="12">
        <f>IF(ISBLANK(EnergyPlus1.0!H75),"",EnergyPlus1.0!H75)</f>
        <v>13878.702345560487</v>
      </c>
      <c r="F333" s="12">
        <f>IF(ISBLANK(CodyRun!H75),"",CodyRun!H75)</f>
        <v>13991.417999999976</v>
      </c>
      <c r="G333" s="12">
        <f>IF(ISBLANK('HOT3000'!H75),"",'HOT3000'!H75)</f>
        <v>13877</v>
      </c>
      <c r="H333" s="12">
        <f>IF(ISBLANK(YourData!H75),"",YourData!H75)</f>
        <v>13990.589496801318</v>
      </c>
      <c r="I333" s="12"/>
      <c r="J333" s="12"/>
      <c r="K333" s="114"/>
      <c r="L333" s="114"/>
      <c r="M333" s="114"/>
      <c r="R333" s="12"/>
      <c r="S333" s="12"/>
      <c r="T333" s="2"/>
      <c r="U333" s="2"/>
      <c r="V333" s="2"/>
      <c r="W333" s="2"/>
      <c r="X333" s="2"/>
      <c r="Y333" s="2"/>
      <c r="Z333" s="2"/>
      <c r="AA333" s="2"/>
      <c r="AB333" s="2"/>
    </row>
    <row r="334" spans="1:28">
      <c r="A334" s="68" t="s">
        <v>477</v>
      </c>
      <c r="B334" s="12">
        <f>IF(ISBLANK('TRNSYS-TUD'!H76),"",'TRNSYS-TUD'!H76)</f>
        <v>31484.877840000041</v>
      </c>
      <c r="C334" s="12">
        <f>IF(ISBLANK('DOE22'!H76),"",'DOE22'!H76)</f>
        <v>31712.247600000002</v>
      </c>
      <c r="D334" s="12">
        <f>IF(ISBLANK(DOE21E!H76),"",DOE21E!H76)</f>
        <v>31712.247600000002</v>
      </c>
      <c r="E334" s="12">
        <f>IF(ISBLANK(EnergyPlus1.0!H76),"",EnergyPlus1.0!H76)</f>
        <v>31226.306184719742</v>
      </c>
      <c r="F334" s="12">
        <f>IF(ISBLANK(CodyRun!H76),"",CodyRun!H76)</f>
        <v>31479.855999999923</v>
      </c>
      <c r="G334" s="12">
        <f>IF(ISBLANK('HOT3000'!H76),"",'HOT3000'!H76)</f>
        <v>31217</v>
      </c>
      <c r="H334" s="12">
        <f>IF(ISBLANK(YourData!H76),"",YourData!H76)</f>
        <v>31479.43546213345</v>
      </c>
      <c r="I334" s="12"/>
      <c r="J334" s="12"/>
      <c r="K334" s="114"/>
      <c r="L334" s="114"/>
      <c r="M334" s="114"/>
      <c r="R334" s="12"/>
      <c r="S334" s="12"/>
      <c r="T334" s="2"/>
      <c r="U334" s="2"/>
      <c r="V334" s="2"/>
      <c r="W334" s="2"/>
      <c r="X334" s="2"/>
      <c r="Y334" s="2"/>
      <c r="Z334" s="2"/>
      <c r="AA334" s="2"/>
      <c r="AB334" s="2"/>
    </row>
    <row r="335" spans="1:28">
      <c r="A335" s="68" t="s">
        <v>478</v>
      </c>
      <c r="B335" s="12">
        <f>IF(ISBLANK('TRNSYS-TUD'!H77),"",'TRNSYS-TUD'!H77)</f>
        <v>18311.930338999995</v>
      </c>
      <c r="C335" s="12">
        <f>IF(ISBLANK('DOE22'!H77),"",'DOE22'!H77)</f>
        <v>18469.696500000002</v>
      </c>
      <c r="D335" s="12">
        <f>IF(ISBLANK(DOE21E!H77),"",DOE21E!H77)</f>
        <v>18469.696500000002</v>
      </c>
      <c r="E335" s="12">
        <f>IF(ISBLANK(EnergyPlus1.0!H77),"",EnergyPlus1.0!H77)</f>
        <v>18101.427488994439</v>
      </c>
      <c r="F335" s="12">
        <f>IF(ISBLANK(CodyRun!H77),"",CodyRun!H77)</f>
        <v>18235.133000000213</v>
      </c>
      <c r="G335" s="12">
        <f>IF(ISBLANK('HOT3000'!H77),"",'HOT3000'!H77)</f>
        <v>18087</v>
      </c>
      <c r="H335" s="12">
        <f>IF(ISBLANK(YourData!H77),"",YourData!H77)</f>
        <v>18229.639907232278</v>
      </c>
      <c r="I335" s="12"/>
      <c r="J335" s="12"/>
      <c r="K335" s="114"/>
      <c r="L335" s="114"/>
      <c r="M335" s="114"/>
      <c r="R335" s="12"/>
      <c r="S335" s="12"/>
      <c r="T335" s="2"/>
      <c r="U335" s="2"/>
      <c r="V335" s="2"/>
      <c r="W335" s="2"/>
      <c r="X335" s="2"/>
      <c r="Y335" s="2"/>
      <c r="Z335" s="2"/>
      <c r="AA335" s="2"/>
      <c r="AB335" s="2"/>
    </row>
    <row r="336" spans="1:28">
      <c r="A336" s="68" t="s">
        <v>479</v>
      </c>
      <c r="B336" s="12">
        <f>IF(ISBLANK('TRNSYS-TUD'!H78),"",'TRNSYS-TUD'!H78)</f>
        <v>18313.191556000009</v>
      </c>
      <c r="C336" s="12">
        <f>IF(ISBLANK('DOE22'!H78),"",'DOE22'!H78)</f>
        <v>18410.7834</v>
      </c>
      <c r="D336" s="12">
        <f>IF(ISBLANK(DOE21E!H78),"",DOE21E!H78)</f>
        <v>18410.490300000001</v>
      </c>
      <c r="E336" s="12">
        <f>IF(ISBLANK(EnergyPlus1.0!H78),"",EnergyPlus1.0!H78)</f>
        <v>18092.975757834894</v>
      </c>
      <c r="F336" s="12">
        <f>IF(ISBLANK(CodyRun!H78),"",CodyRun!H78)</f>
        <v>18233.150999999987</v>
      </c>
      <c r="G336" s="12">
        <f>IF(ISBLANK('HOT3000'!H78),"",'HOT3000'!H78)</f>
        <v>18104</v>
      </c>
      <c r="H336" s="12">
        <f>IF(ISBLANK(YourData!H78),"",YourData!H78)</f>
        <v>18232.263501571153</v>
      </c>
      <c r="I336" s="12"/>
      <c r="J336" s="12"/>
      <c r="K336" s="114"/>
      <c r="L336" s="114"/>
      <c r="M336" s="114"/>
      <c r="R336" s="12"/>
      <c r="S336" s="12"/>
      <c r="T336" s="2"/>
      <c r="U336" s="2"/>
      <c r="V336" s="2"/>
      <c r="W336" s="2"/>
      <c r="X336" s="2"/>
      <c r="Y336" s="2"/>
      <c r="Z336" s="2"/>
      <c r="AA336" s="2"/>
      <c r="AB336" s="2"/>
    </row>
    <row r="337" spans="1:28">
      <c r="A337" s="68" t="s">
        <v>480</v>
      </c>
      <c r="B337" s="12">
        <f>IF(ISBLANK('TRNSYS-TUD'!H79),"",'TRNSYS-TUD'!H79)</f>
        <v>18313.935059999949</v>
      </c>
      <c r="C337" s="12">
        <f>IF(ISBLANK('DOE22'!H79),"",'DOE22'!H79)</f>
        <v>18181.5792</v>
      </c>
      <c r="D337" s="12">
        <f>IF(ISBLANK(DOE21E!H79),"",DOE21E!H79)</f>
        <v>18181.5792</v>
      </c>
      <c r="E337" s="12">
        <f>IF(ISBLANK(EnergyPlus1.0!H79),"",EnergyPlus1.0!H79)</f>
        <v>18043.573691610196</v>
      </c>
      <c r="F337" s="12">
        <f>IF(ISBLANK(CodyRun!H79),"",CodyRun!H79)</f>
        <v>18226.508999999944</v>
      </c>
      <c r="G337" s="12">
        <f>IF(ISBLANK('HOT3000'!H79),"",'HOT3000'!H79)</f>
        <v>18045</v>
      </c>
      <c r="H337" s="12">
        <f>IF(ISBLANK(YourData!H79),"",YourData!H79)</f>
        <v>18232.400822894397</v>
      </c>
      <c r="I337" s="12"/>
      <c r="J337" s="12"/>
      <c r="K337" s="114"/>
      <c r="L337" s="114"/>
      <c r="M337" s="114"/>
      <c r="R337" s="12"/>
      <c r="S337" s="12"/>
      <c r="T337" s="2"/>
      <c r="U337" s="2"/>
      <c r="V337" s="2"/>
      <c r="W337" s="2"/>
      <c r="X337" s="2"/>
      <c r="Y337" s="2"/>
      <c r="Z337" s="2"/>
      <c r="AA337" s="2"/>
      <c r="AB337" s="2"/>
    </row>
    <row r="338" spans="1:28">
      <c r="A338" s="68" t="s">
        <v>481</v>
      </c>
      <c r="B338" s="12">
        <f>IF(ISBLANK('TRNSYS-TUD'!H80),"",'TRNSYS-TUD'!H80)</f>
        <v>0</v>
      </c>
      <c r="C338" s="12">
        <f>IF(ISBLANK('DOE22'!H80),"",'DOE22'!H80)</f>
        <v>60.671700000000008</v>
      </c>
      <c r="D338" s="12">
        <f>IF(ISBLANK(DOE21E!H80),"",DOE21E!H80)</f>
        <v>60.671700000000008</v>
      </c>
      <c r="E338" s="12">
        <f>IF(ISBLANK(EnergyPlus1.0!H80),"",EnergyPlus1.0!H80)</f>
        <v>1.1462146106793482E-3</v>
      </c>
      <c r="F338" s="12">
        <f>IF(ISBLANK(CodyRun!H80),"",CodyRun!H80)</f>
        <v>1.1859999999999984</v>
      </c>
      <c r="G338" s="12">
        <f>IF(ISBLANK('HOT3000'!H80),"",'HOT3000'!H80)</f>
        <v>0</v>
      </c>
      <c r="H338" s="12">
        <f>IF(ISBLANK(YourData!H80),"",YourData!H80)</f>
        <v>2.5979591014081739E-12</v>
      </c>
      <c r="I338" s="12"/>
      <c r="J338" s="12"/>
      <c r="K338" s="114"/>
      <c r="L338" s="114"/>
      <c r="M338" s="114"/>
      <c r="R338" s="12"/>
      <c r="S338" s="12"/>
      <c r="T338" s="2"/>
      <c r="U338" s="2"/>
      <c r="V338" s="2"/>
      <c r="W338" s="2"/>
      <c r="X338" s="2"/>
      <c r="Y338" s="2"/>
      <c r="Z338" s="2"/>
      <c r="AA338" s="2"/>
      <c r="AB338" s="2"/>
    </row>
    <row r="339" spans="1:28">
      <c r="A339" s="68" t="s">
        <v>482</v>
      </c>
      <c r="B339" s="12">
        <f>IF(ISBLANK('TRNSYS-TUD'!H81),"",'TRNSYS-TUD'!H81)</f>
        <v>0.97975819500045036</v>
      </c>
      <c r="C339" s="12">
        <f>IF(ISBLANK('DOE22'!H81),"",'DOE22'!H81)</f>
        <v>106.98150000000001</v>
      </c>
      <c r="D339" s="12">
        <f>IF(ISBLANK(DOE21E!H81),"",DOE21E!H81)</f>
        <v>106.98150000000001</v>
      </c>
      <c r="E339" s="12">
        <f>IF(ISBLANK(EnergyPlus1.0!H81),"",EnergyPlus1.0!H81)</f>
        <v>8.558152464700564</v>
      </c>
      <c r="F339" s="12">
        <f>IF(ISBLANK(CodyRun!H81),"",CodyRun!H81)</f>
        <v>3.09</v>
      </c>
      <c r="G339" s="12">
        <f>IF(ISBLANK('HOT3000'!H81),"",'HOT3000'!H81)</f>
        <v>2</v>
      </c>
      <c r="H339" s="12">
        <f>IF(ISBLANK(YourData!H81),"",YourData!H81)</f>
        <v>1.1344498081674222E-12</v>
      </c>
      <c r="I339" s="12"/>
      <c r="J339" s="12"/>
      <c r="K339" s="114"/>
      <c r="L339" s="114"/>
      <c r="M339" s="114"/>
      <c r="R339" s="12"/>
      <c r="S339" s="12"/>
      <c r="T339" s="2"/>
      <c r="U339" s="2"/>
      <c r="V339" s="2"/>
      <c r="W339" s="2"/>
      <c r="X339" s="2"/>
      <c r="Y339" s="2"/>
      <c r="Z339" s="2"/>
      <c r="AA339" s="2"/>
      <c r="AB339" s="2"/>
    </row>
    <row r="340" spans="1:28">
      <c r="A340" s="69" t="s">
        <v>483</v>
      </c>
      <c r="B340" s="12">
        <f>IF(ISBLANK('TRNSYS-TUD'!H82),"",'TRNSYS-TUD'!H82)</f>
        <v>0</v>
      </c>
      <c r="C340" s="12">
        <f>IF(ISBLANK('DOE22'!H82),"",'DOE22'!H82)</f>
        <v>25.499700000000001</v>
      </c>
      <c r="D340" s="12">
        <f>IF(ISBLANK(DOE21E!H82),"",DOE21E!H82)</f>
        <v>25.499700000000001</v>
      </c>
      <c r="E340" s="12">
        <f>IF(ISBLANK(EnergyPlus1.0!H82),"",EnergyPlus1.0!H82)</f>
        <v>3.4548651860354257E-12</v>
      </c>
      <c r="F340" s="12">
        <f>IF(ISBLANK(CodyRun!H82),"",CodyRun!H82)</f>
        <v>4.0000000000000001E-3</v>
      </c>
      <c r="G340" s="12">
        <f>IF(ISBLANK('HOT3000'!H82),"",'HOT3000'!H82)</f>
        <v>0</v>
      </c>
      <c r="H340" s="12">
        <f>IF(ISBLANK(YourData!H82),"",YourData!H82)</f>
        <v>4.3980949929586391E-12</v>
      </c>
      <c r="I340" s="12"/>
      <c r="J340" s="12"/>
      <c r="K340" s="114"/>
      <c r="L340" s="114"/>
      <c r="M340" s="114"/>
      <c r="R340" s="12"/>
      <c r="S340" s="12"/>
      <c r="T340" s="2"/>
      <c r="U340" s="2"/>
      <c r="V340" s="2"/>
      <c r="W340" s="2"/>
      <c r="X340" s="2"/>
      <c r="Y340" s="2"/>
      <c r="Z340" s="2"/>
      <c r="AA340" s="2"/>
      <c r="AB340" s="2"/>
    </row>
    <row r="341" spans="1:28">
      <c r="R341" s="12"/>
      <c r="S341" s="12"/>
      <c r="T341" s="2"/>
      <c r="U341" s="2"/>
      <c r="V341" s="2"/>
      <c r="W341" s="2"/>
      <c r="X341" s="2"/>
      <c r="Y341" s="2"/>
      <c r="Z341" s="2"/>
      <c r="AA341" s="2"/>
      <c r="AB341" s="2"/>
    </row>
    <row r="342" spans="1:28">
      <c r="R342" s="12"/>
      <c r="S342" s="12"/>
      <c r="T342" s="2"/>
      <c r="U342" s="2"/>
      <c r="V342" s="2"/>
      <c r="W342" s="2"/>
      <c r="X342" s="2"/>
      <c r="Y342" s="2"/>
      <c r="Z342" s="2"/>
      <c r="AA342" s="2"/>
      <c r="AB342" s="2"/>
    </row>
    <row r="343" spans="1:28">
      <c r="R343" s="12"/>
      <c r="S343" s="12"/>
      <c r="T343" s="2"/>
      <c r="U343" s="2"/>
      <c r="V343" s="2"/>
      <c r="W343" s="2"/>
      <c r="X343" s="2"/>
      <c r="Y343" s="2"/>
      <c r="Z343" s="2"/>
      <c r="AA343" s="2"/>
      <c r="AB343" s="2"/>
    </row>
    <row r="344" spans="1:28">
      <c r="R344" s="12"/>
      <c r="S344" s="12"/>
      <c r="T344" s="2"/>
      <c r="U344" s="2"/>
      <c r="V344" s="2"/>
      <c r="W344" s="2"/>
      <c r="X344" s="2"/>
      <c r="Y344" s="2"/>
      <c r="Z344" s="2"/>
      <c r="AA344" s="2"/>
      <c r="AB344" s="2"/>
    </row>
    <row r="345" spans="1:28">
      <c r="R345" s="12"/>
      <c r="S345" s="12"/>
      <c r="T345" s="2"/>
      <c r="U345" s="2"/>
      <c r="V345" s="2"/>
      <c r="W345" s="2"/>
      <c r="X345" s="2"/>
      <c r="Y345" s="2"/>
      <c r="Z345" s="2"/>
      <c r="AA345" s="2"/>
      <c r="AB345" s="2"/>
    </row>
    <row r="346" spans="1:28">
      <c r="R346" s="12"/>
      <c r="S346" s="12"/>
      <c r="T346" s="2"/>
      <c r="U346" s="2"/>
      <c r="V346" s="2"/>
      <c r="W346" s="2"/>
      <c r="X346" s="2"/>
      <c r="Y346" s="2"/>
      <c r="Z346" s="2"/>
      <c r="AA346" s="2"/>
      <c r="AB346" s="2"/>
    </row>
    <row r="347" spans="1:28">
      <c r="A347" t="s">
        <v>338</v>
      </c>
    </row>
    <row r="348" spans="1:28">
      <c r="A348" s="2"/>
      <c r="B348" s="10"/>
      <c r="C348" s="10"/>
      <c r="D348" s="10"/>
      <c r="E348" s="10"/>
      <c r="F348" s="10"/>
      <c r="M348" s="11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 spans="1:28">
      <c r="A349" s="2"/>
      <c r="B349" s="10" t="s">
        <v>237</v>
      </c>
      <c r="C349" s="10" t="s">
        <v>249</v>
      </c>
      <c r="D349" s="10" t="s">
        <v>250</v>
      </c>
      <c r="E349" s="10" t="s">
        <v>357</v>
      </c>
      <c r="F349" s="10" t="s">
        <v>304</v>
      </c>
      <c r="G349" s="10" t="s">
        <v>384</v>
      </c>
      <c r="H349" s="10" t="str">
        <f>YourData!J$4</f>
        <v>Tested Prg</v>
      </c>
      <c r="I349" s="10"/>
      <c r="J349" s="10"/>
      <c r="M349" s="11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 spans="1:28">
      <c r="A350" s="68" t="s">
        <v>445</v>
      </c>
      <c r="B350" s="16">
        <f>IF(ISBLANK('TRNSYS-TUD'!I62),"",'TRNSYS-TUD'!I62)</f>
        <v>3.2490640412357039</v>
      </c>
      <c r="C350" s="16">
        <f>IF(ISBLANK('DOE22'!I62),"",'DOE22'!I62)</f>
        <v>3.2376805865102645</v>
      </c>
      <c r="D350" s="16">
        <f>IF(ISBLANK(DOE21E!I62),"",DOE21E!I62)</f>
        <v>3.2373585549738224</v>
      </c>
      <c r="E350" s="16">
        <f>IF(ISBLANK(EnergyPlus1.0!I62),"",EnergyPlus1.0!I62)</f>
        <v>3.237289427736227</v>
      </c>
      <c r="F350" s="16">
        <f>IF(ISBLANK(CodyRun!I62),"",CodyRun!I62)</f>
        <v>3.2263863232202681</v>
      </c>
      <c r="G350" s="16">
        <f>IF(ISBLANK('HOT3000'!I62),"",'HOT3000'!I62)</f>
        <v>3.23</v>
      </c>
      <c r="H350" s="16">
        <f>IF(ISBLANK(YourData!I62),"",YourData!I62)</f>
        <v>3.2422420815738806</v>
      </c>
      <c r="I350" s="16"/>
      <c r="J350" s="16"/>
      <c r="K350" s="111"/>
      <c r="L350" s="111"/>
      <c r="M350" s="12"/>
      <c r="R350" s="13"/>
      <c r="S350" s="13"/>
      <c r="T350" s="2"/>
      <c r="U350" s="2"/>
      <c r="V350" s="2"/>
      <c r="W350" s="2"/>
      <c r="X350" s="2"/>
      <c r="Y350" s="2"/>
      <c r="Z350" s="2"/>
      <c r="AA350" s="2"/>
      <c r="AB350" s="2"/>
    </row>
    <row r="351" spans="1:28">
      <c r="A351" s="68" t="s">
        <v>446</v>
      </c>
      <c r="B351" s="16">
        <f>IF(ISBLANK('TRNSYS-TUD'!I63),"",'TRNSYS-TUD'!I63)</f>
        <v>3.4145863740610052</v>
      </c>
      <c r="C351" s="16">
        <f>IF(ISBLANK('DOE22'!I63),"",'DOE22'!I63)</f>
        <v>3.4174807958173976</v>
      </c>
      <c r="D351" s="16">
        <f>IF(ISBLANK(DOE21E!I63),"",DOE21E!I63)</f>
        <v>3.4174880051922543</v>
      </c>
      <c r="E351" s="16">
        <f>IF(ISBLANK(EnergyPlus1.0!I63),"",EnergyPlus1.0!I63)</f>
        <v>3.3926645236936599</v>
      </c>
      <c r="F351" s="16">
        <f>IF(ISBLANK(CodyRun!I63),"",CodyRun!I63)</f>
        <v>3.3972436603535132</v>
      </c>
      <c r="G351" s="16">
        <f>IF(ISBLANK('HOT3000'!I63),"",'HOT3000'!I63)</f>
        <v>3.38</v>
      </c>
      <c r="H351" s="16">
        <f>IF(ISBLANK(YourData!I63),"",YourData!I63)</f>
        <v>3.407247217060251</v>
      </c>
      <c r="I351" s="16"/>
      <c r="J351" s="16"/>
      <c r="K351" s="111"/>
      <c r="L351" s="111"/>
      <c r="M351" s="12"/>
      <c r="R351" s="13"/>
      <c r="S351" s="13"/>
      <c r="T351" s="2"/>
      <c r="U351" s="2"/>
      <c r="V351" s="2"/>
      <c r="W351" s="2"/>
      <c r="X351" s="2"/>
      <c r="Y351" s="2"/>
      <c r="Z351" s="2"/>
      <c r="AA351" s="2"/>
      <c r="AB351" s="2"/>
    </row>
    <row r="352" spans="1:28">
      <c r="A352" s="68" t="s">
        <v>447</v>
      </c>
      <c r="B352" s="16">
        <f>IF(ISBLANK('TRNSYS-TUD'!I64),"",'TRNSYS-TUD'!I64)</f>
        <v>3.419896411537986</v>
      </c>
      <c r="C352" s="16">
        <f>IF(ISBLANK('DOE22'!I64),"",'DOE22'!I64)</f>
        <v>3.4579699228422753</v>
      </c>
      <c r="D352" s="16">
        <f>IF(ISBLANK(DOE21E!I64),"",DOE21E!I64)</f>
        <v>3.4570510748065351</v>
      </c>
      <c r="E352" s="16">
        <f>IF(ISBLANK(EnergyPlus1.0!I64),"",EnergyPlus1.0!I64)</f>
        <v>3.4051646701458544</v>
      </c>
      <c r="F352" s="16">
        <f>IF(ISBLANK(CodyRun!I64),"",CodyRun!I64)</f>
        <v>3.4059697986335884</v>
      </c>
      <c r="G352" s="16">
        <f>IF(ISBLANK('HOT3000'!I64),"",'HOT3000'!I64)</f>
        <v>3.39</v>
      </c>
      <c r="H352" s="16">
        <f>IF(ISBLANK(YourData!I64),"",YourData!I64)</f>
        <v>3.4172655554535059</v>
      </c>
      <c r="I352" s="16"/>
      <c r="J352" s="16"/>
      <c r="K352" s="111"/>
      <c r="L352" s="111"/>
      <c r="M352" s="12"/>
      <c r="R352" s="13"/>
      <c r="S352" s="13"/>
      <c r="T352" s="2"/>
      <c r="U352" s="2"/>
      <c r="V352" s="2"/>
      <c r="W352" s="2"/>
      <c r="X352" s="2"/>
      <c r="Y352" s="2"/>
      <c r="Z352" s="2"/>
      <c r="AA352" s="2"/>
      <c r="AB352" s="2"/>
    </row>
    <row r="353" spans="1:28">
      <c r="A353" s="68" t="s">
        <v>448</v>
      </c>
      <c r="B353" s="16">
        <f>IF(ISBLANK('TRNSYS-TUD'!I65),"",'TRNSYS-TUD'!I65)</f>
        <v>3.4907271114537237</v>
      </c>
      <c r="C353" s="16">
        <f>IF(ISBLANK('DOE22'!I65),"",'DOE22'!I65)</f>
        <v>3.4941712952684894</v>
      </c>
      <c r="D353" s="16">
        <f>IF(ISBLANK(DOE21E!I65),"",DOE21E!I65)</f>
        <v>3.5364334687303032</v>
      </c>
      <c r="E353" s="16">
        <f>IF(ISBLANK(EnergyPlus1.0!I65),"",EnergyPlus1.0!I65)</f>
        <v>3.4906723540164837</v>
      </c>
      <c r="F353" s="16">
        <f>IF(ISBLANK(CodyRun!I65),"",CodyRun!I65)</f>
        <v>3.4972907127943231</v>
      </c>
      <c r="G353" s="16">
        <f>IF(ISBLANK('HOT3000'!I65),"",'HOT3000'!I65)</f>
        <v>3.46</v>
      </c>
      <c r="H353" s="16">
        <f>IF(ISBLANK(YourData!I65),"",YourData!I65)</f>
        <v>3.5955904358375776</v>
      </c>
      <c r="I353" s="16"/>
      <c r="J353" s="16"/>
      <c r="K353" s="111"/>
      <c r="L353" s="111"/>
      <c r="M353" s="12"/>
      <c r="R353" s="13"/>
      <c r="S353" s="13"/>
      <c r="T353" s="2"/>
      <c r="U353" s="2"/>
      <c r="V353" s="2"/>
      <c r="W353" s="2"/>
      <c r="X353" s="2"/>
      <c r="Y353" s="2"/>
      <c r="Z353" s="2"/>
      <c r="AA353" s="2"/>
      <c r="AB353" s="2"/>
    </row>
    <row r="354" spans="1:28">
      <c r="A354" s="68" t="s">
        <v>449</v>
      </c>
      <c r="B354" s="16">
        <f>IF(ISBLANK('TRNSYS-TUD'!I66),"",'TRNSYS-TUD'!I66)</f>
        <v>3.4542749634926753</v>
      </c>
      <c r="C354" s="16">
        <f>IF(ISBLANK('DOE22'!I66),"",'DOE22'!I66)</f>
        <v>3.4773384823372431</v>
      </c>
      <c r="D354" s="16">
        <f>IF(ISBLANK(DOE21E!I66),"",DOE21E!I66)</f>
        <v>3.4956189184428399</v>
      </c>
      <c r="E354" s="16">
        <f>IF(ISBLANK(EnergyPlus1.0!I66),"",EnergyPlus1.0!I66)</f>
        <v>3.447625207188421</v>
      </c>
      <c r="F354" s="16">
        <f>IF(ISBLANK(CodyRun!I66),"",CodyRun!I66)</f>
        <v>3.4495471545115888</v>
      </c>
      <c r="G354" s="16">
        <f>IF(ISBLANK('HOT3000'!I66),"",'HOT3000'!I66)</f>
        <v>3.42</v>
      </c>
      <c r="H354" s="16">
        <f>IF(ISBLANK(YourData!I66),"",YourData!I66)</f>
        <v>3.6115949371312221</v>
      </c>
      <c r="I354" s="16"/>
      <c r="J354" s="16"/>
      <c r="K354" s="111"/>
      <c r="L354" s="111"/>
      <c r="M354" s="12"/>
      <c r="R354" s="13"/>
      <c r="S354" s="13"/>
      <c r="T354" s="2"/>
      <c r="U354" s="2"/>
      <c r="V354" s="2"/>
      <c r="W354" s="2"/>
      <c r="X354" s="2"/>
      <c r="Y354" s="2"/>
      <c r="Z354" s="2"/>
      <c r="AA354" s="2"/>
      <c r="AB354" s="2"/>
    </row>
    <row r="355" spans="1:28">
      <c r="A355" s="68" t="s">
        <v>450</v>
      </c>
      <c r="B355" s="16">
        <f>IF(ISBLANK('TRNSYS-TUD'!I67),"",'TRNSYS-TUD'!I67)</f>
        <v>3.2489490281954185</v>
      </c>
      <c r="C355" s="16">
        <f>IF(ISBLANK('DOE22'!I67),"",'DOE22'!I67)</f>
        <v>3.240776610565923</v>
      </c>
      <c r="D355" s="16">
        <f>IF(ISBLANK(DOE21E!I67),"",DOE21E!I67)</f>
        <v>3.235440710799268</v>
      </c>
      <c r="E355" s="16">
        <f>IF(ISBLANK(EnergyPlus1.0!I67),"",EnergyPlus1.0!I67)</f>
        <v>3.2436176911302073</v>
      </c>
      <c r="F355" s="16">
        <f>IF(ISBLANK(CodyRun!I67),"",CodyRun!I67)</f>
        <v>3.2289188238457793</v>
      </c>
      <c r="G355" s="16">
        <f>IF(ISBLANK('HOT3000'!I67),"",'HOT3000'!I67)</f>
        <v>3.23</v>
      </c>
      <c r="H355" s="16">
        <f>IF(ISBLANK(YourData!I67),"",YourData!I67)</f>
        <v>3.2466653329377739</v>
      </c>
      <c r="I355" s="16"/>
      <c r="J355" s="16"/>
      <c r="K355" s="111"/>
      <c r="L355" s="111"/>
      <c r="M355" s="12"/>
      <c r="R355" s="13"/>
      <c r="S355" s="13"/>
      <c r="T355" s="2"/>
      <c r="U355" s="2"/>
      <c r="V355" s="2"/>
      <c r="W355" s="2"/>
      <c r="X355" s="2"/>
      <c r="Y355" s="2"/>
      <c r="Z355" s="2"/>
      <c r="AA355" s="2"/>
      <c r="AB355" s="2"/>
    </row>
    <row r="356" spans="1:28">
      <c r="A356" s="68" t="s">
        <v>451</v>
      </c>
      <c r="B356" s="16">
        <f>IF(ISBLANK('TRNSYS-TUD'!I68),"",'TRNSYS-TUD'!I68)</f>
        <v>3.6690275159907122</v>
      </c>
      <c r="C356" s="16">
        <f>IF(ISBLANK('DOE22'!I68),"",'DOE22'!I68)</f>
        <v>3.7006114787884403</v>
      </c>
      <c r="D356" s="16">
        <f>IF(ISBLANK(DOE21E!I68),"",DOE21E!I68)</f>
        <v>3.705809741283383</v>
      </c>
      <c r="E356" s="16">
        <f>IF(ISBLANK(EnergyPlus1.0!I68),"",EnergyPlus1.0!I68)</f>
        <v>3.6778926193704136</v>
      </c>
      <c r="F356" s="16">
        <f>IF(ISBLANK(CodyRun!I68),"",CodyRun!I68)</f>
        <v>3.6666956226117398</v>
      </c>
      <c r="G356" s="16">
        <f>IF(ISBLANK('HOT3000'!I68),"",'HOT3000'!I68)</f>
        <v>3.66</v>
      </c>
      <c r="H356" s="16">
        <f>IF(ISBLANK(YourData!I68),"",YourData!I68)</f>
        <v>3.6804763269954783</v>
      </c>
      <c r="I356" s="16"/>
      <c r="J356" s="16"/>
      <c r="K356" s="111"/>
      <c r="L356" s="111"/>
      <c r="M356" s="12"/>
      <c r="R356" s="13"/>
      <c r="S356" s="13"/>
      <c r="T356" s="2"/>
      <c r="U356" s="2"/>
      <c r="V356" s="2"/>
      <c r="W356" s="2"/>
      <c r="X356" s="2"/>
      <c r="Y356" s="2"/>
      <c r="Z356" s="2"/>
      <c r="AA356" s="2"/>
      <c r="AB356" s="2"/>
    </row>
    <row r="357" spans="1:28">
      <c r="A357" s="68" t="s">
        <v>462</v>
      </c>
      <c r="B357" s="16">
        <f>IF(ISBLANK('TRNSYS-TUD'!I69),"",'TRNSYS-TUD'!I69)</f>
        <v>3.2502746499298332</v>
      </c>
      <c r="C357" s="16">
        <f>IF(ISBLANK('DOE22'!I69),"",'DOE22'!I69)</f>
        <v>3.2514047180206354</v>
      </c>
      <c r="D357" s="16">
        <f>IF(ISBLANK(DOE21E!I69),"",DOE21E!I69)</f>
        <v>3.2519060962192441</v>
      </c>
      <c r="E357" s="16">
        <f>IF(ISBLANK(EnergyPlus1.0!I69),"",EnergyPlus1.0!I69)</f>
        <v>3.2462495876115485</v>
      </c>
      <c r="F357" s="16" t="str">
        <f>IF(ISBLANK(CodyRun!I69),"",CodyRun!I69)</f>
        <v/>
      </c>
      <c r="G357" s="16">
        <f>IF(ISBLANK('HOT3000'!I69),"",'HOT3000'!I69)</f>
        <v>3.26</v>
      </c>
      <c r="H357" s="16">
        <f>IF(ISBLANK(YourData!I69),"",YourData!I69)</f>
        <v>3.2188271532007824</v>
      </c>
      <c r="I357" s="16"/>
      <c r="J357" s="16"/>
      <c r="K357" s="111"/>
      <c r="L357" s="111"/>
      <c r="M357" s="12"/>
      <c r="R357" s="13"/>
      <c r="S357" s="13"/>
      <c r="T357" s="2"/>
      <c r="U357" s="2"/>
      <c r="V357" s="2"/>
      <c r="W357" s="2"/>
      <c r="X357" s="2"/>
      <c r="Y357" s="2"/>
      <c r="Z357" s="2"/>
      <c r="AA357" s="2"/>
      <c r="AB357" s="2"/>
    </row>
    <row r="358" spans="1:28">
      <c r="A358" s="68" t="s">
        <v>463</v>
      </c>
      <c r="B358" s="16">
        <f>IF(ISBLANK('TRNSYS-TUD'!I70),"",'TRNSYS-TUD'!I70)</f>
        <v>3.2395129561133276</v>
      </c>
      <c r="C358" s="16">
        <f>IF(ISBLANK('DOE22'!I70),"",'DOE22'!I70)</f>
        <v>3.2124115306907832</v>
      </c>
      <c r="D358" s="16">
        <f>IF(ISBLANK(DOE21E!I70),"",DOE21E!I70)</f>
        <v>3.2106972813295553</v>
      </c>
      <c r="E358" s="16" t="str">
        <f>IF(ISBLANK(EnergyPlus1.0!I70),"",EnergyPlus1.0!I70)</f>
        <v/>
      </c>
      <c r="F358" s="16" t="str">
        <f>IF(ISBLANK(CodyRun!I70),"",CodyRun!I70)</f>
        <v/>
      </c>
      <c r="G358" s="16">
        <f>IF(ISBLANK('HOT3000'!I70),"",'HOT3000'!I70)</f>
        <v>3.21</v>
      </c>
      <c r="H358" s="16">
        <f>IF(ISBLANK(YourData!I70),"",YourData!I70)</f>
        <v>3.2422420815738806</v>
      </c>
      <c r="I358" s="16"/>
      <c r="J358" s="16"/>
      <c r="K358" s="111"/>
      <c r="L358" s="111"/>
      <c r="M358" s="12"/>
      <c r="R358" s="13"/>
      <c r="S358" s="13"/>
      <c r="T358" s="2"/>
      <c r="U358" s="2"/>
      <c r="V358" s="2"/>
      <c r="W358" s="2"/>
      <c r="X358" s="2"/>
      <c r="Y358" s="2"/>
      <c r="Z358" s="2"/>
      <c r="AA358" s="2"/>
      <c r="AB358" s="2"/>
    </row>
    <row r="359" spans="1:28">
      <c r="A359" s="68" t="s">
        <v>464</v>
      </c>
      <c r="B359" s="16">
        <f>IF(ISBLANK('TRNSYS-TUD'!I71),"",'TRNSYS-TUD'!I71)</f>
        <v>3.2260641035937025</v>
      </c>
      <c r="C359" s="16">
        <f>IF(ISBLANK('DOE22'!I71),"",'DOE22'!I71)</f>
        <v>3.2152866928406469</v>
      </c>
      <c r="D359" s="16">
        <f>IF(ISBLANK(DOE21E!I71),"",DOE21E!I71)</f>
        <v>3.2175275351793013</v>
      </c>
      <c r="E359" s="16">
        <f>IF(ISBLANK(EnergyPlus1.0!I71),"",EnergyPlus1.0!I71)</f>
        <v>3.2162089988397979</v>
      </c>
      <c r="F359" s="16" t="str">
        <f>IF(ISBLANK(CodyRun!I71),"",CodyRun!I71)</f>
        <v/>
      </c>
      <c r="G359" s="16">
        <f>IF(ISBLANK('HOT3000'!I71),"",'HOT3000'!I71)</f>
        <v>3.21</v>
      </c>
      <c r="H359" s="16">
        <f>IF(ISBLANK(YourData!I71),"",YourData!I71)</f>
        <v>3.2422420815738806</v>
      </c>
      <c r="I359" s="16"/>
      <c r="J359" s="16"/>
      <c r="K359" s="111"/>
      <c r="L359" s="111"/>
      <c r="M359" s="12"/>
      <c r="R359" s="13"/>
      <c r="S359" s="13"/>
      <c r="T359" s="2"/>
      <c r="U359" s="2"/>
      <c r="V359" s="2"/>
      <c r="W359" s="2"/>
      <c r="X359" s="2"/>
      <c r="Y359" s="2"/>
      <c r="Z359" s="2"/>
      <c r="AA359" s="2"/>
      <c r="AB359" s="2"/>
    </row>
    <row r="360" spans="1:28">
      <c r="A360" s="68" t="s">
        <v>465</v>
      </c>
      <c r="B360" s="16">
        <f>IF(ISBLANK('TRNSYS-TUD'!I72),"",'TRNSYS-TUD'!I72)</f>
        <v>3.2207938616310492</v>
      </c>
      <c r="C360" s="16">
        <f>IF(ISBLANK('DOE22'!I72),"",'DOE22'!I72)</f>
        <v>3.2130314791943757</v>
      </c>
      <c r="D360" s="16">
        <f>IF(ISBLANK(DOE21E!I72),"",DOE21E!I72)</f>
        <v>3.2114691557976212</v>
      </c>
      <c r="E360" s="16">
        <f>IF(ISBLANK(EnergyPlus1.0!I72),"",EnergyPlus1.0!I72)</f>
        <v>3.2109217066778712</v>
      </c>
      <c r="F360" s="16" t="str">
        <f>IF(ISBLANK(CodyRun!I72),"",CodyRun!I72)</f>
        <v/>
      </c>
      <c r="G360" s="16">
        <f>IF(ISBLANK('HOT3000'!I72),"",'HOT3000'!I72)</f>
        <v>3.21</v>
      </c>
      <c r="H360" s="16">
        <f>IF(ISBLANK(YourData!I72),"",YourData!I72)</f>
        <v>3.2174992391964086</v>
      </c>
      <c r="I360" s="16"/>
      <c r="J360" s="16"/>
      <c r="K360" s="111"/>
      <c r="L360" s="111"/>
      <c r="M360" s="12"/>
      <c r="R360" s="13"/>
      <c r="S360" s="13"/>
      <c r="T360" s="2"/>
      <c r="U360" s="2"/>
      <c r="V360" s="2"/>
      <c r="W360" s="2"/>
      <c r="X360" s="2"/>
      <c r="Y360" s="2"/>
      <c r="Z360" s="2"/>
      <c r="AA360" s="2"/>
      <c r="AB360" s="2"/>
    </row>
    <row r="361" spans="1:28">
      <c r="A361" s="68" t="s">
        <v>466</v>
      </c>
      <c r="B361" s="16">
        <f>IF(ISBLANK('TRNSYS-TUD'!I73),"",'TRNSYS-TUD'!I73)</f>
        <v>3.2313387251007555</v>
      </c>
      <c r="C361" s="16">
        <f>IF(ISBLANK('DOE22'!I73),"",'DOE22'!I73)</f>
        <v>3.2222873104008669</v>
      </c>
      <c r="D361" s="16">
        <f>IF(ISBLANK(DOE21E!I73),"",DOE21E!I73)</f>
        <v>3.2218844701941793</v>
      </c>
      <c r="E361" s="16">
        <f>IF(ISBLANK(EnergyPlus1.0!I73),"",EnergyPlus1.0!I73)</f>
        <v>3.2214138881065875</v>
      </c>
      <c r="F361" s="16" t="str">
        <f>IF(ISBLANK(CodyRun!I73),"",CodyRun!I73)</f>
        <v/>
      </c>
      <c r="G361" s="16">
        <f>IF(ISBLANK('HOT3000'!I73),"",'HOT3000'!I73)</f>
        <v>3.22</v>
      </c>
      <c r="H361" s="16">
        <f>IF(ISBLANK(YourData!I73),"",YourData!I73)</f>
        <v>3.2268051219233449</v>
      </c>
      <c r="I361" s="16"/>
      <c r="J361" s="16"/>
      <c r="K361" s="111"/>
      <c r="L361" s="111"/>
      <c r="M361" s="12"/>
      <c r="R361" s="13"/>
      <c r="S361" s="13"/>
      <c r="T361" s="2"/>
      <c r="U361" s="2"/>
      <c r="V361" s="2"/>
      <c r="W361" s="2"/>
      <c r="X361" s="2"/>
      <c r="Y361" s="2"/>
      <c r="Z361" s="2"/>
      <c r="AA361" s="2"/>
      <c r="AB361" s="2"/>
    </row>
    <row r="362" spans="1:28">
      <c r="A362" s="68" t="s">
        <v>473</v>
      </c>
      <c r="B362" s="16">
        <f>IF(ISBLANK('TRNSYS-TUD'!I74),"",'TRNSYS-TUD'!I74)</f>
        <v>3.2040506101569686</v>
      </c>
      <c r="C362" s="16">
        <f>IF(ISBLANK('DOE22'!I74),"",'DOE22'!I74)</f>
        <v>3.2274971390845071</v>
      </c>
      <c r="D362" s="16">
        <f>IF(ISBLANK(DOE21E!I74),"",DOE21E!I74)</f>
        <v>3.2265361707329006</v>
      </c>
      <c r="E362" s="16">
        <f>IF(ISBLANK(EnergyPlus1.0!I74),"",EnergyPlus1.0!I74)</f>
        <v>3.2132842498334706</v>
      </c>
      <c r="F362" s="16">
        <f>IF(ISBLANK(CodyRun!I74),"",CodyRun!I74)</f>
        <v>3.1920210710105641</v>
      </c>
      <c r="G362" s="16">
        <f>IF(ISBLANK('HOT3000'!I74),"",'HOT3000'!I74)</f>
        <v>3.2</v>
      </c>
      <c r="H362" s="16">
        <f>IF(ISBLANK(YourData!I74),"",YourData!I74)</f>
        <v>3.2113484528678531</v>
      </c>
      <c r="I362" s="16"/>
      <c r="J362" s="16"/>
      <c r="K362" s="111"/>
      <c r="L362" s="111"/>
      <c r="M362" s="12"/>
      <c r="R362" s="13"/>
      <c r="S362" s="13"/>
      <c r="T362" s="2"/>
      <c r="U362" s="2"/>
      <c r="V362" s="2"/>
      <c r="W362" s="2"/>
      <c r="X362" s="2"/>
      <c r="Y362" s="2"/>
      <c r="Z362" s="2"/>
      <c r="AA362" s="2"/>
      <c r="AB362" s="2"/>
    </row>
    <row r="363" spans="1:28">
      <c r="A363" s="68" t="s">
        <v>475</v>
      </c>
      <c r="B363" s="16">
        <f>IF(ISBLANK('TRNSYS-TUD'!I75),"",'TRNSYS-TUD'!I75)</f>
        <v>3.1418413089454327</v>
      </c>
      <c r="C363" s="16">
        <f>IF(ISBLANK('DOE22'!I75),"",'DOE22'!I75)</f>
        <v>3.1613855565949489</v>
      </c>
      <c r="D363" s="16">
        <f>IF(ISBLANK(DOE21E!I75),"",DOE21E!I75)</f>
        <v>3.1616336680596278</v>
      </c>
      <c r="E363" s="16">
        <f>IF(ISBLANK(EnergyPlus1.0!I75),"",EnergyPlus1.0!I75)</f>
        <v>3.1536183399866125</v>
      </c>
      <c r="F363" s="16">
        <f>IF(ISBLANK(CodyRun!I75),"",CodyRun!I75)</f>
        <v>3.132400718052974</v>
      </c>
      <c r="G363" s="16">
        <f>IF(ISBLANK('HOT3000'!I75),"",'HOT3000'!I75)</f>
        <v>3.14</v>
      </c>
      <c r="H363" s="16">
        <f>IF(ISBLANK(YourData!I75),"",YourData!I75)</f>
        <v>3.1472403766315873</v>
      </c>
      <c r="I363" s="16"/>
      <c r="J363" s="16"/>
      <c r="K363" s="111"/>
      <c r="L363" s="111"/>
      <c r="M363" s="12"/>
      <c r="R363" s="13"/>
      <c r="S363" s="13"/>
      <c r="T363" s="2"/>
      <c r="U363" s="2"/>
      <c r="V363" s="2"/>
      <c r="W363" s="2"/>
      <c r="X363" s="2"/>
      <c r="Y363" s="2"/>
      <c r="Z363" s="2"/>
      <c r="AA363" s="2"/>
      <c r="AB363" s="2"/>
    </row>
    <row r="364" spans="1:28">
      <c r="A364" s="68" t="s">
        <v>477</v>
      </c>
      <c r="B364" s="16">
        <f>IF(ISBLANK('TRNSYS-TUD'!I76),"",'TRNSYS-TUD'!I76)</f>
        <v>3.5513226917289793</v>
      </c>
      <c r="C364" s="16">
        <f>IF(ISBLANK('DOE22'!I76),"",'DOE22'!I76)</f>
        <v>3.5773704725150606</v>
      </c>
      <c r="D364" s="16">
        <f>IF(ISBLANK(DOE21E!I76),"",DOE21E!I76)</f>
        <v>3.5773999497976217</v>
      </c>
      <c r="E364" s="16">
        <f>IF(ISBLANK(EnergyPlus1.0!I76),"",EnergyPlus1.0!I76)</f>
        <v>3.5615902106975872</v>
      </c>
      <c r="F364" s="16">
        <f>IF(ISBLANK(CodyRun!I76),"",CodyRun!I76)</f>
        <v>3.529529503755886</v>
      </c>
      <c r="G364" s="16">
        <f>IF(ISBLANK('HOT3000'!I76),"",'HOT3000'!I76)</f>
        <v>3.55</v>
      </c>
      <c r="H364" s="16">
        <f>IF(ISBLANK(YourData!I76),"",YourData!I76)</f>
        <v>3.5553766469011747</v>
      </c>
      <c r="I364" s="16"/>
      <c r="J364" s="16"/>
      <c r="K364" s="111"/>
      <c r="L364" s="111"/>
      <c r="M364" s="12"/>
      <c r="R364" s="13"/>
      <c r="S364" s="13"/>
      <c r="T364" s="2"/>
      <c r="U364" s="2"/>
      <c r="V364" s="2"/>
      <c r="W364" s="2"/>
      <c r="X364" s="2"/>
      <c r="Y364" s="2"/>
      <c r="Z364" s="2"/>
      <c r="AA364" s="2"/>
      <c r="AB364" s="2"/>
    </row>
    <row r="365" spans="1:28">
      <c r="A365" s="68" t="s">
        <v>478</v>
      </c>
      <c r="B365" s="16">
        <f>IF(ISBLANK('TRNSYS-TUD'!I77),"",'TRNSYS-TUD'!I77)</f>
        <v>2.9010750931291152</v>
      </c>
      <c r="C365" s="16">
        <f>IF(ISBLANK('DOE22'!I77),"",'DOE22'!I77)</f>
        <v>2.9567495802798138</v>
      </c>
      <c r="D365" s="16">
        <f>IF(ISBLANK(DOE21E!I77),"",DOE21E!I77)</f>
        <v>2.9559640658999067</v>
      </c>
      <c r="E365" s="16">
        <f>IF(ISBLANK(EnergyPlus1.0!I77),"",EnergyPlus1.0!I77)</f>
        <v>3.004193983898217</v>
      </c>
      <c r="F365" s="16">
        <f>IF(ISBLANK(CodyRun!I77),"",CodyRun!I77)</f>
        <v>2.8733036151829876</v>
      </c>
      <c r="G365" s="16">
        <f>IF(ISBLANK('HOT3000'!I77),"",'HOT3000'!I77)</f>
        <v>2.92</v>
      </c>
      <c r="H365" s="16">
        <f>IF(ISBLANK(YourData!I77),"",YourData!I77)</f>
        <v>2.9234667605313378</v>
      </c>
      <c r="I365" s="16"/>
      <c r="J365" s="16"/>
      <c r="K365" s="111"/>
      <c r="L365" s="111"/>
      <c r="M365" s="12"/>
      <c r="R365" s="13"/>
      <c r="S365" s="13"/>
      <c r="T365" s="2"/>
      <c r="U365" s="2"/>
      <c r="V365" s="2"/>
      <c r="W365" s="2"/>
      <c r="X365" s="2"/>
      <c r="Y365" s="2"/>
      <c r="Z365" s="2"/>
      <c r="AA365" s="2"/>
      <c r="AB365" s="2"/>
    </row>
    <row r="366" spans="1:28">
      <c r="A366" s="68" t="s">
        <v>479</v>
      </c>
      <c r="B366" s="16">
        <f>IF(ISBLANK('TRNSYS-TUD'!I78),"",'TRNSYS-TUD'!I78)</f>
        <v>3.0580577666203514</v>
      </c>
      <c r="C366" s="16">
        <f>IF(ISBLANK('DOE22'!I78),"",'DOE22'!I78)</f>
        <v>3.0743934966881281</v>
      </c>
      <c r="D366" s="16">
        <f>IF(ISBLANK(DOE21E!I78),"",DOE21E!I78)</f>
        <v>3.072773555555556</v>
      </c>
      <c r="E366" s="16">
        <f>IF(ISBLANK(EnergyPlus1.0!I78),"",EnergyPlus1.0!I78)</f>
        <v>3.1010197065096983</v>
      </c>
      <c r="F366" s="16">
        <f>IF(ISBLANK(CodyRun!I78),"",CodyRun!I78)</f>
        <v>3.0363034161654276</v>
      </c>
      <c r="G366" s="16">
        <f>IF(ISBLANK('HOT3000'!I78),"",'HOT3000'!I78)</f>
        <v>3.07</v>
      </c>
      <c r="H366" s="16">
        <f>IF(ISBLANK(YourData!I78),"",YourData!I78)</f>
        <v>3.0670850419876454</v>
      </c>
      <c r="I366" s="16"/>
      <c r="J366" s="16"/>
      <c r="K366" s="111"/>
      <c r="L366" s="111"/>
      <c r="M366" s="12"/>
      <c r="R366" s="13"/>
      <c r="S366" s="13"/>
      <c r="T366" s="2"/>
      <c r="U366" s="2"/>
      <c r="V366" s="2"/>
      <c r="W366" s="2"/>
      <c r="X366" s="2"/>
      <c r="Y366" s="2"/>
      <c r="Z366" s="2"/>
      <c r="AA366" s="2"/>
      <c r="AB366" s="2"/>
    </row>
    <row r="367" spans="1:28">
      <c r="A367" s="68" t="s">
        <v>480</v>
      </c>
      <c r="B367" s="16">
        <f>IF(ISBLANK('TRNSYS-TUD'!I79),"",'TRNSYS-TUD'!I79)</f>
        <v>3.4835480223015232</v>
      </c>
      <c r="C367" s="16">
        <f>IF(ISBLANK('DOE22'!I79),"",'DOE22'!I79)</f>
        <v>3.5308881276320054</v>
      </c>
      <c r="D367" s="16">
        <f>IF(ISBLANK(DOE21E!I79),"",DOE21E!I79)</f>
        <v>3.5279999190763922</v>
      </c>
      <c r="E367" s="16">
        <f>IF(ISBLANK(EnergyPlus1.0!I79),"",EnergyPlus1.0!I79)</f>
        <v>3.507962892588687</v>
      </c>
      <c r="F367" s="16">
        <f>IF(ISBLANK(CodyRun!I79),"",CodyRun!I79)</f>
        <v>3.4795946427718336</v>
      </c>
      <c r="G367" s="16">
        <f>IF(ISBLANK('HOT3000'!I79),"",'HOT3000'!I79)</f>
        <v>3.41</v>
      </c>
      <c r="H367" s="16">
        <f>IF(ISBLANK(YourData!I79),"",YourData!I79)</f>
        <v>3.5017323128925506</v>
      </c>
      <c r="I367" s="16"/>
      <c r="J367" s="16"/>
      <c r="K367" s="111"/>
      <c r="L367" s="111"/>
      <c r="M367" s="12"/>
      <c r="R367" s="13"/>
      <c r="S367" s="13"/>
      <c r="T367" s="2"/>
      <c r="U367" s="2"/>
      <c r="V367" s="2"/>
      <c r="W367" s="2"/>
      <c r="X367" s="2"/>
      <c r="Y367" s="2"/>
      <c r="Z367" s="2"/>
      <c r="AA367" s="2"/>
      <c r="AB367" s="2"/>
    </row>
    <row r="368" spans="1:28">
      <c r="A368" s="68" t="s">
        <v>481</v>
      </c>
      <c r="B368" s="16">
        <f>IF(ISBLANK('TRNSYS-TUD'!I80),"",'TRNSYS-TUD'!I80)</f>
        <v>2.961822827530562</v>
      </c>
      <c r="C368" s="16">
        <f>IF(ISBLANK('DOE22'!I80),"",'DOE22'!I80)</f>
        <v>2.969011377093016</v>
      </c>
      <c r="D368" s="16">
        <f>IF(ISBLANK(DOE21E!I80),"",DOE21E!I80)</f>
        <v>2.969354591186959</v>
      </c>
      <c r="E368" s="16">
        <f>IF(ISBLANK(EnergyPlus1.0!I80),"",EnergyPlus1.0!I80)</f>
        <v>2.9993086854951225</v>
      </c>
      <c r="F368" s="16">
        <f>IF(ISBLANK(CodyRun!I80),"",CodyRun!I80)</f>
        <v>2.91557596436289</v>
      </c>
      <c r="G368" s="16">
        <f>IF(ISBLANK('HOT3000'!I80),"",'HOT3000'!I80)</f>
        <v>2.98</v>
      </c>
      <c r="H368" s="16">
        <f>IF(ISBLANK(YourData!I80),"",YourData!I80)</f>
        <v>2.9002263313284815</v>
      </c>
      <c r="I368" s="16"/>
      <c r="J368" s="16"/>
      <c r="K368" s="111"/>
      <c r="L368" s="111"/>
      <c r="M368" s="12"/>
      <c r="R368" s="13"/>
      <c r="S368" s="13"/>
      <c r="T368" s="2"/>
      <c r="U368" s="2"/>
      <c r="V368" s="2"/>
      <c r="W368" s="2"/>
      <c r="X368" s="2"/>
      <c r="Y368" s="2"/>
      <c r="Z368" s="2"/>
      <c r="AA368" s="2"/>
      <c r="AB368" s="2"/>
    </row>
    <row r="369" spans="1:28">
      <c r="A369" s="68" t="s">
        <v>482</v>
      </c>
      <c r="B369" s="16">
        <f>IF(ISBLANK('TRNSYS-TUD'!I81),"",'TRNSYS-TUD'!I81)</f>
        <v>2.6680014143975166</v>
      </c>
      <c r="C369" s="16">
        <f>IF(ISBLANK('DOE22'!I81),"",'DOE22'!I81)</f>
        <v>2.6747953348467655</v>
      </c>
      <c r="D369" s="16">
        <f>IF(ISBLANK(DOE21E!I81),"",DOE21E!I81)</f>
        <v>2.6751863930517716</v>
      </c>
      <c r="E369" s="16">
        <f>IF(ISBLANK(EnergyPlus1.0!I81),"",EnergyPlus1.0!I81)</f>
        <v>2.8233632611738497</v>
      </c>
      <c r="F369" s="16">
        <f>IF(ISBLANK(CodyRun!I81),"",CodyRun!I81)</f>
        <v>2.6402576966306008</v>
      </c>
      <c r="G369" s="16">
        <f>IF(ISBLANK('HOT3000'!I81),"",'HOT3000'!I81)</f>
        <v>2.69</v>
      </c>
      <c r="H369" s="16">
        <f>IF(ISBLANK(YourData!I81),"",YourData!I81)</f>
        <v>2.6795751201708087</v>
      </c>
      <c r="I369" s="16"/>
      <c r="J369" s="16"/>
      <c r="K369" s="111"/>
      <c r="L369" s="111"/>
      <c r="M369" s="12"/>
      <c r="R369" s="13"/>
      <c r="S369" s="13"/>
      <c r="T369" s="2"/>
      <c r="U369" s="2"/>
      <c r="V369" s="2"/>
      <c r="W369" s="2"/>
      <c r="X369" s="2"/>
      <c r="Y369" s="2"/>
      <c r="Z369" s="2"/>
      <c r="AA369" s="2"/>
      <c r="AB369" s="2"/>
    </row>
    <row r="370" spans="1:28">
      <c r="A370" s="69" t="s">
        <v>483</v>
      </c>
      <c r="B370" s="16">
        <f>IF(ISBLANK('TRNSYS-TUD'!I82),"",'TRNSYS-TUD'!I82)</f>
        <v>3.2280979090130502</v>
      </c>
      <c r="C370" s="16">
        <f>IF(ISBLANK('DOE22'!I82),"",'DOE22'!I82)</f>
        <v>3.2333227816236629</v>
      </c>
      <c r="D370" s="16">
        <f>IF(ISBLANK(DOE21E!I82),"",DOE21E!I82)</f>
        <v>3.2355450524842548</v>
      </c>
      <c r="E370" s="16">
        <f>IF(ISBLANK(EnergyPlus1.0!I82),"",EnergyPlus1.0!I82)</f>
        <v>3.1569555263407905</v>
      </c>
      <c r="F370" s="16">
        <f>IF(ISBLANK(CodyRun!I82),"",CodyRun!I82)</f>
        <v>3.186293116613272</v>
      </c>
      <c r="G370" s="16">
        <f>IF(ISBLANK('HOT3000'!I82),"",'HOT3000'!I82)</f>
        <v>3.2</v>
      </c>
      <c r="H370" s="16">
        <f>IF(ISBLANK(YourData!I82),"",YourData!I82)</f>
        <v>3.0997991912020244</v>
      </c>
      <c r="I370" s="16"/>
      <c r="J370" s="16"/>
      <c r="K370" s="111"/>
      <c r="L370" s="111"/>
      <c r="M370" s="12"/>
      <c r="R370" s="13"/>
      <c r="S370" s="13"/>
      <c r="T370" s="2"/>
      <c r="U370" s="2"/>
      <c r="V370" s="2"/>
      <c r="W370" s="2"/>
      <c r="X370" s="2"/>
      <c r="Y370" s="2"/>
      <c r="Z370" s="2"/>
      <c r="AA370" s="2"/>
      <c r="AB370" s="2"/>
    </row>
    <row r="377" spans="1:28">
      <c r="A377" t="s">
        <v>19</v>
      </c>
    </row>
    <row r="378" spans="1:28">
      <c r="A378" s="2"/>
      <c r="B378" s="10"/>
      <c r="C378" s="10"/>
      <c r="D378" s="10"/>
      <c r="E378" s="10"/>
      <c r="F378" s="10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 spans="1:28">
      <c r="A379" s="2"/>
      <c r="B379" s="10" t="s">
        <v>237</v>
      </c>
      <c r="C379" s="10" t="s">
        <v>249</v>
      </c>
      <c r="D379" s="10" t="s">
        <v>250</v>
      </c>
      <c r="E379" s="10" t="s">
        <v>357</v>
      </c>
      <c r="F379" s="10" t="s">
        <v>304</v>
      </c>
      <c r="G379" s="10" t="s">
        <v>384</v>
      </c>
      <c r="H379" s="10" t="str">
        <f>YourData!J$4</f>
        <v>Tested Prg</v>
      </c>
      <c r="I379" s="10"/>
      <c r="J379" s="10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 spans="1:28">
      <c r="A380" s="68" t="s">
        <v>445</v>
      </c>
      <c r="B380" s="13">
        <f>IF(ISBLANK('TRNSYS-TUD'!J62),"",'TRNSYS-TUD'!J62)</f>
        <v>23.624274631278602</v>
      </c>
      <c r="C380" s="13">
        <f>IF(ISBLANK('DOE22'!J62),"",'DOE22'!J62)</f>
        <v>24.055555555555554</v>
      </c>
      <c r="D380" s="13">
        <f>IF(ISBLANK(DOE21E!J62),"",DOE21E!J62)</f>
        <v>24.055555555555554</v>
      </c>
      <c r="E380" s="13">
        <f>IF(ISBLANK(EnergyPlus1.0!J62),"",EnergyPlus1.0!J62)</f>
        <v>24.090731876801811</v>
      </c>
      <c r="F380" s="13">
        <f>IF(ISBLANK(CodyRun!J62),"",CodyRun!J62)</f>
        <v>24.081647260274028</v>
      </c>
      <c r="G380" s="13">
        <f>IF(ISBLANK('HOT3000'!J62),"",'HOT3000'!J62)</f>
        <v>23.99</v>
      </c>
      <c r="H380" s="13">
        <f>IF(ISBLANK(YourData!J62),"",YourData!J62)</f>
        <v>24.099969717801184</v>
      </c>
      <c r="I380" s="13"/>
      <c r="J380" s="13"/>
      <c r="K380" s="94"/>
      <c r="L380" s="94"/>
      <c r="R380" s="14"/>
      <c r="S380" s="14"/>
      <c r="T380" s="2"/>
      <c r="U380" s="2"/>
      <c r="V380" s="2"/>
      <c r="W380" s="2"/>
      <c r="X380" s="2"/>
      <c r="Y380" s="2"/>
      <c r="Z380" s="2"/>
      <c r="AA380" s="2"/>
      <c r="AB380" s="2"/>
    </row>
    <row r="381" spans="1:28">
      <c r="A381" s="68" t="s">
        <v>446</v>
      </c>
      <c r="B381" s="13">
        <f>IF(ISBLANK('TRNSYS-TUD'!J63),"",'TRNSYS-TUD'!J63)</f>
        <v>23.755573192922416</v>
      </c>
      <c r="C381" s="13">
        <f>IF(ISBLANK('DOE22'!J63),"",'DOE22'!J63)</f>
        <v>24.111111111111114</v>
      </c>
      <c r="D381" s="13">
        <f>IF(ISBLANK(DOE21E!J63),"",DOE21E!J63)</f>
        <v>24.055555555555554</v>
      </c>
      <c r="E381" s="13">
        <f>IF(ISBLANK(EnergyPlus1.0!J63),"",EnergyPlus1.0!J63)</f>
        <v>24.092088425440515</v>
      </c>
      <c r="F381" s="13">
        <f>IF(ISBLANK(CodyRun!J63),"",CodyRun!J63)</f>
        <v>24.089708904109656</v>
      </c>
      <c r="G381" s="13">
        <f>IF(ISBLANK('HOT3000'!J63),"",'HOT3000'!J63)</f>
        <v>24.01</v>
      </c>
      <c r="H381" s="13">
        <f>IF(ISBLANK(YourData!J63),"",YourData!J63)</f>
        <v>24.102305048706331</v>
      </c>
      <c r="I381" s="13"/>
      <c r="J381" s="13"/>
      <c r="K381" s="94"/>
      <c r="L381" s="94"/>
      <c r="R381" s="14"/>
      <c r="S381" s="14"/>
      <c r="T381" s="2"/>
      <c r="U381" s="2"/>
      <c r="V381" s="2"/>
      <c r="W381" s="2"/>
      <c r="X381" s="2"/>
      <c r="Y381" s="2"/>
      <c r="Z381" s="2"/>
      <c r="AA381" s="2"/>
      <c r="AB381" s="2"/>
    </row>
    <row r="382" spans="1:28">
      <c r="A382" s="68" t="s">
        <v>447</v>
      </c>
      <c r="B382" s="13">
        <f>IF(ISBLANK('TRNSYS-TUD'!J64),"",'TRNSYS-TUD'!J64)</f>
        <v>23.90049940753422</v>
      </c>
      <c r="C382" s="13">
        <f>IF(ISBLANK('DOE22'!J64),"",'DOE22'!J64)</f>
        <v>24.388888888888893</v>
      </c>
      <c r="D382" s="13">
        <f>IF(ISBLANK(DOE21E!J64),"",DOE21E!J64)</f>
        <v>24.388888888888893</v>
      </c>
      <c r="E382" s="13">
        <f>IF(ISBLANK(EnergyPlus1.0!J64),"",EnergyPlus1.0!J64)</f>
        <v>24.254399780857124</v>
      </c>
      <c r="F382" s="13">
        <f>IF(ISBLANK(CodyRun!J64),"",CodyRun!J64)</f>
        <v>24.327353881278576</v>
      </c>
      <c r="G382" s="13">
        <f>IF(ISBLANK('HOT3000'!J64),"",'HOT3000'!J64)</f>
        <v>24.53</v>
      </c>
      <c r="H382" s="13">
        <f>IF(ISBLANK(YourData!J64),"",YourData!J64)</f>
        <v>24.243313891492633</v>
      </c>
      <c r="I382" s="13"/>
      <c r="J382" s="13"/>
      <c r="K382" s="94"/>
      <c r="L382" s="94"/>
      <c r="R382" s="14"/>
      <c r="S382" s="14"/>
      <c r="T382" s="2"/>
      <c r="U382" s="2"/>
      <c r="V382" s="2"/>
      <c r="W382" s="2"/>
      <c r="X382" s="2"/>
      <c r="Y382" s="2"/>
      <c r="Z382" s="2"/>
      <c r="AA382" s="2"/>
      <c r="AB382" s="2"/>
    </row>
    <row r="383" spans="1:28">
      <c r="A383" s="68" t="s">
        <v>448</v>
      </c>
      <c r="B383" s="13">
        <f>IF(ISBLANK('TRNSYS-TUD'!J65),"",'TRNSYS-TUD'!J65)</f>
        <v>23.879729368721453</v>
      </c>
      <c r="C383" s="13">
        <f>IF(ISBLANK('DOE22'!J65),"",'DOE22'!J65)</f>
        <v>24.277777777777779</v>
      </c>
      <c r="D383" s="13">
        <f>IF(ISBLANK(DOE21E!J65),"",DOE21E!J65)</f>
        <v>24.277777777777779</v>
      </c>
      <c r="E383" s="13">
        <f>IF(ISBLANK(EnergyPlus1.0!J65),"",EnergyPlus1.0!J65)</f>
        <v>24.27339486768884</v>
      </c>
      <c r="F383" s="13">
        <f>IF(ISBLANK(CodyRun!J65),"",CodyRun!J65)</f>
        <v>24.2954691780822</v>
      </c>
      <c r="G383" s="13">
        <f>IF(ISBLANK('HOT3000'!J65),"",'HOT3000'!J65)</f>
        <v>24.18</v>
      </c>
      <c r="H383" s="13">
        <f>IF(ISBLANK(YourData!J65),"",YourData!J65)</f>
        <v>20.690638171256222</v>
      </c>
      <c r="I383" s="13"/>
      <c r="J383" s="13"/>
      <c r="K383" s="94"/>
      <c r="L383" s="94"/>
      <c r="R383" s="14"/>
      <c r="S383" s="14"/>
      <c r="T383" s="2"/>
      <c r="U383" s="2"/>
      <c r="V383" s="2"/>
      <c r="W383" s="2"/>
      <c r="X383" s="2"/>
      <c r="Y383" s="2"/>
      <c r="Z383" s="2"/>
      <c r="AA383" s="2"/>
      <c r="AB383" s="2"/>
    </row>
    <row r="384" spans="1:28">
      <c r="A384" s="68" t="s">
        <v>449</v>
      </c>
      <c r="B384" s="13">
        <f>IF(ISBLANK('TRNSYS-TUD'!J66),"",'TRNSYS-TUD'!J66)</f>
        <v>23.875627816210084</v>
      </c>
      <c r="C384" s="13">
        <f>IF(ISBLANK('DOE22'!J66),"",'DOE22'!J66)</f>
        <v>24.277777777777779</v>
      </c>
      <c r="D384" s="13">
        <f>IF(ISBLANK(DOE21E!J66),"",DOE21E!J66)</f>
        <v>24.277777777777779</v>
      </c>
      <c r="E384" s="13">
        <f>IF(ISBLANK(EnergyPlus1.0!J66),"",EnergyPlus1.0!J66)</f>
        <v>24.298253107477858</v>
      </c>
      <c r="F384" s="13">
        <f>IF(ISBLANK(CodyRun!J66),"",CodyRun!J66)</f>
        <v>24.308863013698669</v>
      </c>
      <c r="G384" s="13">
        <f>IF(ISBLANK('HOT3000'!J66),"",'HOT3000'!J66)</f>
        <v>24.21</v>
      </c>
      <c r="H384" s="13">
        <f>IF(ISBLANK(YourData!J66),"",YourData!J66)</f>
        <v>20.75320413314294</v>
      </c>
      <c r="I384" s="13"/>
      <c r="J384" s="13"/>
      <c r="K384" s="94"/>
      <c r="L384" s="94"/>
      <c r="R384" s="14"/>
      <c r="S384" s="14"/>
      <c r="T384" s="2"/>
      <c r="U384" s="2"/>
      <c r="V384" s="2"/>
      <c r="W384" s="2"/>
      <c r="X384" s="2"/>
      <c r="Y384" s="2"/>
      <c r="Z384" s="2"/>
      <c r="AA384" s="2"/>
      <c r="AB384" s="2"/>
    </row>
    <row r="385" spans="1:28">
      <c r="A385" s="68" t="s">
        <v>450</v>
      </c>
      <c r="B385" s="13">
        <f>IF(ISBLANK('TRNSYS-TUD'!J67),"",'TRNSYS-TUD'!J67)</f>
        <v>25.659465613013619</v>
      </c>
      <c r="C385" s="13">
        <f>IF(ISBLANK('DOE22'!J67),"",'DOE22'!J67)</f>
        <v>26.166666666666664</v>
      </c>
      <c r="D385" s="13">
        <f>IF(ISBLANK(DOE21E!J67),"",DOE21E!J67)</f>
        <v>26.166666666666664</v>
      </c>
      <c r="E385" s="13">
        <f>IF(ISBLANK(EnergyPlus1.0!J67),"",EnergyPlus1.0!J67)</f>
        <v>26.241588285783703</v>
      </c>
      <c r="F385" s="13">
        <f>IF(ISBLANK(CodyRun!J67),"",CodyRun!J67)</f>
        <v>26.268599315068546</v>
      </c>
      <c r="G385" s="13">
        <f>IF(ISBLANK('HOT3000'!J67),"",'HOT3000'!J67)</f>
        <v>26.15</v>
      </c>
      <c r="H385" s="13">
        <f>IF(ISBLANK(YourData!J67),"",YourData!J67)</f>
        <v>26.244771809321705</v>
      </c>
      <c r="I385" s="13"/>
      <c r="J385" s="13"/>
      <c r="K385" s="94"/>
      <c r="L385" s="94"/>
      <c r="R385" s="14"/>
      <c r="S385" s="14"/>
      <c r="T385" s="2"/>
      <c r="U385" s="2"/>
      <c r="V385" s="2"/>
      <c r="W385" s="2"/>
      <c r="X385" s="2"/>
      <c r="Y385" s="2"/>
      <c r="Z385" s="2"/>
      <c r="AA385" s="2"/>
      <c r="AB385" s="2"/>
    </row>
    <row r="386" spans="1:28">
      <c r="A386" s="68" t="s">
        <v>451</v>
      </c>
      <c r="B386" s="13">
        <f>IF(ISBLANK('TRNSYS-TUD'!J68),"",'TRNSYS-TUD'!J68)</f>
        <v>25.364948660958916</v>
      </c>
      <c r="C386" s="13">
        <f>IF(ISBLANK('DOE22'!J68),"",'DOE22'!J68)</f>
        <v>25.611111111111107</v>
      </c>
      <c r="D386" s="13">
        <f>IF(ISBLANK(DOE21E!J68),"",DOE21E!J68)</f>
        <v>25.555555555555554</v>
      </c>
      <c r="E386" s="13">
        <f>IF(ISBLANK(EnergyPlus1.0!J68),"",EnergyPlus1.0!J68)</f>
        <v>25.323179464647151</v>
      </c>
      <c r="F386" s="13">
        <f>IF(ISBLANK(CodyRun!J68),"",CodyRun!J68)</f>
        <v>25.480876712328794</v>
      </c>
      <c r="G386" s="13">
        <f>IF(ISBLANK('HOT3000'!J68),"",'HOT3000'!J68)</f>
        <v>25.37</v>
      </c>
      <c r="H386" s="13">
        <f>IF(ISBLANK(YourData!J68),"",YourData!J68)</f>
        <v>25.440603645075463</v>
      </c>
      <c r="I386" s="13"/>
      <c r="J386" s="13"/>
      <c r="K386" s="94"/>
      <c r="L386" s="94"/>
      <c r="R386" s="14"/>
      <c r="S386" s="14"/>
      <c r="T386" s="2"/>
      <c r="U386" s="2"/>
      <c r="V386" s="2"/>
      <c r="W386" s="2"/>
      <c r="X386" s="2"/>
      <c r="Y386" s="2"/>
      <c r="Z386" s="2"/>
      <c r="AA386" s="2"/>
      <c r="AB386" s="2"/>
    </row>
    <row r="387" spans="1:28">
      <c r="A387" s="68" t="s">
        <v>462</v>
      </c>
      <c r="B387" s="13">
        <f>IF(ISBLANK('TRNSYS-TUD'!J69),"",'TRNSYS-TUD'!J69)</f>
        <v>24.126294471461257</v>
      </c>
      <c r="C387" s="13">
        <f>IF(ISBLANK('DOE22'!J69),"",'DOE22'!J69)</f>
        <v>24.055555555555554</v>
      </c>
      <c r="D387" s="13">
        <f>IF(ISBLANK(DOE21E!J69),"",DOE21E!J69)</f>
        <v>24.055555555555554</v>
      </c>
      <c r="E387" s="13">
        <f>IF(ISBLANK(EnergyPlus1.0!J69),"",EnergyPlus1.0!J69)</f>
        <v>24.091968179694916</v>
      </c>
      <c r="F387" s="13" t="str">
        <f>IF(ISBLANK(CodyRun!J69),"",CodyRun!J69)</f>
        <v/>
      </c>
      <c r="G387" s="13">
        <f>IF(ISBLANK('HOT3000'!J69),"",'HOT3000'!J69)</f>
        <v>23.99</v>
      </c>
      <c r="H387" s="13">
        <f>IF(ISBLANK(YourData!J69),"",YourData!J69)</f>
        <v>23.179682004175095</v>
      </c>
      <c r="I387" s="13"/>
      <c r="J387" s="13"/>
      <c r="K387" s="94"/>
      <c r="L387" s="94"/>
      <c r="R387" s="14"/>
      <c r="S387" s="14"/>
      <c r="T387" s="2"/>
      <c r="U387" s="2"/>
      <c r="V387" s="2"/>
      <c r="W387" s="2"/>
      <c r="X387" s="2"/>
      <c r="Y387" s="2"/>
      <c r="Z387" s="2"/>
      <c r="AA387" s="2"/>
      <c r="AB387" s="2"/>
    </row>
    <row r="388" spans="1:28">
      <c r="A388" s="68" t="s">
        <v>463</v>
      </c>
      <c r="B388" s="13">
        <f>IF(ISBLANK('TRNSYS-TUD'!J70),"",'TRNSYS-TUD'!J70)</f>
        <v>24.122146412100513</v>
      </c>
      <c r="C388" s="13">
        <f>IF(ISBLANK('DOE22'!J70),"",'DOE22'!J70)</f>
        <v>24.055555555555554</v>
      </c>
      <c r="D388" s="13">
        <f>IF(ISBLANK(DOE21E!J70),"",DOE21E!J70)</f>
        <v>24.055555555555554</v>
      </c>
      <c r="E388" s="13" t="str">
        <f>IF(ISBLANK(EnergyPlus1.0!J70),"",EnergyPlus1.0!J70)</f>
        <v/>
      </c>
      <c r="F388" s="13" t="str">
        <f>IF(ISBLANK(CodyRun!J70),"",CodyRun!J70)</f>
        <v/>
      </c>
      <c r="G388" s="13">
        <f>IF(ISBLANK('HOT3000'!J70),"",'HOT3000'!J70)</f>
        <v>23.99</v>
      </c>
      <c r="H388" s="13">
        <f>IF(ISBLANK(YourData!J70),"",YourData!J70)</f>
        <v>24.099969717801184</v>
      </c>
      <c r="I388" s="13"/>
      <c r="J388" s="13"/>
      <c r="K388" s="94"/>
      <c r="L388" s="94"/>
      <c r="R388" s="14"/>
      <c r="S388" s="14"/>
      <c r="T388" s="2"/>
      <c r="U388" s="2"/>
      <c r="V388" s="2"/>
      <c r="W388" s="2"/>
      <c r="X388" s="2"/>
      <c r="Y388" s="2"/>
      <c r="Z388" s="2"/>
      <c r="AA388" s="2"/>
      <c r="AB388" s="2"/>
    </row>
    <row r="389" spans="1:28">
      <c r="A389" s="68" t="s">
        <v>464</v>
      </c>
      <c r="B389" s="13">
        <f>IF(ISBLANK('TRNSYS-TUD'!J71),"",'TRNSYS-TUD'!J71)</f>
        <v>23.926173912100584</v>
      </c>
      <c r="C389" s="13">
        <f>IF(ISBLANK('DOE22'!J71),"",'DOE22'!J71)</f>
        <v>24.055555555555554</v>
      </c>
      <c r="D389" s="13">
        <f>IF(ISBLANK(DOE21E!J71),"",DOE21E!J71)</f>
        <v>24.055555555555554</v>
      </c>
      <c r="E389" s="13">
        <f>IF(ISBLANK(EnergyPlus1.0!J71),"",EnergyPlus1.0!J71)</f>
        <v>24.090638770649218</v>
      </c>
      <c r="F389" s="13" t="str">
        <f>IF(ISBLANK(CodyRun!J71),"",CodyRun!J71)</f>
        <v/>
      </c>
      <c r="G389" s="13">
        <f>IF(ISBLANK('HOT3000'!J71),"",'HOT3000'!J71)</f>
        <v>23.99</v>
      </c>
      <c r="H389" s="13">
        <f>IF(ISBLANK(YourData!J71),"",YourData!J71)</f>
        <v>24.099969717801184</v>
      </c>
      <c r="I389" s="13"/>
      <c r="J389" s="13"/>
      <c r="K389" s="94"/>
      <c r="L389" s="94"/>
      <c r="R389" s="14"/>
      <c r="S389" s="14"/>
      <c r="T389" s="2"/>
      <c r="U389" s="2"/>
      <c r="V389" s="2"/>
      <c r="W389" s="2"/>
      <c r="X389" s="2"/>
      <c r="Y389" s="2"/>
      <c r="Z389" s="2"/>
      <c r="AA389" s="2"/>
      <c r="AB389" s="2"/>
    </row>
    <row r="390" spans="1:28">
      <c r="A390" s="68" t="s">
        <v>465</v>
      </c>
      <c r="B390" s="13">
        <f>IF(ISBLANK('TRNSYS-TUD'!J72),"",'TRNSYS-TUD'!J72)</f>
        <v>23.991582428082271</v>
      </c>
      <c r="C390" s="13">
        <f>IF(ISBLANK('DOE22'!J72),"",'DOE22'!J72)</f>
        <v>24.055555555555554</v>
      </c>
      <c r="D390" s="13">
        <f>IF(ISBLANK(DOE21E!J72),"",DOE21E!J72)</f>
        <v>24.055555555555554</v>
      </c>
      <c r="E390" s="13">
        <f>IF(ISBLANK(EnergyPlus1.0!J72),"",EnergyPlus1.0!J72)</f>
        <v>24.090628512005424</v>
      </c>
      <c r="F390" s="13" t="str">
        <f>IF(ISBLANK(CodyRun!J72),"",CodyRun!J72)</f>
        <v/>
      </c>
      <c r="G390" s="13">
        <f>IF(ISBLANK('HOT3000'!J72),"",'HOT3000'!J72)</f>
        <v>23.99</v>
      </c>
      <c r="H390" s="13">
        <f>IF(ISBLANK(YourData!J72),"",YourData!J72)</f>
        <v>23.210444759156783</v>
      </c>
      <c r="I390" s="13"/>
      <c r="J390" s="13"/>
      <c r="K390" s="94"/>
      <c r="L390" s="94"/>
      <c r="R390" s="14"/>
      <c r="S390" s="14"/>
      <c r="T390" s="2"/>
      <c r="U390" s="2"/>
      <c r="V390" s="2"/>
      <c r="W390" s="2"/>
      <c r="X390" s="2"/>
      <c r="Y390" s="2"/>
      <c r="Z390" s="2"/>
      <c r="AA390" s="2"/>
      <c r="AB390" s="2"/>
    </row>
    <row r="391" spans="1:28">
      <c r="A391" s="68" t="s">
        <v>466</v>
      </c>
      <c r="B391" s="13">
        <f>IF(ISBLANK('TRNSYS-TUD'!J73),"",'TRNSYS-TUD'!J73)</f>
        <v>23.91177118379002</v>
      </c>
      <c r="C391" s="13">
        <f>IF(ISBLANK('DOE22'!J73),"",'DOE22'!J73)</f>
        <v>24.055555555555554</v>
      </c>
      <c r="D391" s="13">
        <f>IF(ISBLANK(DOE21E!J73),"",DOE21E!J73)</f>
        <v>24.055555555555554</v>
      </c>
      <c r="E391" s="13">
        <f>IF(ISBLANK(EnergyPlus1.0!J73),"",EnergyPlus1.0!J73)</f>
        <v>24.090678095754409</v>
      </c>
      <c r="F391" s="13" t="str">
        <f>IF(ISBLANK(CodyRun!J73),"",CodyRun!J73)</f>
        <v/>
      </c>
      <c r="G391" s="13">
        <f>IF(ISBLANK('HOT3000'!J73),"",'HOT3000'!J73)</f>
        <v>23.99</v>
      </c>
      <c r="H391" s="13">
        <f>IF(ISBLANK(YourData!J73),"",YourData!J73)</f>
        <v>23.370835509154869</v>
      </c>
      <c r="I391" s="13"/>
      <c r="J391" s="13"/>
      <c r="K391" s="94"/>
      <c r="L391" s="94"/>
      <c r="R391" s="14"/>
      <c r="S391" s="14"/>
      <c r="T391" s="2"/>
      <c r="U391" s="2"/>
      <c r="V391" s="2"/>
      <c r="W391" s="2"/>
      <c r="X391" s="2"/>
      <c r="Y391" s="2"/>
      <c r="Z391" s="2"/>
      <c r="AA391" s="2"/>
      <c r="AB391" s="2"/>
    </row>
    <row r="392" spans="1:28">
      <c r="A392" s="68" t="s">
        <v>473</v>
      </c>
      <c r="B392" s="13">
        <f>IF(ISBLANK('TRNSYS-TUD'!J74),"",'TRNSYS-TUD'!J74)</f>
        <v>20.234182794520542</v>
      </c>
      <c r="C392" s="13">
        <f>IF(ISBLANK('DOE22'!J74),"",'DOE22'!J74)</f>
        <v>20.666666666666668</v>
      </c>
      <c r="D392" s="13">
        <f>IF(ISBLANK(DOE21E!J74),"",DOE21E!J74)</f>
        <v>20.555555555555554</v>
      </c>
      <c r="E392" s="13">
        <f>IF(ISBLANK(EnergyPlus1.0!J74),"",EnergyPlus1.0!J74)</f>
        <v>20.379474587767877</v>
      </c>
      <c r="F392" s="13">
        <f>IF(ISBLANK(CodyRun!J74),"",CodyRun!J74)</f>
        <v>21.097828767123321</v>
      </c>
      <c r="G392" s="13">
        <f>IF(ISBLANK('HOT3000'!J74),"",'HOT3000'!J74)</f>
        <v>22.86</v>
      </c>
      <c r="H392" s="13">
        <f>IF(ISBLANK(YourData!J74),"",YourData!J74)</f>
        <v>20.536861060996166</v>
      </c>
      <c r="I392" s="13"/>
      <c r="J392" s="13"/>
      <c r="K392" s="94"/>
      <c r="L392" s="94"/>
      <c r="R392" s="14"/>
      <c r="S392" s="14"/>
      <c r="T392" s="2"/>
      <c r="U392" s="2"/>
      <c r="V392" s="2"/>
      <c r="W392" s="2"/>
      <c r="X392" s="2"/>
      <c r="Y392" s="2"/>
      <c r="Z392" s="2"/>
      <c r="AA392" s="2"/>
      <c r="AB392" s="2"/>
    </row>
    <row r="393" spans="1:28">
      <c r="A393" s="68" t="s">
        <v>475</v>
      </c>
      <c r="B393" s="13">
        <f>IF(ISBLANK('TRNSYS-TUD'!J75),"",'TRNSYS-TUD'!J75)</f>
        <v>24.572292429193926</v>
      </c>
      <c r="C393" s="13">
        <f>IF(ISBLANK('DOE22'!J75),"",'DOE22'!J75)</f>
        <v>25</v>
      </c>
      <c r="D393" s="13">
        <f>IF(ISBLANK(DOE21E!J75),"",DOE21E!J75)</f>
        <v>25</v>
      </c>
      <c r="E393" s="13">
        <f>IF(ISBLANK(EnergyPlus1.0!J75),"",EnergyPlus1.0!J75)</f>
        <v>24.982343753182221</v>
      </c>
      <c r="F393" s="13">
        <f>IF(ISBLANK(CodyRun!J75),"",CodyRun!J75)</f>
        <v>25</v>
      </c>
      <c r="G393" s="13">
        <f>IF(ISBLANK('HOT3000'!J75),"",'HOT3000'!J75)</f>
        <v>25</v>
      </c>
      <c r="H393" s="13">
        <f>IF(ISBLANK(YourData!J75),"",YourData!J75)</f>
        <v>24.982685106272509</v>
      </c>
      <c r="I393" s="13"/>
      <c r="J393" s="13"/>
      <c r="K393" s="94"/>
      <c r="L393" s="94"/>
      <c r="R393" s="14"/>
      <c r="S393" s="14"/>
      <c r="T393" s="2"/>
      <c r="U393" s="2"/>
      <c r="V393" s="2"/>
      <c r="W393" s="2"/>
      <c r="X393" s="2"/>
      <c r="Y393" s="2"/>
      <c r="Z393" s="2"/>
      <c r="AA393" s="2"/>
      <c r="AB393" s="2"/>
    </row>
    <row r="394" spans="1:28">
      <c r="A394" s="68" t="s">
        <v>477</v>
      </c>
      <c r="B394" s="13">
        <f>IF(ISBLANK('TRNSYS-TUD'!J76),"",'TRNSYS-TUD'!J76)</f>
        <v>25.816808224400845</v>
      </c>
      <c r="C394" s="13">
        <f>IF(ISBLANK('DOE22'!J76),"",'DOE22'!J76)</f>
        <v>25.111111111111111</v>
      </c>
      <c r="D394" s="13">
        <f>IF(ISBLANK(DOE21E!J76),"",DOE21E!J76)</f>
        <v>25.111111111111111</v>
      </c>
      <c r="E394" s="13">
        <f>IF(ISBLANK(EnergyPlus1.0!J76),"",EnergyPlus1.0!J76)</f>
        <v>24.959598361278541</v>
      </c>
      <c r="F394" s="13">
        <f>IF(ISBLANK(CodyRun!J76),"",CodyRun!J76)</f>
        <v>25</v>
      </c>
      <c r="G394" s="13">
        <f>IF(ISBLANK('HOT3000'!J76),"",'HOT3000'!J76)</f>
        <v>25</v>
      </c>
      <c r="H394" s="13">
        <f>IF(ISBLANK(YourData!J76),"",YourData!J76)</f>
        <v>24.959705933055609</v>
      </c>
      <c r="I394" s="13"/>
      <c r="J394" s="13"/>
      <c r="K394" s="94"/>
      <c r="L394" s="94"/>
      <c r="R394" s="14"/>
      <c r="S394" s="14"/>
      <c r="T394" s="2"/>
      <c r="U394" s="2"/>
      <c r="V394" s="2"/>
      <c r="W394" s="2"/>
      <c r="X394" s="2"/>
      <c r="Y394" s="2"/>
      <c r="Z394" s="2"/>
      <c r="AA394" s="2"/>
      <c r="AB394" s="2"/>
    </row>
    <row r="395" spans="1:28">
      <c r="A395" s="68" t="s">
        <v>478</v>
      </c>
      <c r="B395" s="13">
        <f>IF(ISBLANK('TRNSYS-TUD'!J77),"",'TRNSYS-TUD'!J77)</f>
        <v>13.51710186187217</v>
      </c>
      <c r="C395" s="13">
        <f>IF(ISBLANK('DOE22'!J77),"",'DOE22'!J77)</f>
        <v>13.777777777777775</v>
      </c>
      <c r="D395" s="13">
        <f>IF(ISBLANK(DOE21E!J77),"",DOE21E!J77)</f>
        <v>13.722222222222225</v>
      </c>
      <c r="E395" s="13">
        <f>IF(ISBLANK(EnergyPlus1.0!J77),"",EnergyPlus1.0!J77)</f>
        <v>13.57691643087175</v>
      </c>
      <c r="F395" s="13">
        <f>IF(ISBLANK(CodyRun!J77),"",CodyRun!J77)</f>
        <v>14.142081050228299</v>
      </c>
      <c r="G395" s="13">
        <f>IF(ISBLANK('HOT3000'!J77),"",'HOT3000'!J77)</f>
        <v>14.89</v>
      </c>
      <c r="H395" s="13">
        <f>IF(ISBLANK(YourData!J77),"",YourData!J77)</f>
        <v>13.675253771871583</v>
      </c>
      <c r="I395" s="13"/>
      <c r="J395" s="13"/>
      <c r="K395" s="94"/>
      <c r="L395" s="94"/>
      <c r="R395" s="14"/>
      <c r="S395" s="14"/>
      <c r="T395" s="2"/>
      <c r="U395" s="2"/>
      <c r="V395" s="2"/>
      <c r="W395" s="2"/>
      <c r="X395" s="2"/>
      <c r="Y395" s="2"/>
      <c r="Z395" s="2"/>
      <c r="AA395" s="2"/>
      <c r="AB395" s="2"/>
    </row>
    <row r="396" spans="1:28">
      <c r="A396" s="68" t="s">
        <v>479</v>
      </c>
      <c r="B396" s="13">
        <f>IF(ISBLANK('TRNSYS-TUD'!J78),"",'TRNSYS-TUD'!J78)</f>
        <v>16.945636687214613</v>
      </c>
      <c r="C396" s="13">
        <f>IF(ISBLANK('DOE22'!J78),"",'DOE22'!J78)</f>
        <v>17.277777777777779</v>
      </c>
      <c r="D396" s="13">
        <f>IF(ISBLANK(DOE21E!J78),"",DOE21E!J78)</f>
        <v>17.222222222222221</v>
      </c>
      <c r="E396" s="13">
        <f>IF(ISBLANK(EnergyPlus1.0!J78),"",EnergyPlus1.0!J78)</f>
        <v>16.99657866798486</v>
      </c>
      <c r="F396" s="13">
        <f>IF(ISBLANK(CodyRun!J78),"",CodyRun!J78)</f>
        <v>17.729027397260282</v>
      </c>
      <c r="G396" s="13">
        <f>IF(ISBLANK('HOT3000'!J78),"",'HOT3000'!J78)</f>
        <v>18.7</v>
      </c>
      <c r="H396" s="13">
        <f>IF(ISBLANK(YourData!J78),"",YourData!J78)</f>
        <v>17.127909321253522</v>
      </c>
      <c r="I396" s="13"/>
      <c r="J396" s="13"/>
      <c r="K396" s="94"/>
      <c r="L396" s="94"/>
      <c r="R396" s="14"/>
      <c r="S396" s="14"/>
      <c r="T396" s="2"/>
      <c r="U396" s="2"/>
      <c r="V396" s="2"/>
      <c r="W396" s="2"/>
      <c r="X396" s="2"/>
      <c r="Y396" s="2"/>
      <c r="Z396" s="2"/>
      <c r="AA396" s="2"/>
      <c r="AB396" s="2"/>
    </row>
    <row r="397" spans="1:28">
      <c r="A397" s="68" t="s">
        <v>480</v>
      </c>
      <c r="B397" s="13">
        <f>IF(ISBLANK('TRNSYS-TUD'!J79),"",'TRNSYS-TUD'!J79)</f>
        <v>26.844263271689471</v>
      </c>
      <c r="C397" s="13">
        <f>IF(ISBLANK('DOE22'!J79),"",'DOE22'!J79)</f>
        <v>27.388888888888886</v>
      </c>
      <c r="D397" s="13">
        <f>IF(ISBLANK(DOE21E!J79),"",DOE21E!J79)</f>
        <v>27.277777777777771</v>
      </c>
      <c r="E397" s="13">
        <f>IF(ISBLANK(EnergyPlus1.0!J79),"",EnergyPlus1.0!J79)</f>
        <v>27.104117076096724</v>
      </c>
      <c r="F397" s="13">
        <f>IF(ISBLANK(CodyRun!J79),"",CodyRun!J79)</f>
        <v>27.770939497716959</v>
      </c>
      <c r="G397" s="13">
        <f>IF(ISBLANK('HOT3000'!J79),"",'HOT3000'!J79)</f>
        <v>30.69</v>
      </c>
      <c r="H397" s="13">
        <f>IF(ISBLANK(YourData!J79),"",YourData!J79)</f>
        <v>27.326443624964107</v>
      </c>
      <c r="I397" s="13"/>
      <c r="J397" s="13"/>
      <c r="K397" s="94"/>
      <c r="L397" s="94"/>
      <c r="R397" s="14"/>
      <c r="S397" s="14"/>
      <c r="T397" s="2"/>
      <c r="U397" s="2"/>
      <c r="V397" s="2"/>
      <c r="W397" s="2"/>
      <c r="X397" s="2"/>
      <c r="Y397" s="2"/>
      <c r="Z397" s="2"/>
      <c r="AA397" s="2"/>
      <c r="AB397" s="2"/>
    </row>
    <row r="398" spans="1:28">
      <c r="A398" s="68" t="s">
        <v>481</v>
      </c>
      <c r="B398" s="13">
        <f>IF(ISBLANK('TRNSYS-TUD'!J80),"",'TRNSYS-TUD'!J80)</f>
        <v>20.025301170091296</v>
      </c>
      <c r="C398" s="13">
        <f>IF(ISBLANK('DOE22'!J80),"",'DOE22'!J80)</f>
        <v>20.611111111111107</v>
      </c>
      <c r="D398" s="13">
        <f>IF(ISBLANK(DOE21E!J80),"",DOE21E!J80)</f>
        <v>20.555555555555554</v>
      </c>
      <c r="E398" s="13">
        <f>IF(ISBLANK(EnergyPlus1.0!J80),"",EnergyPlus1.0!J80)</f>
        <v>20.585984285912129</v>
      </c>
      <c r="F398" s="13">
        <f>IF(ISBLANK(CodyRun!J80),"",CodyRun!J80)</f>
        <v>21.097828767123321</v>
      </c>
      <c r="G398" s="13">
        <f>IF(ISBLANK('HOT3000'!J80),"",'HOT3000'!J80)</f>
        <v>22.86</v>
      </c>
      <c r="H398" s="13">
        <f>IF(ISBLANK(YourData!J80),"",YourData!J80)</f>
        <v>20.547848738092608</v>
      </c>
      <c r="I398" s="13"/>
      <c r="J398" s="13"/>
      <c r="K398" s="94"/>
      <c r="L398" s="94"/>
      <c r="R398" s="14"/>
      <c r="S398" s="14"/>
      <c r="T398" s="2"/>
      <c r="U398" s="2"/>
      <c r="V398" s="2"/>
      <c r="W398" s="2"/>
      <c r="X398" s="2"/>
      <c r="Y398" s="2"/>
      <c r="Z398" s="2"/>
      <c r="AA398" s="2"/>
      <c r="AB398" s="2"/>
    </row>
    <row r="399" spans="1:28">
      <c r="A399" s="68" t="s">
        <v>482</v>
      </c>
      <c r="B399" s="13">
        <f>IF(ISBLANK('TRNSYS-TUD'!J81),"",'TRNSYS-TUD'!J81)</f>
        <v>13.289258955479395</v>
      </c>
      <c r="C399" s="13">
        <f>IF(ISBLANK('DOE22'!J81),"",'DOE22'!J81)</f>
        <v>13.777777777777775</v>
      </c>
      <c r="D399" s="13">
        <f>IF(ISBLANK(DOE21E!J81),"",DOE21E!J81)</f>
        <v>13.722222222222225</v>
      </c>
      <c r="E399" s="13">
        <f>IF(ISBLANK(EnergyPlus1.0!J81),"",EnergyPlus1.0!J81)</f>
        <v>13.793402703578623</v>
      </c>
      <c r="F399" s="13">
        <f>IF(ISBLANK(CodyRun!J81),"",CodyRun!J81)</f>
        <v>14.140647260273958</v>
      </c>
      <c r="G399" s="13">
        <f>IF(ISBLANK('HOT3000'!J81),"",'HOT3000'!J81)</f>
        <v>14.98</v>
      </c>
      <c r="H399" s="13">
        <f>IF(ISBLANK(YourData!J81),"",YourData!J81)</f>
        <v>13.682548485107993</v>
      </c>
      <c r="I399" s="13"/>
      <c r="J399" s="13"/>
      <c r="K399" s="94"/>
      <c r="L399" s="94"/>
    </row>
    <row r="400" spans="1:28">
      <c r="A400" s="69" t="s">
        <v>483</v>
      </c>
      <c r="B400" s="13">
        <f>IF(ISBLANK('TRNSYS-TUD'!J82),"",'TRNSYS-TUD'!J82)</f>
        <v>26.605193127853905</v>
      </c>
      <c r="C400" s="13">
        <f>IF(ISBLANK('DOE22'!J82),"",'DOE22'!J82)</f>
        <v>27.333333333333336</v>
      </c>
      <c r="D400" s="13">
        <f>IF(ISBLANK(DOE21E!J82),"",DOE21E!J82)</f>
        <v>27.277777777777771</v>
      </c>
      <c r="E400" s="13">
        <f>IF(ISBLANK(EnergyPlus1.0!J82),"",EnergyPlus1.0!J82)</f>
        <v>27.312272883530326</v>
      </c>
      <c r="F400" s="13">
        <f>IF(ISBLANK(CodyRun!J82),"",CodyRun!J82)</f>
        <v>27.716633561643903</v>
      </c>
      <c r="G400" s="13">
        <f>IF(ISBLANK('HOT3000'!J82),"",'HOT3000'!J82)</f>
        <v>30.69</v>
      </c>
      <c r="H400" s="13">
        <f>IF(ISBLANK(YourData!J82),"",YourData!J82)</f>
        <v>27.338850055238318</v>
      </c>
      <c r="I400" s="13"/>
      <c r="J400" s="13"/>
      <c r="K400" s="94"/>
      <c r="L400" s="94"/>
    </row>
    <row r="401" spans="1:28">
      <c r="A401" s="109"/>
      <c r="B401" s="113"/>
      <c r="C401" s="113"/>
      <c r="D401" s="113"/>
      <c r="E401" s="113"/>
      <c r="F401" s="113"/>
      <c r="G401" s="113"/>
    </row>
    <row r="402" spans="1:28">
      <c r="A402" s="109"/>
      <c r="B402" s="113"/>
      <c r="C402" s="113"/>
      <c r="D402" s="113"/>
      <c r="E402" s="113"/>
      <c r="F402" s="113"/>
      <c r="G402" s="113"/>
    </row>
    <row r="403" spans="1:28">
      <c r="A403" s="109"/>
      <c r="B403" s="113"/>
      <c r="C403" s="113"/>
      <c r="D403" s="113"/>
      <c r="E403" s="113"/>
      <c r="F403" s="113"/>
      <c r="G403" s="113"/>
    </row>
    <row r="404" spans="1:28">
      <c r="A404" s="109"/>
      <c r="B404" s="113"/>
      <c r="C404" s="113"/>
      <c r="D404" s="113"/>
      <c r="E404" s="113"/>
      <c r="F404" s="113"/>
      <c r="G404" s="113"/>
    </row>
    <row r="405" spans="1:28">
      <c r="A405" s="109"/>
      <c r="B405" s="113"/>
      <c r="C405" s="113"/>
      <c r="D405" s="113"/>
      <c r="E405" s="113"/>
      <c r="F405" s="113"/>
      <c r="G405" s="113"/>
    </row>
    <row r="406" spans="1:28">
      <c r="A406" s="109"/>
      <c r="B406" s="113"/>
      <c r="C406" s="113"/>
      <c r="D406" s="113"/>
      <c r="E406" s="113"/>
      <c r="F406" s="113"/>
      <c r="G406" s="113"/>
    </row>
    <row r="407" spans="1:28">
      <c r="A407" t="s">
        <v>20</v>
      </c>
      <c r="B407" s="113"/>
      <c r="C407" s="113"/>
      <c r="D407" s="113"/>
      <c r="E407" s="113"/>
      <c r="F407" s="113"/>
      <c r="G407" s="113"/>
    </row>
    <row r="408" spans="1:28">
      <c r="A408" s="2"/>
      <c r="B408" s="10"/>
      <c r="C408" s="10"/>
      <c r="D408" s="10"/>
      <c r="E408" s="10"/>
      <c r="F408" s="10"/>
      <c r="H408" s="10"/>
      <c r="I408" s="10"/>
      <c r="J408" s="10"/>
      <c r="K408" s="11"/>
      <c r="L408" s="11"/>
      <c r="M408" s="11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 spans="1:28">
      <c r="A409" s="2"/>
      <c r="B409" s="10" t="s">
        <v>237</v>
      </c>
      <c r="C409" s="10" t="s">
        <v>249</v>
      </c>
      <c r="D409" s="10" t="s">
        <v>250</v>
      </c>
      <c r="E409" s="10" t="s">
        <v>357</v>
      </c>
      <c r="F409" s="10" t="s">
        <v>304</v>
      </c>
      <c r="G409" s="10" t="s">
        <v>384</v>
      </c>
      <c r="H409" s="10" t="str">
        <f>YourData!J$4</f>
        <v>Tested Prg</v>
      </c>
      <c r="I409" s="10"/>
      <c r="J409" s="10"/>
      <c r="K409" s="11"/>
      <c r="L409" s="11"/>
      <c r="M409" s="11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 spans="1:28">
      <c r="A410" s="68" t="s">
        <v>445</v>
      </c>
      <c r="B410" s="15">
        <f>IF(ISBLANK('TRNSYS-TUD'!K62),"",'TRNSYS-TUD'!K62)</f>
        <v>9.0690822031963426E-3</v>
      </c>
      <c r="C410" s="15">
        <f>IF(ISBLANK('DOE22'!K62),"",'DOE22'!K62)</f>
        <v>9.1999999999999998E-3</v>
      </c>
      <c r="D410" s="15">
        <f>IF(ISBLANK(DOE21E!K62),"",DOE21E!K62)</f>
        <v>9.1999999999999998E-3</v>
      </c>
      <c r="E410" s="15">
        <f>IF(ISBLANK(EnergyPlus1.0!K62),"",EnergyPlus1.0!K62)</f>
        <v>9.2861345506976799E-3</v>
      </c>
      <c r="F410" s="15">
        <f>IF(ISBLANK(CodyRun!K62),"",CodyRun!K62)</f>
        <v>9.1748202054794236E-3</v>
      </c>
      <c r="G410" s="15">
        <f>IF(ISBLANK('HOT3000'!K62),"",'HOT3000'!K62)</f>
        <v>9.1999999999999998E-3</v>
      </c>
      <c r="H410" s="15">
        <f>IF(ISBLANK(YourData!K62),"",YourData!K62)</f>
        <v>9.1712529597124965E-3</v>
      </c>
      <c r="I410" s="15"/>
      <c r="J410" s="15"/>
      <c r="K410" s="113"/>
      <c r="L410" s="113"/>
      <c r="M410" s="13"/>
      <c r="R410" s="15"/>
      <c r="S410" s="15"/>
      <c r="T410" s="2"/>
      <c r="U410" s="2"/>
      <c r="V410" s="2"/>
      <c r="W410" s="2"/>
      <c r="X410" s="2"/>
      <c r="Y410" s="2"/>
      <c r="Z410" s="2"/>
      <c r="AA410" s="2"/>
      <c r="AB410" s="2"/>
    </row>
    <row r="411" spans="1:28">
      <c r="A411" s="68" t="s">
        <v>446</v>
      </c>
      <c r="B411" s="15">
        <f>IF(ISBLANK('TRNSYS-TUD'!K63),"",'TRNSYS-TUD'!K63)</f>
        <v>1.1070886085616464E-2</v>
      </c>
      <c r="C411" s="15">
        <f>IF(ISBLANK('DOE22'!K63),"",'DOE22'!K63)</f>
        <v>1.1299999999999999E-2</v>
      </c>
      <c r="D411" s="15">
        <f>IF(ISBLANK(DOE21E!K63),"",DOE21E!K63)</f>
        <v>1.1299999999999999E-2</v>
      </c>
      <c r="E411" s="15">
        <f>IF(ISBLANK(EnergyPlus1.0!K63),"",EnergyPlus1.0!K63)</f>
        <v>1.1260758937502008E-2</v>
      </c>
      <c r="F411" s="15">
        <f>IF(ISBLANK(CodyRun!K63),"",CodyRun!K63)</f>
        <v>1.1174638812785374E-2</v>
      </c>
      <c r="G411" s="15">
        <f>IF(ISBLANK('HOT3000'!K63),"",'HOT3000'!K63)</f>
        <v>1.11E-2</v>
      </c>
      <c r="H411" s="15">
        <f>IF(ISBLANK(YourData!K63),"",YourData!K63)</f>
        <v>1.116644505669075E-2</v>
      </c>
      <c r="I411" s="15"/>
      <c r="J411" s="15"/>
      <c r="K411" s="113"/>
      <c r="L411" s="113"/>
      <c r="M411" s="13"/>
      <c r="R411" s="15"/>
      <c r="S411" s="15"/>
      <c r="T411" s="2"/>
      <c r="U411" s="2"/>
      <c r="V411" s="2"/>
      <c r="W411" s="2"/>
      <c r="X411" s="2"/>
      <c r="Y411" s="2"/>
      <c r="Z411" s="2"/>
      <c r="AA411" s="2"/>
      <c r="AB411" s="2"/>
    </row>
    <row r="412" spans="1:28">
      <c r="A412" s="68" t="s">
        <v>447</v>
      </c>
      <c r="B412" s="15">
        <f>IF(ISBLANK('TRNSYS-TUD'!K64),"",'TRNSYS-TUD'!K64)</f>
        <v>9.9880373253424821E-3</v>
      </c>
      <c r="C412" s="15">
        <f>IF(ISBLANK('DOE22'!K64),"",'DOE22'!K64)</f>
        <v>1.01E-2</v>
      </c>
      <c r="D412" s="15">
        <f>IF(ISBLANK(DOE21E!K64),"",DOE21E!K64)</f>
        <v>1.01E-2</v>
      </c>
      <c r="E412" s="15">
        <f>IF(ISBLANK(EnergyPlus1.0!K64),"",EnergyPlus1.0!K64)</f>
        <v>1.0114107822203828E-2</v>
      </c>
      <c r="F412" s="15">
        <f>IF(ISBLANK(CodyRun!K64),"",CodyRun!K64)</f>
        <v>1.0049198972602738E-2</v>
      </c>
      <c r="G412" s="15">
        <f>IF(ISBLANK('HOT3000'!K64),"",'HOT3000'!K64)</f>
        <v>9.9000000000000008E-3</v>
      </c>
      <c r="H412" s="15">
        <f>IF(ISBLANK(YourData!K64),"",YourData!K64)</f>
        <v>1.0041281396213804E-2</v>
      </c>
      <c r="I412" s="15"/>
      <c r="J412" s="15"/>
      <c r="K412" s="113"/>
      <c r="L412" s="113"/>
      <c r="M412" s="13"/>
      <c r="R412" s="15"/>
      <c r="S412" s="15"/>
      <c r="T412" s="2"/>
      <c r="U412" s="2"/>
      <c r="V412" s="2"/>
      <c r="W412" s="2"/>
      <c r="X412" s="2"/>
      <c r="Y412" s="2"/>
      <c r="Z412" s="2"/>
      <c r="AA412" s="2"/>
      <c r="AB412" s="2"/>
    </row>
    <row r="413" spans="1:28">
      <c r="A413" s="68" t="s">
        <v>448</v>
      </c>
      <c r="B413" s="15">
        <f>IF(ISBLANK('TRNSYS-TUD'!K65),"",'TRNSYS-TUD'!K65)</f>
        <v>9.7409446187214678E-3</v>
      </c>
      <c r="C413" s="15">
        <f>IF(ISBLANK('DOE22'!K65),"",'DOE22'!K65)</f>
        <v>9.9000000000000008E-3</v>
      </c>
      <c r="D413" s="15">
        <f>IF(ISBLANK(DOE21E!K65),"",DOE21E!K65)</f>
        <v>9.9000000000000008E-3</v>
      </c>
      <c r="E413" s="15">
        <f>IF(ISBLANK(EnergyPlus1.0!K65),"",EnergyPlus1.0!K65)</f>
        <v>9.9684321820276613E-3</v>
      </c>
      <c r="F413" s="15">
        <f>IF(ISBLANK(CodyRun!K65),"",CodyRun!K65)</f>
        <v>9.8116047945205134E-3</v>
      </c>
      <c r="G413" s="15">
        <f>IF(ISBLANK('HOT3000'!K65),"",'HOT3000'!K65)</f>
        <v>9.9000000000000008E-3</v>
      </c>
      <c r="H413" s="15">
        <f>IF(ISBLANK(YourData!K65),"",YourData!K65)</f>
        <v>1.0760343235738072E-2</v>
      </c>
      <c r="I413" s="15"/>
      <c r="J413" s="15"/>
      <c r="K413" s="113"/>
      <c r="L413" s="113"/>
      <c r="M413" s="13"/>
      <c r="R413" s="15"/>
      <c r="S413" s="15"/>
      <c r="T413" s="2"/>
      <c r="U413" s="2"/>
      <c r="V413" s="2"/>
      <c r="W413" s="2"/>
      <c r="X413" s="2"/>
      <c r="Y413" s="2"/>
      <c r="Z413" s="2"/>
      <c r="AA413" s="2"/>
      <c r="AB413" s="2"/>
    </row>
    <row r="414" spans="1:28">
      <c r="A414" s="68" t="s">
        <v>449</v>
      </c>
      <c r="B414" s="15">
        <f>IF(ISBLANK('TRNSYS-TUD'!K66),"",'TRNSYS-TUD'!K66)</f>
        <v>9.7914059041095854E-3</v>
      </c>
      <c r="C414" s="15">
        <f>IF(ISBLANK('DOE22'!K66),"",'DOE22'!K66)</f>
        <v>9.9000000000000008E-3</v>
      </c>
      <c r="D414" s="15">
        <f>IF(ISBLANK(DOE21E!K66),"",DOE21E!K66)</f>
        <v>9.9000000000000008E-3</v>
      </c>
      <c r="E414" s="15">
        <f>IF(ISBLANK(EnergyPlus1.0!K66),"",EnergyPlus1.0!K66)</f>
        <v>9.9837209495518223E-3</v>
      </c>
      <c r="F414" s="15">
        <f>IF(ISBLANK(CodyRun!K66),"",CodyRun!K66)</f>
        <v>9.8683336757990694E-3</v>
      </c>
      <c r="G414" s="15">
        <f>IF(ISBLANK('HOT3000'!K66),"",'HOT3000'!K66)</f>
        <v>9.9000000000000008E-3</v>
      </c>
      <c r="H414" s="15">
        <f>IF(ISBLANK(YourData!K66),"",YourData!K66)</f>
        <v>1.0923313223281285E-2</v>
      </c>
      <c r="I414" s="15"/>
      <c r="J414" s="15"/>
      <c r="K414" s="113"/>
      <c r="L414" s="113"/>
      <c r="M414" s="13"/>
      <c r="R414" s="15"/>
      <c r="S414" s="15"/>
      <c r="T414" s="2"/>
      <c r="U414" s="2"/>
      <c r="V414" s="2"/>
      <c r="W414" s="2"/>
      <c r="X414" s="2"/>
      <c r="Y414" s="2"/>
      <c r="Z414" s="2"/>
      <c r="AA414" s="2"/>
      <c r="AB414" s="2"/>
    </row>
    <row r="415" spans="1:28">
      <c r="A415" s="68" t="s">
        <v>450</v>
      </c>
      <c r="B415" s="15">
        <f>IF(ISBLANK('TRNSYS-TUD'!K67),"",'TRNSYS-TUD'!K67)</f>
        <v>9.705930864155235E-3</v>
      </c>
      <c r="C415" s="15">
        <f>IF(ISBLANK('DOE22'!K67),"",'DOE22'!K67)</f>
        <v>0.01</v>
      </c>
      <c r="D415" s="15">
        <f>IF(ISBLANK(DOE21E!K67),"",DOE21E!K67)</f>
        <v>0.01</v>
      </c>
      <c r="E415" s="15">
        <f>IF(ISBLANK(EnergyPlus1.0!K67),"",EnergyPlus1.0!K67)</f>
        <v>9.9256935013203821E-3</v>
      </c>
      <c r="F415" s="15">
        <f>IF(ISBLANK(CodyRun!K67),"",CodyRun!K67)</f>
        <v>9.7585481735159314E-3</v>
      </c>
      <c r="G415" s="15">
        <f>IF(ISBLANK('HOT3000'!K67),"",'HOT3000'!K67)</f>
        <v>9.7699999999999992E-3</v>
      </c>
      <c r="H415" s="15">
        <f>IF(ISBLANK(YourData!K67),"",YourData!K67)</f>
        <v>9.8004093251258476E-3</v>
      </c>
      <c r="I415" s="15"/>
      <c r="J415" s="15"/>
      <c r="K415" s="113"/>
      <c r="L415" s="113"/>
      <c r="M415" s="13"/>
      <c r="R415" s="15"/>
      <c r="S415" s="15"/>
      <c r="T415" s="2"/>
      <c r="U415" s="2"/>
      <c r="V415" s="2"/>
      <c r="W415" s="2"/>
      <c r="X415" s="2"/>
      <c r="Y415" s="2"/>
      <c r="Z415" s="2"/>
      <c r="AA415" s="2"/>
      <c r="AB415" s="2"/>
    </row>
    <row r="416" spans="1:28">
      <c r="A416" s="68" t="s">
        <v>451</v>
      </c>
      <c r="B416" s="15">
        <f>IF(ISBLANK('TRNSYS-TUD'!K68),"",'TRNSYS-TUD'!K68)</f>
        <v>8.4994811107306049E-3</v>
      </c>
      <c r="C416" s="15">
        <f>IF(ISBLANK('DOE22'!K68),"",'DOE22'!K68)</f>
        <v>8.6999999999999994E-3</v>
      </c>
      <c r="D416" s="15">
        <f>IF(ISBLANK(DOE21E!K68),"",DOE21E!K68)</f>
        <v>8.6999999999999994E-3</v>
      </c>
      <c r="E416" s="15">
        <f>IF(ISBLANK(EnergyPlus1.0!K68),"",EnergyPlus1.0!K68)</f>
        <v>8.7658939929388356E-3</v>
      </c>
      <c r="F416" s="15">
        <f>IF(ISBLANK(CodyRun!K68),"",CodyRun!K68)</f>
        <v>8.552449543378967E-3</v>
      </c>
      <c r="G416" s="15">
        <f>IF(ISBLANK('HOT3000'!K68),"",'HOT3000'!K68)</f>
        <v>8.5800000000000008E-3</v>
      </c>
      <c r="H416" s="15">
        <f>IF(ISBLANK(YourData!K68),"",YourData!K68)</f>
        <v>8.6136113188748833E-3</v>
      </c>
      <c r="I416" s="15"/>
      <c r="J416" s="15"/>
      <c r="K416" s="113"/>
      <c r="L416" s="113"/>
      <c r="M416" s="13"/>
      <c r="R416" s="15"/>
      <c r="S416" s="15"/>
      <c r="T416" s="2"/>
      <c r="U416" s="2"/>
      <c r="V416" s="2"/>
      <c r="W416" s="2"/>
      <c r="X416" s="2"/>
      <c r="Y416" s="2"/>
      <c r="Z416" s="2"/>
      <c r="AA416" s="2"/>
      <c r="AB416" s="2"/>
    </row>
    <row r="417" spans="1:28">
      <c r="A417" s="68" t="s">
        <v>462</v>
      </c>
      <c r="B417" s="15">
        <f>IF(ISBLANK('TRNSYS-TUD'!K69),"",'TRNSYS-TUD'!K69)</f>
        <v>9.8011450958904334E-3</v>
      </c>
      <c r="C417" s="15">
        <f>IF(ISBLANK('DOE22'!K69),"",'DOE22'!K69)</f>
        <v>0.01</v>
      </c>
      <c r="D417" s="15">
        <f>IF(ISBLANK(DOE21E!K69),"",DOE21E!K69)</f>
        <v>0.01</v>
      </c>
      <c r="E417" s="15">
        <f>IF(ISBLANK(EnergyPlus1.0!K69),"",EnergyPlus1.0!K69)</f>
        <v>1.0086858815720842E-2</v>
      </c>
      <c r="F417" s="15" t="str">
        <f>IF(ISBLANK(CodyRun!K69),"",CodyRun!K69)</f>
        <v/>
      </c>
      <c r="G417" s="15">
        <f>IF(ISBLANK('HOT3000'!K69),"",'HOT3000'!K69)</f>
        <v>0.01</v>
      </c>
      <c r="H417" s="15">
        <f>IF(ISBLANK(YourData!K69),"",YourData!K69)</f>
        <v>9.7693688102672722E-3</v>
      </c>
      <c r="I417" s="15"/>
      <c r="J417" s="15"/>
      <c r="K417" s="113"/>
      <c r="L417" s="113"/>
      <c r="M417" s="13"/>
      <c r="R417" s="15"/>
      <c r="S417" s="15"/>
      <c r="T417" s="2"/>
      <c r="U417" s="2"/>
      <c r="V417" s="2"/>
      <c r="W417" s="2"/>
      <c r="X417" s="2"/>
      <c r="Y417" s="2"/>
      <c r="Z417" s="2"/>
      <c r="AA417" s="2"/>
      <c r="AB417" s="2"/>
    </row>
    <row r="418" spans="1:28">
      <c r="A418" s="68" t="s">
        <v>463</v>
      </c>
      <c r="B418" s="15">
        <f>IF(ISBLANK('TRNSYS-TUD'!K70),"",'TRNSYS-TUD'!K70)</f>
        <v>9.7404771940639307E-3</v>
      </c>
      <c r="C418" s="15">
        <f>IF(ISBLANK('DOE22'!K70),"",'DOE22'!K70)</f>
        <v>9.4999999999999998E-3</v>
      </c>
      <c r="D418" s="15">
        <f>IF(ISBLANK(DOE21E!K70),"",DOE21E!K70)</f>
        <v>9.4999999999999998E-3</v>
      </c>
      <c r="E418" s="15" t="str">
        <f>IF(ISBLANK(EnergyPlus1.0!K70),"",EnergyPlus1.0!K70)</f>
        <v/>
      </c>
      <c r="F418" s="15" t="str">
        <f>IF(ISBLANK(CodyRun!K70),"",CodyRun!K70)</f>
        <v/>
      </c>
      <c r="G418" s="15">
        <f>IF(ISBLANK('HOT3000'!K70),"",'HOT3000'!K70)</f>
        <v>9.4999999999999998E-3</v>
      </c>
      <c r="H418" s="15">
        <f>IF(ISBLANK(YourData!K70),"",YourData!K70)</f>
        <v>9.1712529597124965E-3</v>
      </c>
      <c r="I418" s="15"/>
      <c r="J418" s="15"/>
      <c r="K418" s="113"/>
      <c r="L418" s="113"/>
      <c r="M418" s="13"/>
      <c r="R418" s="15"/>
      <c r="S418" s="15"/>
      <c r="T418" s="2"/>
      <c r="U418" s="2"/>
      <c r="V418" s="2"/>
      <c r="W418" s="2"/>
      <c r="X418" s="2"/>
      <c r="Y418" s="2"/>
      <c r="Z418" s="2"/>
      <c r="AA418" s="2"/>
      <c r="AB418" s="2"/>
    </row>
    <row r="419" spans="1:28">
      <c r="A419" s="68" t="s">
        <v>464</v>
      </c>
      <c r="B419" s="15">
        <f>IF(ISBLANK('TRNSYS-TUD'!K71),"",'TRNSYS-TUD'!K71)</f>
        <v>9.2638875388127741E-3</v>
      </c>
      <c r="C419" s="15">
        <f>IF(ISBLANK('DOE22'!K71),"",'DOE22'!K71)</f>
        <v>9.4000000000000004E-3</v>
      </c>
      <c r="D419" s="15">
        <f>IF(ISBLANK(DOE21E!K71),"",DOE21E!K71)</f>
        <v>9.4000000000000004E-3</v>
      </c>
      <c r="E419" s="15">
        <f>IF(ISBLANK(EnergyPlus1.0!K71),"",EnergyPlus1.0!K71)</f>
        <v>9.4485558752836728E-3</v>
      </c>
      <c r="F419" s="15" t="str">
        <f>IF(ISBLANK(CodyRun!K71),"",CodyRun!K71)</f>
        <v/>
      </c>
      <c r="G419" s="15">
        <f>IF(ISBLANK('HOT3000'!K71),"",'HOT3000'!K71)</f>
        <v>9.2999999999999992E-3</v>
      </c>
      <c r="H419" s="15">
        <f>IF(ISBLANK(YourData!K71),"",YourData!K71)</f>
        <v>9.1712529597124965E-3</v>
      </c>
      <c r="I419" s="15"/>
      <c r="J419" s="15"/>
      <c r="K419" s="113"/>
      <c r="L419" s="113"/>
      <c r="M419" s="13"/>
      <c r="R419" s="15"/>
      <c r="S419" s="15"/>
      <c r="T419" s="2"/>
      <c r="U419" s="2"/>
      <c r="V419" s="2"/>
      <c r="W419" s="2"/>
      <c r="X419" s="2"/>
      <c r="Y419" s="2"/>
      <c r="Z419" s="2"/>
      <c r="AA419" s="2"/>
      <c r="AB419" s="2"/>
    </row>
    <row r="420" spans="1:28">
      <c r="A420" s="68" t="s">
        <v>465</v>
      </c>
      <c r="B420" s="15">
        <f>IF(ISBLANK('TRNSYS-TUD'!K72),"",'TRNSYS-TUD'!K72)</f>
        <v>9.310276779680382E-3</v>
      </c>
      <c r="C420" s="15">
        <f>IF(ISBLANK('DOE22'!K72),"",'DOE22'!K72)</f>
        <v>9.4000000000000004E-3</v>
      </c>
      <c r="D420" s="15">
        <f>IF(ISBLANK(DOE21E!K72),"",DOE21E!K72)</f>
        <v>9.4000000000000004E-3</v>
      </c>
      <c r="E420" s="15">
        <f>IF(ISBLANK(EnergyPlus1.0!K72),"",EnergyPlus1.0!K72)</f>
        <v>9.4895010117219906E-3</v>
      </c>
      <c r="F420" s="15" t="str">
        <f>IF(ISBLANK(CodyRun!K72),"",CodyRun!K72)</f>
        <v/>
      </c>
      <c r="G420" s="15">
        <f>IF(ISBLANK('HOT3000'!K72),"",'HOT3000'!K72)</f>
        <v>9.4000000000000004E-3</v>
      </c>
      <c r="H420" s="15">
        <f>IF(ISBLANK(YourData!K72),"",YourData!K72)</f>
        <v>9.3803174264647758E-3</v>
      </c>
      <c r="I420" s="15"/>
      <c r="J420" s="15"/>
      <c r="K420" s="113"/>
      <c r="L420" s="113"/>
      <c r="M420" s="13"/>
      <c r="R420" s="15"/>
      <c r="S420" s="15"/>
      <c r="T420" s="2"/>
      <c r="U420" s="2"/>
      <c r="V420" s="2"/>
      <c r="W420" s="2"/>
      <c r="X420" s="2"/>
      <c r="Y420" s="2"/>
      <c r="Z420" s="2"/>
      <c r="AA420" s="2"/>
      <c r="AB420" s="2"/>
    </row>
    <row r="421" spans="1:28">
      <c r="A421" s="68" t="s">
        <v>466</v>
      </c>
      <c r="B421" s="15">
        <f>IF(ISBLANK('TRNSYS-TUD'!K73),"",'TRNSYS-TUD'!K73)</f>
        <v>9.1578199486301911E-3</v>
      </c>
      <c r="C421" s="15">
        <f>IF(ISBLANK('DOE22'!K73),"",'DOE22'!K73)</f>
        <v>9.2999999999999992E-3</v>
      </c>
      <c r="D421" s="15">
        <f>IF(ISBLANK(DOE21E!K73),"",DOE21E!K73)</f>
        <v>9.2999999999999992E-3</v>
      </c>
      <c r="E421" s="15">
        <f>IF(ISBLANK(EnergyPlus1.0!K73),"",EnergyPlus1.0!K73)</f>
        <v>9.3341365659352533E-3</v>
      </c>
      <c r="F421" s="15" t="str">
        <f>IF(ISBLANK(CodyRun!K73),"",CodyRun!K73)</f>
        <v/>
      </c>
      <c r="G421" s="15">
        <f>IF(ISBLANK('HOT3000'!K73),"",'HOT3000'!K73)</f>
        <v>9.1999999999999998E-3</v>
      </c>
      <c r="H421" s="15">
        <f>IF(ISBLANK(YourData!K73),"",YourData!K73)</f>
        <v>9.2284550672210308E-3</v>
      </c>
      <c r="I421" s="15"/>
      <c r="J421" s="15"/>
      <c r="K421" s="113"/>
      <c r="L421" s="113"/>
      <c r="M421" s="13"/>
      <c r="R421" s="15"/>
      <c r="S421" s="15"/>
      <c r="T421" s="2"/>
      <c r="U421" s="2"/>
      <c r="V421" s="2"/>
      <c r="W421" s="2"/>
      <c r="X421" s="2"/>
      <c r="Y421" s="2"/>
      <c r="Z421" s="2"/>
      <c r="AA421" s="2"/>
      <c r="AB421" s="2"/>
    </row>
    <row r="422" spans="1:28">
      <c r="A422" s="68" t="s">
        <v>473</v>
      </c>
      <c r="B422" s="15">
        <f>IF(ISBLANK('TRNSYS-TUD'!K74),"",'TRNSYS-TUD'!K74)</f>
        <v>9.7752996655252524E-3</v>
      </c>
      <c r="C422" s="15" t="str">
        <f>IF(ISBLANK('DOE22'!K74),"",'DOE22'!K74)</f>
        <v/>
      </c>
      <c r="D422" s="15" t="str">
        <f>IF(ISBLANK(DOE21E!K74),"",DOE21E!K74)</f>
        <v/>
      </c>
      <c r="E422" s="15">
        <f>IF(ISBLANK(EnergyPlus1.0!K74),"",EnergyPlus1.0!K74)</f>
        <v>9.3728204667740556E-3</v>
      </c>
      <c r="F422" s="15">
        <f>IF(ISBLANK(CodyRun!K74),"",CodyRun!K74)</f>
        <v>1.0218289383561367E-2</v>
      </c>
      <c r="G422" s="15">
        <f>IF(ISBLANK('HOT3000'!K74),"",'HOT3000'!K74)</f>
        <v>1.0699999999999999E-2</v>
      </c>
      <c r="H422" s="15">
        <f>IF(ISBLANK(YourData!K74),"",YourData!K74)</f>
        <v>9.1794149529008263E-3</v>
      </c>
      <c r="I422" s="15"/>
      <c r="J422" s="15"/>
      <c r="K422" s="113"/>
      <c r="L422" s="113"/>
      <c r="M422" s="13"/>
      <c r="R422" s="15"/>
      <c r="S422" s="15"/>
      <c r="T422" s="2"/>
      <c r="U422" s="2"/>
      <c r="V422" s="2"/>
      <c r="W422" s="2"/>
      <c r="X422" s="2"/>
      <c r="Y422" s="2"/>
      <c r="Z422" s="2"/>
      <c r="AA422" s="2"/>
      <c r="AB422" s="2"/>
    </row>
    <row r="423" spans="1:28">
      <c r="A423" s="68" t="s">
        <v>475</v>
      </c>
      <c r="B423" s="15">
        <f>IF(ISBLANK('TRNSYS-TUD'!K75),"",'TRNSYS-TUD'!K75)</f>
        <v>1.1020851416122001E-2</v>
      </c>
      <c r="C423" s="15">
        <f>IF(ISBLANK('DOE22'!K75),"",'DOE22'!K75)</f>
        <v>1.14E-2</v>
      </c>
      <c r="D423" s="15">
        <f>IF(ISBLANK(DOE21E!K75),"",DOE21E!K75)</f>
        <v>1.14E-2</v>
      </c>
      <c r="E423" s="15">
        <f>IF(ISBLANK(EnergyPlus1.0!K75),"",EnergyPlus1.0!K75)</f>
        <v>1.1321565000528184E-2</v>
      </c>
      <c r="F423" s="15">
        <f>IF(ISBLANK(CodyRun!K75),"",CodyRun!K75)</f>
        <v>1.1329294934640546E-2</v>
      </c>
      <c r="G423" s="15">
        <f>IF(ISBLANK('HOT3000'!K75),"",'HOT3000'!K75)</f>
        <v>1.09E-2</v>
      </c>
      <c r="H423" s="15">
        <f>IF(ISBLANK(YourData!K75),"",YourData!K75)</f>
        <v>1.0999319598399013E-2</v>
      </c>
      <c r="I423" s="15"/>
      <c r="J423" s="15"/>
      <c r="K423" s="113"/>
      <c r="L423" s="113"/>
      <c r="M423" s="13"/>
      <c r="R423" s="15"/>
      <c r="S423" s="15"/>
      <c r="T423" s="2"/>
      <c r="U423" s="2"/>
      <c r="V423" s="2"/>
      <c r="W423" s="2"/>
      <c r="X423" s="2"/>
      <c r="Y423" s="2"/>
      <c r="Z423" s="2"/>
      <c r="AA423" s="2"/>
      <c r="AB423" s="2"/>
    </row>
    <row r="424" spans="1:28">
      <c r="A424" s="68" t="s">
        <v>477</v>
      </c>
      <c r="B424" s="15">
        <f>IF(ISBLANK('TRNSYS-TUD'!K76),"",'TRNSYS-TUD'!K76)</f>
        <v>1.1395419907407389E-2</v>
      </c>
      <c r="C424" s="15">
        <f>IF(ISBLANK('DOE22'!K76),"",'DOE22'!K76)</f>
        <v>1.14E-2</v>
      </c>
      <c r="D424" s="15">
        <f>IF(ISBLANK(DOE21E!K76),"",DOE21E!K76)</f>
        <v>1.14E-2</v>
      </c>
      <c r="E424" s="15">
        <f>IF(ISBLANK(EnergyPlus1.0!K76),"",EnergyPlus1.0!K76)</f>
        <v>1.1328906070336145E-2</v>
      </c>
      <c r="F424" s="15">
        <f>IF(ISBLANK(CodyRun!K76),"",CodyRun!K76)</f>
        <v>1.1328404956427012E-2</v>
      </c>
      <c r="G424" s="15">
        <f>IF(ISBLANK('HOT3000'!K76),"",'HOT3000'!K76)</f>
        <v>1.09E-2</v>
      </c>
      <c r="H424" s="15">
        <f>IF(ISBLANK(YourData!K76),"",YourData!K76)</f>
        <v>1.1007709968026068E-2</v>
      </c>
      <c r="I424" s="15"/>
      <c r="J424" s="15"/>
      <c r="K424" s="113"/>
      <c r="L424" s="113"/>
      <c r="M424" s="13"/>
      <c r="R424" s="15"/>
      <c r="S424" s="15"/>
      <c r="T424" s="2"/>
      <c r="U424" s="2"/>
      <c r="V424" s="2"/>
      <c r="W424" s="2"/>
      <c r="X424" s="2"/>
      <c r="Y424" s="2"/>
      <c r="Z424" s="2"/>
      <c r="AA424" s="2"/>
      <c r="AB424" s="2"/>
    </row>
    <row r="425" spans="1:28">
      <c r="A425" s="68" t="s">
        <v>478</v>
      </c>
      <c r="B425" s="15">
        <f>IF(ISBLANK('TRNSYS-TUD'!K77),"",'TRNSYS-TUD'!K77)</f>
        <v>6.6924052328766054E-3</v>
      </c>
      <c r="C425" s="15" t="str">
        <f>IF(ISBLANK('DOE22'!K77),"",'DOE22'!K77)</f>
        <v/>
      </c>
      <c r="D425" s="15" t="str">
        <f>IF(ISBLANK(DOE21E!K77),"",DOE21E!K77)</f>
        <v/>
      </c>
      <c r="E425" s="15">
        <f>IF(ISBLANK(EnergyPlus1.0!K77),"",EnergyPlus1.0!K77)</f>
        <v>6.0452034145840527E-3</v>
      </c>
      <c r="F425" s="15">
        <f>IF(ISBLANK(CodyRun!K77),"",CodyRun!K77)</f>
        <v>7.0233744292240554E-3</v>
      </c>
      <c r="G425" s="15">
        <f>IF(ISBLANK('HOT3000'!K77),"",'HOT3000'!K77)</f>
        <v>7.6299999999999996E-3</v>
      </c>
      <c r="H425" s="15">
        <f>IF(ISBLANK(YourData!K77),"",YourData!K77)</f>
        <v>6.0029256976774298E-3</v>
      </c>
      <c r="I425" s="15"/>
      <c r="J425" s="15"/>
      <c r="K425" s="113"/>
      <c r="L425" s="113"/>
      <c r="M425" s="13"/>
      <c r="R425" s="15"/>
      <c r="S425" s="15"/>
      <c r="T425" s="2"/>
      <c r="U425" s="2"/>
      <c r="V425" s="2"/>
      <c r="W425" s="2"/>
      <c r="X425" s="2"/>
      <c r="Y425" s="2"/>
      <c r="Z425" s="2"/>
      <c r="AA425" s="2"/>
      <c r="AB425" s="2"/>
    </row>
    <row r="426" spans="1:28">
      <c r="A426" s="68" t="s">
        <v>479</v>
      </c>
      <c r="B426" s="15">
        <f>IF(ISBLANK('TRNSYS-TUD'!K78),"",'TRNSYS-TUD'!K78)</f>
        <v>8.1904468938349267E-3</v>
      </c>
      <c r="C426" s="15" t="str">
        <f>IF(ISBLANK('DOE22'!K78),"",'DOE22'!K78)</f>
        <v/>
      </c>
      <c r="D426" s="15" t="str">
        <f>IF(ISBLANK(DOE21E!K78),"",DOE21E!K78)</f>
        <v/>
      </c>
      <c r="E426" s="15">
        <f>IF(ISBLANK(EnergyPlus1.0!K78),"",EnergyPlus1.0!K78)</f>
        <v>7.6074108758045125E-3</v>
      </c>
      <c r="F426" s="15">
        <f>IF(ISBLANK(CodyRun!K78),"",CodyRun!K78)</f>
        <v>8.5797287671236355E-3</v>
      </c>
      <c r="G426" s="15">
        <f>IF(ISBLANK('HOT3000'!K78),"",'HOT3000'!K78)</f>
        <v>9.0100000000000006E-3</v>
      </c>
      <c r="H426" s="15">
        <f>IF(ISBLANK(YourData!K78),"",YourData!K78)</f>
        <v>7.485739875481066E-3</v>
      </c>
      <c r="I426" s="15"/>
      <c r="J426" s="15"/>
      <c r="K426" s="113"/>
      <c r="L426" s="113"/>
      <c r="M426" s="13"/>
      <c r="R426" s="15"/>
      <c r="S426" s="15"/>
      <c r="T426" s="2"/>
      <c r="U426" s="2"/>
      <c r="V426" s="2"/>
      <c r="W426" s="2"/>
      <c r="X426" s="2"/>
      <c r="Y426" s="2"/>
      <c r="Z426" s="2"/>
      <c r="AA426" s="2"/>
      <c r="AB426" s="2"/>
    </row>
    <row r="427" spans="1:28">
      <c r="A427" s="68" t="s">
        <v>480</v>
      </c>
      <c r="B427" s="15">
        <f>IF(ISBLANK('TRNSYS-TUD'!K79),"",'TRNSYS-TUD'!K79)</f>
        <v>1.3712712512557254E-2</v>
      </c>
      <c r="C427" s="15" t="str">
        <f>IF(ISBLANK('DOE22'!K79),"",'DOE22'!K79)</f>
        <v/>
      </c>
      <c r="D427" s="15" t="str">
        <f>IF(ISBLANK(DOE21E!K79),"",DOE21E!K79)</f>
        <v/>
      </c>
      <c r="E427" s="15">
        <f>IF(ISBLANK(EnergyPlus1.0!K79),"",EnergyPlus1.0!K79)</f>
        <v>1.3801573414694047E-2</v>
      </c>
      <c r="F427" s="15">
        <f>IF(ISBLANK(CodyRun!K79),"",CodyRun!K79)</f>
        <v>1.3980307305935722E-2</v>
      </c>
      <c r="G427" s="15">
        <f>IF(ISBLANK('HOT3000'!K79),"",'HOT3000'!K79)</f>
        <v>1.5100000000000001E-2</v>
      </c>
      <c r="H427" s="15">
        <f>IF(ISBLANK(YourData!K79),"",YourData!K79)</f>
        <v>1.3464409476657257E-2</v>
      </c>
      <c r="I427" s="15"/>
      <c r="J427" s="15"/>
      <c r="K427" s="113"/>
      <c r="L427" s="113"/>
      <c r="M427" s="13"/>
      <c r="R427" s="15"/>
      <c r="S427" s="15"/>
      <c r="T427" s="2"/>
      <c r="U427" s="2"/>
      <c r="V427" s="2"/>
      <c r="W427" s="2"/>
      <c r="X427" s="2"/>
      <c r="Y427" s="2"/>
      <c r="Z427" s="2"/>
      <c r="AA427" s="2"/>
      <c r="AB427" s="2"/>
    </row>
    <row r="428" spans="1:28">
      <c r="A428" s="68" t="s">
        <v>481</v>
      </c>
      <c r="B428" s="15">
        <f>IF(ISBLANK('TRNSYS-TUD'!K80),"",'TRNSYS-TUD'!K80)</f>
        <v>6.2265487134692283E-3</v>
      </c>
      <c r="C428" s="15" t="str">
        <f>IF(ISBLANK('DOE22'!K80),"",'DOE22'!K80)</f>
        <v/>
      </c>
      <c r="D428" s="15" t="str">
        <f>IF(ISBLANK(DOE21E!K80),"",DOE21E!K80)</f>
        <v/>
      </c>
      <c r="E428" s="15">
        <f>IF(ISBLANK(EnergyPlus1.0!K80),"",EnergyPlus1.0!K80)</f>
        <v>6.7121705069788651E-3</v>
      </c>
      <c r="F428" s="15">
        <f>IF(ISBLANK(CodyRun!K80),"",CodyRun!K80)</f>
        <v>5.7975094748851539E-3</v>
      </c>
      <c r="G428" s="15">
        <f>IF(ISBLANK('HOT3000'!K80),"",'HOT3000'!K80)</f>
        <v>6.6699999999999997E-3</v>
      </c>
      <c r="H428" s="15">
        <f>IF(ISBLANK(YourData!K80),"",YourData!K80)</f>
        <v>2.8697004143861766E-3</v>
      </c>
      <c r="I428" s="15"/>
      <c r="J428" s="15"/>
      <c r="K428" s="113"/>
      <c r="L428" s="113"/>
      <c r="M428" s="13"/>
      <c r="R428" s="15"/>
      <c r="S428" s="15"/>
      <c r="T428" s="2"/>
      <c r="U428" s="2"/>
      <c r="V428" s="2"/>
      <c r="W428" s="2"/>
      <c r="X428" s="2"/>
      <c r="Y428" s="2"/>
      <c r="Z428" s="2"/>
      <c r="AA428" s="2"/>
      <c r="AB428" s="2"/>
    </row>
    <row r="429" spans="1:28">
      <c r="A429" s="68" t="s">
        <v>482</v>
      </c>
      <c r="B429" s="15">
        <f>IF(ISBLANK('TRNSYS-TUD'!K81),"",'TRNSYS-TUD'!K81)</f>
        <v>4.4601085502286733E-3</v>
      </c>
      <c r="C429" s="15" t="str">
        <f>IF(ISBLANK('DOE22'!K81),"",'DOE22'!K81)</f>
        <v/>
      </c>
      <c r="D429" s="15" t="str">
        <f>IF(ISBLANK(DOE21E!K81),"",DOE21E!K81)</f>
        <v/>
      </c>
      <c r="E429" s="15">
        <f>IF(ISBLANK(EnergyPlus1.0!K81),"",EnergyPlus1.0!K81)</f>
        <v>4.3466454491170375E-3</v>
      </c>
      <c r="F429" s="15">
        <f>IF(ISBLANK(CodyRun!K81),"",CodyRun!K81)</f>
        <v>3.8545738584480375E-3</v>
      </c>
      <c r="G429" s="15">
        <f>IF(ISBLANK('HOT3000'!K81),"",'HOT3000'!K81)</f>
        <v>4.6299999999999996E-3</v>
      </c>
      <c r="H429" s="15">
        <f>IF(ISBLANK(YourData!K81),"",YourData!K81)</f>
        <v>2.8697004143861905E-3</v>
      </c>
      <c r="I429" s="15"/>
      <c r="J429" s="15"/>
      <c r="K429" s="113"/>
      <c r="L429" s="113"/>
    </row>
    <row r="430" spans="1:28">
      <c r="A430" s="69" t="s">
        <v>483</v>
      </c>
      <c r="B430" s="15">
        <f>IF(ISBLANK('TRNSYS-TUD'!K82),"",'TRNSYS-TUD'!K82)</f>
        <v>6.2265487134692283E-3</v>
      </c>
      <c r="C430" s="15" t="str">
        <f>IF(ISBLANK('DOE22'!K82),"",'DOE22'!K82)</f>
        <v/>
      </c>
      <c r="D430" s="15" t="str">
        <f>IF(ISBLANK(DOE21E!K82),"",DOE21E!K82)</f>
        <v/>
      </c>
      <c r="E430" s="15">
        <f>IF(ISBLANK(EnergyPlus1.0!K82),"",EnergyPlus1.0!K82)</f>
        <v>6.7334027874231782E-3</v>
      </c>
      <c r="F430" s="15">
        <f>IF(ISBLANK(CodyRun!K82),"",CodyRun!K82)</f>
        <v>6.7490358447480567E-3</v>
      </c>
      <c r="G430" s="15">
        <f>IF(ISBLANK('HOT3000'!K82),"",'HOT3000'!K82)</f>
        <v>7.2199999999999999E-3</v>
      </c>
      <c r="H430" s="15">
        <f>IF(ISBLANK(YourData!K82),"",YourData!K82)</f>
        <v>2.8697004143861766E-3</v>
      </c>
      <c r="I430" s="15"/>
      <c r="J430" s="15"/>
      <c r="K430" s="113"/>
      <c r="L430" s="113"/>
    </row>
    <row r="437" spans="1:12">
      <c r="A437" t="s">
        <v>225</v>
      </c>
      <c r="B437" s="113"/>
      <c r="C437" s="113"/>
      <c r="D437" s="113"/>
      <c r="E437" s="113"/>
      <c r="F437" s="113"/>
      <c r="G437" s="113"/>
    </row>
    <row r="438" spans="1:12">
      <c r="A438" s="2"/>
      <c r="B438" s="10"/>
      <c r="C438" s="10"/>
      <c r="D438" s="10"/>
      <c r="E438" s="10"/>
      <c r="F438" s="10"/>
    </row>
    <row r="439" spans="1:12">
      <c r="A439" s="2"/>
      <c r="B439" s="10" t="s">
        <v>237</v>
      </c>
      <c r="C439" s="10" t="s">
        <v>249</v>
      </c>
      <c r="D439" s="10" t="s">
        <v>250</v>
      </c>
      <c r="E439" s="10" t="s">
        <v>357</v>
      </c>
      <c r="F439" s="10" t="s">
        <v>304</v>
      </c>
      <c r="G439" s="10" t="s">
        <v>384</v>
      </c>
      <c r="H439" s="10" t="str">
        <f>YourData!J$4</f>
        <v>Tested Prg</v>
      </c>
      <c r="I439" s="10"/>
      <c r="J439" s="10"/>
    </row>
    <row r="440" spans="1:12">
      <c r="A440" s="68" t="s">
        <v>445</v>
      </c>
      <c r="B440" s="13">
        <f>IF(ISBLANK('TRNSYS-TUD'!L62),"",'TRNSYS-TUD'!L62)</f>
        <v>48.614860102739854</v>
      </c>
      <c r="C440" s="13">
        <f>IF(ISBLANK('DOE22'!L62),"",'DOE22'!L62)</f>
        <v>48.26</v>
      </c>
      <c r="D440" s="13">
        <f>IF(ISBLANK(DOE21E!L62),"",DOE21E!L62)</f>
        <v>48.28</v>
      </c>
      <c r="E440" s="13">
        <f>IF(ISBLANK(EnergyPlus1.0!L62),"",EnergyPlus1.0!L62)</f>
        <v>48.591346895546273</v>
      </c>
      <c r="F440" s="13">
        <f>IF(ISBLANK(CodyRun!L62),"",CodyRun!L62)</f>
        <v>47.82614155251165</v>
      </c>
      <c r="G440" s="13">
        <f>IF(ISBLANK('HOT3000'!L62),"",'HOT3000'!L62)</f>
        <v>47.93</v>
      </c>
      <c r="H440" s="13">
        <f>IF(ISBLANK(YourData!L62),"",YourData!L62)</f>
        <v>47.9538131904797</v>
      </c>
      <c r="I440" s="13"/>
      <c r="J440" s="13"/>
      <c r="K440" s="94"/>
      <c r="L440" s="94"/>
    </row>
    <row r="441" spans="1:12">
      <c r="A441" s="68" t="s">
        <v>446</v>
      </c>
      <c r="B441" s="13">
        <f>IF(ISBLANK('TRNSYS-TUD'!L63),"",'TRNSYS-TUD'!L63)</f>
        <v>58.330700913241614</v>
      </c>
      <c r="C441" s="13">
        <f>IF(ISBLANK('DOE22'!L63),"",'DOE22'!L63)</f>
        <v>58.51</v>
      </c>
      <c r="D441" s="13">
        <f>IF(ISBLANK(DOE21E!L63),"",DOE21E!L63)</f>
        <v>58.53</v>
      </c>
      <c r="E441" s="13">
        <f>IF(ISBLANK(EnergyPlus1.0!L63),"",EnergyPlus1.0!L63)</f>
        <v>58.551189713651723</v>
      </c>
      <c r="F441" s="13">
        <f>IF(ISBLANK(CodyRun!L63),"",CodyRun!L63)</f>
        <v>57.840981735158394</v>
      </c>
      <c r="G441" s="13">
        <f>IF(ISBLANK('HOT3000'!L63),"",'HOT3000'!L63)</f>
        <v>57.8</v>
      </c>
      <c r="H441" s="13">
        <f>IF(ISBLANK(YourData!L63),"",YourData!L63)</f>
        <v>58.005893986001269</v>
      </c>
      <c r="I441" s="13"/>
      <c r="J441" s="13"/>
      <c r="K441" s="94"/>
      <c r="L441" s="94"/>
    </row>
    <row r="442" spans="1:12">
      <c r="A442" s="68" t="s">
        <v>447</v>
      </c>
      <c r="B442" s="13">
        <f>IF(ISBLANK('TRNSYS-TUD'!L64),"",'TRNSYS-TUD'!L64)</f>
        <v>52.00530301369875</v>
      </c>
      <c r="C442" s="13">
        <f>IF(ISBLANK('DOE22'!L64),"",'DOE22'!L64)</f>
        <v>51.21</v>
      </c>
      <c r="D442" s="13">
        <f>IF(ISBLANK(DOE21E!L64),"",DOE21E!L64)</f>
        <v>51.25</v>
      </c>
      <c r="E442" s="13">
        <f>IF(ISBLANK(EnergyPlus1.0!L64),"",EnergyPlus1.0!L64)</f>
        <v>51.840732133597186</v>
      </c>
      <c r="F442" s="13">
        <f>IF(ISBLANK(CodyRun!L64),"",CodyRun!L64)</f>
        <v>51.103424657534461</v>
      </c>
      <c r="G442" s="13">
        <f>IF(ISBLANK('HOT3000'!L64),"",'HOT3000'!L64)</f>
        <v>49.94</v>
      </c>
      <c r="H442" s="13">
        <f>IF(ISBLANK(YourData!L64),"",YourData!L64)</f>
        <v>51.455053141655128</v>
      </c>
      <c r="I442" s="13"/>
      <c r="J442" s="13"/>
      <c r="K442" s="94"/>
      <c r="L442" s="94"/>
    </row>
    <row r="443" spans="1:12">
      <c r="A443" s="68" t="s">
        <v>448</v>
      </c>
      <c r="B443" s="13">
        <f>IF(ISBLANK('TRNSYS-TUD'!L65),"",'TRNSYS-TUD'!L65)</f>
        <v>50.844470547945278</v>
      </c>
      <c r="C443" s="13">
        <f>IF(ISBLANK('DOE22'!L65),"",'DOE22'!L65)</f>
        <v>50.58</v>
      </c>
      <c r="D443" s="13">
        <f>IF(ISBLANK(DOE21E!L65),"",DOE21E!L65)</f>
        <v>50.65</v>
      </c>
      <c r="E443" s="13">
        <f>IF(ISBLANK(EnergyPlus1.0!L65),"",EnergyPlus1.0!L65)</f>
        <v>51.176480537902123</v>
      </c>
      <c r="F443" s="13">
        <f>IF(ISBLANK(CodyRun!L65),"",CodyRun!L65)</f>
        <v>50.084817351598268</v>
      </c>
      <c r="G443" s="13">
        <f>IF(ISBLANK('HOT3000'!L65),"",'HOT3000'!L65)</f>
        <v>50.7</v>
      </c>
      <c r="H443" s="13">
        <f>IF(ISBLANK(YourData!L65),"",YourData!L65)</f>
        <v>66.353985344670846</v>
      </c>
      <c r="I443" s="13"/>
      <c r="J443" s="13"/>
      <c r="K443" s="94"/>
      <c r="L443" s="94"/>
    </row>
    <row r="444" spans="1:12">
      <c r="A444" s="68" t="s">
        <v>449</v>
      </c>
      <c r="B444" s="13">
        <f>IF(ISBLANK('TRNSYS-TUD'!L66),"",'TRNSYS-TUD'!L66)</f>
        <v>51.085032043379037</v>
      </c>
      <c r="C444" s="13">
        <f>IF(ISBLANK('DOE22'!L66),"",'DOE22'!L66)</f>
        <v>50.69</v>
      </c>
      <c r="D444" s="13">
        <f>IF(ISBLANK(DOE21E!L66),"",DOE21E!L66)</f>
        <v>50.73</v>
      </c>
      <c r="E444" s="13">
        <f>IF(ISBLANK(EnergyPlus1.0!L66),"",EnergyPlus1.0!L66)</f>
        <v>51.147929446358489</v>
      </c>
      <c r="F444" s="13">
        <f>IF(ISBLANK(CodyRun!L66),"",CodyRun!L66)</f>
        <v>50.296689497717153</v>
      </c>
      <c r="G444" s="13">
        <f>IF(ISBLANK('HOT3000'!L66),"",'HOT3000'!L66)</f>
        <v>50.78</v>
      </c>
      <c r="H444" s="13">
        <f>IF(ISBLANK(YourData!L66),"",YourData!L66)</f>
        <v>66.831281928022577</v>
      </c>
      <c r="I444" s="13"/>
      <c r="J444" s="13"/>
      <c r="K444" s="94"/>
      <c r="L444" s="94"/>
    </row>
    <row r="445" spans="1:12">
      <c r="A445" s="68" t="s">
        <v>450</v>
      </c>
      <c r="B445" s="13">
        <f>IF(ISBLANK('TRNSYS-TUD'!L67),"",'TRNSYS-TUD'!L67)</f>
        <v>45.48395562785403</v>
      </c>
      <c r="C445" s="13">
        <f>IF(ISBLANK('DOE22'!L67),"",'DOE22'!L67)</f>
        <v>45.45</v>
      </c>
      <c r="D445" s="13">
        <f>IF(ISBLANK(DOE21E!L67),"",DOE21E!L67)</f>
        <v>45.55</v>
      </c>
      <c r="E445" s="13">
        <f>IF(ISBLANK(EnergyPlus1.0!L67),"",EnergyPlus1.0!L67)</f>
        <v>45.173132231517705</v>
      </c>
      <c r="F445" s="13">
        <f>IF(ISBLANK(CodyRun!L67),"",CodyRun!L67)</f>
        <v>44.316210045662174</v>
      </c>
      <c r="G445" s="13">
        <f>IF(ISBLANK('HOT3000'!L67),"",'HOT3000'!L67)</f>
        <v>44.56</v>
      </c>
      <c r="H445" s="13">
        <f>IF(ISBLANK(YourData!L67),"",YourData!L67)</f>
        <v>44.610167223283916</v>
      </c>
      <c r="I445" s="13"/>
      <c r="J445" s="13"/>
      <c r="K445" s="94"/>
      <c r="L445" s="94"/>
    </row>
    <row r="446" spans="1:12">
      <c r="A446" s="68" t="s">
        <v>451</v>
      </c>
      <c r="B446" s="13">
        <f>IF(ISBLANK('TRNSYS-TUD'!L68),"",'TRNSYS-TUD'!L68)</f>
        <v>41.033473984018258</v>
      </c>
      <c r="C446" s="13">
        <f>IF(ISBLANK('DOE22'!L68),"",'DOE22'!L68)</f>
        <v>41.49</v>
      </c>
      <c r="D446" s="13">
        <f>IF(ISBLANK(DOE21E!L68),"",DOE21E!L68)</f>
        <v>41.49</v>
      </c>
      <c r="E446" s="13">
        <f>IF(ISBLANK(EnergyPlus1.0!L68),"",EnergyPlus1.0!L68)</f>
        <v>42.369485894137831</v>
      </c>
      <c r="F446" s="13">
        <f>IF(ISBLANK(CodyRun!L68),"",CodyRun!L68)</f>
        <v>40.87100456621188</v>
      </c>
      <c r="G446" s="13">
        <f>IF(ISBLANK('HOT3000'!L68),"",'HOT3000'!L68)</f>
        <v>41.21</v>
      </c>
      <c r="H446" s="13">
        <f>IF(ISBLANK(YourData!L68),"",YourData!L68)</f>
        <v>41.383329876514111</v>
      </c>
      <c r="I446" s="13"/>
      <c r="J446" s="13"/>
      <c r="K446" s="94"/>
      <c r="L446" s="94"/>
    </row>
    <row r="447" spans="1:12">
      <c r="A447" s="68" t="s">
        <v>462</v>
      </c>
      <c r="B447" s="13">
        <f>IF(ISBLANK('TRNSYS-TUD'!L69),"",'TRNSYS-TUD'!L69)</f>
        <v>50.770897728310473</v>
      </c>
      <c r="C447" s="13">
        <f>IF(ISBLANK('DOE22'!L69),"",'DOE22'!L69)</f>
        <v>52.21</v>
      </c>
      <c r="D447" s="13">
        <f>IF(ISBLANK(DOE21E!L69),"",DOE21E!L69)</f>
        <v>52.25</v>
      </c>
      <c r="E447" s="13">
        <f>IF(ISBLANK(EnergyPlus1.0!L69),"",EnergyPlus1.0!L69)</f>
        <v>52.54853969492693</v>
      </c>
      <c r="F447" s="13" t="str">
        <f>IF(ISBLANK(CodyRun!L69),"",CodyRun!L69)</f>
        <v/>
      </c>
      <c r="G447" s="13">
        <f>IF(ISBLANK('HOT3000'!L69),"",'HOT3000'!L69)</f>
        <v>52.01</v>
      </c>
      <c r="H447" s="13">
        <f>IF(ISBLANK(YourData!L69),"",YourData!L69)</f>
        <v>53.702736845475286</v>
      </c>
      <c r="I447" s="13"/>
      <c r="J447" s="13"/>
      <c r="K447" s="94"/>
      <c r="L447" s="94"/>
    </row>
    <row r="448" spans="1:12">
      <c r="A448" s="68" t="s">
        <v>463</v>
      </c>
      <c r="B448" s="13">
        <f>IF(ISBLANK('TRNSYS-TUD'!L70),"",'TRNSYS-TUD'!L70)</f>
        <v>50.497098949771569</v>
      </c>
      <c r="C448" s="13">
        <f>IF(ISBLANK('DOE22'!L70),"",'DOE22'!L70)</f>
        <v>49.65</v>
      </c>
      <c r="D448" s="13">
        <f>IF(ISBLANK(DOE21E!L70),"",DOE21E!L70)</f>
        <v>49.63</v>
      </c>
      <c r="E448" s="13" t="str">
        <f>IF(ISBLANK(EnergyPlus1.0!L70),"",EnergyPlus1.0!L70)</f>
        <v/>
      </c>
      <c r="F448" s="13" t="str">
        <f>IF(ISBLANK(CodyRun!L70),"",CodyRun!L70)</f>
        <v/>
      </c>
      <c r="G448" s="13">
        <f>IF(ISBLANK('HOT3000'!L70),"",'HOT3000'!L70)</f>
        <v>49.75</v>
      </c>
      <c r="H448" s="13">
        <f>IF(ISBLANK(YourData!L70),"",YourData!L70)</f>
        <v>47.9538131904797</v>
      </c>
      <c r="I448" s="13"/>
      <c r="J448" s="13"/>
      <c r="K448" s="94"/>
      <c r="L448" s="94"/>
    </row>
    <row r="449" spans="1:12">
      <c r="A449" s="68" t="s">
        <v>464</v>
      </c>
      <c r="B449" s="13">
        <f>IF(ISBLANK('TRNSYS-TUD'!L71),"",'TRNSYS-TUD'!L71)</f>
        <v>48.779368002283327</v>
      </c>
      <c r="C449" s="13">
        <f>IF(ISBLANK('DOE22'!L71),"",'DOE22'!L71)</f>
        <v>49.14</v>
      </c>
      <c r="D449" s="13">
        <f>IF(ISBLANK(DOE21E!L71),"",DOE21E!L71)</f>
        <v>48.97</v>
      </c>
      <c r="E449" s="13">
        <f>IF(ISBLANK(EnergyPlus1.0!L71),"",EnergyPlus1.0!L71)</f>
        <v>49.398107707698259</v>
      </c>
      <c r="F449" s="13" t="str">
        <f>IF(ISBLANK(CodyRun!L71),"",CodyRun!L71)</f>
        <v/>
      </c>
      <c r="G449" s="13">
        <f>IF(ISBLANK('HOT3000'!L71),"",'HOT3000'!L71)</f>
        <v>48.76</v>
      </c>
      <c r="H449" s="13">
        <f>IF(ISBLANK(YourData!L71),"",YourData!L71)</f>
        <v>47.9538131904797</v>
      </c>
      <c r="I449" s="13"/>
      <c r="J449" s="13"/>
      <c r="K449" s="94"/>
      <c r="L449" s="94"/>
    </row>
    <row r="450" spans="1:12">
      <c r="A450" s="68" t="s">
        <v>465</v>
      </c>
      <c r="B450" s="13">
        <f>IF(ISBLANK('TRNSYS-TUD'!L72),"",'TRNSYS-TUD'!L72)</f>
        <v>48.821944840182738</v>
      </c>
      <c r="C450" s="13">
        <f>IF(ISBLANK('DOE22'!L72),"",'DOE22'!L72)</f>
        <v>49.17</v>
      </c>
      <c r="D450" s="13">
        <f>IF(ISBLANK(DOE21E!L72),"",DOE21E!L72)</f>
        <v>49.3</v>
      </c>
      <c r="E450" s="13">
        <f>IF(ISBLANK(EnergyPlus1.0!L72),"",EnergyPlus1.0!L72)</f>
        <v>49.60023137086997</v>
      </c>
      <c r="F450" s="13" t="str">
        <f>IF(ISBLANK(CodyRun!L72),"",CodyRun!L72)</f>
        <v/>
      </c>
      <c r="G450" s="13">
        <f>IF(ISBLANK('HOT3000'!L72),"",'HOT3000'!L72)</f>
        <v>49.17</v>
      </c>
      <c r="H450" s="13">
        <f>IF(ISBLANK(YourData!L72),"",YourData!L72)</f>
        <v>51.645882143733672</v>
      </c>
      <c r="I450" s="13"/>
      <c r="J450" s="13"/>
      <c r="K450" s="94"/>
      <c r="L450" s="94"/>
    </row>
    <row r="451" spans="1:12">
      <c r="A451" s="68" t="s">
        <v>466</v>
      </c>
      <c r="B451" s="13">
        <f>IF(ISBLANK('TRNSYS-TUD'!L73),"",'TRNSYS-TUD'!L73)</f>
        <v>48.329768664383728</v>
      </c>
      <c r="C451" s="13">
        <f>IF(ISBLANK('DOE22'!L73),"",'DOE22'!L73)</f>
        <v>48.46</v>
      </c>
      <c r="D451" s="13">
        <f>IF(ISBLANK(DOE21E!L73),"",DOE21E!L73)</f>
        <v>48.57</v>
      </c>
      <c r="E451" s="13">
        <f>IF(ISBLANK(EnergyPlus1.0!L73),"",EnergyPlus1.0!L73)</f>
        <v>48.828838390428388</v>
      </c>
      <c r="F451" s="13" t="str">
        <f>IF(ISBLANK(CodyRun!L73),"",CodyRun!L73)</f>
        <v/>
      </c>
      <c r="G451" s="13">
        <f>IF(ISBLANK('HOT3000'!L73),"",'HOT3000'!L73)</f>
        <v>48.23</v>
      </c>
      <c r="H451" s="13">
        <f>IF(ISBLANK(YourData!L73),"",YourData!L73)</f>
        <v>50.230511644807947</v>
      </c>
      <c r="I451" s="13"/>
      <c r="J451" s="13"/>
      <c r="K451" s="94"/>
      <c r="L451" s="94"/>
    </row>
    <row r="452" spans="1:12">
      <c r="A452" s="68" t="s">
        <v>473</v>
      </c>
      <c r="B452" s="13">
        <f>IF(ISBLANK('TRNSYS-TUD'!L74),"",'TRNSYS-TUD'!L74)</f>
        <v>66.526122203196252</v>
      </c>
      <c r="C452" s="13" t="str">
        <f>IF(ISBLANK('DOE22'!L74),"",'DOE22'!L74)</f>
        <v/>
      </c>
      <c r="D452" s="13" t="str">
        <f>IF(ISBLANK(DOE21E!L74),"",DOE21E!L74)</f>
        <v/>
      </c>
      <c r="E452" s="13">
        <f>IF(ISBLANK(EnergyPlus1.0!L74),"",EnergyPlus1.0!L74)</f>
        <v>59.197577148679706</v>
      </c>
      <c r="F452" s="13">
        <f>IF(ISBLANK(CodyRun!L74),"",CodyRun!L74)</f>
        <v>65.941894977171202</v>
      </c>
      <c r="G452" s="13">
        <f>IF(ISBLANK('HOT3000'!L74),"",'HOT3000'!L74)</f>
        <v>63.73</v>
      </c>
      <c r="H452" s="13">
        <f>IF(ISBLANK(YourData!L74),"",YourData!L74)</f>
        <v>57.756151224285503</v>
      </c>
      <c r="I452" s="13"/>
      <c r="J452" s="13"/>
      <c r="K452" s="94"/>
      <c r="L452" s="94"/>
    </row>
    <row r="453" spans="1:12">
      <c r="A453" s="68" t="s">
        <v>475</v>
      </c>
      <c r="B453" s="13">
        <f>IF(ISBLANK('TRNSYS-TUD'!L75),"",'TRNSYS-TUD'!L75)</f>
        <v>57.047631889978156</v>
      </c>
      <c r="C453" s="13">
        <f>IF(ISBLANK('DOE22'!L75),"",'DOE22'!L75)</f>
        <v>57.47</v>
      </c>
      <c r="D453" s="13">
        <f>IF(ISBLANK(DOE21E!L75),"",DOE21E!L75)</f>
        <v>57.47</v>
      </c>
      <c r="E453" s="13">
        <f>IF(ISBLANK(EnergyPlus1.0!L75),"",EnergyPlus1.0!L75)</f>
        <v>57.32189972846286</v>
      </c>
      <c r="F453" s="13">
        <f>IF(ISBLANK(CodyRun!L75),"",CodyRun!L75)</f>
        <v>57.072167755988787</v>
      </c>
      <c r="G453" s="13">
        <f>IF(ISBLANK('HOT3000'!L75),"",'HOT3000'!L75)</f>
        <v>55.13</v>
      </c>
      <c r="H453" s="13">
        <f>IF(ISBLANK(YourData!L75),"",YourData!L75)</f>
        <v>55.660081589223303</v>
      </c>
      <c r="I453" s="13"/>
      <c r="J453" s="13"/>
      <c r="K453" s="94"/>
      <c r="L453" s="94"/>
    </row>
    <row r="454" spans="1:12">
      <c r="A454" s="68" t="s">
        <v>477</v>
      </c>
      <c r="B454" s="13">
        <f>IF(ISBLANK('TRNSYS-TUD'!L76),"",'TRNSYS-TUD'!L76)</f>
        <v>54.700072821350801</v>
      </c>
      <c r="C454" s="13">
        <f>IF(ISBLANK('DOE22'!L76),"",'DOE22'!L76)</f>
        <v>57.36</v>
      </c>
      <c r="D454" s="13">
        <f>IF(ISBLANK(DOE21E!L76),"",DOE21E!L76)</f>
        <v>57.36</v>
      </c>
      <c r="E454" s="13">
        <f>IF(ISBLANK(EnergyPlus1.0!L76),"",EnergyPlus1.0!L76)</f>
        <v>57.436072529358171</v>
      </c>
      <c r="F454" s="13">
        <f>IF(ISBLANK(CodyRun!L76),"",CodyRun!L76)</f>
        <v>57.061546840956055</v>
      </c>
      <c r="G454" s="13">
        <f>IF(ISBLANK('HOT3000'!L76),"",'HOT3000'!L76)</f>
        <v>55.24</v>
      </c>
      <c r="H454" s="13">
        <f>IF(ISBLANK(YourData!L76),"",YourData!L76)</f>
        <v>55.77799583116164</v>
      </c>
      <c r="I454" s="13"/>
      <c r="J454" s="13"/>
      <c r="K454" s="94"/>
      <c r="L454" s="94"/>
    </row>
    <row r="455" spans="1:12">
      <c r="A455" s="68" t="s">
        <v>478</v>
      </c>
      <c r="B455" s="13">
        <f>IF(ISBLANK('TRNSYS-TUD'!L77),"",'TRNSYS-TUD'!L77)</f>
        <v>69.874455981734982</v>
      </c>
      <c r="C455" s="13" t="str">
        <f>IF(ISBLANK('DOE22'!L77),"",'DOE22'!L77)</f>
        <v/>
      </c>
      <c r="D455" s="13" t="str">
        <f>IF(ISBLANK(DOE21E!L77),"",DOE21E!L77)</f>
        <v/>
      </c>
      <c r="E455" s="13">
        <f>IF(ISBLANK(EnergyPlus1.0!L77),"",EnergyPlus1.0!L77)</f>
        <v>61.404915584365284</v>
      </c>
      <c r="F455" s="13">
        <f>IF(ISBLANK(CodyRun!L77),"",CodyRun!L77)</f>
        <v>70.226826484016939</v>
      </c>
      <c r="G455" s="13">
        <f>IF(ISBLANK('HOT3000'!L77),"",'HOT3000'!L77)</f>
        <v>72.17</v>
      </c>
      <c r="H455" s="13">
        <f>IF(ISBLANK(YourData!L77),"",YourData!L77)</f>
        <v>60.624770364746439</v>
      </c>
      <c r="I455" s="13"/>
      <c r="J455" s="13"/>
      <c r="K455" s="94"/>
      <c r="L455" s="94"/>
    </row>
    <row r="456" spans="1:12">
      <c r="A456" s="68" t="s">
        <v>479</v>
      </c>
      <c r="B456" s="13">
        <f>IF(ISBLANK('TRNSYS-TUD'!L78),"",'TRNSYS-TUD'!L78)</f>
        <v>68.677375262557277</v>
      </c>
      <c r="C456" s="13" t="str">
        <f>IF(ISBLANK('DOE22'!L78),"",'DOE22'!L78)</f>
        <v/>
      </c>
      <c r="D456" s="13" t="str">
        <f>IF(ISBLANK(DOE21E!L78),"",DOE21E!L78)</f>
        <v/>
      </c>
      <c r="E456" s="13">
        <f>IF(ISBLANK(EnergyPlus1.0!L78),"",EnergyPlus1.0!L78)</f>
        <v>60.752361597671459</v>
      </c>
      <c r="F456" s="13">
        <f>IF(ISBLANK(CodyRun!L78),"",CodyRun!L78)</f>
        <v>68.231392694061995</v>
      </c>
      <c r="G456" s="13">
        <f>IF(ISBLANK('HOT3000'!L78),"",'HOT3000'!L78)</f>
        <v>68.11</v>
      </c>
      <c r="H456" s="13">
        <f>IF(ISBLANK(YourData!L78),"",YourData!L78)</f>
        <v>59.417742675842611</v>
      </c>
      <c r="I456" s="13"/>
      <c r="J456" s="13"/>
      <c r="K456" s="94"/>
      <c r="L456" s="94"/>
    </row>
    <row r="457" spans="1:12">
      <c r="A457" s="68" t="s">
        <v>480</v>
      </c>
      <c r="B457" s="13">
        <f>IF(ISBLANK('TRNSYS-TUD'!L79),"",'TRNSYS-TUD'!L79)</f>
        <v>61.467399063927004</v>
      </c>
      <c r="C457" s="13" t="str">
        <f>IF(ISBLANK('DOE22'!L79),"",'DOE22'!L79)</f>
        <v/>
      </c>
      <c r="D457" s="13" t="str">
        <f>IF(ISBLANK(DOE21E!L79),"",DOE21E!L79)</f>
        <v/>
      </c>
      <c r="E457" s="13">
        <f>IF(ISBLANK(EnergyPlus1.0!L79),"",EnergyPlus1.0!L79)</f>
        <v>54.994444593840541</v>
      </c>
      <c r="F457" s="13">
        <f>IF(ISBLANK(CodyRun!L79),"",CodyRun!L79)</f>
        <v>60.138698630132005</v>
      </c>
      <c r="G457" s="13">
        <f>IF(ISBLANK('HOT3000'!L79),"",'HOT3000'!L79)</f>
        <v>57.37</v>
      </c>
      <c r="H457" s="13">
        <f>IF(ISBLANK(YourData!L79),"",YourData!L79)</f>
        <v>53.607354385068902</v>
      </c>
      <c r="I457" s="13"/>
      <c r="J457" s="13"/>
      <c r="K457" s="94"/>
      <c r="L457" s="94"/>
    </row>
    <row r="458" spans="1:12">
      <c r="A458" s="68" t="s">
        <v>481</v>
      </c>
      <c r="B458" s="13">
        <f>IF(ISBLANK('TRNSYS-TUD'!L80),"",'TRNSYS-TUD'!L80)</f>
        <v>46.729939874429292</v>
      </c>
      <c r="C458" s="13" t="str">
        <f>IF(ISBLANK('DOE22'!L80),"",'DOE22'!L80)</f>
        <v/>
      </c>
      <c r="D458" s="13" t="str">
        <f>IF(ISBLANK(DOE21E!L80),"",DOE21E!L80)</f>
        <v/>
      </c>
      <c r="E458" s="13">
        <f>IF(ISBLANK(EnergyPlus1.0!L80),"",EnergyPlus1.0!L80)</f>
        <v>48.973273387842148</v>
      </c>
      <c r="F458" s="13">
        <f>IF(ISBLANK(CodyRun!L80),"",CodyRun!L80)</f>
        <v>41.451598173521695</v>
      </c>
      <c r="G458" s="13">
        <f>IF(ISBLANK('HOT3000'!L80),"",'HOT3000'!L80)</f>
        <v>39.6</v>
      </c>
      <c r="H458" s="13">
        <f>IF(ISBLANK(YourData!L80),"",YourData!L80)</f>
        <v>21.474794005067292</v>
      </c>
      <c r="I458" s="13"/>
      <c r="J458" s="13"/>
      <c r="K458" s="94"/>
      <c r="L458" s="94"/>
    </row>
    <row r="459" spans="1:12">
      <c r="A459" s="68" t="s">
        <v>482</v>
      </c>
      <c r="B459" s="13">
        <f>IF(ISBLANK('TRNSYS-TUD'!L81),"",'TRNSYS-TUD'!L81)</f>
        <v>48.520982031963811</v>
      </c>
      <c r="C459" s="13" t="str">
        <f>IF(ISBLANK('DOE22'!L81),"",'DOE22'!L81)</f>
        <v/>
      </c>
      <c r="D459" s="13" t="str">
        <f>IF(ISBLANK(DOE21E!L81),"",DOE21E!L81)</f>
        <v/>
      </c>
      <c r="E459" s="13">
        <f>IF(ISBLANK(EnergyPlus1.0!L81),"",EnergyPlus1.0!L81)</f>
        <v>46.307188794935563</v>
      </c>
      <c r="F459" s="13">
        <f>IF(ISBLANK(CodyRun!L81),"",CodyRun!L81)</f>
        <v>40.050913242005713</v>
      </c>
      <c r="G459" s="13">
        <f>IF(ISBLANK('HOT3000'!L81),"",'HOT3000'!L81)</f>
        <v>43.82</v>
      </c>
      <c r="H459" s="13">
        <f>IF(ISBLANK(YourData!L81),"",YourData!L81)</f>
        <v>30.243321104109818</v>
      </c>
      <c r="I459" s="13"/>
      <c r="J459" s="13"/>
      <c r="K459" s="94"/>
      <c r="L459" s="94"/>
    </row>
    <row r="460" spans="1:12">
      <c r="A460" s="69" t="s">
        <v>483</v>
      </c>
      <c r="B460" s="13">
        <f>IF(ISBLANK('TRNSYS-TUD'!L82),"",'TRNSYS-TUD'!L82)</f>
        <v>36.624875993150724</v>
      </c>
      <c r="C460" s="13" t="str">
        <f>IF(ISBLANK('DOE22'!L82),"",'DOE22'!L82)</f>
        <v/>
      </c>
      <c r="D460" s="13" t="str">
        <f>IF(ISBLANK(DOE21E!L82),"",DOE21E!L82)</f>
        <v/>
      </c>
      <c r="E460" s="13">
        <f>IF(ISBLANK(EnergyPlus1.0!L82),"",EnergyPlus1.0!L82)</f>
        <v>38.630598365315414</v>
      </c>
      <c r="F460" s="13">
        <f>IF(ISBLANK(CodyRun!L82),"",CodyRun!L82)</f>
        <v>36.874657534249643</v>
      </c>
      <c r="G460" s="13">
        <f>IF(ISBLANK('HOT3000'!L82),"",'HOT3000'!L82)</f>
        <v>29.2</v>
      </c>
      <c r="H460" s="13">
        <f>IF(ISBLANK(YourData!L82),"",YourData!L82)</f>
        <v>16.965653800509251</v>
      </c>
      <c r="I460" s="13"/>
      <c r="J460" s="13"/>
      <c r="K460" s="94"/>
      <c r="L460" s="94"/>
    </row>
    <row r="467" spans="1:28">
      <c r="A467" t="s">
        <v>452</v>
      </c>
    </row>
    <row r="468" spans="1:28">
      <c r="B468" s="10"/>
      <c r="C468" s="10"/>
      <c r="D468" s="10"/>
      <c r="E468" s="10"/>
      <c r="F468" s="10"/>
    </row>
    <row r="469" spans="1:28">
      <c r="B469" s="10" t="s">
        <v>237</v>
      </c>
      <c r="C469" s="10" t="s">
        <v>249</v>
      </c>
      <c r="D469" s="10" t="s">
        <v>250</v>
      </c>
      <c r="E469" s="10" t="s">
        <v>357</v>
      </c>
      <c r="F469" s="10" t="s">
        <v>304</v>
      </c>
      <c r="G469" s="10" t="s">
        <v>384</v>
      </c>
      <c r="H469" s="10" t="str">
        <f>YourData!J$4</f>
        <v>Tested Prg</v>
      </c>
      <c r="I469" s="10"/>
      <c r="J469" s="10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 spans="1:28">
      <c r="A470" t="s">
        <v>149</v>
      </c>
      <c r="B470" s="16">
        <f>IF(ISBLANK('TRNSYS-TUD'!M62),"",'TRNSYS-TUD'!M62)</f>
        <v>19.914452054794491</v>
      </c>
      <c r="C470" s="16">
        <f>IF(ISBLANK('DOE22'!M62),"",'DOE22'!M62)</f>
        <v>19.888888888888886</v>
      </c>
      <c r="D470" s="16">
        <f>IF(ISBLANK(DOE21E!M62),"",DOE21E!M62)</f>
        <v>19.888888888888886</v>
      </c>
      <c r="E470" s="16">
        <f>IF(ISBLANK(EnergyPlus1.0!M62),"",EnergyPlus1.0!M62)</f>
        <v>19.914143835616347</v>
      </c>
      <c r="F470" s="16">
        <f>IF(ISBLANK(CodyRun!M62),"",CodyRun!M62)</f>
        <v>19.914452054794427</v>
      </c>
      <c r="G470" s="16">
        <f>IF(ISBLANK('HOT3000'!M62),"",'HOT3000'!M62)</f>
        <v>19.91</v>
      </c>
      <c r="H470" s="16">
        <f>IF(ISBLANK(YourData!M62),"",YourData!M62)</f>
        <v>19.914143835616347</v>
      </c>
      <c r="I470" s="16"/>
      <c r="J470" s="16"/>
      <c r="K470" s="118"/>
      <c r="L470" s="118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 spans="1:28">
      <c r="A471" t="s">
        <v>221</v>
      </c>
      <c r="B471" s="877">
        <f>IF(ISBLANK('TRNSYS-TUD'!N62),"",'TRNSYS-TUD'!N62)</f>
        <v>1.1642917900684956E-2</v>
      </c>
      <c r="C471" s="877">
        <f>IF(ISBLANK('DOE22'!N62),"",'DOE22'!N62)</f>
        <v>1.1599999999999999E-2</v>
      </c>
      <c r="D471" s="877">
        <f>IF(ISBLANK(DOE21E!N62),"",DOE21E!N62)</f>
        <v>1.1599999999999999E-2</v>
      </c>
      <c r="E471" s="877">
        <f>IF(ISBLANK(EnergyPlus1.0!N62),"",EnergyPlus1.0!N62)</f>
        <v>1.1593355242989104E-2</v>
      </c>
      <c r="F471" s="877">
        <f>IF(ISBLANK(CodyRun!N62),"",CodyRun!N62)</f>
        <v>1.1648657534246494E-2</v>
      </c>
      <c r="G471" s="877">
        <f>IF(ISBLANK('HOT3000'!N62),"",'HOT3000'!N62)</f>
        <v>1.1599999999999999E-2</v>
      </c>
      <c r="H471" s="877">
        <f>IF(ISBLANK(YourData!N62),"",YourData!N62)</f>
        <v>1.1607902527993237E-2</v>
      </c>
      <c r="I471" s="877"/>
      <c r="J471" s="877"/>
      <c r="K471" s="318"/>
      <c r="L471" s="318"/>
      <c r="R471" s="13"/>
      <c r="S471" s="13"/>
      <c r="T471" s="2"/>
      <c r="U471" s="2"/>
      <c r="V471" s="2"/>
      <c r="W471" s="2"/>
      <c r="X471" s="2"/>
      <c r="Y471" s="2"/>
      <c r="Z471" s="2"/>
      <c r="AA471" s="2"/>
      <c r="AB471" s="2"/>
    </row>
    <row r="472" spans="1:28">
      <c r="R472" s="13"/>
      <c r="S472" s="13"/>
      <c r="T472" s="2"/>
      <c r="U472" s="2"/>
      <c r="V472" s="2"/>
      <c r="W472" s="2"/>
      <c r="X472" s="2"/>
      <c r="Y472" s="2"/>
      <c r="Z472" s="2"/>
      <c r="AA472" s="2"/>
      <c r="AB472" s="2"/>
    </row>
    <row r="473" spans="1:28">
      <c r="R473" s="13"/>
      <c r="S473" s="13"/>
      <c r="T473" s="2"/>
      <c r="U473" s="2"/>
      <c r="V473" s="2"/>
      <c r="W473" s="2"/>
      <c r="X473" s="2"/>
      <c r="Y473" s="2"/>
      <c r="Z473" s="2"/>
      <c r="AA473" s="2"/>
      <c r="AB473" s="2"/>
    </row>
    <row r="474" spans="1:28">
      <c r="R474" s="13"/>
      <c r="S474" s="13"/>
      <c r="T474" s="2"/>
      <c r="U474" s="2"/>
      <c r="V474" s="2"/>
      <c r="W474" s="2"/>
      <c r="X474" s="2"/>
      <c r="Y474" s="2"/>
      <c r="Z474" s="2"/>
      <c r="AA474" s="2"/>
      <c r="AB474" s="2"/>
    </row>
    <row r="475" spans="1:28">
      <c r="R475" s="13"/>
      <c r="S475" s="13"/>
      <c r="T475" s="2"/>
      <c r="U475" s="2"/>
      <c r="V475" s="2"/>
      <c r="W475" s="2"/>
      <c r="X475" s="2"/>
      <c r="Y475" s="2"/>
      <c r="Z475" s="2"/>
      <c r="AA475" s="2"/>
      <c r="AB475" s="2"/>
    </row>
    <row r="476" spans="1:28">
      <c r="R476" s="13"/>
      <c r="S476" s="13"/>
      <c r="T476" s="2"/>
      <c r="U476" s="2"/>
      <c r="V476" s="2"/>
      <c r="W476" s="2"/>
      <c r="X476" s="2"/>
      <c r="Y476" s="2"/>
      <c r="Z476" s="2"/>
      <c r="AA476" s="2"/>
      <c r="AB476" s="2"/>
    </row>
    <row r="477" spans="1:28">
      <c r="R477" s="13"/>
      <c r="S477" s="13"/>
      <c r="T477" s="2"/>
      <c r="U477" s="2"/>
      <c r="V477" s="2"/>
      <c r="W477" s="2"/>
      <c r="X477" s="2"/>
      <c r="Y477" s="2"/>
      <c r="Z477" s="2"/>
      <c r="AA477" s="2"/>
      <c r="AB477" s="2"/>
    </row>
    <row r="478" spans="1:28">
      <c r="R478" s="13"/>
      <c r="S478" s="13"/>
      <c r="T478" s="2"/>
      <c r="U478" s="2"/>
      <c r="V478" s="2"/>
      <c r="W478" s="2"/>
      <c r="X478" s="2"/>
      <c r="Y478" s="2"/>
      <c r="Z478" s="2"/>
      <c r="AA478" s="2"/>
      <c r="AB478" s="2"/>
    </row>
    <row r="483" spans="1:10">
      <c r="A483" s="55" t="s">
        <v>226</v>
      </c>
    </row>
    <row r="487" spans="1:10">
      <c r="A487" s="2" t="s">
        <v>14</v>
      </c>
      <c r="B487" s="12"/>
      <c r="C487" s="12"/>
      <c r="D487" s="12"/>
      <c r="E487" s="12"/>
      <c r="F487" s="12"/>
      <c r="G487" s="12"/>
    </row>
    <row r="488" spans="1:10">
      <c r="A488" s="2"/>
      <c r="B488" s="10"/>
      <c r="C488" s="10"/>
      <c r="D488" s="10"/>
      <c r="E488" s="10"/>
      <c r="F488" s="10"/>
    </row>
    <row r="489" spans="1:10">
      <c r="A489" s="2" t="s">
        <v>76</v>
      </c>
      <c r="B489" s="10" t="s">
        <v>237</v>
      </c>
      <c r="C489" s="10" t="s">
        <v>249</v>
      </c>
      <c r="D489" s="10" t="s">
        <v>250</v>
      </c>
      <c r="E489" s="10" t="s">
        <v>357</v>
      </c>
      <c r="F489" s="10" t="s">
        <v>304</v>
      </c>
      <c r="G489" s="10" t="s">
        <v>384</v>
      </c>
      <c r="H489" s="10" t="str">
        <f>YourData!J$4</f>
        <v>Tested Prg</v>
      </c>
      <c r="I489" s="10"/>
      <c r="J489" s="10"/>
    </row>
    <row r="490" spans="1:10">
      <c r="A490" s="68" t="s">
        <v>157</v>
      </c>
      <c r="B490" s="12">
        <f>IF(ISBLANK('TRNSYS-TUD'!B89),"",'TRNSYS-TUD'!B89)</f>
        <v>2055.769720310841</v>
      </c>
      <c r="C490" s="12">
        <f>IF(ISBLANK('DOE22'!B89),"",'DOE22'!B89)</f>
        <v>1897</v>
      </c>
      <c r="D490" s="12">
        <f>IF(ISBLANK(DOE21E!B89),"",DOE21E!B89)</f>
        <v>1894</v>
      </c>
      <c r="E490" s="12">
        <f>IF(ISBLANK(EnergyPlus1.0!B89),"",EnergyPlus1.0!B89)</f>
        <v>2118.6889438038902</v>
      </c>
      <c r="F490" s="12">
        <f>IF(ISBLANK(CodyRun!B89),"",CodyRun!B89)</f>
        <v>1886</v>
      </c>
      <c r="G490" s="12">
        <f>IF(ISBLANK('HOT3000'!B89),"",'HOT3000'!B89)</f>
        <v>1942.81</v>
      </c>
      <c r="H490" s="12">
        <f>IF(ISBLANK(YourData!B89),"",YourData!B89)</f>
        <v>2153.1974930921547</v>
      </c>
      <c r="I490" s="12"/>
      <c r="J490" s="12"/>
    </row>
    <row r="491" spans="1:10">
      <c r="A491" s="68" t="s">
        <v>164</v>
      </c>
      <c r="B491" s="12">
        <f>IF(ISBLANK('TRNSYS-TUD'!B90),"",'TRNSYS-TUD'!B90)</f>
        <v>2053.6705655900555</v>
      </c>
      <c r="C491" s="12">
        <f>IF(ISBLANK('DOE22'!B90),"",'DOE22'!B90)</f>
        <v>1941</v>
      </c>
      <c r="D491" s="12">
        <f>IF(ISBLANK(DOE21E!B90),"",DOE21E!B90)</f>
        <v>1941</v>
      </c>
      <c r="E491" s="12">
        <f>IF(ISBLANK(EnergyPlus1.0!B90),"",EnergyPlus1.0!B90)</f>
        <v>2131.2588170294398</v>
      </c>
      <c r="F491" s="12">
        <f>IF(ISBLANK(CodyRun!B90),"",CodyRun!B90)</f>
        <v>1964</v>
      </c>
      <c r="G491" s="12">
        <f>IF(ISBLANK('HOT3000'!B90),"",'HOT3000'!B90)</f>
        <v>1950.53</v>
      </c>
      <c r="H491" s="12">
        <f>IF(ISBLANK(YourData!B90),"",YourData!B90)</f>
        <v>2166.8981750680218</v>
      </c>
      <c r="I491" s="12"/>
      <c r="J491" s="12"/>
    </row>
    <row r="492" spans="1:10">
      <c r="A492" s="68" t="s">
        <v>167</v>
      </c>
      <c r="B492" s="12">
        <f>IF(ISBLANK('TRNSYS-TUD'!B91),"",'TRNSYS-TUD'!B91)</f>
        <v>2054.4922521461531</v>
      </c>
      <c r="C492" s="12">
        <f>IF(ISBLANK('DOE22'!B91),"",'DOE22'!B91)</f>
        <v>1897</v>
      </c>
      <c r="D492" s="12">
        <f>IF(ISBLANK(DOE21E!B91),"",DOE21E!B91)</f>
        <v>1894</v>
      </c>
      <c r="E492" s="12">
        <f>IF(ISBLANK(EnergyPlus1.0!B91),"",EnergyPlus1.0!B91)</f>
        <v>2112.62246514341</v>
      </c>
      <c r="F492" s="12">
        <f>IF(ISBLANK(CodyRun!B91),"",CodyRun!B91)</f>
        <v>1881</v>
      </c>
      <c r="G492" s="12">
        <f>IF(ISBLANK('HOT3000'!B91),"",'HOT3000'!B91)</f>
        <v>1902.33</v>
      </c>
      <c r="H492" s="12">
        <f>IF(ISBLANK(YourData!B91),"",YourData!B91)</f>
        <v>2147.8016522554162</v>
      </c>
      <c r="I492" s="12"/>
      <c r="J492" s="12"/>
    </row>
    <row r="493" spans="1:10">
      <c r="A493" s="68" t="s">
        <v>169</v>
      </c>
      <c r="B493" s="12">
        <f>IF(ISBLANK('TRNSYS-TUD'!B92),"",'TRNSYS-TUD'!B92)</f>
        <v>1830.0823980528924</v>
      </c>
      <c r="C493" s="12">
        <f>IF(ISBLANK('DOE22'!B92),"",'DOE22'!B92)</f>
        <v>1891</v>
      </c>
      <c r="D493" s="12">
        <f>IF(ISBLANK(DOE21E!B92),"",DOE21E!B92)</f>
        <v>1890</v>
      </c>
      <c r="E493" s="12">
        <f>IF(ISBLANK(EnergyPlus1.0!B92),"",EnergyPlus1.0!B92)</f>
        <v>2074.7395932077802</v>
      </c>
      <c r="F493" s="12">
        <f>IF(ISBLANK(CodyRun!B92),"",CodyRun!B92)</f>
        <v>1878</v>
      </c>
      <c r="G493" s="12">
        <f>IF(ISBLANK('HOT3000'!B92),"",'HOT3000'!B92)</f>
        <v>1845.43</v>
      </c>
      <c r="H493" s="12">
        <f>IF(ISBLANK(YourData!B92),"",YourData!B92)</f>
        <v>2109.6896867038581</v>
      </c>
      <c r="I493" s="12"/>
      <c r="J493" s="12"/>
    </row>
    <row r="494" spans="1:10">
      <c r="A494" s="68" t="s">
        <v>171</v>
      </c>
      <c r="B494" s="12">
        <f>IF(ISBLANK('TRNSYS-TUD'!B93),"",'TRNSYS-TUD'!B93)</f>
        <v>2029.3425670209424</v>
      </c>
      <c r="C494" s="12">
        <f>IF(ISBLANK('DOE22'!B93),"",'DOE22'!B93)</f>
        <v>1697</v>
      </c>
      <c r="D494" s="12">
        <f>IF(ISBLANK(DOE21E!B93),"",DOE21E!B93)</f>
        <v>1694</v>
      </c>
      <c r="E494" s="12">
        <f>IF(ISBLANK(EnergyPlus1.0!B93),"",EnergyPlus1.0!B93)</f>
        <v>1997.2204543247699</v>
      </c>
      <c r="F494" s="12">
        <f>IF(ISBLANK(CodyRun!B93),"",CodyRun!B93)</f>
        <v>1756</v>
      </c>
      <c r="G494" s="12">
        <f>IF(ISBLANK('HOT3000'!B93),"",'HOT3000'!B93)</f>
        <v>1914.46</v>
      </c>
      <c r="H494" s="12">
        <f>IF(ISBLANK(YourData!B93),"",YourData!B93)</f>
        <v>2031.5053817816447</v>
      </c>
      <c r="I494" s="12"/>
      <c r="J494" s="12"/>
    </row>
    <row r="495" spans="1:10">
      <c r="A495" s="68" t="s">
        <v>172</v>
      </c>
      <c r="B495" s="12">
        <f>IF(ISBLANK('TRNSYS-TUD'!B94),"",'TRNSYS-TUD'!B94)</f>
        <v>1839.4316687849705</v>
      </c>
      <c r="C495" s="12">
        <f>IF(ISBLANK('DOE22'!B94),"",'DOE22'!B94)</f>
        <v>2126</v>
      </c>
      <c r="D495" s="12">
        <f>IF(ISBLANK(DOE21E!B94),"",DOE21E!B94)</f>
        <v>2133</v>
      </c>
      <c r="E495" s="12">
        <f>IF(ISBLANK(EnergyPlus1.0!B94),"",EnergyPlus1.0!B94)</f>
        <v>2141.5966061129702</v>
      </c>
      <c r="F495" s="12">
        <f>IF(ISBLANK(CodyRun!B94),"",CodyRun!B94)</f>
        <v>2075</v>
      </c>
      <c r="G495" s="12">
        <f>IF(ISBLANK('HOT3000'!B94),"",'HOT3000'!B94)</f>
        <v>2506.5700000000002</v>
      </c>
      <c r="H495" s="12">
        <f>IF(ISBLANK(YourData!B94),"",YourData!B94)</f>
        <v>2181.598882712598</v>
      </c>
      <c r="I495" s="12"/>
      <c r="J495" s="12"/>
    </row>
    <row r="496" spans="1:10">
      <c r="A496" s="68" t="s">
        <v>174</v>
      </c>
      <c r="B496" s="12">
        <f>IF(ISBLANK('TRNSYS-TUD'!B95),"",'TRNSYS-TUD'!B95)</f>
        <v>2667.2443936627674</v>
      </c>
      <c r="C496" s="12">
        <f>IF(ISBLANK('DOE22'!B95),"",'DOE22'!B95)</f>
        <v>3198</v>
      </c>
      <c r="D496" s="12">
        <f>IF(ISBLANK(DOE21E!B95),"",DOE21E!B95)</f>
        <v>3223</v>
      </c>
      <c r="E496" s="12">
        <f>IF(ISBLANK(EnergyPlus1.0!B95),"",EnergyPlus1.0!B95)</f>
        <v>2869.5781464197698</v>
      </c>
      <c r="F496" s="12">
        <f>IF(ISBLANK(CodyRun!B95),"",CodyRun!B95)</f>
        <v>3035</v>
      </c>
      <c r="G496" s="12">
        <f>IF(ISBLANK('HOT3000'!B95),"",'HOT3000'!B95)</f>
        <v>3170.95</v>
      </c>
      <c r="H496" s="12">
        <f>IF(ISBLANK(YourData!B95),"",YourData!B95)</f>
        <v>2926.9048581068446</v>
      </c>
      <c r="I496" s="12"/>
      <c r="J496" s="12"/>
    </row>
    <row r="497" spans="1:10">
      <c r="A497" s="68" t="s">
        <v>176</v>
      </c>
      <c r="B497" s="12">
        <f>IF(ISBLANK('TRNSYS-TUD'!B96),"",'TRNSYS-TUD'!B96)</f>
        <v>3552.7184949106027</v>
      </c>
      <c r="C497" s="12">
        <f>IF(ISBLANK('DOE22'!B96),"",'DOE22'!B96)</f>
        <v>3135</v>
      </c>
      <c r="D497" s="12">
        <f>IF(ISBLANK(DOE21E!B96),"",DOE21E!B96)</f>
        <v>3145</v>
      </c>
      <c r="E497" s="12">
        <f>IF(ISBLANK(EnergyPlus1.0!B96),"",EnergyPlus1.0!B96)</f>
        <v>3498.53943915426</v>
      </c>
      <c r="F497" s="12">
        <f>IF(ISBLANK(CodyRun!B96),"",CodyRun!B96)</f>
        <v>3303</v>
      </c>
      <c r="G497" s="12">
        <f>IF(ISBLANK('HOT3000'!B96),"",'HOT3000'!B96)</f>
        <v>3433.96</v>
      </c>
      <c r="H497" s="12">
        <f>IF(ISBLANK(YourData!B96),"",YourData!B96)</f>
        <v>3571.7853543805631</v>
      </c>
      <c r="I497" s="12"/>
      <c r="J497" s="12"/>
    </row>
    <row r="498" spans="1:10">
      <c r="A498" s="68" t="s">
        <v>178</v>
      </c>
      <c r="B498" s="12">
        <f>IF(ISBLANK('TRNSYS-TUD'!B97),"",'TRNSYS-TUD'!B97)</f>
        <v>4364.7758495164062</v>
      </c>
      <c r="C498" s="12">
        <f>IF(ISBLANK('DOE22'!B97),"",'DOE22'!B97)</f>
        <v>4528</v>
      </c>
      <c r="D498" s="12">
        <f>IF(ISBLANK(DOE21E!B97),"",DOE21E!B97)</f>
        <v>4526</v>
      </c>
      <c r="E498" s="12">
        <f>IF(ISBLANK(EnergyPlus1.0!B97),"",EnergyPlus1.0!B97)</f>
        <v>4681.7761561718098</v>
      </c>
      <c r="F498" s="12">
        <f>IF(ISBLANK(CodyRun!B97),"",CodyRun!B97)</f>
        <v>4483</v>
      </c>
      <c r="G498" s="12">
        <f>IF(ISBLANK('HOT3000'!B97),"",'HOT3000'!B97)</f>
        <v>4489.1499999999996</v>
      </c>
      <c r="H498" s="12">
        <f>IF(ISBLANK(YourData!B97),"",YourData!B97)</f>
        <v>4771.7192117545865</v>
      </c>
      <c r="I498" s="12"/>
      <c r="J498" s="12"/>
    </row>
    <row r="499" spans="1:10">
      <c r="A499" s="68" t="s">
        <v>181</v>
      </c>
      <c r="B499" s="12">
        <f>IF(ISBLANK('TRNSYS-TUD'!B98),"",'TRNSYS-TUD'!B98)</f>
        <v>4441.0632976815668</v>
      </c>
      <c r="C499" s="12">
        <f>IF(ISBLANK('DOE22'!B98),"",'DOE22'!B98)</f>
        <v>4651</v>
      </c>
      <c r="D499" s="12">
        <f>IF(ISBLANK(DOE21E!B98),"",DOE21E!B98)</f>
        <v>4655</v>
      </c>
      <c r="E499" s="12">
        <f>IF(ISBLANK(EnergyPlus1.0!B98),"",EnergyPlus1.0!B98)</f>
        <v>4947.6011125965797</v>
      </c>
      <c r="F499" s="12">
        <f>IF(ISBLANK(CodyRun!B98),"",CodyRun!B98)</f>
        <v>4594</v>
      </c>
      <c r="G499" s="12">
        <f>IF(ISBLANK('HOT3000'!B98),"",'HOT3000'!B98)</f>
        <v>4853.28</v>
      </c>
      <c r="H499" s="12">
        <f>IF(ISBLANK(YourData!B98),"",YourData!B98)</f>
        <v>5029.2896113763509</v>
      </c>
      <c r="I499" s="12"/>
      <c r="J499" s="12"/>
    </row>
    <row r="500" spans="1:10">
      <c r="A500" s="68" t="s">
        <v>184</v>
      </c>
      <c r="B500" s="12">
        <f>IF(ISBLANK('TRNSYS-TUD'!B99),"",'TRNSYS-TUD'!B99)</f>
        <v>4999.5949681009843</v>
      </c>
      <c r="C500" s="12">
        <f>IF(ISBLANK('DOE22'!B99),"",'DOE22'!B99)</f>
        <v>5434</v>
      </c>
      <c r="D500" s="12">
        <f>IF(ISBLANK(DOE21E!B99),"",DOE21E!B99)</f>
        <v>5456</v>
      </c>
      <c r="E500" s="12">
        <f>IF(ISBLANK(EnergyPlus1.0!B99),"",EnergyPlus1.0!B99)</f>
        <v>5406.6429454445797</v>
      </c>
      <c r="F500" s="12">
        <f>IF(ISBLANK(CodyRun!B99),"",CodyRun!B99)</f>
        <v>5238</v>
      </c>
      <c r="G500" s="12">
        <f>IF(ISBLANK('HOT3000'!B99),"",'HOT3000'!B99)</f>
        <v>5164.22</v>
      </c>
      <c r="H500" s="12">
        <f>IF(ISBLANK(YourData!B99),"",YourData!B99)</f>
        <v>5485.5019499344899</v>
      </c>
      <c r="I500" s="12"/>
      <c r="J500" s="12"/>
    </row>
    <row r="501" spans="1:10">
      <c r="A501" s="68" t="s">
        <v>185</v>
      </c>
      <c r="B501" s="12">
        <f>IF(ISBLANK('TRNSYS-TUD'!B100),"",'TRNSYS-TUD'!B100)</f>
        <v>5316.7711371459918</v>
      </c>
      <c r="C501" s="12">
        <f>IF(ISBLANK('DOE22'!B100),"",'DOE22'!B100)</f>
        <v>5019</v>
      </c>
      <c r="D501" s="12">
        <f>IF(ISBLANK(DOE21E!B100),"",DOE21E!B100)</f>
        <v>5015</v>
      </c>
      <c r="E501" s="12">
        <f>IF(ISBLANK(EnergyPlus1.0!B100),"",EnergyPlus1.0!B100)</f>
        <v>5632.3849955416399</v>
      </c>
      <c r="F501" s="12">
        <f>IF(ISBLANK(CodyRun!B100),"",CodyRun!B100)</f>
        <v>5066</v>
      </c>
      <c r="G501" s="12">
        <f>IF(ISBLANK('HOT3000'!B100),"",'HOT3000'!B100)</f>
        <v>5004.96</v>
      </c>
      <c r="H501" s="12">
        <f>IF(ISBLANK(YourData!B100),"",YourData!B100)</f>
        <v>5708.6427985642003</v>
      </c>
      <c r="I501" s="12"/>
      <c r="J501" s="12"/>
    </row>
    <row r="502" spans="1:10">
      <c r="A502" s="68" t="s">
        <v>189</v>
      </c>
      <c r="B502" s="12">
        <f>IF(ISBLANK('TRNSYS-TUD'!B101),"",'TRNSYS-TUD'!B101)</f>
        <v>6188.547691714125</v>
      </c>
      <c r="C502" s="12">
        <f>IF(ISBLANK('DOE22'!B101),"",'DOE22'!B101)</f>
        <v>6040</v>
      </c>
      <c r="D502" s="12">
        <f>IF(ISBLANK(DOE21E!B101),"",DOE21E!B101)</f>
        <v>6036</v>
      </c>
      <c r="E502" s="12">
        <f>IF(ISBLANK(EnergyPlus1.0!B101),"",EnergyPlus1.0!B101)</f>
        <v>7132.8035292218901</v>
      </c>
      <c r="F502" s="12">
        <f>IF(ISBLANK(CodyRun!B101),"",CodyRun!B101)</f>
        <v>6442</v>
      </c>
      <c r="G502" s="12">
        <f>IF(ISBLANK('HOT3000'!B101),"",'HOT3000'!B101)</f>
        <v>6454.59</v>
      </c>
      <c r="H502" s="12">
        <f>IF(ISBLANK(YourData!B101),"",YourData!B101)</f>
        <v>7233.1381060986587</v>
      </c>
      <c r="I502" s="12"/>
      <c r="J502" s="12"/>
    </row>
    <row r="503" spans="1:10">
      <c r="A503" s="68" t="s">
        <v>192</v>
      </c>
      <c r="B503" s="12">
        <f>IF(ISBLANK('TRNSYS-TUD'!B102),"",'TRNSYS-TUD'!B102)</f>
        <v>6210.9292642389719</v>
      </c>
      <c r="C503" s="12">
        <f>IF(ISBLANK('DOE22'!B102),"",'DOE22'!B102)</f>
        <v>6420</v>
      </c>
      <c r="D503" s="12">
        <f>IF(ISBLANK(DOE21E!B102),"",DOE21E!B102)</f>
        <v>6429</v>
      </c>
      <c r="E503" s="12">
        <f>IF(ISBLANK(EnergyPlus1.0!B102),"",EnergyPlus1.0!B102)</f>
        <v>6983.3064262051403</v>
      </c>
      <c r="F503" s="12">
        <f>IF(ISBLANK(CodyRun!B102),"",CodyRun!B102)</f>
        <v>6523</v>
      </c>
      <c r="G503" s="12">
        <f>IF(ISBLANK('HOT3000'!B102),"",'HOT3000'!B102)</f>
        <v>6503.4</v>
      </c>
      <c r="H503" s="12">
        <f>IF(ISBLANK(YourData!B102),"",YourData!B102)</f>
        <v>7086.0674340476471</v>
      </c>
      <c r="I503" s="12"/>
      <c r="J503" s="12"/>
    </row>
    <row r="504" spans="1:10">
      <c r="A504" s="68" t="s">
        <v>77</v>
      </c>
      <c r="B504" s="12">
        <f>IF(ISBLANK('TRNSYS-TUD'!B103),"",'TRNSYS-TUD'!B103)</f>
        <v>7922.4534138611234</v>
      </c>
      <c r="C504" s="12">
        <f>IF(ISBLANK('DOE22'!B103),"",'DOE22'!B103)</f>
        <v>7671</v>
      </c>
      <c r="D504" s="12">
        <f>IF(ISBLANK(DOE21E!B103),"",DOE21E!B103)</f>
        <v>7683</v>
      </c>
      <c r="E504" s="12">
        <f>IF(ISBLANK(EnergyPlus1.0!B103),"",EnergyPlus1.0!B103)</f>
        <v>8572.0437909028096</v>
      </c>
      <c r="F504" s="12">
        <f>IF(ISBLANK(CodyRun!B103),"",CodyRun!B103)</f>
        <v>8000</v>
      </c>
      <c r="G504" s="12">
        <f>IF(ISBLANK('HOT3000'!B103),"",'HOT3000'!B103)</f>
        <v>8040.55</v>
      </c>
      <c r="H504" s="12">
        <f>IF(ISBLANK(YourData!B103),"",YourData!B103)</f>
        <v>8690.0984856683717</v>
      </c>
      <c r="I504" s="12"/>
      <c r="J504" s="12"/>
    </row>
    <row r="505" spans="1:10">
      <c r="A505" s="68" t="s">
        <v>196</v>
      </c>
      <c r="B505" s="12">
        <f>IF(ISBLANK('TRNSYS-TUD'!B104),"",'TRNSYS-TUD'!B104)</f>
        <v>7964.8229620022494</v>
      </c>
      <c r="C505" s="12">
        <f>IF(ISBLANK('DOE22'!B104),"",'DOE22'!B104)</f>
        <v>8190</v>
      </c>
      <c r="D505" s="12">
        <f>IF(ISBLANK(DOE21E!B104),"",DOE21E!B104)</f>
        <v>8222</v>
      </c>
      <c r="E505" s="12">
        <f>IF(ISBLANK(EnergyPlus1.0!B104),"",EnergyPlus1.0!B104)</f>
        <v>8732.6962593781409</v>
      </c>
      <c r="F505" s="12">
        <f>IF(ISBLANK(CodyRun!B104),"",CodyRun!B104)</f>
        <v>8169</v>
      </c>
      <c r="G505" s="12">
        <f>IF(ISBLANK('HOT3000'!B104),"",'HOT3000'!B104)</f>
        <v>8133.59</v>
      </c>
      <c r="H505" s="12">
        <f>IF(ISBLANK(YourData!B104),"",YourData!B104)</f>
        <v>8843.0109036850317</v>
      </c>
      <c r="I505" s="12"/>
      <c r="J505" s="12"/>
    </row>
    <row r="506" spans="1:10">
      <c r="A506" s="68" t="s">
        <v>199</v>
      </c>
      <c r="B506" s="12">
        <f>IF(ISBLANK('TRNSYS-TUD'!B105),"",'TRNSYS-TUD'!B105)</f>
        <v>5420.7774972433799</v>
      </c>
      <c r="C506" s="12">
        <f>IF(ISBLANK('DOE22'!B105),"",'DOE22'!B105)</f>
        <v>5715</v>
      </c>
      <c r="D506" s="12">
        <f>IF(ISBLANK(DOE21E!B105),"",DOE21E!B105)</f>
        <v>5696</v>
      </c>
      <c r="E506" s="12">
        <f>IF(ISBLANK(EnergyPlus1.0!B105),"",EnergyPlus1.0!B105)</f>
        <v>5718.3243162683102</v>
      </c>
      <c r="F506" s="12">
        <f>IF(ISBLANK(CodyRun!B105),"",CodyRun!B105)</f>
        <v>5306</v>
      </c>
      <c r="G506" s="12">
        <f>IF(ISBLANK('HOT3000'!B105),"",'HOT3000'!B105)</f>
        <v>5211.79</v>
      </c>
      <c r="H506" s="12">
        <f>IF(ISBLANK(YourData!B105),"",YourData!B105)</f>
        <v>5791.2606503976976</v>
      </c>
      <c r="I506" s="12"/>
      <c r="J506" s="12"/>
    </row>
    <row r="507" spans="1:10">
      <c r="A507" s="68" t="s">
        <v>202</v>
      </c>
      <c r="B507" s="12">
        <f>IF(ISBLANK('TRNSYS-TUD'!B106),"",'TRNSYS-TUD'!B106)</f>
        <v>5409.9868298857464</v>
      </c>
      <c r="C507" s="12">
        <f>IF(ISBLANK('DOE22'!B106),"",'DOE22'!B106)</f>
        <v>5536</v>
      </c>
      <c r="D507" s="12">
        <f>IF(ISBLANK(DOE21E!B106),"",DOE21E!B106)</f>
        <v>5531</v>
      </c>
      <c r="E507" s="12">
        <f>IF(ISBLANK(EnergyPlus1.0!B106),"",EnergyPlus1.0!B106)</f>
        <v>5880.5827929739098</v>
      </c>
      <c r="F507" s="12">
        <f>IF(ISBLANK(CodyRun!B106),"",CodyRun!B106)</f>
        <v>5381</v>
      </c>
      <c r="G507" s="12">
        <f>IF(ISBLANK('HOT3000'!B106),"",'HOT3000'!B106)</f>
        <v>5122.29</v>
      </c>
      <c r="H507" s="12">
        <f>IF(ISBLANK(YourData!B106),"",YourData!B106)</f>
        <v>5952.8977457733863</v>
      </c>
      <c r="I507" s="12"/>
      <c r="J507" s="12"/>
    </row>
    <row r="508" spans="1:10">
      <c r="A508" s="68" t="s">
        <v>204</v>
      </c>
      <c r="B508" s="12">
        <f>IF(ISBLANK('TRNSYS-TUD'!B107),"",'TRNSYS-TUD'!B107)</f>
        <v>5260.0345031678471</v>
      </c>
      <c r="C508" s="12">
        <f>IF(ISBLANK('DOE22'!B107),"",'DOE22'!B107)</f>
        <v>4711</v>
      </c>
      <c r="D508" s="12">
        <f>IF(ISBLANK(DOE21E!B107),"",DOE21E!B107)</f>
        <v>4689</v>
      </c>
      <c r="E508" s="12">
        <f>IF(ISBLANK(EnergyPlus1.0!B107),"",EnergyPlus1.0!B107)</f>
        <v>5555.1112478486102</v>
      </c>
      <c r="F508" s="12">
        <f>IF(ISBLANK(CodyRun!B107),"",CodyRun!B107)</f>
        <v>4791</v>
      </c>
      <c r="G508" s="12">
        <f>IF(ISBLANK('HOT3000'!B107),"",'HOT3000'!B107)</f>
        <v>4831.72</v>
      </c>
      <c r="H508" s="12">
        <f>IF(ISBLANK(YourData!B107),"",YourData!B107)</f>
        <v>5617.9680591131009</v>
      </c>
      <c r="I508" s="12"/>
      <c r="J508" s="12"/>
    </row>
    <row r="509" spans="1:10">
      <c r="A509" s="68" t="s">
        <v>205</v>
      </c>
      <c r="B509" s="12">
        <f>IF(ISBLANK('TRNSYS-TUD'!B108),"",'TRNSYS-TUD'!B108)</f>
        <v>4880.3428688729146</v>
      </c>
      <c r="C509" s="12">
        <f>IF(ISBLANK('DOE22'!B108),"",'DOE22'!B108)</f>
        <v>4859</v>
      </c>
      <c r="D509" s="12">
        <f>IF(ISBLANK(DOE21E!B108),"",DOE21E!B108)</f>
        <v>4855</v>
      </c>
      <c r="E509" s="12">
        <f>IF(ISBLANK(EnergyPlus1.0!B108),"",EnergyPlus1.0!B108)</f>
        <v>5259.2136553330702</v>
      </c>
      <c r="F509" s="12">
        <f>IF(ISBLANK(CodyRun!B108),"",CodyRun!B108)</f>
        <v>4809</v>
      </c>
      <c r="G509" s="12">
        <f>IF(ISBLANK('HOT3000'!B108),"",'HOT3000'!B108)</f>
        <v>4874.8500000000004</v>
      </c>
      <c r="H509" s="12">
        <f>IF(ISBLANK(YourData!B108),"",YourData!B108)</f>
        <v>5316.1877161284046</v>
      </c>
      <c r="I509" s="12"/>
      <c r="J509" s="12"/>
    </row>
    <row r="510" spans="1:10">
      <c r="A510" s="68" t="s">
        <v>206</v>
      </c>
      <c r="B510" s="12">
        <f>IF(ISBLANK('TRNSYS-TUD'!B109),"",'TRNSYS-TUD'!B109)</f>
        <v>3938.7143150582915</v>
      </c>
      <c r="C510" s="12">
        <f>IF(ISBLANK('DOE22'!B109),"",'DOE22'!B109)</f>
        <v>3913</v>
      </c>
      <c r="D510" s="12">
        <f>IF(ISBLANK(DOE21E!B109),"",DOE21E!B109)</f>
        <v>3918</v>
      </c>
      <c r="E510" s="12">
        <f>IF(ISBLANK(EnergyPlus1.0!B109),"",EnergyPlus1.0!B109)</f>
        <v>4325.7082941734998</v>
      </c>
      <c r="F510" s="12">
        <f>IF(ISBLANK(CodyRun!B109),"",CodyRun!B109)</f>
        <v>3939</v>
      </c>
      <c r="G510" s="12">
        <f>IF(ISBLANK('HOT3000'!B109),"",'HOT3000'!B109)</f>
        <v>3935.62</v>
      </c>
      <c r="H510" s="12">
        <f>IF(ISBLANK(YourData!B109),"",YourData!B109)</f>
        <v>4369.7605277193097</v>
      </c>
      <c r="I510" s="12"/>
      <c r="J510" s="12"/>
    </row>
    <row r="511" spans="1:10">
      <c r="A511" s="68" t="s">
        <v>207</v>
      </c>
      <c r="B511" s="12">
        <f>IF(ISBLANK('TRNSYS-TUD'!B110),"",'TRNSYS-TUD'!B110)</f>
        <v>3923.956305130047</v>
      </c>
      <c r="C511" s="12">
        <f>IF(ISBLANK('DOE22'!B110),"",'DOE22'!B110)</f>
        <v>3825</v>
      </c>
      <c r="D511" s="12">
        <f>IF(ISBLANK(DOE21E!B110),"",DOE21E!B110)</f>
        <v>3823</v>
      </c>
      <c r="E511" s="12">
        <f>IF(ISBLANK(EnergyPlus1.0!B110),"",EnergyPlus1.0!B110)</f>
        <v>4278.8800992413499</v>
      </c>
      <c r="F511" s="12">
        <f>IF(ISBLANK(CodyRun!B110),"",CodyRun!B110)</f>
        <v>3852</v>
      </c>
      <c r="G511" s="12">
        <f>IF(ISBLANK('HOT3000'!B110),"",'HOT3000'!B110)</f>
        <v>3844.33</v>
      </c>
      <c r="H511" s="12">
        <f>IF(ISBLANK(YourData!B110),"",YourData!B110)</f>
        <v>4324.0227474500107</v>
      </c>
      <c r="I511" s="12"/>
      <c r="J511" s="12"/>
    </row>
    <row r="512" spans="1:10">
      <c r="A512" s="68" t="s">
        <v>208</v>
      </c>
      <c r="B512" s="12">
        <f>IF(ISBLANK('TRNSYS-TUD'!B111),"",'TRNSYS-TUD'!B111)</f>
        <v>4122.5715830260397</v>
      </c>
      <c r="C512" s="12">
        <f>IF(ISBLANK('DOE22'!B111),"",'DOE22'!B111)</f>
        <v>3750</v>
      </c>
      <c r="D512" s="12">
        <f>IF(ISBLANK(DOE21E!B111),"",DOE21E!B111)</f>
        <v>3748</v>
      </c>
      <c r="E512" s="12">
        <f>IF(ISBLANK(EnergyPlus1.0!B111),"",EnergyPlus1.0!B111)</f>
        <v>4172.5901079710702</v>
      </c>
      <c r="F512" s="12">
        <f>IF(ISBLANK(CodyRun!B111),"",CodyRun!B111)</f>
        <v>3752</v>
      </c>
      <c r="G512" s="12">
        <f>IF(ISBLANK('HOT3000'!B111),"",'HOT3000'!B111)</f>
        <v>3807.46</v>
      </c>
      <c r="H512" s="12">
        <f>IF(ISBLANK(YourData!B111),"",YourData!B111)</f>
        <v>4216.2057752180208</v>
      </c>
      <c r="I512" s="12"/>
      <c r="J512" s="12"/>
    </row>
    <row r="513" spans="1:10">
      <c r="A513" s="69" t="s">
        <v>209</v>
      </c>
      <c r="B513" s="12">
        <f>IF(ISBLANK('TRNSYS-TUD'!B112),"",'TRNSYS-TUD'!B112)</f>
        <v>3877.3844587743106</v>
      </c>
      <c r="C513" s="12">
        <f>IF(ISBLANK('DOE22'!B112),"",'DOE22'!B112)</f>
        <v>3880</v>
      </c>
      <c r="D513" s="12">
        <f>IF(ISBLANK(DOE21E!B112),"",DOE21E!B112)</f>
        <v>3880</v>
      </c>
      <c r="E513" s="12">
        <f>IF(ISBLANK(EnergyPlus1.0!B112),"",EnergyPlus1.0!B112)</f>
        <v>4151.9737134714896</v>
      </c>
      <c r="F513" s="12">
        <f>IF(ISBLANK(CodyRun!B112),"",CodyRun!B112)</f>
        <v>3794</v>
      </c>
      <c r="G513" s="12">
        <f>IF(ISBLANK('HOT3000'!B112),"",'HOT3000'!B112)</f>
        <v>3664.17</v>
      </c>
      <c r="H513" s="12">
        <f>IF(ISBLANK(YourData!B112),"",YourData!B112)</f>
        <v>4194.4797360433977</v>
      </c>
      <c r="I513" s="12"/>
      <c r="J513" s="12"/>
    </row>
    <row r="514" spans="1:10">
      <c r="A514" s="2"/>
      <c r="B514" s="12"/>
      <c r="C514" s="12"/>
      <c r="D514" s="12"/>
      <c r="E514" s="12"/>
      <c r="F514" s="12"/>
      <c r="G514" s="12"/>
    </row>
    <row r="515" spans="1:10">
      <c r="A515" s="2"/>
      <c r="B515" s="12"/>
      <c r="C515" s="12"/>
      <c r="D515" s="12"/>
      <c r="E515" s="12"/>
      <c r="F515" s="12"/>
      <c r="G515" s="12"/>
    </row>
    <row r="516" spans="1:10">
      <c r="A516" s="2"/>
      <c r="B516" s="12"/>
      <c r="C516" s="12"/>
      <c r="D516" s="12"/>
      <c r="E516" s="12"/>
      <c r="F516" s="12"/>
      <c r="G516" s="12"/>
    </row>
    <row r="517" spans="1:10">
      <c r="A517" s="2" t="s">
        <v>16</v>
      </c>
      <c r="B517" s="12"/>
      <c r="C517" s="12"/>
      <c r="D517" s="12"/>
      <c r="E517" s="12"/>
      <c r="F517" s="12"/>
      <c r="G517" s="12"/>
    </row>
    <row r="518" spans="1:10">
      <c r="A518" s="2"/>
      <c r="B518" s="10"/>
      <c r="C518" s="10"/>
      <c r="D518" s="10"/>
      <c r="E518" s="10"/>
      <c r="F518" s="10"/>
    </row>
    <row r="519" spans="1:10">
      <c r="A519" s="2"/>
      <c r="B519" s="10" t="s">
        <v>237</v>
      </c>
      <c r="C519" s="10" t="s">
        <v>249</v>
      </c>
      <c r="D519" s="10" t="s">
        <v>250</v>
      </c>
      <c r="E519" s="10" t="s">
        <v>357</v>
      </c>
      <c r="F519" s="10" t="s">
        <v>304</v>
      </c>
      <c r="G519" s="10" t="s">
        <v>384</v>
      </c>
      <c r="H519" s="10" t="str">
        <f>YourData!J$4</f>
        <v>Tested Prg</v>
      </c>
      <c r="I519" s="10"/>
      <c r="J519" s="10"/>
    </row>
    <row r="520" spans="1:10">
      <c r="A520" s="68" t="s">
        <v>157</v>
      </c>
      <c r="B520" s="12">
        <f>IF(ISBLANK('TRNSYS-TUD'!C89),"",'TRNSYS-TUD'!C89)</f>
        <v>256.53260248870583</v>
      </c>
      <c r="C520" s="12">
        <f>IF(ISBLANK('DOE22'!C89),"",'DOE22'!C89)</f>
        <v>237</v>
      </c>
      <c r="D520" s="12">
        <f>IF(ISBLANK(DOE21E!C89),"",DOE21E!C89)</f>
        <v>237</v>
      </c>
      <c r="E520" s="12" t="str">
        <f>IF(ISBLANK(EnergyPlus1.0!C89),"",EnergyPlus1.0!C89)</f>
        <v/>
      </c>
      <c r="F520" s="12">
        <f>IF(ISBLANK(CodyRun!C89),"",CodyRun!C89)</f>
        <v>237</v>
      </c>
      <c r="G520" s="12">
        <f>IF(ISBLANK('HOT3000'!C89),"",'HOT3000'!C89)</f>
        <v>240.93799999999999</v>
      </c>
      <c r="H520" s="112" t="str">
        <f>IF(ISBLANK(YourData!C89),"",YourData!C89)</f>
        <v/>
      </c>
      <c r="I520" s="12"/>
      <c r="J520" s="12"/>
    </row>
    <row r="521" spans="1:10">
      <c r="A521" s="68" t="s">
        <v>164</v>
      </c>
      <c r="B521" s="12">
        <f>IF(ISBLANK('TRNSYS-TUD'!C90),"",'TRNSYS-TUD'!C90)</f>
        <v>256.52714424619057</v>
      </c>
      <c r="C521" s="12">
        <f>IF(ISBLANK('DOE22'!C90),"",'DOE22'!C90)</f>
        <v>240</v>
      </c>
      <c r="D521" s="12">
        <f>IF(ISBLANK(DOE21E!C90),"",DOE21E!C90)</f>
        <v>241</v>
      </c>
      <c r="E521" s="12" t="str">
        <f>IF(ISBLANK(EnergyPlus1.0!C90),"",EnergyPlus1.0!C90)</f>
        <v/>
      </c>
      <c r="F521" s="12">
        <f>IF(ISBLANK(CodyRun!C90),"",CodyRun!C90)</f>
        <v>244</v>
      </c>
      <c r="G521" s="12">
        <f>IF(ISBLANK('HOT3000'!C90),"",'HOT3000'!C90)</f>
        <v>241.10400000000001</v>
      </c>
      <c r="H521" s="112" t="str">
        <f>IF(ISBLANK(YourData!C90),"",YourData!C90)</f>
        <v/>
      </c>
      <c r="I521" s="12"/>
      <c r="J521" s="12"/>
    </row>
    <row r="522" spans="1:10">
      <c r="A522" s="68" t="s">
        <v>167</v>
      </c>
      <c r="B522" s="12">
        <f>IF(ISBLANK('TRNSYS-TUD'!C91),"",'TRNSYS-TUD'!C91)</f>
        <v>256.53561454728344</v>
      </c>
      <c r="C522" s="12">
        <f>IF(ISBLANK('DOE22'!C91),"",'DOE22'!C91)</f>
        <v>237</v>
      </c>
      <c r="D522" s="12">
        <f>IF(ISBLANK(DOE21E!C91),"",DOE21E!C91)</f>
        <v>237</v>
      </c>
      <c r="E522" s="12" t="str">
        <f>IF(ISBLANK(EnergyPlus1.0!C91),"",EnergyPlus1.0!C91)</f>
        <v/>
      </c>
      <c r="F522" s="12">
        <f>IF(ISBLANK(CodyRun!C91),"",CodyRun!C91)</f>
        <v>236</v>
      </c>
      <c r="G522" s="12">
        <f>IF(ISBLANK('HOT3000'!C91),"",'HOT3000'!C91)</f>
        <v>236.85</v>
      </c>
      <c r="H522" s="112" t="str">
        <f>IF(ISBLANK(YourData!C91),"",YourData!C91)</f>
        <v/>
      </c>
      <c r="I522" s="12"/>
      <c r="J522" s="12"/>
    </row>
    <row r="523" spans="1:10">
      <c r="A523" s="68" t="s">
        <v>169</v>
      </c>
      <c r="B523" s="12">
        <f>IF(ISBLANK('TRNSYS-TUD'!C92),"",'TRNSYS-TUD'!C92)</f>
        <v>229.58574447860309</v>
      </c>
      <c r="C523" s="12">
        <f>IF(ISBLANK('DOE22'!C92),"",'DOE22'!C92)</f>
        <v>237</v>
      </c>
      <c r="D523" s="12">
        <f>IF(ISBLANK(DOE21E!C92),"",DOE21E!C92)</f>
        <v>236</v>
      </c>
      <c r="E523" s="12" t="str">
        <f>IF(ISBLANK(EnergyPlus1.0!C92),"",EnergyPlus1.0!C92)</f>
        <v/>
      </c>
      <c r="F523" s="12">
        <f>IF(ISBLANK(CodyRun!C92),"",CodyRun!C92)</f>
        <v>236</v>
      </c>
      <c r="G523" s="12">
        <f>IF(ISBLANK('HOT3000'!C92),"",'HOT3000'!C92)</f>
        <v>231.11799999999999</v>
      </c>
      <c r="H523" s="112" t="str">
        <f>IF(ISBLANK(YourData!C92),"",YourData!C92)</f>
        <v/>
      </c>
      <c r="I523" s="12"/>
      <c r="J523" s="12"/>
    </row>
    <row r="524" spans="1:10">
      <c r="A524" s="68" t="s">
        <v>171</v>
      </c>
      <c r="B524" s="12">
        <f>IF(ISBLANK('TRNSYS-TUD'!C93),"",'TRNSYS-TUD'!C93)</f>
        <v>256.39404940704128</v>
      </c>
      <c r="C524" s="12">
        <f>IF(ISBLANK('DOE22'!C93),"",'DOE22'!C93)</f>
        <v>215</v>
      </c>
      <c r="D524" s="12">
        <f>IF(ISBLANK(DOE21E!C93),"",DOE21E!C93)</f>
        <v>215</v>
      </c>
      <c r="E524" s="12" t="str">
        <f>IF(ISBLANK(EnergyPlus1.0!C93),"",EnergyPlus1.0!C93)</f>
        <v/>
      </c>
      <c r="F524" s="12">
        <f>IF(ISBLANK(CodyRun!C93),"",CodyRun!C93)</f>
        <v>224</v>
      </c>
      <c r="G524" s="12">
        <f>IF(ISBLANK('HOT3000'!C93),"",'HOT3000'!C93)</f>
        <v>238.68700000000001</v>
      </c>
      <c r="H524" s="112" t="str">
        <f>IF(ISBLANK(YourData!C93),"",YourData!C93)</f>
        <v/>
      </c>
      <c r="I524" s="12"/>
      <c r="J524" s="12"/>
    </row>
    <row r="525" spans="1:10">
      <c r="A525" s="68" t="s">
        <v>172</v>
      </c>
      <c r="B525" s="12">
        <f>IF(ISBLANK('TRNSYS-TUD'!C94),"",'TRNSYS-TUD'!C94)</f>
        <v>229.55972704064635</v>
      </c>
      <c r="C525" s="12">
        <f>IF(ISBLANK('DOE22'!C94),"",'DOE22'!C94)</f>
        <v>259</v>
      </c>
      <c r="D525" s="12">
        <f>IF(ISBLANK(DOE21E!C94),"",DOE21E!C94)</f>
        <v>259</v>
      </c>
      <c r="E525" s="12" t="str">
        <f>IF(ISBLANK(EnergyPlus1.0!C94),"",EnergyPlus1.0!C94)</f>
        <v/>
      </c>
      <c r="F525" s="12">
        <f>IF(ISBLANK(CodyRun!C94),"",CodyRun!C94)</f>
        <v>253</v>
      </c>
      <c r="G525" s="12">
        <f>IF(ISBLANK('HOT3000'!C94),"",'HOT3000'!C94)</f>
        <v>292.58800000000002</v>
      </c>
      <c r="H525" s="112" t="str">
        <f>IF(ISBLANK(YourData!C94),"",YourData!C94)</f>
        <v/>
      </c>
      <c r="I525" s="12"/>
      <c r="J525" s="12"/>
    </row>
    <row r="526" spans="1:10">
      <c r="A526" s="68" t="s">
        <v>174</v>
      </c>
      <c r="B526" s="12">
        <f>IF(ISBLANK('TRNSYS-TUD'!C95),"",'TRNSYS-TUD'!C95)</f>
        <v>308.54463343275864</v>
      </c>
      <c r="C526" s="12">
        <f>IF(ISBLANK('DOE22'!C95),"",'DOE22'!C95)</f>
        <v>352</v>
      </c>
      <c r="D526" s="12">
        <f>IF(ISBLANK(DOE21E!C95),"",DOE21E!C95)</f>
        <v>353</v>
      </c>
      <c r="E526" s="12" t="str">
        <f>IF(ISBLANK(EnergyPlus1.0!C95),"",EnergyPlus1.0!C95)</f>
        <v/>
      </c>
      <c r="F526" s="12">
        <f>IF(ISBLANK(CodyRun!C95),"",CodyRun!C95)</f>
        <v>334</v>
      </c>
      <c r="G526" s="12">
        <f>IF(ISBLANK('HOT3000'!C95),"",'HOT3000'!C95)</f>
        <v>342.96899999999999</v>
      </c>
      <c r="H526" s="112" t="str">
        <f>IF(ISBLANK(YourData!C95),"",YourData!C95)</f>
        <v/>
      </c>
      <c r="I526" s="12"/>
      <c r="J526" s="12"/>
    </row>
    <row r="527" spans="1:10">
      <c r="A527" s="68" t="s">
        <v>176</v>
      </c>
      <c r="B527" s="12">
        <f>IF(ISBLANK('TRNSYS-TUD'!C96),"",'TRNSYS-TUD'!C96)</f>
        <v>384.04551577745127</v>
      </c>
      <c r="C527" s="12">
        <f>IF(ISBLANK('DOE22'!C96),"",'DOE22'!C96)</f>
        <v>332</v>
      </c>
      <c r="D527" s="12">
        <f>IF(ISBLANK(DOE21E!C96),"",DOE21E!C96)</f>
        <v>335</v>
      </c>
      <c r="E527" s="12" t="str">
        <f>IF(ISBLANK(EnergyPlus1.0!C96),"",EnergyPlus1.0!C96)</f>
        <v/>
      </c>
      <c r="F527" s="12">
        <f>IF(ISBLANK(CodyRun!C96),"",CodyRun!C96)</f>
        <v>352</v>
      </c>
      <c r="G527" s="12">
        <f>IF(ISBLANK('HOT3000'!C96),"",'HOT3000'!C96)</f>
        <v>360.59800000000001</v>
      </c>
      <c r="H527" s="112" t="str">
        <f>IF(ISBLANK(YourData!C96),"",YourData!C96)</f>
        <v/>
      </c>
      <c r="I527" s="12"/>
      <c r="J527" s="12"/>
    </row>
    <row r="528" spans="1:10">
      <c r="A528" s="68" t="s">
        <v>178</v>
      </c>
      <c r="B528" s="12">
        <f>IF(ISBLANK('TRNSYS-TUD'!C97),"",'TRNSYS-TUD'!C97)</f>
        <v>458.10143604695531</v>
      </c>
      <c r="C528" s="12">
        <f>IF(ISBLANK('DOE22'!C97),"",'DOE22'!C97)</f>
        <v>469</v>
      </c>
      <c r="D528" s="12">
        <f>IF(ISBLANK(DOE21E!C97),"",DOE21E!C97)</f>
        <v>467</v>
      </c>
      <c r="E528" s="12" t="str">
        <f>IF(ISBLANK(EnergyPlus1.0!C97),"",EnergyPlus1.0!C97)</f>
        <v/>
      </c>
      <c r="F528" s="12">
        <f>IF(ISBLANK(CodyRun!C97),"",CodyRun!C97)</f>
        <v>463</v>
      </c>
      <c r="G528" s="12">
        <f>IF(ISBLANK('HOT3000'!C97),"",'HOT3000'!C97)</f>
        <v>460.78800000000001</v>
      </c>
      <c r="H528" s="112" t="str">
        <f>IF(ISBLANK(YourData!C97),"",YourData!C97)</f>
        <v/>
      </c>
      <c r="I528" s="12"/>
      <c r="J528" s="12"/>
    </row>
    <row r="529" spans="1:10">
      <c r="A529" s="68" t="s">
        <v>181</v>
      </c>
      <c r="B529" s="12">
        <f>IF(ISBLANK('TRNSYS-TUD'!C98),"",'TRNSYS-TUD'!C98)</f>
        <v>457.99324477346147</v>
      </c>
      <c r="C529" s="12">
        <f>IF(ISBLANK('DOE22'!C98),"",'DOE22'!C98)</f>
        <v>479</v>
      </c>
      <c r="D529" s="12">
        <f>IF(ISBLANK(DOE21E!C98),"",DOE21E!C98)</f>
        <v>478</v>
      </c>
      <c r="E529" s="12" t="str">
        <f>IF(ISBLANK(EnergyPlus1.0!C98),"",EnergyPlus1.0!C98)</f>
        <v/>
      </c>
      <c r="F529" s="12">
        <f>IF(ISBLANK(CodyRun!C98),"",CodyRun!C98)</f>
        <v>472</v>
      </c>
      <c r="G529" s="12">
        <f>IF(ISBLANK('HOT3000'!C98),"",'HOT3000'!C98)</f>
        <v>489.45499999999998</v>
      </c>
      <c r="H529" s="112" t="str">
        <f>IF(ISBLANK(YourData!C98),"",YourData!C98)</f>
        <v/>
      </c>
      <c r="I529" s="12"/>
      <c r="J529" s="12"/>
    </row>
    <row r="530" spans="1:10">
      <c r="A530" s="68" t="s">
        <v>184</v>
      </c>
      <c r="B530" s="12">
        <f>IF(ISBLANK('TRNSYS-TUD'!C99),"",'TRNSYS-TUD'!C99)</f>
        <v>506.30451390226443</v>
      </c>
      <c r="C530" s="12">
        <f>IF(ISBLANK('DOE22'!C99),"",'DOE22'!C99)</f>
        <v>537</v>
      </c>
      <c r="D530" s="12">
        <f>IF(ISBLANK(DOE21E!C99),"",DOE21E!C99)</f>
        <v>536</v>
      </c>
      <c r="E530" s="12" t="str">
        <f>IF(ISBLANK(EnergyPlus1.0!C99),"",EnergyPlus1.0!C99)</f>
        <v/>
      </c>
      <c r="F530" s="12">
        <f>IF(ISBLANK(CodyRun!C99),"",CodyRun!C99)</f>
        <v>516</v>
      </c>
      <c r="G530" s="12">
        <f>IF(ISBLANK('HOT3000'!C99),"",'HOT3000'!C99)</f>
        <v>508.21800000000002</v>
      </c>
      <c r="H530" s="112" t="str">
        <f>IF(ISBLANK(YourData!C99),"",YourData!C99)</f>
        <v/>
      </c>
      <c r="I530" s="12"/>
      <c r="J530" s="12"/>
    </row>
    <row r="531" spans="1:10">
      <c r="A531" s="68" t="s">
        <v>185</v>
      </c>
      <c r="B531" s="12">
        <f>IF(ISBLANK('TRNSYS-TUD'!C100),"",'TRNSYS-TUD'!C100)</f>
        <v>529.36483921726438</v>
      </c>
      <c r="C531" s="12">
        <f>IF(ISBLANK('DOE22'!C100),"",'DOE22'!C100)</f>
        <v>498</v>
      </c>
      <c r="D531" s="12">
        <f>IF(ISBLANK(DOE21E!C100),"",DOE21E!C100)</f>
        <v>498</v>
      </c>
      <c r="E531" s="12" t="str">
        <f>IF(ISBLANK(EnergyPlus1.0!C100),"",EnergyPlus1.0!C100)</f>
        <v/>
      </c>
      <c r="F531" s="12">
        <f>IF(ISBLANK(CodyRun!C100),"",CodyRun!C100)</f>
        <v>504</v>
      </c>
      <c r="G531" s="12">
        <f>IF(ISBLANK('HOT3000'!C100),"",'HOT3000'!C100)</f>
        <v>496.50400000000002</v>
      </c>
      <c r="H531" s="112" t="str">
        <f>IF(ISBLANK(YourData!C100),"",YourData!C100)</f>
        <v/>
      </c>
      <c r="I531" s="12"/>
      <c r="J531" s="12"/>
    </row>
    <row r="532" spans="1:10">
      <c r="A532" s="68" t="s">
        <v>189</v>
      </c>
      <c r="B532" s="12">
        <f>IF(ISBLANK('TRNSYS-TUD'!C101),"",'TRNSYS-TUD'!C101)</f>
        <v>616.60944926018874</v>
      </c>
      <c r="C532" s="12">
        <f>IF(ISBLANK('DOE22'!C101),"",'DOE22'!C101)</f>
        <v>597</v>
      </c>
      <c r="D532" s="12">
        <f>IF(ISBLANK(DOE21E!C101),"",DOE21E!C101)</f>
        <v>600</v>
      </c>
      <c r="E532" s="12" t="str">
        <f>IF(ISBLANK(EnergyPlus1.0!C101),"",EnergyPlus1.0!C101)</f>
        <v/>
      </c>
      <c r="F532" s="12">
        <f>IF(ISBLANK(CodyRun!C101),"",CodyRun!C101)</f>
        <v>642</v>
      </c>
      <c r="G532" s="12">
        <f>IF(ISBLANK('HOT3000'!C101),"",'HOT3000'!C101)</f>
        <v>639.274</v>
      </c>
      <c r="H532" s="112" t="str">
        <f>IF(ISBLANK(YourData!C101),"",YourData!C101)</f>
        <v/>
      </c>
      <c r="I532" s="12"/>
      <c r="J532" s="12"/>
    </row>
    <row r="533" spans="1:10">
      <c r="A533" s="68" t="s">
        <v>192</v>
      </c>
      <c r="B533" s="12">
        <f>IF(ISBLANK('TRNSYS-TUD'!C102),"",'TRNSYS-TUD'!C102)</f>
        <v>616.12420083517168</v>
      </c>
      <c r="C533" s="12">
        <f>IF(ISBLANK('DOE22'!C102),"",'DOE22'!C102)</f>
        <v>633</v>
      </c>
      <c r="D533" s="12">
        <f>IF(ISBLANK(DOE21E!C102),"",DOE21E!C102)</f>
        <v>635</v>
      </c>
      <c r="E533" s="12" t="str">
        <f>IF(ISBLANK(EnergyPlus1.0!C102),"",EnergyPlus1.0!C102)</f>
        <v/>
      </c>
      <c r="F533" s="12">
        <f>IF(ISBLANK(CodyRun!C102),"",CodyRun!C102)</f>
        <v>645</v>
      </c>
      <c r="G533" s="12">
        <f>IF(ISBLANK('HOT3000'!C102),"",'HOT3000'!C102)</f>
        <v>639.95299999999997</v>
      </c>
      <c r="H533" s="112" t="str">
        <f>IF(ISBLANK(YourData!C102),"",YourData!C102)</f>
        <v/>
      </c>
      <c r="I533" s="12"/>
      <c r="J533" s="12"/>
    </row>
    <row r="534" spans="1:10">
      <c r="A534" s="68" t="s">
        <v>77</v>
      </c>
      <c r="B534" s="12">
        <f>IF(ISBLANK('TRNSYS-TUD'!C103),"",'TRNSYS-TUD'!C103)</f>
        <v>781.00159267240622</v>
      </c>
      <c r="C534" s="12">
        <f>IF(ISBLANK('DOE22'!C103),"",'DOE22'!C103)</f>
        <v>751</v>
      </c>
      <c r="D534" s="12">
        <f>IF(ISBLANK(DOE21E!C103),"",DOE21E!C103)</f>
        <v>754</v>
      </c>
      <c r="E534" s="12" t="str">
        <f>IF(ISBLANK(EnergyPlus1.0!C103),"",EnergyPlus1.0!C103)</f>
        <v/>
      </c>
      <c r="F534" s="12">
        <f>IF(ISBLANK(CodyRun!C103),"",CodyRun!C103)</f>
        <v>785</v>
      </c>
      <c r="G534" s="12">
        <f>IF(ISBLANK('HOT3000'!C103),"",'HOT3000'!C103)</f>
        <v>784.90499999999997</v>
      </c>
      <c r="H534" s="112" t="str">
        <f>IF(ISBLANK(YourData!C103),"",YourData!C103)</f>
        <v/>
      </c>
      <c r="I534" s="12"/>
      <c r="J534" s="12"/>
    </row>
    <row r="535" spans="1:10">
      <c r="A535" s="68" t="s">
        <v>196</v>
      </c>
      <c r="B535" s="12">
        <f>IF(ISBLANK('TRNSYS-TUD'!C104),"",'TRNSYS-TUD'!C104)</f>
        <v>781.01240717061535</v>
      </c>
      <c r="C535" s="12">
        <f>IF(ISBLANK('DOE22'!C104),"",'DOE22'!C104)</f>
        <v>800</v>
      </c>
      <c r="D535" s="12">
        <f>IF(ISBLANK(DOE21E!C104),"",DOE21E!C104)</f>
        <v>803</v>
      </c>
      <c r="E535" s="12" t="str">
        <f>IF(ISBLANK(EnergyPlus1.0!C104),"",EnergyPlus1.0!C104)</f>
        <v/>
      </c>
      <c r="F535" s="12">
        <f>IF(ISBLANK(CodyRun!C104),"",CodyRun!C104)</f>
        <v>799</v>
      </c>
      <c r="G535" s="12">
        <f>IF(ISBLANK('HOT3000'!C104),"",'HOT3000'!C104)</f>
        <v>793.61</v>
      </c>
      <c r="H535" s="112" t="str">
        <f>IF(ISBLANK(YourData!C104),"",YourData!C104)</f>
        <v/>
      </c>
      <c r="I535" s="12"/>
      <c r="J535" s="12"/>
    </row>
    <row r="536" spans="1:10">
      <c r="A536" s="68" t="s">
        <v>199</v>
      </c>
      <c r="B536" s="12">
        <f>IF(ISBLANK('TRNSYS-TUD'!C105),"",'TRNSYS-TUD'!C105)</f>
        <v>529.49848074322631</v>
      </c>
      <c r="C536" s="12">
        <f>IF(ISBLANK('DOE22'!C105),"",'DOE22'!C105)</f>
        <v>561</v>
      </c>
      <c r="D536" s="12">
        <f>IF(ISBLANK(DOE21E!C105),"",DOE21E!C105)</f>
        <v>556</v>
      </c>
      <c r="E536" s="12" t="str">
        <f>IF(ISBLANK(EnergyPlus1.0!C105),"",EnergyPlus1.0!C105)</f>
        <v/>
      </c>
      <c r="F536" s="12">
        <f>IF(ISBLANK(CodyRun!C105),"",CodyRun!C105)</f>
        <v>519</v>
      </c>
      <c r="G536" s="12">
        <f>IF(ISBLANK('HOT3000'!C105),"",'HOT3000'!C105)</f>
        <v>509.58100000000002</v>
      </c>
      <c r="H536" s="112" t="str">
        <f>IF(ISBLANK(YourData!C105),"",YourData!C105)</f>
        <v/>
      </c>
      <c r="I536" s="12"/>
      <c r="J536" s="12"/>
    </row>
    <row r="537" spans="1:10">
      <c r="A537" s="68" t="s">
        <v>202</v>
      </c>
      <c r="B537" s="12">
        <f>IF(ISBLANK('TRNSYS-TUD'!C106),"",'TRNSYS-TUD'!C106)</f>
        <v>529.37843289356158</v>
      </c>
      <c r="C537" s="12">
        <f>IF(ISBLANK('DOE22'!C106),"",'DOE22'!C106)</f>
        <v>544</v>
      </c>
      <c r="D537" s="12">
        <f>IF(ISBLANK(DOE21E!C106),"",DOE21E!C106)</f>
        <v>541</v>
      </c>
      <c r="E537" s="12" t="str">
        <f>IF(ISBLANK(EnergyPlus1.0!C106),"",EnergyPlus1.0!C106)</f>
        <v/>
      </c>
      <c r="F537" s="12">
        <f>IF(ISBLANK(CodyRun!C106),"",CodyRun!C106)</f>
        <v>528</v>
      </c>
      <c r="G537" s="12">
        <f>IF(ISBLANK('HOT3000'!C106),"",'HOT3000'!C106)</f>
        <v>506.95600000000002</v>
      </c>
      <c r="H537" s="112" t="str">
        <f>IF(ISBLANK(YourData!C106),"",YourData!C106)</f>
        <v/>
      </c>
      <c r="I537" s="12"/>
      <c r="J537" s="12"/>
    </row>
    <row r="538" spans="1:10">
      <c r="A538" s="68" t="s">
        <v>204</v>
      </c>
      <c r="B538" s="12">
        <f>IF(ISBLANK('TRNSYS-TUD'!C107),"",'TRNSYS-TUD'!C107)</f>
        <v>529.2289456163835</v>
      </c>
      <c r="C538" s="12">
        <f>IF(ISBLANK('DOE22'!C107),"",'DOE22'!C107)</f>
        <v>481</v>
      </c>
      <c r="D538" s="12">
        <f>IF(ISBLANK(DOE21E!C107),"",DOE21E!C107)</f>
        <v>479</v>
      </c>
      <c r="E538" s="12" t="str">
        <f>IF(ISBLANK(EnergyPlus1.0!C107),"",EnergyPlus1.0!C107)</f>
        <v/>
      </c>
      <c r="F538" s="12">
        <f>IF(ISBLANK(CodyRun!C107),"",CodyRun!C107)</f>
        <v>492</v>
      </c>
      <c r="G538" s="12">
        <f>IF(ISBLANK('HOT3000'!C107),"",'HOT3000'!C107)</f>
        <v>492.97</v>
      </c>
      <c r="H538" s="112" t="str">
        <f>IF(ISBLANK(YourData!C107),"",YourData!C107)</f>
        <v/>
      </c>
      <c r="I538" s="12"/>
      <c r="J538" s="12"/>
    </row>
    <row r="539" spans="1:10">
      <c r="A539" s="68" t="s">
        <v>205</v>
      </c>
      <c r="B539" s="12">
        <f>IF(ISBLANK('TRNSYS-TUD'!C108),"",'TRNSYS-TUD'!C108)</f>
        <v>506.22066015735538</v>
      </c>
      <c r="C539" s="12">
        <f>IF(ISBLANK('DOE22'!C108),"",'DOE22'!C108)</f>
        <v>504</v>
      </c>
      <c r="D539" s="12">
        <f>IF(ISBLANK(DOE21E!C108),"",DOE21E!C108)</f>
        <v>503</v>
      </c>
      <c r="E539" s="12" t="str">
        <f>IF(ISBLANK(EnergyPlus1.0!C108),"",EnergyPlus1.0!C108)</f>
        <v/>
      </c>
      <c r="F539" s="12">
        <f>IF(ISBLANK(CodyRun!C108),"",CodyRun!C108)</f>
        <v>498</v>
      </c>
      <c r="G539" s="12">
        <f>IF(ISBLANK('HOT3000'!C108),"",'HOT3000'!C108)</f>
        <v>501.23899999999998</v>
      </c>
      <c r="H539" s="112" t="str">
        <f>IF(ISBLANK(YourData!C108),"",YourData!C108)</f>
        <v/>
      </c>
      <c r="I539" s="12"/>
      <c r="J539" s="12"/>
    </row>
    <row r="540" spans="1:10">
      <c r="A540" s="68" t="s">
        <v>206</v>
      </c>
      <c r="B540" s="12">
        <f>IF(ISBLANK('TRNSYS-TUD'!C109),"",'TRNSYS-TUD'!C109)</f>
        <v>409.08432189189836</v>
      </c>
      <c r="C540" s="12">
        <f>IF(ISBLANK('DOE22'!C109),"",'DOE22'!C109)</f>
        <v>405</v>
      </c>
      <c r="D540" s="12">
        <f>IF(ISBLANK(DOE21E!C109),"",DOE21E!C109)</f>
        <v>406</v>
      </c>
      <c r="E540" s="12" t="str">
        <f>IF(ISBLANK(EnergyPlus1.0!C109),"",EnergyPlus1.0!C109)</f>
        <v/>
      </c>
      <c r="F540" s="12">
        <f>IF(ISBLANK(CodyRun!C109),"",CodyRun!C109)</f>
        <v>408</v>
      </c>
      <c r="G540" s="12">
        <f>IF(ISBLANK('HOT3000'!C109),"",'HOT3000'!C109)</f>
        <v>405.54300000000001</v>
      </c>
      <c r="H540" s="112" t="str">
        <f>IF(ISBLANK(YourData!C109),"",YourData!C109)</f>
        <v/>
      </c>
      <c r="I540" s="12"/>
      <c r="J540" s="12"/>
    </row>
    <row r="541" spans="1:10">
      <c r="A541" s="68" t="s">
        <v>207</v>
      </c>
      <c r="B541" s="12">
        <f>IF(ISBLANK('TRNSYS-TUD'!C110),"",'TRNSYS-TUD'!C110)</f>
        <v>409.53257448465308</v>
      </c>
      <c r="C541" s="12">
        <f>IF(ISBLANK('DOE22'!C110),"",'DOE22'!C110)</f>
        <v>399</v>
      </c>
      <c r="D541" s="12">
        <f>IF(ISBLANK(DOE21E!C110),"",DOE21E!C110)</f>
        <v>399</v>
      </c>
      <c r="E541" s="12" t="str">
        <f>IF(ISBLANK(EnergyPlus1.0!C110),"",EnergyPlus1.0!C110)</f>
        <v/>
      </c>
      <c r="F541" s="12">
        <f>IF(ISBLANK(CodyRun!C110),"",CodyRun!C110)</f>
        <v>402</v>
      </c>
      <c r="G541" s="12">
        <f>IF(ISBLANK('HOT3000'!C110),"",'HOT3000'!C110)</f>
        <v>398.93900000000002</v>
      </c>
      <c r="H541" s="112" t="str">
        <f>IF(ISBLANK(YourData!C110),"",YourData!C110)</f>
        <v/>
      </c>
      <c r="I541" s="12"/>
      <c r="J541" s="12"/>
    </row>
    <row r="542" spans="1:10">
      <c r="A542" s="68" t="s">
        <v>208</v>
      </c>
      <c r="B542" s="12">
        <f>IF(ISBLANK('TRNSYS-TUD'!C111),"",'TRNSYS-TUD'!C111)</f>
        <v>433.8551145022941</v>
      </c>
      <c r="C542" s="12">
        <f>IF(ISBLANK('DOE22'!C111),"",'DOE22'!C111)</f>
        <v>395</v>
      </c>
      <c r="D542" s="12">
        <f>IF(ISBLANK(DOE21E!C111),"",DOE21E!C111)</f>
        <v>394</v>
      </c>
      <c r="E542" s="12" t="str">
        <f>IF(ISBLANK(EnergyPlus1.0!C111),"",EnergyPlus1.0!C111)</f>
        <v/>
      </c>
      <c r="F542" s="12">
        <f>IF(ISBLANK(CodyRun!C111),"",CodyRun!C111)</f>
        <v>395</v>
      </c>
      <c r="G542" s="12">
        <f>IF(ISBLANK('HOT3000'!C111),"",'HOT3000'!C111)</f>
        <v>397.27499999999998</v>
      </c>
      <c r="H542" s="112" t="str">
        <f>IF(ISBLANK(YourData!C111),"",YourData!C111)</f>
        <v/>
      </c>
      <c r="I542" s="12"/>
      <c r="J542" s="12"/>
    </row>
    <row r="543" spans="1:10">
      <c r="A543" s="69" t="s">
        <v>209</v>
      </c>
      <c r="B543" s="12">
        <f>IF(ISBLANK('TRNSYS-TUD'!C112),"",'TRNSYS-TUD'!C112)</f>
        <v>409.58079417600788</v>
      </c>
      <c r="C543" s="12">
        <f>IF(ISBLANK('DOE22'!C112),"",'DOE22'!C112)</f>
        <v>407</v>
      </c>
      <c r="D543" s="12">
        <f>IF(ISBLANK(DOE21E!C112),"",DOE21E!C112)</f>
        <v>407</v>
      </c>
      <c r="E543" s="12" t="str">
        <f>IF(ISBLANK(EnergyPlus1.0!C112),"",EnergyPlus1.0!C112)</f>
        <v/>
      </c>
      <c r="F543" s="12">
        <f>IF(ISBLANK(CodyRun!C112),"",CodyRun!C112)</f>
        <v>399</v>
      </c>
      <c r="G543" s="12">
        <f>IF(ISBLANK('HOT3000'!C112),"",'HOT3000'!C112)</f>
        <v>385.64</v>
      </c>
      <c r="H543" s="112" t="str">
        <f>IF(ISBLANK(YourData!C112),"",YourData!C112)</f>
        <v/>
      </c>
      <c r="I543" s="12"/>
      <c r="J543" s="12"/>
    </row>
    <row r="544" spans="1:10">
      <c r="A544" s="2"/>
      <c r="B544" s="12"/>
      <c r="C544" s="12"/>
      <c r="D544" s="12"/>
      <c r="E544" s="12"/>
      <c r="F544" s="12"/>
      <c r="G544" s="12"/>
    </row>
    <row r="545" spans="1:10">
      <c r="A545" s="2"/>
      <c r="B545" s="12"/>
      <c r="C545" s="12"/>
      <c r="D545" s="12"/>
      <c r="E545" s="12"/>
      <c r="F545" s="12"/>
      <c r="G545" s="12"/>
    </row>
    <row r="546" spans="1:10">
      <c r="A546" s="2"/>
      <c r="B546" s="12"/>
      <c r="C546" s="12"/>
      <c r="D546" s="12"/>
      <c r="E546" s="12"/>
      <c r="F546" s="12"/>
      <c r="G546" s="12"/>
    </row>
    <row r="547" spans="1:10">
      <c r="A547" s="2" t="s">
        <v>343</v>
      </c>
      <c r="B547" s="12"/>
      <c r="C547" s="12"/>
      <c r="D547" s="12"/>
      <c r="E547" s="12"/>
      <c r="F547" s="12"/>
      <c r="G547" s="12"/>
    </row>
    <row r="548" spans="1:10">
      <c r="A548" s="2"/>
      <c r="B548" s="10"/>
      <c r="C548" s="10"/>
      <c r="D548" s="10"/>
      <c r="E548" s="10"/>
      <c r="F548" s="10"/>
    </row>
    <row r="549" spans="1:10">
      <c r="A549" s="2"/>
      <c r="B549" s="10" t="s">
        <v>237</v>
      </c>
      <c r="C549" s="10" t="s">
        <v>249</v>
      </c>
      <c r="D549" s="10" t="s">
        <v>250</v>
      </c>
      <c r="E549" s="10" t="s">
        <v>357</v>
      </c>
      <c r="F549" s="10" t="s">
        <v>304</v>
      </c>
      <c r="G549" s="10" t="s">
        <v>384</v>
      </c>
      <c r="H549" s="10" t="str">
        <f>YourData!J$4</f>
        <v>Tested Prg</v>
      </c>
      <c r="I549" s="10"/>
      <c r="J549" s="10"/>
    </row>
    <row r="550" spans="1:10">
      <c r="A550" s="68" t="s">
        <v>157</v>
      </c>
      <c r="B550" s="12">
        <f>IF(ISBLANK('TRNSYS-TUD'!D89),"",'TRNSYS-TUD'!D89)</f>
        <v>8131.7300000000005</v>
      </c>
      <c r="C550" s="12">
        <f>IF(ISBLANK('DOE22'!D89),"",'DOE22'!D89)</f>
        <v>7552.3077000000003</v>
      </c>
      <c r="D550" s="12">
        <f>IF(ISBLANK(DOE21E!D89),"",DOE21E!D89)</f>
        <v>7544.9802000000009</v>
      </c>
      <c r="E550" s="12">
        <f>IF(ISBLANK(EnergyPlus1.0!D89),"",EnergyPlus1.0!D89)</f>
        <v>7471.717530342833</v>
      </c>
      <c r="F550" s="12">
        <f>IF(ISBLANK(CodyRun!D89),"",CodyRun!D89)</f>
        <v>7472</v>
      </c>
      <c r="G550" s="12">
        <f>IF(ISBLANK('HOT3000'!D89),"",'HOT3000'!D89)</f>
        <v>7667.56</v>
      </c>
      <c r="H550" s="12">
        <f>IF(ISBLANK(YourData!D89),"",YourData!D89)</f>
        <v>7602.3325139883082</v>
      </c>
      <c r="I550" s="12"/>
      <c r="J550" s="12"/>
    </row>
    <row r="551" spans="1:10">
      <c r="A551" s="68" t="s">
        <v>164</v>
      </c>
      <c r="B551" s="12">
        <f>IF(ISBLANK('TRNSYS-TUD'!D90),"",'TRNSYS-TUD'!D90)</f>
        <v>8115.8</v>
      </c>
      <c r="C551" s="12">
        <f>IF(ISBLANK('DOE22'!D90),"",'DOE22'!D90)</f>
        <v>7630.2723000000005</v>
      </c>
      <c r="D551" s="12">
        <f>IF(ISBLANK(DOE21E!D90),"",DOE21E!D90)</f>
        <v>7627.0482000000011</v>
      </c>
      <c r="E551" s="12">
        <f>IF(ISBLANK(EnergyPlus1.0!D90),"",EnergyPlus1.0!D90)</f>
        <v>7494.4102261493335</v>
      </c>
      <c r="F551" s="12">
        <f>IF(ISBLANK(CodyRun!D90),"",CodyRun!D90)</f>
        <v>7707</v>
      </c>
      <c r="G551" s="12">
        <f>IF(ISBLANK('HOT3000'!D90),"",'HOT3000'!D90)</f>
        <v>7674.46</v>
      </c>
      <c r="H551" s="12">
        <f>IF(ISBLANK(YourData!D90),"",YourData!D90)</f>
        <v>7627.7649280128517</v>
      </c>
      <c r="I551" s="12"/>
      <c r="J551" s="12"/>
    </row>
    <row r="552" spans="1:10">
      <c r="A552" s="68" t="s">
        <v>167</v>
      </c>
      <c r="B552" s="12">
        <f>IF(ISBLANK('TRNSYS-TUD'!D91),"",'TRNSYS-TUD'!D91)</f>
        <v>8127.89</v>
      </c>
      <c r="C552" s="12">
        <f>IF(ISBLANK('DOE22'!D91),"",'DOE22'!D91)</f>
        <v>7550.2560000000003</v>
      </c>
      <c r="D552" s="12">
        <f>IF(ISBLANK(DOE21E!D91),"",DOE21E!D91)</f>
        <v>7546.1526000000003</v>
      </c>
      <c r="E552" s="12">
        <f>IF(ISBLANK(EnergyPlus1.0!D91),"",EnergyPlus1.0!D91)</f>
        <v>7446.5843729927501</v>
      </c>
      <c r="F552" s="12">
        <f>IF(ISBLANK(CodyRun!D91),"",CodyRun!D91)</f>
        <v>7445</v>
      </c>
      <c r="G552" s="12">
        <f>IF(ISBLANK('HOT3000'!D91),"",'HOT3000'!D91)</f>
        <v>7527.94</v>
      </c>
      <c r="H552" s="12">
        <f>IF(ISBLANK(YourData!D91),"",YourData!D91)</f>
        <v>7579.2121880224968</v>
      </c>
      <c r="I552" s="12"/>
      <c r="J552" s="12"/>
    </row>
    <row r="553" spans="1:10">
      <c r="A553" s="68" t="s">
        <v>169</v>
      </c>
      <c r="B553" s="12">
        <f>IF(ISBLANK('TRNSYS-TUD'!D92),"",'TRNSYS-TUD'!D92)</f>
        <v>7224.15</v>
      </c>
      <c r="C553" s="12">
        <f>IF(ISBLANK('DOE22'!D92),"",'DOE22'!D92)</f>
        <v>7533.8424000000005</v>
      </c>
      <c r="D553" s="12">
        <f>IF(ISBLANK(DOE21E!D92),"",DOE21E!D92)</f>
        <v>7528.2735000000011</v>
      </c>
      <c r="E553" s="12">
        <f>IF(ISBLANK(EnergyPlus1.0!D92),"",EnergyPlus1.0!D92)</f>
        <v>7331.9994414179164</v>
      </c>
      <c r="F553" s="12">
        <f>IF(ISBLANK(CodyRun!D92),"",CodyRun!D92)</f>
        <v>7432</v>
      </c>
      <c r="G553" s="12">
        <f>IF(ISBLANK('HOT3000'!D92),"",'HOT3000'!D92)</f>
        <v>7317.22</v>
      </c>
      <c r="H553" s="12">
        <f>IF(ISBLANK(YourData!D92),"",YourData!D92)</f>
        <v>7463.5694043259282</v>
      </c>
      <c r="I553" s="12"/>
      <c r="J553" s="12"/>
    </row>
    <row r="554" spans="1:10">
      <c r="A554" s="68" t="s">
        <v>171</v>
      </c>
      <c r="B554" s="12">
        <f>IF(ISBLANK('TRNSYS-TUD'!D93),"",'TRNSYS-TUD'!D93)</f>
        <v>8104.8499999999995</v>
      </c>
      <c r="C554" s="12">
        <f>IF(ISBLANK('DOE22'!D93),"",'DOE22'!D93)</f>
        <v>6797.868300000001</v>
      </c>
      <c r="D554" s="12">
        <f>IF(ISBLANK(DOE21E!D93),"",DOE21E!D93)</f>
        <v>6753.0240000000003</v>
      </c>
      <c r="E554" s="12">
        <f>IF(ISBLANK(EnergyPlus1.0!D93),"",EnergyPlus1.0!D93)</f>
        <v>7091.0223701342229</v>
      </c>
      <c r="F554" s="12">
        <f>IF(ISBLANK(CodyRun!D93),"",CodyRun!D93)</f>
        <v>7000</v>
      </c>
      <c r="G554" s="12">
        <f>IF(ISBLANK('HOT3000'!D93),"",'HOT3000'!D93)</f>
        <v>7514.35</v>
      </c>
      <c r="H554" s="12">
        <f>IF(ISBLANK(YourData!D93),"",YourData!D93)</f>
        <v>7218.5964429741716</v>
      </c>
      <c r="I554" s="12"/>
      <c r="J554" s="12"/>
    </row>
    <row r="555" spans="1:10">
      <c r="A555" s="68" t="s">
        <v>172</v>
      </c>
      <c r="B555" s="12">
        <f>IF(ISBLANK('TRNSYS-TUD'!D94),"",'TRNSYS-TUD'!D94)</f>
        <v>7130.87</v>
      </c>
      <c r="C555" s="12">
        <f>IF(ISBLANK('DOE22'!D94),"",'DOE22'!D94)</f>
        <v>8136.1629000000012</v>
      </c>
      <c r="D555" s="12">
        <f>IF(ISBLANK(DOE21E!D94),"",DOE21E!D94)</f>
        <v>8185.1106000000009</v>
      </c>
      <c r="E555" s="12">
        <f>IF(ISBLANK(EnergyPlus1.0!D94),"",EnergyPlus1.0!D94)</f>
        <v>7425.0624814841385</v>
      </c>
      <c r="F555" s="12">
        <f>IF(ISBLANK(CodyRun!D94),"",CodyRun!D94)</f>
        <v>7915</v>
      </c>
      <c r="G555" s="12">
        <f>IF(ISBLANK('HOT3000'!D94),"",'HOT3000'!D94)</f>
        <v>9222.93</v>
      </c>
      <c r="H555" s="12">
        <f>IF(ISBLANK(YourData!D94),"",YourData!D94)</f>
        <v>7563.0647675631189</v>
      </c>
      <c r="I555" s="12"/>
      <c r="J555" s="12"/>
    </row>
    <row r="556" spans="1:10">
      <c r="A556" s="68" t="s">
        <v>174</v>
      </c>
      <c r="B556" s="12">
        <f>IF(ISBLANK('TRNSYS-TUD'!D95),"",'TRNSYS-TUD'!D95)</f>
        <v>9711.380000000001</v>
      </c>
      <c r="C556" s="12">
        <f>IF(ISBLANK('DOE22'!D95),"",'DOE22'!D95)</f>
        <v>11075.955900000001</v>
      </c>
      <c r="D556" s="12">
        <f>IF(ISBLANK(DOE21E!D95),"",DOE21E!D95)</f>
        <v>11232.764400000002</v>
      </c>
      <c r="E556" s="12">
        <f>IF(ISBLANK(EnergyPlus1.0!D95),"",EnergyPlus1.0!D95)</f>
        <v>9216.0000279901396</v>
      </c>
      <c r="F556" s="12">
        <f>IF(ISBLANK(CodyRun!D95),"",CodyRun!D95)</f>
        <v>10450</v>
      </c>
      <c r="G556" s="12">
        <f>IF(ISBLANK('HOT3000'!D95),"",'HOT3000'!D95)</f>
        <v>10769.5</v>
      </c>
      <c r="H556" s="12">
        <f>IF(ISBLANK(YourData!D95),"",YourData!D95)</f>
        <v>9393.2682884501555</v>
      </c>
      <c r="I556" s="12"/>
      <c r="J556" s="12"/>
    </row>
    <row r="557" spans="1:10">
      <c r="A557" s="68" t="s">
        <v>176</v>
      </c>
      <c r="B557" s="12">
        <f>IF(ISBLANK('TRNSYS-TUD'!D96),"",'TRNSYS-TUD'!D96)</f>
        <v>12121.31</v>
      </c>
      <c r="C557" s="12">
        <f>IF(ISBLANK('DOE22'!D96),"",'DOE22'!D96)</f>
        <v>10290.741000000002</v>
      </c>
      <c r="D557" s="12">
        <f>IF(ISBLANK(DOE21E!D96),"",DOE21E!D96)</f>
        <v>10271.6895</v>
      </c>
      <c r="E557" s="12">
        <f>IF(ISBLANK(EnergyPlus1.0!D96),"",EnergyPlus1.0!D96)</f>
        <v>10609.410822327221</v>
      </c>
      <c r="F557" s="12">
        <f>IF(ISBLANK(CodyRun!D96),"",CodyRun!D96)</f>
        <v>10813</v>
      </c>
      <c r="G557" s="12">
        <f>IF(ISBLANK('HOT3000'!D96),"",'HOT3000'!D96)</f>
        <v>11186.4</v>
      </c>
      <c r="H557" s="12">
        <f>IF(ISBLANK(YourData!D96),"",YourData!D96)</f>
        <v>10820.944327532779</v>
      </c>
      <c r="I557" s="12"/>
      <c r="J557" s="12"/>
    </row>
    <row r="558" spans="1:10">
      <c r="A558" s="68" t="s">
        <v>178</v>
      </c>
      <c r="B558" s="12">
        <f>IF(ISBLANK('TRNSYS-TUD'!D97),"",'TRNSYS-TUD'!D97)</f>
        <v>14555.619999999999</v>
      </c>
      <c r="C558" s="12">
        <f>IF(ISBLANK('DOE22'!D97),"",'DOE22'!D97)</f>
        <v>14785.722600000001</v>
      </c>
      <c r="D558" s="12">
        <f>IF(ISBLANK(DOE21E!D97),"",DOE21E!D97)</f>
        <v>14844.049500000001</v>
      </c>
      <c r="E558" s="12">
        <f>IF(ISBLANK(EnergyPlus1.0!D97),"",EnergyPlus1.0!D97)</f>
        <v>14032.345922040224</v>
      </c>
      <c r="F558" s="12">
        <f>IF(ISBLANK(CodyRun!D97),"",CodyRun!D97)</f>
        <v>14631</v>
      </c>
      <c r="G558" s="12">
        <f>IF(ISBLANK('HOT3000'!D97),"",'HOT3000'!D97)</f>
        <v>14744.4</v>
      </c>
      <c r="H558" s="12">
        <f>IF(ISBLANK(YourData!D97),"",YourData!D97)</f>
        <v>14281.142396826372</v>
      </c>
      <c r="I558" s="12"/>
      <c r="J558" s="12"/>
    </row>
    <row r="559" spans="1:10">
      <c r="A559" s="68" t="s">
        <v>181</v>
      </c>
      <c r="B559" s="12">
        <f>IF(ISBLANK('TRNSYS-TUD'!D98),"",'TRNSYS-TUD'!D98)</f>
        <v>14639.38</v>
      </c>
      <c r="C559" s="12">
        <f>IF(ISBLANK('DOE22'!D98),"",'DOE22'!D98)</f>
        <v>15339.974700000001</v>
      </c>
      <c r="D559" s="12">
        <f>IF(ISBLANK(DOE21E!D98),"",DOE21E!D98)</f>
        <v>15392.732700000002</v>
      </c>
      <c r="E559" s="12">
        <f>IF(ISBLANK(EnergyPlus1.0!D98),"",EnergyPlus1.0!D98)</f>
        <v>14777.689434942638</v>
      </c>
      <c r="F559" s="12">
        <f>IF(ISBLANK(CodyRun!D98),"",CodyRun!D98)</f>
        <v>15099</v>
      </c>
      <c r="G559" s="12">
        <f>IF(ISBLANK('HOT3000'!D98),"",'HOT3000'!D98)</f>
        <v>15882.1</v>
      </c>
      <c r="H559" s="12">
        <f>IF(ISBLANK(YourData!D98),"",YourData!D98)</f>
        <v>15005.310486365437</v>
      </c>
      <c r="I559" s="12"/>
      <c r="J559" s="12"/>
    </row>
    <row r="560" spans="1:10">
      <c r="A560" s="68" t="s">
        <v>184</v>
      </c>
      <c r="B560" s="12">
        <f>IF(ISBLANK('TRNSYS-TUD'!D99),"",'TRNSYS-TUD'!D99)</f>
        <v>16374.09</v>
      </c>
      <c r="C560" s="12">
        <f>IF(ISBLANK('DOE22'!D99),"",'DOE22'!D99)</f>
        <v>17455.277400000003</v>
      </c>
      <c r="D560" s="12">
        <f>IF(ISBLANK(DOE21E!D99),"",DOE21E!D99)</f>
        <v>17605.051500000001</v>
      </c>
      <c r="E560" s="12">
        <f>IF(ISBLANK(EnergyPlus1.0!D99),"",EnergyPlus1.0!D99)</f>
        <v>15905.409615587694</v>
      </c>
      <c r="F560" s="12">
        <f>IF(ISBLANK(CodyRun!D99),"",CodyRun!D99)</f>
        <v>16722</v>
      </c>
      <c r="G560" s="12">
        <f>IF(ISBLANK('HOT3000'!D99),"",'HOT3000'!D99)</f>
        <v>16614.5</v>
      </c>
      <c r="H560" s="12">
        <f>IF(ISBLANK(YourData!D99),"",YourData!D99)</f>
        <v>16128.557835233223</v>
      </c>
      <c r="I560" s="12"/>
      <c r="J560" s="12"/>
    </row>
    <row r="561" spans="1:10">
      <c r="A561" s="68" t="s">
        <v>185</v>
      </c>
      <c r="B561" s="12">
        <f>IF(ISBLANK('TRNSYS-TUD'!D100),"",'TRNSYS-TUD'!D100)</f>
        <v>17248.400000000001</v>
      </c>
      <c r="C561" s="12">
        <f>IF(ISBLANK('DOE22'!D100),"",'DOE22'!D100)</f>
        <v>16215.171300000002</v>
      </c>
      <c r="D561" s="12">
        <f>IF(ISBLANK(DOE21E!D100),"",DOE21E!D100)</f>
        <v>16187.619900000002</v>
      </c>
      <c r="E561" s="12">
        <f>IF(ISBLANK(EnergyPlus1.0!D100),"",EnergyPlus1.0!D100)</f>
        <v>16521.875486800414</v>
      </c>
      <c r="F561" s="12">
        <f>IF(ISBLANK(CodyRun!D100),"",CodyRun!D100)</f>
        <v>16258</v>
      </c>
      <c r="G561" s="12">
        <f>IF(ISBLANK('HOT3000'!D100),"",'HOT3000'!D100)</f>
        <v>16029.6</v>
      </c>
      <c r="H561" s="12">
        <f>IF(ISBLANK(YourData!D100),"",YourData!D100)</f>
        <v>16742.828178606414</v>
      </c>
      <c r="I561" s="12"/>
      <c r="J561" s="12"/>
    </row>
    <row r="562" spans="1:10">
      <c r="A562" s="68" t="s">
        <v>189</v>
      </c>
      <c r="B562" s="12">
        <f>IF(ISBLANK('TRNSYS-TUD'!D101),"",'TRNSYS-TUD'!D101)</f>
        <v>20498.21</v>
      </c>
      <c r="C562" s="12">
        <f>IF(ISBLANK('DOE22'!D101),"",'DOE22'!D101)</f>
        <v>19722.992100000003</v>
      </c>
      <c r="D562" s="12">
        <f>IF(ISBLANK(DOE21E!D101),"",DOE21E!D101)</f>
        <v>19620.993300000002</v>
      </c>
      <c r="E562" s="12">
        <f>IF(ISBLANK(EnergyPlus1.0!D101),"",EnergyPlus1.0!D101)</f>
        <v>21588.421719934195</v>
      </c>
      <c r="F562" s="12">
        <f>IF(ISBLANK(CodyRun!D101),"",CodyRun!D101)</f>
        <v>21090</v>
      </c>
      <c r="G562" s="12">
        <f>IF(ISBLANK('HOT3000'!D101),"",'HOT3000'!D101)</f>
        <v>21179.7</v>
      </c>
      <c r="H562" s="12">
        <f>IF(ISBLANK(YourData!D101),"",YourData!D101)</f>
        <v>21874.383964624409</v>
      </c>
      <c r="I562" s="12"/>
      <c r="J562" s="12"/>
    </row>
    <row r="563" spans="1:10">
      <c r="A563" s="68" t="s">
        <v>192</v>
      </c>
      <c r="B563" s="12">
        <f>IF(ISBLANK('TRNSYS-TUD'!D102),"",'TRNSYS-TUD'!D102)</f>
        <v>20234.060000000001</v>
      </c>
      <c r="C563" s="12">
        <f>IF(ISBLANK('DOE22'!D102),"",'DOE22'!D102)</f>
        <v>20808.341400000001</v>
      </c>
      <c r="D563" s="12">
        <f>IF(ISBLANK(DOE21E!D102),"",DOE21E!D102)</f>
        <v>20819.186100000003</v>
      </c>
      <c r="E563" s="12">
        <f>IF(ISBLANK(EnergyPlus1.0!D102),"",EnergyPlus1.0!D102)</f>
        <v>20677.857598542389</v>
      </c>
      <c r="F563" s="12">
        <f>IF(ISBLANK(CodyRun!D102),"",CodyRun!D102)</f>
        <v>21067</v>
      </c>
      <c r="G563" s="12">
        <f>IF(ISBLANK('HOT3000'!D102),"",'HOT3000'!D102)</f>
        <v>21055.4</v>
      </c>
      <c r="H563" s="12">
        <f>IF(ISBLANK(YourData!D102),"",YourData!D102)</f>
        <v>20933.877551652131</v>
      </c>
      <c r="I563" s="12"/>
      <c r="J563" s="12"/>
    </row>
    <row r="564" spans="1:10">
      <c r="A564" s="68" t="s">
        <v>77</v>
      </c>
      <c r="B564" s="12">
        <f>IF(ISBLANK('TRNSYS-TUD'!D103),"",'TRNSYS-TUD'!D103)</f>
        <v>26687.280000000002</v>
      </c>
      <c r="C564" s="12">
        <f>IF(ISBLANK('DOE22'!D103),"",'DOE22'!D103)</f>
        <v>25387.149600000001</v>
      </c>
      <c r="D564" s="12">
        <f>IF(ISBLANK(DOE21E!D103),"",DOE21E!D103)</f>
        <v>25392.718500000003</v>
      </c>
      <c r="E564" s="12">
        <f>IF(ISBLANK(EnergyPlus1.0!D103),"",EnergyPlus1.0!D103)</f>
        <v>26132.989710372447</v>
      </c>
      <c r="F564" s="12">
        <f>IF(ISBLANK(CodyRun!D103),"",CodyRun!D103)</f>
        <v>26636</v>
      </c>
      <c r="G564" s="12">
        <f>IF(ISBLANK('HOT3000'!D103),"",'HOT3000'!D103)</f>
        <v>27069.8</v>
      </c>
      <c r="H564" s="12">
        <f>IF(ISBLANK(YourData!D103),"",YourData!D103)</f>
        <v>26433.516830975779</v>
      </c>
      <c r="I564" s="12"/>
      <c r="J564" s="12"/>
    </row>
    <row r="565" spans="1:10">
      <c r="A565" s="68" t="s">
        <v>196</v>
      </c>
      <c r="B565" s="12">
        <f>IF(ISBLANK('TRNSYS-TUD'!D104),"",'TRNSYS-TUD'!D104)</f>
        <v>26722.68</v>
      </c>
      <c r="C565" s="12">
        <f>IF(ISBLANK('DOE22'!D104),"",'DOE22'!D104)</f>
        <v>27581.003100000002</v>
      </c>
      <c r="D565" s="12">
        <f>IF(ISBLANK(DOE21E!D104),"",DOE21E!D104)</f>
        <v>27721.104900000002</v>
      </c>
      <c r="E565" s="12">
        <f>IF(ISBLANK(EnergyPlus1.0!D104),"",EnergyPlus1.0!D104)</f>
        <v>26664.624836401166</v>
      </c>
      <c r="F565" s="12">
        <f>IF(ISBLANK(CodyRun!D104),"",CodyRun!D104)</f>
        <v>27416</v>
      </c>
      <c r="G565" s="12">
        <f>IF(ISBLANK('HOT3000'!D104),"",'HOT3000'!D104)</f>
        <v>27623.3</v>
      </c>
      <c r="H565" s="12">
        <f>IF(ISBLANK(YourData!D104),"",YourData!D104)</f>
        <v>26944.175707835377</v>
      </c>
      <c r="I565" s="12"/>
      <c r="J565" s="12"/>
    </row>
    <row r="566" spans="1:10">
      <c r="A566" s="68" t="s">
        <v>199</v>
      </c>
      <c r="B566" s="12">
        <f>IF(ISBLANK('TRNSYS-TUD'!D105),"",'TRNSYS-TUD'!D105)</f>
        <v>17231.329999999998</v>
      </c>
      <c r="C566" s="12">
        <f>IF(ISBLANK('DOE22'!D105),"",'DOE22'!D105)</f>
        <v>18204.734100000001</v>
      </c>
      <c r="D566" s="12">
        <f>IF(ISBLANK(DOE21E!D105),"",DOE21E!D105)</f>
        <v>18244.595700000002</v>
      </c>
      <c r="E566" s="12">
        <f>IF(ISBLANK(EnergyPlus1.0!D105),"",EnergyPlus1.0!D105)</f>
        <v>16344.613397622583</v>
      </c>
      <c r="F566" s="12">
        <f>IF(ISBLANK(CodyRun!D105),"",CodyRun!D105)</f>
        <v>16702</v>
      </c>
      <c r="G566" s="12">
        <f>IF(ISBLANK('HOT3000'!D105),"",'HOT3000'!D105)</f>
        <v>16551</v>
      </c>
      <c r="H566" s="12">
        <f>IF(ISBLANK(YourData!D105),"",YourData!D105)</f>
        <v>16526.601780973317</v>
      </c>
      <c r="I566" s="12"/>
      <c r="J566" s="12"/>
    </row>
    <row r="567" spans="1:10">
      <c r="A567" s="68" t="s">
        <v>202</v>
      </c>
      <c r="B567" s="12">
        <f>IF(ISBLANK('TRNSYS-TUD'!D106),"",'TRNSYS-TUD'!D106)</f>
        <v>17505.88</v>
      </c>
      <c r="C567" s="12">
        <f>IF(ISBLANK('DOE22'!D106),"",'DOE22'!D106)</f>
        <v>17933.323500000002</v>
      </c>
      <c r="D567" s="12">
        <f>IF(ISBLANK(DOE21E!D106),"",DOE21E!D106)</f>
        <v>17977.8747</v>
      </c>
      <c r="E567" s="12">
        <f>IF(ISBLANK(EnergyPlus1.0!D106),"",EnergyPlus1.0!D106)</f>
        <v>17193.40490924161</v>
      </c>
      <c r="F567" s="12">
        <f>IF(ISBLANK(CodyRun!D106),"",CodyRun!D106)</f>
        <v>17312</v>
      </c>
      <c r="G567" s="12">
        <f>IF(ISBLANK('HOT3000'!D106),"",'HOT3000'!D106)</f>
        <v>16829.599999999999</v>
      </c>
      <c r="H567" s="12">
        <f>IF(ISBLANK(YourData!D106),"",YourData!D106)</f>
        <v>17406.531327582157</v>
      </c>
      <c r="I567" s="12"/>
      <c r="J567" s="12"/>
    </row>
    <row r="568" spans="1:10">
      <c r="A568" s="68" t="s">
        <v>204</v>
      </c>
      <c r="B568" s="12">
        <f>IF(ISBLANK('TRNSYS-TUD'!D107),"",'TRNSYS-TUD'!D107)</f>
        <v>17661.689999999999</v>
      </c>
      <c r="C568" s="12">
        <f>IF(ISBLANK('DOE22'!D107),"",'DOE22'!D107)</f>
        <v>16012.053000000002</v>
      </c>
      <c r="D568" s="12">
        <f>IF(ISBLANK(DOE21E!D107),"",DOE21E!D107)</f>
        <v>15914.450700000001</v>
      </c>
      <c r="E568" s="12">
        <f>IF(ISBLANK(EnergyPlus1.0!D107),"",EnergyPlus1.0!D107)</f>
        <v>16877.621693654026</v>
      </c>
      <c r="F568" s="12">
        <f>IF(ISBLANK(CodyRun!D107),"",CodyRun!D107)</f>
        <v>16232</v>
      </c>
      <c r="G568" s="12">
        <f>IF(ISBLANK('HOT3000'!D107),"",'HOT3000'!D107)</f>
        <v>16635.3</v>
      </c>
      <c r="H568" s="12">
        <f>IF(ISBLANK(YourData!D107),"",YourData!D107)</f>
        <v>17083.110759462295</v>
      </c>
      <c r="I568" s="12"/>
      <c r="J568" s="12"/>
    </row>
    <row r="569" spans="1:10">
      <c r="A569" s="68" t="s">
        <v>205</v>
      </c>
      <c r="B569" s="12">
        <f>IF(ISBLANK('TRNSYS-TUD'!D108),"",'TRNSYS-TUD'!D108)</f>
        <v>16989.809999999998</v>
      </c>
      <c r="C569" s="12">
        <f>IF(ISBLANK('DOE22'!D108),"",'DOE22'!D108)</f>
        <v>17082.161100000001</v>
      </c>
      <c r="D569" s="12">
        <f>IF(ISBLANK(DOE21E!D108),"",DOE21E!D108)</f>
        <v>17120.2641</v>
      </c>
      <c r="E569" s="12">
        <f>IF(ISBLANK(EnergyPlus1.0!D108),"",EnergyPlus1.0!D108)</f>
        <v>16536.493309932499</v>
      </c>
      <c r="F569" s="12">
        <f>IF(ISBLANK(CodyRun!D108),"",CodyRun!D108)</f>
        <v>16867</v>
      </c>
      <c r="G569" s="12">
        <f>IF(ISBLANK('HOT3000'!D108),"",'HOT3000'!D108)</f>
        <v>17131.099999999999</v>
      </c>
      <c r="H569" s="12">
        <f>IF(ISBLANK(YourData!D108),"",YourData!D108)</f>
        <v>16743.757409290411</v>
      </c>
      <c r="I569" s="12"/>
      <c r="J569" s="12"/>
    </row>
    <row r="570" spans="1:10">
      <c r="A570" s="68" t="s">
        <v>206</v>
      </c>
      <c r="B570" s="12">
        <f>IF(ISBLANK('TRNSYS-TUD'!D109),"",'TRNSYS-TUD'!D109)</f>
        <v>13539.94</v>
      </c>
      <c r="C570" s="12">
        <f>IF(ISBLANK('DOE22'!D109),"",'DOE22'!D109)</f>
        <v>13435.410900000001</v>
      </c>
      <c r="D570" s="12">
        <f>IF(ISBLANK(DOE21E!D109),"",DOE21E!D109)</f>
        <v>13445.083200000001</v>
      </c>
      <c r="E570" s="12">
        <f>IF(ISBLANK(EnergyPlus1.0!D109),"",EnergyPlus1.0!D109)</f>
        <v>13445.414920216805</v>
      </c>
      <c r="F570" s="12">
        <f>IF(ISBLANK(CodyRun!D109),"",CodyRun!D109)</f>
        <v>13484</v>
      </c>
      <c r="G570" s="12">
        <f>IF(ISBLANK('HOT3000'!D109),"",'HOT3000'!D109)</f>
        <v>13524.8</v>
      </c>
      <c r="H570" s="12">
        <f>IF(ISBLANK(YourData!D109),"",YourData!D109)</f>
        <v>13612.208947262734</v>
      </c>
      <c r="I570" s="12"/>
      <c r="J570" s="12"/>
    </row>
    <row r="571" spans="1:10">
      <c r="A571" s="68" t="s">
        <v>207</v>
      </c>
      <c r="B571" s="12">
        <f>IF(ISBLANK('TRNSYS-TUD'!D110),"",'TRNSYS-TUD'!D110)</f>
        <v>13564.54</v>
      </c>
      <c r="C571" s="12">
        <f>IF(ISBLANK('DOE22'!D110),"",'DOE22'!D110)</f>
        <v>13280.361000000001</v>
      </c>
      <c r="D571" s="12">
        <f>IF(ISBLANK(DOE21E!D110),"",DOE21E!D110)</f>
        <v>13285.0506</v>
      </c>
      <c r="E571" s="12">
        <f>IF(ISBLANK(EnergyPlus1.0!D110),"",EnergyPlus1.0!D110)</f>
        <v>13386.501419143222</v>
      </c>
      <c r="F571" s="12">
        <f>IF(ISBLANK(CodyRun!D110),"",CodyRun!D110)</f>
        <v>13322</v>
      </c>
      <c r="G571" s="12">
        <f>IF(ISBLANK('HOT3000'!D110),"",'HOT3000'!D110)</f>
        <v>13355.8</v>
      </c>
      <c r="H571" s="12">
        <f>IF(ISBLANK(YourData!D110),"",YourData!D110)</f>
        <v>13562.107727168252</v>
      </c>
      <c r="I571" s="12"/>
      <c r="J571" s="12"/>
    </row>
    <row r="572" spans="1:10">
      <c r="A572" s="68" t="s">
        <v>208</v>
      </c>
      <c r="B572" s="12">
        <f>IF(ISBLANK('TRNSYS-TUD'!D111),"",'TRNSYS-TUD'!D111)</f>
        <v>14531.34</v>
      </c>
      <c r="C572" s="12">
        <f>IF(ISBLANK('DOE22'!D111),"",'DOE22'!D111)</f>
        <v>13191.844800000001</v>
      </c>
      <c r="D572" s="12">
        <f>IF(ISBLANK(DOE21E!D111),"",DOE21E!D111)</f>
        <v>13192.137900000002</v>
      </c>
      <c r="E572" s="12">
        <f>IF(ISBLANK(EnergyPlus1.0!D111),"",EnergyPlus1.0!D111)</f>
        <v>13190.56632825439</v>
      </c>
      <c r="F572" s="12">
        <f>IF(ISBLANK(CodyRun!D111),"",CodyRun!D111)</f>
        <v>13139</v>
      </c>
      <c r="G572" s="12">
        <f>IF(ISBLANK('HOT3000'!D111),"",'HOT3000'!D111)</f>
        <v>13343.3</v>
      </c>
      <c r="H572" s="12">
        <f>IF(ISBLANK(YourData!D111),"",YourData!D111)</f>
        <v>13365.778675997582</v>
      </c>
      <c r="I572" s="12"/>
      <c r="J572" s="12"/>
    </row>
    <row r="573" spans="1:10">
      <c r="A573" s="69" t="s">
        <v>209</v>
      </c>
      <c r="B573" s="12">
        <f>IF(ISBLANK('TRNSYS-TUD'!D112),"",'TRNSYS-TUD'!D112)</f>
        <v>13691.760000000002</v>
      </c>
      <c r="C573" s="12">
        <f>IF(ISBLANK('DOE22'!D112),"",'DOE22'!D112)</f>
        <v>13724.407500000001</v>
      </c>
      <c r="D573" s="12">
        <f>IF(ISBLANK(DOE21E!D112),"",DOE21E!D112)</f>
        <v>13754.3037</v>
      </c>
      <c r="E573" s="12">
        <f>IF(ISBLANK(EnergyPlus1.0!D112),"",EnergyPlus1.0!D112)</f>
        <v>13196.202046883416</v>
      </c>
      <c r="F573" s="12">
        <f>IF(ISBLANK(CodyRun!D112),"",CodyRun!D112)</f>
        <v>13323</v>
      </c>
      <c r="G573" s="12">
        <f>IF(ISBLANK('HOT3000'!D112),"",'HOT3000'!D112)</f>
        <v>12972.7</v>
      </c>
      <c r="H573" s="12">
        <f>IF(ISBLANK(YourData!D112),"",YourData!D112)</f>
        <v>13371.366736035701</v>
      </c>
      <c r="I573" s="12"/>
      <c r="J573" s="12"/>
    </row>
    <row r="574" spans="1:10">
      <c r="A574" s="2"/>
      <c r="B574" s="12"/>
      <c r="C574" s="12"/>
      <c r="D574" s="12"/>
      <c r="E574" s="12"/>
      <c r="F574" s="12"/>
      <c r="G574" s="12"/>
    </row>
    <row r="575" spans="1:10">
      <c r="A575" s="2"/>
      <c r="B575" s="12"/>
      <c r="C575" s="12"/>
      <c r="D575" s="12"/>
      <c r="E575" s="12"/>
      <c r="F575" s="12"/>
      <c r="G575" s="12"/>
    </row>
    <row r="576" spans="1:10">
      <c r="A576" s="2"/>
      <c r="B576" s="12"/>
      <c r="C576" s="12"/>
      <c r="D576" s="12"/>
      <c r="E576" s="12"/>
      <c r="F576" s="12"/>
      <c r="G576" s="12"/>
    </row>
    <row r="577" spans="1:10">
      <c r="A577" s="2" t="s">
        <v>17</v>
      </c>
      <c r="B577" s="12"/>
      <c r="C577" s="12"/>
      <c r="D577" s="12"/>
      <c r="E577" s="12"/>
      <c r="F577" s="12"/>
      <c r="G577" s="12"/>
    </row>
    <row r="578" spans="1:10">
      <c r="A578" s="2"/>
      <c r="B578" s="10"/>
      <c r="C578" s="10"/>
      <c r="D578" s="10"/>
      <c r="E578" s="10"/>
      <c r="F578" s="10"/>
    </row>
    <row r="579" spans="1:10">
      <c r="A579" s="2"/>
      <c r="B579" s="10" t="s">
        <v>237</v>
      </c>
      <c r="C579" s="10" t="s">
        <v>249</v>
      </c>
      <c r="D579" s="10" t="s">
        <v>250</v>
      </c>
      <c r="E579" s="10" t="s">
        <v>357</v>
      </c>
      <c r="F579" s="10" t="s">
        <v>304</v>
      </c>
      <c r="G579" s="10" t="s">
        <v>384</v>
      </c>
      <c r="H579" s="10" t="str">
        <f>YourData!J$4</f>
        <v>Tested Prg</v>
      </c>
      <c r="I579" s="10"/>
      <c r="J579" s="10"/>
    </row>
    <row r="580" spans="1:10">
      <c r="A580" s="68" t="s">
        <v>157</v>
      </c>
      <c r="B580" s="12">
        <f>IF(ISBLANK('TRNSYS-TUD'!E89),"",'TRNSYS-TUD'!E89)</f>
        <v>6189.34</v>
      </c>
      <c r="C580" s="12">
        <f>IF(ISBLANK('DOE22'!E89),"",'DOE22'!E89)</f>
        <v>5889.2583000000004</v>
      </c>
      <c r="D580" s="12">
        <f>IF(ISBLANK(DOE21E!E89),"",DOE21E!E89)</f>
        <v>5886.9135000000006</v>
      </c>
      <c r="E580" s="12">
        <f>IF(ISBLANK(EnergyPlus1.0!E89),"",EnergyPlus1.0!E89)</f>
        <v>5810.7480279774727</v>
      </c>
      <c r="F580" s="12">
        <f>IF(ISBLANK(CodyRun!E89),"",CodyRun!E89)</f>
        <v>5788</v>
      </c>
      <c r="G580" s="12">
        <f>IF(ISBLANK('HOT3000'!E89),"",'HOT3000'!E89)</f>
        <v>5870.06</v>
      </c>
      <c r="H580" s="12">
        <f>IF(ISBLANK(YourData!E89),"",YourData!E89)</f>
        <v>5807.2505911441212</v>
      </c>
      <c r="I580" s="12"/>
      <c r="J580" s="12"/>
    </row>
    <row r="581" spans="1:10">
      <c r="A581" s="68" t="s">
        <v>164</v>
      </c>
      <c r="B581" s="12">
        <f>IF(ISBLANK('TRNSYS-TUD'!E90),"",'TRNSYS-TUD'!E90)</f>
        <v>6201.56</v>
      </c>
      <c r="C581" s="12">
        <f>IF(ISBLANK('DOE22'!E90),"",'DOE22'!E90)</f>
        <v>6069.8079000000007</v>
      </c>
      <c r="D581" s="12">
        <f>IF(ISBLANK(DOE21E!E90),"",DOE21E!E90)</f>
        <v>6067.170000000001</v>
      </c>
      <c r="E581" s="12">
        <f>IF(ISBLANK(EnergyPlus1.0!E90),"",EnergyPlus1.0!E90)</f>
        <v>5853.1492027511104</v>
      </c>
      <c r="F581" s="12">
        <f>IF(ISBLANK(CodyRun!E90),"",CodyRun!E90)</f>
        <v>5961</v>
      </c>
      <c r="G581" s="12">
        <f>IF(ISBLANK('HOT3000'!E90),"",'HOT3000'!E90)</f>
        <v>5871.7</v>
      </c>
      <c r="H581" s="12">
        <f>IF(ISBLANK(YourData!E90),"",YourData!E90)</f>
        <v>5849.7053703629099</v>
      </c>
      <c r="I581" s="12"/>
      <c r="J581" s="12"/>
    </row>
    <row r="582" spans="1:10">
      <c r="A582" s="68" t="s">
        <v>167</v>
      </c>
      <c r="B582" s="12">
        <f>IF(ISBLANK('TRNSYS-TUD'!E91),"",'TRNSYS-TUD'!E91)</f>
        <v>6194.38</v>
      </c>
      <c r="C582" s="12">
        <f>IF(ISBLANK('DOE22'!E91),"",'DOE22'!E91)</f>
        <v>5881.3446000000004</v>
      </c>
      <c r="D582" s="12">
        <f>IF(ISBLANK(DOE21E!E91),"",DOE21E!E91)</f>
        <v>5878.1205</v>
      </c>
      <c r="E582" s="12">
        <f>IF(ISBLANK(EnergyPlus1.0!E91),"",EnergyPlus1.0!E91)</f>
        <v>5809.4072043562774</v>
      </c>
      <c r="F582" s="12">
        <f>IF(ISBLANK(CodyRun!E91),"",CodyRun!E91)</f>
        <v>5788</v>
      </c>
      <c r="G582" s="12">
        <f>IF(ISBLANK('HOT3000'!E91),"",'HOT3000'!E91)</f>
        <v>5782.88</v>
      </c>
      <c r="H582" s="12">
        <f>IF(ISBLANK(YourData!E91),"",YourData!E91)</f>
        <v>5806.0059657960892</v>
      </c>
      <c r="I582" s="12"/>
      <c r="J582" s="12"/>
    </row>
    <row r="583" spans="1:10">
      <c r="A583" s="68" t="s">
        <v>169</v>
      </c>
      <c r="B583" s="12">
        <f>IF(ISBLANK('TRNSYS-TUD'!E92),"",'TRNSYS-TUD'!E92)</f>
        <v>5548.55</v>
      </c>
      <c r="C583" s="12">
        <f>IF(ISBLANK('DOE22'!E92),"",'DOE22'!E92)</f>
        <v>5878.1205</v>
      </c>
      <c r="D583" s="12">
        <f>IF(ISBLANK(DOE21E!E92),"",DOE21E!E92)</f>
        <v>5873.4309000000012</v>
      </c>
      <c r="E583" s="12">
        <f>IF(ISBLANK(EnergyPlus1.0!E92),"",EnergyPlus1.0!E92)</f>
        <v>5743.5733473561941</v>
      </c>
      <c r="F583" s="12">
        <f>IF(ISBLANK(CodyRun!E92),"",CodyRun!E92)</f>
        <v>5788</v>
      </c>
      <c r="G583" s="12">
        <f>IF(ISBLANK('HOT3000'!E92),"",'HOT3000'!E92)</f>
        <v>5683.06</v>
      </c>
      <c r="H583" s="12">
        <f>IF(ISBLANK(YourData!E92),"",YourData!E92)</f>
        <v>5740.2969423232034</v>
      </c>
      <c r="I583" s="12"/>
      <c r="J583" s="12"/>
    </row>
    <row r="584" spans="1:10">
      <c r="A584" s="68" t="s">
        <v>171</v>
      </c>
      <c r="B584" s="12">
        <f>IF(ISBLANK('TRNSYS-TUD'!E93),"",'TRNSYS-TUD'!E93)</f>
        <v>6318.9</v>
      </c>
      <c r="C584" s="12">
        <f>IF(ISBLANK('DOE22'!E93),"",'DOE22'!E93)</f>
        <v>5675.2953000000007</v>
      </c>
      <c r="D584" s="12">
        <f>IF(ISBLANK(DOE21E!E93),"",DOE21E!E93)</f>
        <v>5671.7781000000004</v>
      </c>
      <c r="E584" s="12">
        <f>IF(ISBLANK(EnergyPlus1.0!E93),"",EnergyPlus1.0!E93)</f>
        <v>5614.1329654593055</v>
      </c>
      <c r="F584" s="12">
        <f>IF(ISBLANK(CodyRun!E93),"",CodyRun!E93)</f>
        <v>5580</v>
      </c>
      <c r="G584" s="12">
        <f>IF(ISBLANK('HOT3000'!E93),"",'HOT3000'!E93)</f>
        <v>5955.01</v>
      </c>
      <c r="H584" s="12">
        <f>IF(ISBLANK(YourData!E93),"",YourData!E93)</f>
        <v>5611.1240013571114</v>
      </c>
      <c r="I584" s="12"/>
      <c r="J584" s="12"/>
    </row>
    <row r="585" spans="1:10">
      <c r="A585" s="68" t="s">
        <v>172</v>
      </c>
      <c r="B585" s="12">
        <f>IF(ISBLANK('TRNSYS-TUD'!E94),"",'TRNSYS-TUD'!E94)</f>
        <v>5686.24</v>
      </c>
      <c r="C585" s="12">
        <f>IF(ISBLANK('DOE22'!E94),"",'DOE22'!E94)</f>
        <v>6438.5277000000006</v>
      </c>
      <c r="D585" s="12">
        <f>IF(ISBLANK(DOE21E!E94),"",DOE21E!E94)</f>
        <v>6438.5277000000006</v>
      </c>
      <c r="E585" s="12">
        <f>IF(ISBLANK(EnergyPlus1.0!E94),"",EnergyPlus1.0!E94)</f>
        <v>6015.0762133197213</v>
      </c>
      <c r="F585" s="12">
        <f>IF(ISBLANK(CodyRun!E94),"",CodyRun!E94)</f>
        <v>6341</v>
      </c>
      <c r="G585" s="12">
        <f>IF(ISBLANK('HOT3000'!E94),"",'HOT3000'!E94)</f>
        <v>7311.79</v>
      </c>
      <c r="H585" s="12">
        <f>IF(ISBLANK(YourData!E94),"",YourData!E94)</f>
        <v>6012.0553229076231</v>
      </c>
      <c r="I585" s="12"/>
      <c r="J585" s="12"/>
    </row>
    <row r="586" spans="1:10">
      <c r="A586" s="68" t="s">
        <v>174</v>
      </c>
      <c r="B586" s="12">
        <f>IF(ISBLANK('TRNSYS-TUD'!E95),"",'TRNSYS-TUD'!E95)</f>
        <v>7596.88</v>
      </c>
      <c r="C586" s="12">
        <f>IF(ISBLANK('DOE22'!E95),"",'DOE22'!E95)</f>
        <v>8342.2121999999999</v>
      </c>
      <c r="D586" s="12">
        <f>IF(ISBLANK(DOE21E!E95),"",DOE21E!E95)</f>
        <v>8347.781100000002</v>
      </c>
      <c r="E586" s="12">
        <f>IF(ISBLANK(EnergyPlus1.0!E95),"",EnergyPlus1.0!E95)</f>
        <v>7532.4754418411667</v>
      </c>
      <c r="F586" s="12">
        <f>IF(ISBLANK(CodyRun!E95),"",CodyRun!E95)</f>
        <v>8277</v>
      </c>
      <c r="G586" s="12">
        <f>IF(ISBLANK('HOT3000'!E95),"",'HOT3000'!E95)</f>
        <v>8646.8700000000008</v>
      </c>
      <c r="H586" s="12">
        <f>IF(ISBLANK(YourData!E95),"",YourData!E95)</f>
        <v>7527.9994335477204</v>
      </c>
      <c r="I586" s="12"/>
      <c r="J586" s="12"/>
    </row>
    <row r="587" spans="1:10">
      <c r="A587" s="68" t="s">
        <v>176</v>
      </c>
      <c r="B587" s="12">
        <f>IF(ISBLANK('TRNSYS-TUD'!E96),"",'TRNSYS-TUD'!E96)</f>
        <v>9558.23</v>
      </c>
      <c r="C587" s="12">
        <f>IF(ISBLANK('DOE22'!E96),"",'DOE22'!E96)</f>
        <v>9069.9795000000013</v>
      </c>
      <c r="D587" s="12">
        <f>IF(ISBLANK(DOE21E!E96),"",DOE21E!E96)</f>
        <v>9069.1002000000008</v>
      </c>
      <c r="E587" s="12">
        <f>IF(ISBLANK(EnergyPlus1.0!E96),"",EnergyPlus1.0!E96)</f>
        <v>8756.6552421510278</v>
      </c>
      <c r="F587" s="12">
        <f>IF(ISBLANK(CodyRun!E96),"",CodyRun!E96)</f>
        <v>9038</v>
      </c>
      <c r="G587" s="12">
        <f>IF(ISBLANK('HOT3000'!E96),"",'HOT3000'!E96)</f>
        <v>9298.6299999999992</v>
      </c>
      <c r="H587" s="12">
        <f>IF(ISBLANK(YourData!E96),"",YourData!E96)</f>
        <v>8751.4776705248751</v>
      </c>
      <c r="I587" s="12"/>
      <c r="J587" s="12"/>
    </row>
    <row r="588" spans="1:10">
      <c r="A588" s="68" t="s">
        <v>178</v>
      </c>
      <c r="B588" s="12">
        <f>IF(ISBLANK('TRNSYS-TUD'!E97),"",'TRNSYS-TUD'!E97)</f>
        <v>11757.9</v>
      </c>
      <c r="C588" s="12">
        <f>IF(ISBLANK('DOE22'!E97),"",'DOE22'!E97)</f>
        <v>11872.601700000001</v>
      </c>
      <c r="D588" s="12">
        <f>IF(ISBLANK(DOE21E!E97),"",DOE21E!E97)</f>
        <v>11875.239600000001</v>
      </c>
      <c r="E588" s="12">
        <f>IF(ISBLANK(EnergyPlus1.0!E97),"",EnergyPlus1.0!E97)</f>
        <v>11767.168076945418</v>
      </c>
      <c r="F588" s="12">
        <f>IF(ISBLANK(CodyRun!E97),"",CodyRun!E97)</f>
        <v>11971</v>
      </c>
      <c r="G588" s="12">
        <f>IF(ISBLANK('HOT3000'!E97),"",'HOT3000'!E97)</f>
        <v>11923.2</v>
      </c>
      <c r="H588" s="12">
        <f>IF(ISBLANK(YourData!E97),"",YourData!E97)</f>
        <v>11758.470189949308</v>
      </c>
      <c r="I588" s="12"/>
      <c r="J588" s="12"/>
    </row>
    <row r="589" spans="1:10">
      <c r="A589" s="68" t="s">
        <v>181</v>
      </c>
      <c r="B589" s="12">
        <f>IF(ISBLANK('TRNSYS-TUD'!E98),"",'TRNSYS-TUD'!E98)</f>
        <v>11506.4</v>
      </c>
      <c r="C589" s="12">
        <f>IF(ISBLANK('DOE22'!E98),"",'DOE22'!E98)</f>
        <v>12039.0825</v>
      </c>
      <c r="D589" s="12">
        <f>IF(ISBLANK(DOE21E!E98),"",DOE21E!E98)</f>
        <v>12041.134200000002</v>
      </c>
      <c r="E589" s="12">
        <f>IF(ISBLANK(EnergyPlus1.0!E98),"",EnergyPlus1.0!E98)</f>
        <v>11996.329758094667</v>
      </c>
      <c r="F589" s="12">
        <f>IF(ISBLANK(CodyRun!E98),"",CodyRun!E98)</f>
        <v>11971</v>
      </c>
      <c r="G589" s="12">
        <f>IF(ISBLANK('HOT3000'!E98),"",'HOT3000'!E98)</f>
        <v>12287.1</v>
      </c>
      <c r="H589" s="12">
        <f>IF(ISBLANK(YourData!E98),"",YourData!E98)</f>
        <v>11985.553870144005</v>
      </c>
      <c r="I589" s="12"/>
      <c r="J589" s="12"/>
    </row>
    <row r="590" spans="1:10">
      <c r="A590" s="68" t="s">
        <v>184</v>
      </c>
      <c r="B590" s="12">
        <f>IF(ISBLANK('TRNSYS-TUD'!E99),"",'TRNSYS-TUD'!E99)</f>
        <v>12342.2</v>
      </c>
      <c r="C590" s="12">
        <f>IF(ISBLANK('DOE22'!E99),"",'DOE22'!E99)</f>
        <v>12811.987200000003</v>
      </c>
      <c r="D590" s="12">
        <f>IF(ISBLANK(DOE21E!E99),"",DOE21E!E99)</f>
        <v>12817.556100000002</v>
      </c>
      <c r="E590" s="12">
        <f>IF(ISBLANK(EnergyPlus1.0!E99),"",EnergyPlus1.0!E99)</f>
        <v>12488.093791628778</v>
      </c>
      <c r="F590" s="12">
        <f>IF(ISBLANK(CodyRun!E99),"",CodyRun!E99)</f>
        <v>12731</v>
      </c>
      <c r="G590" s="12">
        <f>IF(ISBLANK('HOT3000'!E99),"",'HOT3000'!E99)</f>
        <v>12561.8</v>
      </c>
      <c r="H590" s="12">
        <f>IF(ISBLANK(YourData!E99),"",YourData!E99)</f>
        <v>12474.143132957011</v>
      </c>
      <c r="I590" s="12"/>
      <c r="J590" s="12"/>
    </row>
    <row r="591" spans="1:10">
      <c r="A591" s="68" t="s">
        <v>185</v>
      </c>
      <c r="B591" s="12">
        <f>IF(ISBLANK('TRNSYS-TUD'!E100),"",'TRNSYS-TUD'!E100)</f>
        <v>12810</v>
      </c>
      <c r="C591" s="12">
        <f>IF(ISBLANK('DOE22'!E100),"",'DOE22'!E100)</f>
        <v>12612.093000000001</v>
      </c>
      <c r="D591" s="12">
        <f>IF(ISBLANK(DOE21E!E100),"",DOE21E!E100)</f>
        <v>12610.920600000001</v>
      </c>
      <c r="E591" s="12">
        <f>IF(ISBLANK(EnergyPlus1.0!E100),"",EnergyPlus1.0!E100)</f>
        <v>12670.959027797113</v>
      </c>
      <c r="F591" s="12">
        <f>IF(ISBLANK(CodyRun!E100),"",CodyRun!E100)</f>
        <v>12559</v>
      </c>
      <c r="G591" s="12">
        <f>IF(ISBLANK('HOT3000'!E100),"",'HOT3000'!E100)</f>
        <v>12561.3</v>
      </c>
      <c r="H591" s="12">
        <f>IF(ISBLANK(YourData!E100),"",YourData!E100)</f>
        <v>12655.550622841072</v>
      </c>
      <c r="I591" s="12"/>
      <c r="J591" s="12"/>
    </row>
    <row r="592" spans="1:10">
      <c r="A592" s="68" t="s">
        <v>189</v>
      </c>
      <c r="B592" s="12">
        <f>IF(ISBLANK('TRNSYS-TUD'!E101),"",'TRNSYS-TUD'!E101)</f>
        <v>16816.099999999999</v>
      </c>
      <c r="C592" s="12">
        <f>IF(ISBLANK('DOE22'!E101),"",'DOE22'!E101)</f>
        <v>17139.022500000003</v>
      </c>
      <c r="D592" s="12">
        <f>IF(ISBLANK(DOE21E!E101),"",DOE21E!E101)</f>
        <v>17135.212200000002</v>
      </c>
      <c r="E592" s="12">
        <f>IF(ISBLANK(EnergyPlus1.0!E101),"",EnergyPlus1.0!E101)</f>
        <v>17401.282761642888</v>
      </c>
      <c r="F592" s="12">
        <f>IF(ISBLANK(CodyRun!E101),"",CodyRun!E101)</f>
        <v>17422</v>
      </c>
      <c r="G592" s="12">
        <f>IF(ISBLANK('HOT3000'!E101),"",'HOT3000'!E101)</f>
        <v>17430.7</v>
      </c>
      <c r="H592" s="12">
        <f>IF(ISBLANK(YourData!E101),"",YourData!E101)</f>
        <v>17378.653053159294</v>
      </c>
      <c r="I592" s="12"/>
      <c r="J592" s="12"/>
    </row>
    <row r="593" spans="1:10">
      <c r="A593" s="68" t="s">
        <v>192</v>
      </c>
      <c r="B593" s="12">
        <f>IF(ISBLANK('TRNSYS-TUD'!E102),"",'TRNSYS-TUD'!E102)</f>
        <v>17283.5</v>
      </c>
      <c r="C593" s="12">
        <f>IF(ISBLANK('DOE22'!E102),"",'DOE22'!E102)</f>
        <v>17638.1718</v>
      </c>
      <c r="D593" s="12">
        <f>IF(ISBLANK(DOE21E!E102),"",DOE21E!E102)</f>
        <v>17639.051100000004</v>
      </c>
      <c r="E593" s="12">
        <f>IF(ISBLANK(EnergyPlus1.0!E102),"",EnergyPlus1.0!E102)</f>
        <v>17591.919989444443</v>
      </c>
      <c r="F593" s="12">
        <f>IF(ISBLANK(CodyRun!E102),"",CodyRun!E102)</f>
        <v>17629</v>
      </c>
      <c r="G593" s="12">
        <f>IF(ISBLANK('HOT3000'!E102),"",'HOT3000'!E102)</f>
        <v>17608.599999999999</v>
      </c>
      <c r="H593" s="12">
        <f>IF(ISBLANK(YourData!E102),"",YourData!E102)</f>
        <v>17574.86256431225</v>
      </c>
      <c r="I593" s="12"/>
      <c r="J593" s="12"/>
    </row>
    <row r="594" spans="1:10">
      <c r="A594" s="68" t="s">
        <v>77</v>
      </c>
      <c r="B594" s="12">
        <f>IF(ISBLANK('TRNSYS-TUD'!E103),"",'TRNSYS-TUD'!E103)</f>
        <v>22882.400000000001</v>
      </c>
      <c r="C594" s="12">
        <f>IF(ISBLANK('DOE22'!E103),"",'DOE22'!E103)</f>
        <v>22196.463</v>
      </c>
      <c r="D594" s="12">
        <f>IF(ISBLANK(DOE21E!E103),"",DOE21E!E103)</f>
        <v>22196.756100000002</v>
      </c>
      <c r="E594" s="12">
        <f>IF(ISBLANK(EnergyPlus1.0!E103),"",EnergyPlus1.0!E103)</f>
        <v>22480.655498002667</v>
      </c>
      <c r="F594" s="12">
        <f>IF(ISBLANK(CodyRun!E103),"",CodyRun!E103)</f>
        <v>22491</v>
      </c>
      <c r="G594" s="12">
        <f>IF(ISBLANK('HOT3000'!E103),"",'HOT3000'!E103)</f>
        <v>22350.400000000001</v>
      </c>
      <c r="H594" s="12">
        <f>IF(ISBLANK(YourData!E103),"",YourData!E103)</f>
        <v>22454.792551172584</v>
      </c>
      <c r="I594" s="12"/>
      <c r="J594" s="12"/>
    </row>
    <row r="595" spans="1:10">
      <c r="A595" s="68" t="s">
        <v>196</v>
      </c>
      <c r="B595" s="12">
        <f>IF(ISBLANK('TRNSYS-TUD'!E104),"",'TRNSYS-TUD'!E104)</f>
        <v>22284.7</v>
      </c>
      <c r="C595" s="12">
        <f>IF(ISBLANK('DOE22'!E104),"",'DOE22'!E104)</f>
        <v>22527.9591</v>
      </c>
      <c r="D595" s="12">
        <f>IF(ISBLANK(DOE21E!E104),"",DOE21E!E104)</f>
        <v>22533.234900000003</v>
      </c>
      <c r="E595" s="12">
        <f>IF(ISBLANK(EnergyPlus1.0!E104),"",EnergyPlus1.0!E104)</f>
        <v>22557.34081360303</v>
      </c>
      <c r="F595" s="12">
        <f>IF(ISBLANK(CodyRun!E104),"",CodyRun!E104)</f>
        <v>22491</v>
      </c>
      <c r="G595" s="12">
        <f>IF(ISBLANK('HOT3000'!E104),"",'HOT3000'!E104)</f>
        <v>22292</v>
      </c>
      <c r="H595" s="12">
        <f>IF(ISBLANK(YourData!E104),"",YourData!E104)</f>
        <v>22528.065067960873</v>
      </c>
      <c r="I595" s="12"/>
      <c r="J595" s="12"/>
    </row>
    <row r="596" spans="1:10">
      <c r="A596" s="68" t="s">
        <v>199</v>
      </c>
      <c r="B596" s="12">
        <f>IF(ISBLANK('TRNSYS-TUD'!E105),"",'TRNSYS-TUD'!E105)</f>
        <v>13048.3</v>
      </c>
      <c r="C596" s="12">
        <f>IF(ISBLANK('DOE22'!E105),"",'DOE22'!E105)</f>
        <v>13599.253800000002</v>
      </c>
      <c r="D596" s="12">
        <f>IF(ISBLANK(DOE21E!E105),"",DOE21E!E105)</f>
        <v>13600.133100000001</v>
      </c>
      <c r="E596" s="12">
        <f>IF(ISBLANK(EnergyPlus1.0!E105),"",EnergyPlus1.0!E105)</f>
        <v>13061.484138250862</v>
      </c>
      <c r="F596" s="12">
        <f>IF(ISBLANK(CodyRun!E105),"",CodyRun!E105)</f>
        <v>12939</v>
      </c>
      <c r="G596" s="12">
        <f>IF(ISBLANK('HOT3000'!E105),"",'HOT3000'!E105)</f>
        <v>12739.1</v>
      </c>
      <c r="H596" s="12">
        <f>IF(ISBLANK(YourData!E105),"",YourData!E105)</f>
        <v>13047.392756716177</v>
      </c>
      <c r="I596" s="12"/>
      <c r="J596" s="12"/>
    </row>
    <row r="597" spans="1:10">
      <c r="A597" s="68" t="s">
        <v>202</v>
      </c>
      <c r="B597" s="12">
        <f>IF(ISBLANK('TRNSYS-TUD'!E106),"",'TRNSYS-TUD'!E106)</f>
        <v>12720.6</v>
      </c>
      <c r="C597" s="12">
        <f>IF(ISBLANK('DOE22'!E106),"",'DOE22'!E106)</f>
        <v>12829.866300000002</v>
      </c>
      <c r="D597" s="12">
        <f>IF(ISBLANK(DOE21E!E106),"",DOE21E!E106)</f>
        <v>12831.624899999999</v>
      </c>
      <c r="E597" s="12">
        <f>IF(ISBLANK(EnergyPlus1.0!E106),"",EnergyPlus1.0!E106)</f>
        <v>12869.591782238473</v>
      </c>
      <c r="F597" s="12">
        <f>IF(ISBLANK(CodyRun!E106),"",CodyRun!E106)</f>
        <v>12729</v>
      </c>
      <c r="G597" s="12">
        <f>IF(ISBLANK('HOT3000'!E106),"",'HOT3000'!E106)</f>
        <v>12180.9</v>
      </c>
      <c r="H597" s="12">
        <f>IF(ISBLANK(YourData!E106),"",YourData!E106)</f>
        <v>12851.897020327926</v>
      </c>
      <c r="I597" s="12"/>
      <c r="J597" s="12"/>
    </row>
    <row r="598" spans="1:10">
      <c r="A598" s="68" t="s">
        <v>204</v>
      </c>
      <c r="B598" s="12">
        <f>IF(ISBLANK('TRNSYS-TUD'!E107),"",'TRNSYS-TUD'!E107)</f>
        <v>12490.8</v>
      </c>
      <c r="C598" s="12">
        <f>IF(ISBLANK('DOE22'!E107),"",'DOE22'!E107)</f>
        <v>11875.532700000002</v>
      </c>
      <c r="D598" s="12">
        <f>IF(ISBLANK(DOE21E!E107),"",DOE21E!E107)</f>
        <v>11871.136200000001</v>
      </c>
      <c r="E598" s="12">
        <f>IF(ISBLANK(EnergyPlus1.0!E107),"",EnergyPlus1.0!E107)</f>
        <v>12169.853891274362</v>
      </c>
      <c r="F598" s="12">
        <f>IF(ISBLANK(CodyRun!E107),"",CodyRun!E107)</f>
        <v>11761</v>
      </c>
      <c r="G598" s="12">
        <f>IF(ISBLANK('HOT3000'!E107),"",'HOT3000'!E107)</f>
        <v>11540.7</v>
      </c>
      <c r="H598" s="12">
        <f>IF(ISBLANK(YourData!E107),"",YourData!E107)</f>
        <v>12152.104847572622</v>
      </c>
      <c r="I598" s="12"/>
      <c r="J598" s="12"/>
    </row>
    <row r="599" spans="1:10">
      <c r="A599" s="68" t="s">
        <v>205</v>
      </c>
      <c r="B599" s="12">
        <f>IF(ISBLANK('TRNSYS-TUD'!E108),"",'TRNSYS-TUD'!E108)</f>
        <v>11655.3</v>
      </c>
      <c r="C599" s="12">
        <f>IF(ISBLANK('DOE22'!E108),"",'DOE22'!E108)</f>
        <v>11532.312600000001</v>
      </c>
      <c r="D599" s="12">
        <f>IF(ISBLANK(DOE21E!E108),"",DOE21E!E108)</f>
        <v>11534.071199999998</v>
      </c>
      <c r="E599" s="12">
        <f>IF(ISBLANK(EnergyPlus1.0!E108),"",EnergyPlus1.0!E108)</f>
        <v>11555.636262197695</v>
      </c>
      <c r="F599" s="12">
        <f>IF(ISBLANK(CodyRun!E108),"",CodyRun!E108)</f>
        <v>11381</v>
      </c>
      <c r="G599" s="12">
        <f>IF(ISBLANK('HOT3000'!E108),"",'HOT3000'!E108)</f>
        <v>11359.2</v>
      </c>
      <c r="H599" s="12">
        <f>IF(ISBLANK(YourData!E108),"",YourData!E108)</f>
        <v>11537.736074179897</v>
      </c>
      <c r="I599" s="12"/>
      <c r="J599" s="12"/>
    </row>
    <row r="600" spans="1:10">
      <c r="A600" s="68" t="s">
        <v>206</v>
      </c>
      <c r="B600" s="12">
        <f>IF(ISBLANK('TRNSYS-TUD'!E109),"",'TRNSYS-TUD'!E109)</f>
        <v>8882.19</v>
      </c>
      <c r="C600" s="12">
        <f>IF(ISBLANK('DOE22'!E109),"",'DOE22'!E109)</f>
        <v>9302.4078000000009</v>
      </c>
      <c r="D600" s="12">
        <f>IF(ISBLANK(DOE21E!E109),"",DOE21E!E109)</f>
        <v>9302.7008999999998</v>
      </c>
      <c r="E600" s="12">
        <f>IF(ISBLANK(EnergyPlus1.0!E109),"",EnergyPlus1.0!E109)</f>
        <v>9062.7383492082226</v>
      </c>
      <c r="F600" s="12">
        <f>IF(ISBLANK(CodyRun!E109),"",CodyRun!E109)</f>
        <v>9036</v>
      </c>
      <c r="G600" s="12">
        <f>IF(ISBLANK('HOT3000'!E109),"",'HOT3000'!E109)</f>
        <v>8931.39</v>
      </c>
      <c r="H600" s="12">
        <f>IF(ISBLANK(YourData!E109),"",YourData!E109)</f>
        <v>9050.1018289498916</v>
      </c>
      <c r="I600" s="12"/>
      <c r="J600" s="12"/>
    </row>
    <row r="601" spans="1:10">
      <c r="A601" s="68" t="s">
        <v>207</v>
      </c>
      <c r="B601" s="12">
        <f>IF(ISBLANK('TRNSYS-TUD'!E110),"",'TRNSYS-TUD'!E110)</f>
        <v>8880.2800000000007</v>
      </c>
      <c r="C601" s="12">
        <f>IF(ISBLANK('DOE22'!E110),"",'DOE22'!E110)</f>
        <v>8973.5496000000003</v>
      </c>
      <c r="D601" s="12">
        <f>IF(ISBLANK(DOE21E!E110),"",DOE21E!E110)</f>
        <v>8973.8427000000011</v>
      </c>
      <c r="E601" s="12">
        <f>IF(ISBLANK(EnergyPlus1.0!E110),"",EnergyPlus1.0!E110)</f>
        <v>8952.5421976197504</v>
      </c>
      <c r="F601" s="12">
        <f>IF(ISBLANK(CodyRun!E110),"",CodyRun!E110)</f>
        <v>8864</v>
      </c>
      <c r="G601" s="12">
        <f>IF(ISBLANK('HOT3000'!E110),"",'HOT3000'!E110)</f>
        <v>8747.2199999999993</v>
      </c>
      <c r="H601" s="12">
        <f>IF(ISBLANK(YourData!E110),"",YourData!E110)</f>
        <v>8939.9600729644699</v>
      </c>
      <c r="I601" s="12"/>
      <c r="J601" s="12"/>
    </row>
    <row r="602" spans="1:10">
      <c r="A602" s="68" t="s">
        <v>208</v>
      </c>
      <c r="B602" s="12">
        <f>IF(ISBLANK('TRNSYS-TUD'!E111),"",'TRNSYS-TUD'!E111)</f>
        <v>9449.35</v>
      </c>
      <c r="C602" s="12">
        <f>IF(ISBLANK('DOE22'!E111),"",'DOE22'!E111)</f>
        <v>8787.4311000000016</v>
      </c>
      <c r="D602" s="12">
        <f>IF(ISBLANK(DOE21E!E111),"",DOE21E!E111)</f>
        <v>8787.4311000000016</v>
      </c>
      <c r="E602" s="12">
        <f>IF(ISBLANK(EnergyPlus1.0!E111),"",EnergyPlus1.0!E111)</f>
        <v>8753.4730158842212</v>
      </c>
      <c r="F602" s="12">
        <f>IF(ISBLANK(CodyRun!E111),"",CodyRun!E111)</f>
        <v>8656</v>
      </c>
      <c r="G602" s="12">
        <f>IF(ISBLANK('HOT3000'!E111),"",'HOT3000'!E111)</f>
        <v>8646.75</v>
      </c>
      <c r="H602" s="12">
        <f>IF(ISBLANK(YourData!E111),"",YourData!E111)</f>
        <v>8741.1668936169426</v>
      </c>
      <c r="I602" s="12"/>
      <c r="J602" s="12"/>
    </row>
    <row r="603" spans="1:10">
      <c r="A603" s="69" t="s">
        <v>209</v>
      </c>
      <c r="B603" s="12">
        <f>IF(ISBLANK('TRNSYS-TUD'!E112),"",'TRNSYS-TUD'!E112)</f>
        <v>8806.5400000000009</v>
      </c>
      <c r="C603" s="12">
        <f>IF(ISBLANK('DOE22'!E112),"",'DOE22'!E112)</f>
        <v>8799.1550999999999</v>
      </c>
      <c r="D603" s="12">
        <f>IF(ISBLANK(DOE21E!E112),"",DOE21E!E112)</f>
        <v>8799.7412999999997</v>
      </c>
      <c r="E603" s="12">
        <f>IF(ISBLANK(EnergyPlus1.0!E112),"",EnergyPlus1.0!E112)</f>
        <v>8673.9655302936662</v>
      </c>
      <c r="F603" s="12">
        <f>IF(ISBLANK(CodyRun!E112),"",CodyRun!E112)</f>
        <v>8656</v>
      </c>
      <c r="G603" s="12">
        <f>IF(ISBLANK('HOT3000'!E112),"",'HOT3000'!E112)</f>
        <v>8359.6</v>
      </c>
      <c r="H603" s="12">
        <f>IF(ISBLANK(YourData!E112),"",YourData!E112)</f>
        <v>8661.4948753171484</v>
      </c>
      <c r="I603" s="12"/>
      <c r="J603" s="12"/>
    </row>
    <row r="604" spans="1:10">
      <c r="A604" s="110"/>
      <c r="B604" s="12"/>
      <c r="C604" s="12"/>
      <c r="D604" s="12"/>
      <c r="E604" s="12"/>
      <c r="F604" s="12"/>
      <c r="G604" s="12"/>
    </row>
    <row r="605" spans="1:10">
      <c r="A605" s="2"/>
      <c r="B605" s="12"/>
      <c r="C605" s="12"/>
      <c r="D605" s="12"/>
      <c r="E605" s="12"/>
      <c r="F605" s="12"/>
      <c r="G605" s="12"/>
    </row>
    <row r="606" spans="1:10">
      <c r="A606" s="2"/>
      <c r="B606" s="12"/>
      <c r="C606" s="12"/>
      <c r="D606" s="12"/>
      <c r="E606" s="12"/>
      <c r="F606" s="12"/>
      <c r="G606" s="12"/>
    </row>
    <row r="607" spans="1:10">
      <c r="A607" s="2" t="s">
        <v>18</v>
      </c>
    </row>
    <row r="608" spans="1:10">
      <c r="A608" s="2"/>
      <c r="B608" s="10"/>
      <c r="C608" s="10"/>
      <c r="D608" s="10"/>
      <c r="E608" s="10"/>
      <c r="F608" s="10"/>
    </row>
    <row r="609" spans="1:10">
      <c r="A609" s="2"/>
      <c r="B609" s="10" t="s">
        <v>237</v>
      </c>
      <c r="C609" s="10" t="s">
        <v>249</v>
      </c>
      <c r="D609" s="10" t="s">
        <v>250</v>
      </c>
      <c r="E609" s="10" t="s">
        <v>357</v>
      </c>
      <c r="F609" s="10" t="s">
        <v>304</v>
      </c>
      <c r="G609" s="10" t="s">
        <v>384</v>
      </c>
      <c r="H609" s="10" t="str">
        <f>YourData!J$4</f>
        <v>Tested Prg</v>
      </c>
      <c r="I609" s="10"/>
      <c r="J609" s="10"/>
    </row>
    <row r="610" spans="1:10">
      <c r="A610" s="68" t="s">
        <v>157</v>
      </c>
      <c r="B610" s="12">
        <f>IF(ISBLANK('TRNSYS-TUD'!F89),"",'TRNSYS-TUD'!F89)</f>
        <v>1942.39</v>
      </c>
      <c r="C610" s="12">
        <f>IF(ISBLANK('DOE22'!F89),"",'DOE22'!F89)</f>
        <v>1663.0494000000001</v>
      </c>
      <c r="D610" s="12">
        <f>IF(ISBLANK(DOE21E!F89),"",DOE21E!F89)</f>
        <v>1658.0667000000001</v>
      </c>
      <c r="E610" s="12">
        <f>IF(ISBLANK(EnergyPlus1.0!F89),"",EnergyPlus1.0!F89)</f>
        <v>1660.9695023653694</v>
      </c>
      <c r="F610" s="12">
        <f>IF(ISBLANK(CodyRun!F89),"",CodyRun!F89)</f>
        <v>1684</v>
      </c>
      <c r="G610" s="12">
        <f>IF(ISBLANK('HOT3000'!F89),"",'HOT3000'!F89)</f>
        <v>1797.5</v>
      </c>
      <c r="H610" s="12">
        <f>IF(ISBLANK(YourData!F89),"",YourData!F89)</f>
        <v>1795.0819228441862</v>
      </c>
      <c r="I610" s="12"/>
      <c r="J610" s="12"/>
    </row>
    <row r="611" spans="1:10">
      <c r="A611" s="68" t="s">
        <v>164</v>
      </c>
      <c r="B611" s="12">
        <f>IF(ISBLANK('TRNSYS-TUD'!F90),"",'TRNSYS-TUD'!F90)</f>
        <v>1914.24</v>
      </c>
      <c r="C611" s="12">
        <f>IF(ISBLANK('DOE22'!F90),"",'DOE22'!F90)</f>
        <v>1560.4644000000001</v>
      </c>
      <c r="D611" s="12">
        <f>IF(ISBLANK(DOE21E!F90),"",DOE21E!F90)</f>
        <v>1559.8782000000001</v>
      </c>
      <c r="E611" s="12">
        <f>IF(ISBLANK(EnergyPlus1.0!F90),"",EnergyPlus1.0!F90)</f>
        <v>1641.2610233982248</v>
      </c>
      <c r="F611" s="12">
        <f>IF(ISBLANK(CodyRun!F90),"",CodyRun!F90)</f>
        <v>1747</v>
      </c>
      <c r="G611" s="12">
        <f>IF(ISBLANK('HOT3000'!F90),"",'HOT3000'!F90)</f>
        <v>1802.77</v>
      </c>
      <c r="H611" s="12">
        <f>IF(ISBLANK(YourData!F90),"",YourData!F90)</f>
        <v>1778.0595576499411</v>
      </c>
      <c r="I611" s="12"/>
      <c r="J611" s="12"/>
    </row>
    <row r="612" spans="1:10">
      <c r="A612" s="68" t="s">
        <v>167</v>
      </c>
      <c r="B612" s="12">
        <f>IF(ISBLANK('TRNSYS-TUD'!F91),"",'TRNSYS-TUD'!F91)</f>
        <v>1933.51</v>
      </c>
      <c r="C612" s="12">
        <f>IF(ISBLANK('DOE22'!F91),"",'DOE22'!F91)</f>
        <v>1668.9114000000002</v>
      </c>
      <c r="D612" s="12">
        <f>IF(ISBLANK(DOE21E!F91),"",DOE21E!F91)</f>
        <v>1668.0321000000001</v>
      </c>
      <c r="E612" s="12">
        <f>IF(ISBLANK(EnergyPlus1.0!F91),"",EnergyPlus1.0!F91)</f>
        <v>1637.1771686364611</v>
      </c>
      <c r="F612" s="12">
        <f>IF(ISBLANK(CodyRun!F91),"",CodyRun!F91)</f>
        <v>1657</v>
      </c>
      <c r="G612" s="12">
        <f>IF(ISBLANK('HOT3000'!F91),"",'HOT3000'!F91)</f>
        <v>1745.07</v>
      </c>
      <c r="H612" s="12">
        <f>IF(ISBLANK(YourData!F91),"",YourData!F91)</f>
        <v>1773.206222226408</v>
      </c>
      <c r="I612" s="12"/>
      <c r="J612" s="12"/>
    </row>
    <row r="613" spans="1:10">
      <c r="A613" s="68" t="s">
        <v>169</v>
      </c>
      <c r="B613" s="12">
        <f>IF(ISBLANK('TRNSYS-TUD'!F92),"",'TRNSYS-TUD'!F92)</f>
        <v>1675.6</v>
      </c>
      <c r="C613" s="12">
        <f>IF(ISBLANK('DOE22'!F92),"",'DOE22'!F92)</f>
        <v>1655.7219000000002</v>
      </c>
      <c r="D613" s="12">
        <f>IF(ISBLANK(DOE21E!F92),"",DOE21E!F92)</f>
        <v>1654.8426000000002</v>
      </c>
      <c r="E613" s="12">
        <f>IF(ISBLANK(EnergyPlus1.0!F92),"",EnergyPlus1.0!F92)</f>
        <v>1588.4260940617221</v>
      </c>
      <c r="F613" s="12">
        <f>IF(ISBLANK(CodyRun!F92),"",CodyRun!F92)</f>
        <v>1644</v>
      </c>
      <c r="G613" s="12">
        <f>IF(ISBLANK('HOT3000'!F92),"",'HOT3000'!F92)</f>
        <v>1634.17</v>
      </c>
      <c r="H613" s="12">
        <f>IF(ISBLANK(YourData!F92),"",YourData!F92)</f>
        <v>1723.2724620027241</v>
      </c>
      <c r="I613" s="12"/>
      <c r="J613" s="12"/>
    </row>
    <row r="614" spans="1:10">
      <c r="A614" s="68" t="s">
        <v>171</v>
      </c>
      <c r="B614" s="12">
        <f>IF(ISBLANK('TRNSYS-TUD'!F93),"",'TRNSYS-TUD'!F93)</f>
        <v>1785.95</v>
      </c>
      <c r="C614" s="12">
        <f>IF(ISBLANK('DOE22'!F93),"",'DOE22'!F93)</f>
        <v>1122.5730000000001</v>
      </c>
      <c r="D614" s="12">
        <f>IF(ISBLANK(DOE21E!F93),"",DOE21E!F93)</f>
        <v>1081.2459000000001</v>
      </c>
      <c r="E614" s="12">
        <f>IF(ISBLANK(EnergyPlus1.0!F93),"",EnergyPlus1.0!F93)</f>
        <v>1476.8894046749083</v>
      </c>
      <c r="F614" s="12">
        <f>IF(ISBLANK(CodyRun!F93),"",CodyRun!F93)</f>
        <v>1420</v>
      </c>
      <c r="G614" s="12">
        <f>IF(ISBLANK('HOT3000'!F93),"",'HOT3000'!F93)</f>
        <v>1559.34</v>
      </c>
      <c r="H614" s="12">
        <f>IF(ISBLANK(YourData!F93),"",YourData!F93)</f>
        <v>1607.4724416170604</v>
      </c>
      <c r="I614" s="12"/>
      <c r="J614" s="12"/>
    </row>
    <row r="615" spans="1:10">
      <c r="A615" s="68" t="s">
        <v>172</v>
      </c>
      <c r="B615" s="12">
        <f>IF(ISBLANK('TRNSYS-TUD'!F94),"",'TRNSYS-TUD'!F94)</f>
        <v>1444.63</v>
      </c>
      <c r="C615" s="12">
        <f>IF(ISBLANK('DOE22'!F94),"",'DOE22'!F94)</f>
        <v>1697.6352000000002</v>
      </c>
      <c r="D615" s="12">
        <f>IF(ISBLANK(DOE21E!F94),"",DOE21E!F94)</f>
        <v>1746.5829000000001</v>
      </c>
      <c r="E615" s="12">
        <f>IF(ISBLANK(EnergyPlus1.0!F94),"",EnergyPlus1.0!F94)</f>
        <v>1409.9862681644167</v>
      </c>
      <c r="F615" s="12">
        <f>IF(ISBLANK(CodyRun!F94),"",CodyRun!F94)</f>
        <v>1574</v>
      </c>
      <c r="G615" s="12">
        <f>IF(ISBLANK('HOT3000'!F94),"",'HOT3000'!F94)</f>
        <v>1911.15</v>
      </c>
      <c r="H615" s="12">
        <f>IF(ISBLANK(YourData!F94),"",YourData!F94)</f>
        <v>1551.0094446554963</v>
      </c>
      <c r="I615" s="12"/>
      <c r="J615" s="12"/>
    </row>
    <row r="616" spans="1:10">
      <c r="A616" s="68" t="s">
        <v>174</v>
      </c>
      <c r="B616" s="12">
        <f>IF(ISBLANK('TRNSYS-TUD'!F95),"",'TRNSYS-TUD'!F95)</f>
        <v>2114.5</v>
      </c>
      <c r="C616" s="12">
        <f>IF(ISBLANK('DOE22'!F95),"",'DOE22'!F95)</f>
        <v>2733.7437000000004</v>
      </c>
      <c r="D616" s="12">
        <f>IF(ISBLANK(DOE21E!F95),"",DOE21E!F95)</f>
        <v>2884.9833000000003</v>
      </c>
      <c r="E616" s="12">
        <f>IF(ISBLANK(EnergyPlus1.0!F95),"",EnergyPlus1.0!F95)</f>
        <v>1683.524586148975</v>
      </c>
      <c r="F616" s="12">
        <f>IF(ISBLANK(CodyRun!F95),"",CodyRun!F95)</f>
        <v>2173</v>
      </c>
      <c r="G616" s="12">
        <f>IF(ISBLANK('HOT3000'!F95),"",'HOT3000'!F95)</f>
        <v>2122.59</v>
      </c>
      <c r="H616" s="12">
        <f>IF(ISBLANK(YourData!F95),"",YourData!F95)</f>
        <v>1865.2688549024347</v>
      </c>
      <c r="I616" s="12"/>
      <c r="J616" s="12"/>
    </row>
    <row r="617" spans="1:10">
      <c r="A617" s="68" t="s">
        <v>176</v>
      </c>
      <c r="B617" s="12">
        <f>IF(ISBLANK('TRNSYS-TUD'!F96),"",'TRNSYS-TUD'!F96)</f>
        <v>2563.08</v>
      </c>
      <c r="C617" s="12">
        <f>IF(ISBLANK('DOE22'!F96),"",'DOE22'!F96)</f>
        <v>1220.7615000000001</v>
      </c>
      <c r="D617" s="12">
        <f>IF(ISBLANK(DOE21E!F96),"",DOE21E!F96)</f>
        <v>1202.5893000000001</v>
      </c>
      <c r="E617" s="12">
        <f>IF(ISBLANK(EnergyPlus1.0!F96),"",EnergyPlus1.0!F96)</f>
        <v>1852.7555801761973</v>
      </c>
      <c r="F617" s="12">
        <f>IF(ISBLANK(CodyRun!F96),"",CodyRun!F96)</f>
        <v>1775</v>
      </c>
      <c r="G617" s="12">
        <f>IF(ISBLANK('HOT3000'!F96),"",'HOT3000'!F96)</f>
        <v>1887.81</v>
      </c>
      <c r="H617" s="12">
        <f>IF(ISBLANK(YourData!F96),"",YourData!F96)</f>
        <v>2069.4666570079034</v>
      </c>
      <c r="I617" s="12"/>
      <c r="J617" s="12"/>
    </row>
    <row r="618" spans="1:10">
      <c r="A618" s="68" t="s">
        <v>178</v>
      </c>
      <c r="B618" s="12">
        <f>IF(ISBLANK('TRNSYS-TUD'!F97),"",'TRNSYS-TUD'!F97)</f>
        <v>2797.72</v>
      </c>
      <c r="C618" s="12">
        <f>IF(ISBLANK('DOE22'!F97),"",'DOE22'!F97)</f>
        <v>2913.1209000000003</v>
      </c>
      <c r="D618" s="12">
        <f>IF(ISBLANK(DOE21E!F97),"",DOE21E!F97)</f>
        <v>2968.8099000000002</v>
      </c>
      <c r="E618" s="12">
        <f>IF(ISBLANK(EnergyPlus1.0!F97),"",EnergyPlus1.0!F97)</f>
        <v>2265.1778450948223</v>
      </c>
      <c r="F618" s="12">
        <f>IF(ISBLANK(CodyRun!F97),"",CodyRun!F97)</f>
        <v>2660</v>
      </c>
      <c r="G618" s="12">
        <f>IF(ISBLANK('HOT3000'!F97),"",'HOT3000'!F97)</f>
        <v>2821.19</v>
      </c>
      <c r="H618" s="12">
        <f>IF(ISBLANK(YourData!F97),"",YourData!F97)</f>
        <v>2522.6722068770632</v>
      </c>
      <c r="I618" s="12"/>
      <c r="J618" s="12"/>
    </row>
    <row r="619" spans="1:10">
      <c r="A619" s="68" t="s">
        <v>181</v>
      </c>
      <c r="B619" s="12">
        <f>IF(ISBLANK('TRNSYS-TUD'!F98),"",'TRNSYS-TUD'!F98)</f>
        <v>3132.98</v>
      </c>
      <c r="C619" s="12">
        <f>IF(ISBLANK('DOE22'!F98),"",'DOE22'!F98)</f>
        <v>3300.8922000000002</v>
      </c>
      <c r="D619" s="12">
        <f>IF(ISBLANK(DOE21E!F98),"",DOE21E!F98)</f>
        <v>3351.5985000000005</v>
      </c>
      <c r="E619" s="12">
        <f>IF(ISBLANK(EnergyPlus1.0!F98),"",EnergyPlus1.0!F98)</f>
        <v>2781.359676847972</v>
      </c>
      <c r="F619" s="12">
        <f>IF(ISBLANK(CodyRun!F98),"",CodyRun!F98)</f>
        <v>3128</v>
      </c>
      <c r="G619" s="12">
        <f>IF(ISBLANK('HOT3000'!F98),"",'HOT3000'!F98)</f>
        <v>3595.03</v>
      </c>
      <c r="H619" s="12">
        <f>IF(ISBLANK(YourData!F98),"",YourData!F98)</f>
        <v>3019.7566162214325</v>
      </c>
      <c r="I619" s="12"/>
      <c r="J619" s="12"/>
    </row>
    <row r="620" spans="1:10">
      <c r="A620" s="68" t="s">
        <v>184</v>
      </c>
      <c r="B620" s="12">
        <f>IF(ISBLANK('TRNSYS-TUD'!F99),"",'TRNSYS-TUD'!F99)</f>
        <v>4031.89</v>
      </c>
      <c r="C620" s="12">
        <f>IF(ISBLANK('DOE22'!F99),"",'DOE22'!F99)</f>
        <v>4643.2902000000004</v>
      </c>
      <c r="D620" s="12">
        <f>IF(ISBLANK(DOE21E!F99),"",DOE21E!F99)</f>
        <v>4787.4954000000007</v>
      </c>
      <c r="E620" s="12">
        <f>IF(ISBLANK(EnergyPlus1.0!F99),"",EnergyPlus1.0!F99)</f>
        <v>3417.3158239589166</v>
      </c>
      <c r="F620" s="12">
        <f>IF(ISBLANK(CodyRun!F99),"",CodyRun!F99)</f>
        <v>3991</v>
      </c>
      <c r="G620" s="12">
        <f>IF(ISBLANK('HOT3000'!F99),"",'HOT3000'!F99)</f>
        <v>4052.76</v>
      </c>
      <c r="H620" s="12">
        <f>IF(ISBLANK(YourData!F99),"",YourData!F99)</f>
        <v>3654.4147022762113</v>
      </c>
      <c r="I620" s="12"/>
      <c r="J620" s="12"/>
    </row>
    <row r="621" spans="1:10">
      <c r="A621" s="68" t="s">
        <v>185</v>
      </c>
      <c r="B621" s="12">
        <f>IF(ISBLANK('TRNSYS-TUD'!F100),"",'TRNSYS-TUD'!F100)</f>
        <v>4438.3999999999996</v>
      </c>
      <c r="C621" s="12">
        <f>IF(ISBLANK('DOE22'!F100),"",'DOE22'!F100)</f>
        <v>3603.0783000000001</v>
      </c>
      <c r="D621" s="12">
        <f>IF(ISBLANK(DOE21E!F100),"",DOE21E!F100)</f>
        <v>3576.6993000000002</v>
      </c>
      <c r="E621" s="12">
        <f>IF(ISBLANK(EnergyPlus1.0!F100),"",EnergyPlus1.0!F100)</f>
        <v>3850.9164590033056</v>
      </c>
      <c r="F621" s="12">
        <f>IF(ISBLANK(CodyRun!F100),"",CodyRun!F100)</f>
        <v>3699</v>
      </c>
      <c r="G621" s="12">
        <f>IF(ISBLANK('HOT3000'!F100),"",'HOT3000'!F100)</f>
        <v>3468.23</v>
      </c>
      <c r="H621" s="12">
        <f>IF(ISBLANK(YourData!F100),"",YourData!F100)</f>
        <v>4087.2775557653426</v>
      </c>
      <c r="I621" s="12"/>
      <c r="J621" s="12"/>
    </row>
    <row r="622" spans="1:10">
      <c r="A622" s="68" t="s">
        <v>189</v>
      </c>
      <c r="B622" s="12">
        <f>IF(ISBLANK('TRNSYS-TUD'!F101),"",'TRNSYS-TUD'!F101)</f>
        <v>3682.11</v>
      </c>
      <c r="C622" s="12">
        <f>IF(ISBLANK('DOE22'!F101),"",'DOE22'!F101)</f>
        <v>2583.9696000000004</v>
      </c>
      <c r="D622" s="12">
        <f>IF(ISBLANK(DOE21E!F101),"",DOE21E!F101)</f>
        <v>2485.7811000000002</v>
      </c>
      <c r="E622" s="12">
        <f>IF(ISBLANK(EnergyPlus1.0!F101),"",EnergyPlus1.0!F101)</f>
        <v>4187.1389582913052</v>
      </c>
      <c r="F622" s="12">
        <f>IF(ISBLANK(CodyRun!F101),"",CodyRun!F101)</f>
        <v>3669</v>
      </c>
      <c r="G622" s="12">
        <f>IF(ISBLANK('HOT3000'!F101),"",'HOT3000'!F101)</f>
        <v>3749.01</v>
      </c>
      <c r="H622" s="12">
        <f>IF(ISBLANK(YourData!F101),"",YourData!F101)</f>
        <v>4495.7309114651107</v>
      </c>
      <c r="I622" s="12"/>
      <c r="J622" s="12"/>
    </row>
    <row r="623" spans="1:10">
      <c r="A623" s="68" t="s">
        <v>192</v>
      </c>
      <c r="B623" s="12">
        <f>IF(ISBLANK('TRNSYS-TUD'!F102),"",'TRNSYS-TUD'!F102)</f>
        <v>2950.56</v>
      </c>
      <c r="C623" s="12">
        <f>IF(ISBLANK('DOE22'!F102),"",'DOE22'!F102)</f>
        <v>3170.1696000000002</v>
      </c>
      <c r="D623" s="12">
        <f>IF(ISBLANK(DOE21E!F102),"",DOE21E!F102)</f>
        <v>3180.1350000000002</v>
      </c>
      <c r="E623" s="12">
        <f>IF(ISBLANK(EnergyPlus1.0!F102),"",EnergyPlus1.0!F102)</f>
        <v>3085.9376090979445</v>
      </c>
      <c r="F623" s="12">
        <f>IF(ISBLANK(CodyRun!F102),"",CodyRun!F102)</f>
        <v>3438</v>
      </c>
      <c r="G623" s="12">
        <f>IF(ISBLANK('HOT3000'!F102),"",'HOT3000'!F102)</f>
        <v>3446.79</v>
      </c>
      <c r="H623" s="12">
        <f>IF(ISBLANK(YourData!F102),"",YourData!F102)</f>
        <v>3359.0149873398786</v>
      </c>
      <c r="I623" s="12"/>
      <c r="J623" s="12"/>
    </row>
    <row r="624" spans="1:10">
      <c r="A624" s="68" t="s">
        <v>77</v>
      </c>
      <c r="B624" s="12">
        <f>IF(ISBLANK('TRNSYS-TUD'!F103),"",'TRNSYS-TUD'!F103)</f>
        <v>3804.88</v>
      </c>
      <c r="C624" s="12">
        <f>IF(ISBLANK('DOE22'!F103),"",'DOE22'!F103)</f>
        <v>3190.6866000000005</v>
      </c>
      <c r="D624" s="12">
        <f>IF(ISBLANK(DOE21E!F103),"",DOE21E!F103)</f>
        <v>3195.9624000000003</v>
      </c>
      <c r="E624" s="12">
        <f>IF(ISBLANK(EnergyPlus1.0!F103),"",EnergyPlus1.0!F103)</f>
        <v>3652.3342123697776</v>
      </c>
      <c r="F624" s="12">
        <f>IF(ISBLANK(CodyRun!F103),"",CodyRun!F103)</f>
        <v>4145</v>
      </c>
      <c r="G624" s="12">
        <f>IF(ISBLANK('HOT3000'!F103),"",'HOT3000'!F103)</f>
        <v>4719.45</v>
      </c>
      <c r="H624" s="12">
        <f>IF(ISBLANK(YourData!F103),"",YourData!F103)</f>
        <v>3978.7242798031957</v>
      </c>
      <c r="I624" s="12"/>
      <c r="J624" s="12"/>
    </row>
    <row r="625" spans="1:10">
      <c r="A625" s="68" t="s">
        <v>196</v>
      </c>
      <c r="B625" s="12">
        <f>IF(ISBLANK('TRNSYS-TUD'!F104),"",'TRNSYS-TUD'!F104)</f>
        <v>4437.9799999999996</v>
      </c>
      <c r="C625" s="12">
        <f>IF(ISBLANK('DOE22'!F104),"",'DOE22'!F104)</f>
        <v>5053.0440000000008</v>
      </c>
      <c r="D625" s="12">
        <f>IF(ISBLANK(DOE21E!F104),"",DOE21E!F104)</f>
        <v>5187.8700000000008</v>
      </c>
      <c r="E625" s="12">
        <f>IF(ISBLANK(EnergyPlus1.0!F104),"",EnergyPlus1.0!F104)</f>
        <v>4107.2840227981114</v>
      </c>
      <c r="F625" s="12">
        <f>IF(ISBLANK(CodyRun!F104),"",CodyRun!F104)</f>
        <v>4925</v>
      </c>
      <c r="G625" s="12">
        <f>IF(ISBLANK('HOT3000'!F104),"",'HOT3000'!F104)</f>
        <v>5331.25</v>
      </c>
      <c r="H625" s="12">
        <f>IF(ISBLANK(YourData!F104),"",YourData!F104)</f>
        <v>4416.110639874506</v>
      </c>
      <c r="I625" s="12"/>
      <c r="J625" s="12"/>
    </row>
    <row r="626" spans="1:10">
      <c r="A626" s="68" t="s">
        <v>199</v>
      </c>
      <c r="B626" s="12">
        <f>IF(ISBLANK('TRNSYS-TUD'!F105),"",'TRNSYS-TUD'!F105)</f>
        <v>4183.03</v>
      </c>
      <c r="C626" s="12">
        <f>IF(ISBLANK('DOE22'!F105),"",'DOE22'!F105)</f>
        <v>4605.4803000000002</v>
      </c>
      <c r="D626" s="12">
        <f>IF(ISBLANK(DOE21E!F105),"",DOE21E!F105)</f>
        <v>4644.4626000000007</v>
      </c>
      <c r="E626" s="12">
        <f>IF(ISBLANK(EnergyPlus1.0!F105),"",EnergyPlus1.0!F105)</f>
        <v>3283.1292593717221</v>
      </c>
      <c r="F626" s="12">
        <f>IF(ISBLANK(CodyRun!F105),"",CodyRun!F105)</f>
        <v>3763</v>
      </c>
      <c r="G626" s="12">
        <f>IF(ISBLANK('HOT3000'!F105),"",'HOT3000'!F105)</f>
        <v>3811.95</v>
      </c>
      <c r="H626" s="12">
        <f>IF(ISBLANK(YourData!F105),"",YourData!F105)</f>
        <v>3479.2090242571421</v>
      </c>
      <c r="I626" s="12"/>
      <c r="J626" s="12"/>
    </row>
    <row r="627" spans="1:10">
      <c r="A627" s="68" t="s">
        <v>202</v>
      </c>
      <c r="B627" s="12">
        <f>IF(ISBLANK('TRNSYS-TUD'!F106),"",'TRNSYS-TUD'!F106)</f>
        <v>4785.28</v>
      </c>
      <c r="C627" s="12">
        <f>IF(ISBLANK('DOE22'!F106),"",'DOE22'!F106)</f>
        <v>5103.4572000000007</v>
      </c>
      <c r="D627" s="12">
        <f>IF(ISBLANK(DOE21E!F106),"",DOE21E!F106)</f>
        <v>5146.2498000000005</v>
      </c>
      <c r="E627" s="12">
        <f>IF(ISBLANK(EnergyPlus1.0!F106),"",EnergyPlus1.0!F106)</f>
        <v>4323.813127003139</v>
      </c>
      <c r="F627" s="12">
        <f>IF(ISBLANK(CodyRun!F106),"",CodyRun!F106)</f>
        <v>4582</v>
      </c>
      <c r="G627" s="12">
        <f>IF(ISBLANK('HOT3000'!F106),"",'HOT3000'!F106)</f>
        <v>4648.7700000000004</v>
      </c>
      <c r="H627" s="12">
        <f>IF(ISBLANK(YourData!F106),"",YourData!F106)</f>
        <v>4554.6343072542331</v>
      </c>
      <c r="I627" s="12"/>
      <c r="J627" s="12"/>
    </row>
    <row r="628" spans="1:10">
      <c r="A628" s="68" t="s">
        <v>204</v>
      </c>
      <c r="B628" s="12">
        <f>IF(ISBLANK('TRNSYS-TUD'!F107),"",'TRNSYS-TUD'!F107)</f>
        <v>5170.8900000000003</v>
      </c>
      <c r="C628" s="12">
        <f>IF(ISBLANK('DOE22'!F107),"",'DOE22'!F107)</f>
        <v>4136.5203000000001</v>
      </c>
      <c r="D628" s="12">
        <f>IF(ISBLANK(DOE21E!F107),"",DOE21E!F107)</f>
        <v>4043.3145000000004</v>
      </c>
      <c r="E628" s="12">
        <f>IF(ISBLANK(EnergyPlus1.0!F107),"",EnergyPlus1.0!F107)</f>
        <v>4707.7678023796661</v>
      </c>
      <c r="F628" s="12">
        <f>IF(ISBLANK(CodyRun!F107),"",CodyRun!F107)</f>
        <v>4470</v>
      </c>
      <c r="G628" s="12">
        <f>IF(ISBLANK('HOT3000'!F107),"",'HOT3000'!F107)</f>
        <v>5094.59</v>
      </c>
      <c r="H628" s="12">
        <f>IF(ISBLANK(YourData!F107),"",YourData!F107)</f>
        <v>4931.0059118896734</v>
      </c>
      <c r="I628" s="12"/>
      <c r="J628" s="12"/>
    </row>
    <row r="629" spans="1:10">
      <c r="A629" s="68" t="s">
        <v>205</v>
      </c>
      <c r="B629" s="12">
        <f>IF(ISBLANK('TRNSYS-TUD'!F108),"",'TRNSYS-TUD'!F108)</f>
        <v>5334.51</v>
      </c>
      <c r="C629" s="12">
        <f>IF(ISBLANK('DOE22'!F108),"",'DOE22'!F108)</f>
        <v>5549.848500000001</v>
      </c>
      <c r="D629" s="12">
        <f>IF(ISBLANK(DOE21E!F108),"",DOE21E!F108)</f>
        <v>5586.1929000000009</v>
      </c>
      <c r="E629" s="12">
        <f>IF(ISBLANK(EnergyPlus1.0!F108),"",EnergyPlus1.0!F108)</f>
        <v>4980.8570477348057</v>
      </c>
      <c r="F629" s="12">
        <f>IF(ISBLANK(CodyRun!F108),"",CodyRun!F108)</f>
        <v>5486</v>
      </c>
      <c r="G629" s="12">
        <f>IF(ISBLANK('HOT3000'!F108),"",'HOT3000'!F108)</f>
        <v>5771.92</v>
      </c>
      <c r="H629" s="12">
        <f>IF(ISBLANK(YourData!F108),"",YourData!F108)</f>
        <v>5206.0213351105158</v>
      </c>
      <c r="I629" s="12"/>
      <c r="J629" s="12"/>
    </row>
    <row r="630" spans="1:10">
      <c r="A630" s="68" t="s">
        <v>206</v>
      </c>
      <c r="B630" s="12">
        <f>IF(ISBLANK('TRNSYS-TUD'!F109),"",'TRNSYS-TUD'!F109)</f>
        <v>4657.75</v>
      </c>
      <c r="C630" s="12">
        <f>IF(ISBLANK('DOE22'!F109),"",'DOE22'!F109)</f>
        <v>4133.0031000000008</v>
      </c>
      <c r="D630" s="12">
        <f>IF(ISBLANK(DOE21E!F109),"",DOE21E!F109)</f>
        <v>4142.3823000000002</v>
      </c>
      <c r="E630" s="12">
        <f>IF(ISBLANK(EnergyPlus1.0!F109),"",EnergyPlus1.0!F109)</f>
        <v>4382.6765710085829</v>
      </c>
      <c r="F630" s="12">
        <f>IF(ISBLANK(CodyRun!F109),"",CodyRun!F109)</f>
        <v>4447</v>
      </c>
      <c r="G630" s="12">
        <f>IF(ISBLANK('HOT3000'!F109),"",'HOT3000'!F109)</f>
        <v>4593.42</v>
      </c>
      <c r="H630" s="12">
        <f>IF(ISBLANK(YourData!F109),"",YourData!F109)</f>
        <v>4562.1071183128442</v>
      </c>
      <c r="I630" s="12"/>
      <c r="J630" s="12"/>
    </row>
    <row r="631" spans="1:10">
      <c r="A631" s="68" t="s">
        <v>207</v>
      </c>
      <c r="B631" s="12">
        <f>IF(ISBLANK('TRNSYS-TUD'!F110),"",'TRNSYS-TUD'!F110)</f>
        <v>4684.26</v>
      </c>
      <c r="C631" s="12">
        <f>IF(ISBLANK('DOE22'!F110),"",'DOE22'!F110)</f>
        <v>4306.8114000000005</v>
      </c>
      <c r="D631" s="12">
        <f>IF(ISBLANK(DOE21E!F110),"",DOE21E!F110)</f>
        <v>4311.2079000000003</v>
      </c>
      <c r="E631" s="12">
        <f>IF(ISBLANK(EnergyPlus1.0!F110),"",EnergyPlus1.0!F110)</f>
        <v>4433.9592215234725</v>
      </c>
      <c r="F631" s="12">
        <f>IF(ISBLANK(CodyRun!F110),"",CodyRun!F110)</f>
        <v>4459</v>
      </c>
      <c r="G631" s="12">
        <f>IF(ISBLANK('HOT3000'!F110),"",'HOT3000'!F110)</f>
        <v>4608.6000000000004</v>
      </c>
      <c r="H631" s="12">
        <f>IF(ISBLANK(YourData!F110),"",YourData!F110)</f>
        <v>4622.1476542037808</v>
      </c>
      <c r="I631" s="12"/>
      <c r="J631" s="12"/>
    </row>
    <row r="632" spans="1:10">
      <c r="A632" s="68" t="s">
        <v>208</v>
      </c>
      <c r="B632" s="12">
        <f>IF(ISBLANK('TRNSYS-TUD'!F111),"",'TRNSYS-TUD'!F111)</f>
        <v>5081.99</v>
      </c>
      <c r="C632" s="12">
        <f>IF(ISBLANK('DOE22'!F111),"",'DOE22'!F111)</f>
        <v>4404.4137000000001</v>
      </c>
      <c r="D632" s="12">
        <f>IF(ISBLANK(DOE21E!F111),"",DOE21E!F111)</f>
        <v>4404.7068000000008</v>
      </c>
      <c r="E632" s="12">
        <f>IF(ISBLANK(EnergyPlus1.0!F111),"",EnergyPlus1.0!F111)</f>
        <v>4437.0933123701943</v>
      </c>
      <c r="F632" s="12">
        <f>IF(ISBLANK(CodyRun!F111),"",CodyRun!F111)</f>
        <v>4482</v>
      </c>
      <c r="G632" s="12">
        <f>IF(ISBLANK('HOT3000'!F111),"",'HOT3000'!F111)</f>
        <v>4696.5600000000004</v>
      </c>
      <c r="H632" s="12">
        <f>IF(ISBLANK(YourData!F111),"",YourData!F111)</f>
        <v>4624.6117823806399</v>
      </c>
      <c r="I632" s="12"/>
      <c r="J632" s="12"/>
    </row>
    <row r="633" spans="1:10">
      <c r="A633" s="69" t="s">
        <v>209</v>
      </c>
      <c r="B633" s="12">
        <f>IF(ISBLANK('TRNSYS-TUD'!F112),"",'TRNSYS-TUD'!F112)</f>
        <v>4885.22</v>
      </c>
      <c r="C633" s="12">
        <f>IF(ISBLANK('DOE22'!F112),"",'DOE22'!F112)</f>
        <v>4925.2524000000003</v>
      </c>
      <c r="D633" s="12">
        <f>IF(ISBLANK(DOE21E!F112),"",DOE21E!F112)</f>
        <v>4954.5624000000007</v>
      </c>
      <c r="E633" s="12">
        <f>IF(ISBLANK(EnergyPlus1.0!F112),"",EnergyPlus1.0!F112)</f>
        <v>4522.2365165897218</v>
      </c>
      <c r="F633" s="12">
        <f>IF(ISBLANK(CodyRun!F112),"",CodyRun!F112)</f>
        <v>4666</v>
      </c>
      <c r="G633" s="12">
        <f>IF(ISBLANK('HOT3000'!F112),"",'HOT3000'!F112)</f>
        <v>4613.0600000000004</v>
      </c>
      <c r="H633" s="12">
        <f>IF(ISBLANK(YourData!F112),"",YourData!F112)</f>
        <v>4709.8718607185529</v>
      </c>
      <c r="I633" s="12"/>
      <c r="J633" s="12"/>
    </row>
    <row r="634" spans="1:10">
      <c r="A634" s="2"/>
      <c r="B634" s="12"/>
      <c r="C634" s="12"/>
      <c r="D634" s="12"/>
      <c r="E634" s="12"/>
      <c r="F634" s="12"/>
      <c r="G634" s="12"/>
    </row>
    <row r="635" spans="1:10">
      <c r="A635" s="2"/>
      <c r="B635" s="12"/>
      <c r="C635" s="12"/>
      <c r="D635" s="12"/>
      <c r="E635" s="12"/>
      <c r="F635" s="12"/>
      <c r="G635" s="12"/>
    </row>
    <row r="636" spans="1:10">
      <c r="A636" s="2"/>
      <c r="B636" s="12"/>
      <c r="C636" s="12"/>
      <c r="D636" s="12"/>
      <c r="E636" s="12"/>
      <c r="F636" s="12"/>
      <c r="G636" s="12"/>
    </row>
    <row r="637" spans="1:10">
      <c r="A637" t="s">
        <v>342</v>
      </c>
    </row>
    <row r="638" spans="1:10">
      <c r="A638" s="2"/>
      <c r="B638" s="10"/>
      <c r="C638" s="10"/>
      <c r="D638" s="10"/>
      <c r="E638" s="10"/>
      <c r="F638" s="10"/>
    </row>
    <row r="639" spans="1:10">
      <c r="A639" s="2"/>
      <c r="B639" s="10" t="s">
        <v>237</v>
      </c>
      <c r="C639" s="10" t="s">
        <v>249</v>
      </c>
      <c r="D639" s="10" t="s">
        <v>250</v>
      </c>
      <c r="E639" s="10" t="s">
        <v>357</v>
      </c>
      <c r="F639" s="10" t="s">
        <v>304</v>
      </c>
      <c r="G639" s="10" t="s">
        <v>384</v>
      </c>
      <c r="H639" s="10" t="str">
        <f>YourData!J$4</f>
        <v>Tested Prg</v>
      </c>
      <c r="I639" s="10"/>
      <c r="J639" s="10"/>
    </row>
    <row r="640" spans="1:10">
      <c r="A640" s="68" t="s">
        <v>157</v>
      </c>
      <c r="B640" s="15">
        <f>IF(ISBLANK('TRNSYS-TUD'!G89),"",'TRNSYS-TUD'!G89)</f>
        <v>9.0777900000000005E-3</v>
      </c>
      <c r="C640" s="15">
        <f>IF(ISBLANK('DOE22'!G89),"",'DOE22'!G89)</f>
        <v>9.4000000000000004E-3</v>
      </c>
      <c r="D640" s="15">
        <f>IF(ISBLANK(DOE21E!G89),"",DOE21E!G89)</f>
        <v>9.4000000000000004E-3</v>
      </c>
      <c r="E640" s="15">
        <f>IF(ISBLANK(EnergyPlus1.0!G89),"",EnergyPlus1.0!G89)</f>
        <v>9.4054134279372807E-3</v>
      </c>
      <c r="F640" s="15">
        <f>IF(ISBLANK(CodyRun!G89),"",CodyRun!G89)</f>
        <v>9.2759999999999995E-3</v>
      </c>
      <c r="G640" s="15">
        <f>IF(ISBLANK('HOT3000'!G89),"",'HOT3000'!G89)</f>
        <v>9.2501500000000004E-3</v>
      </c>
      <c r="H640" s="15">
        <f>IF(ISBLANK(YourData!G89),"",YourData!G89)</f>
        <v>9.2570841528790467E-3</v>
      </c>
      <c r="I640" s="15"/>
      <c r="J640" s="15"/>
    </row>
    <row r="641" spans="1:10">
      <c r="A641" s="68" t="s">
        <v>164</v>
      </c>
      <c r="B641" s="15">
        <f>IF(ISBLANK('TRNSYS-TUD'!G90),"",'TRNSYS-TUD'!G90)</f>
        <v>9.0138200000000005E-3</v>
      </c>
      <c r="C641" s="15">
        <f>IF(ISBLANK('DOE22'!G90),"",'DOE22'!G90)</f>
        <v>9.2999999999999992E-3</v>
      </c>
      <c r="D641" s="15">
        <f>IF(ISBLANK(DOE21E!G90),"",DOE21E!G90)</f>
        <v>9.2999999999999992E-3</v>
      </c>
      <c r="E641" s="15">
        <f>IF(ISBLANK(EnergyPlus1.0!G90),"",EnergyPlus1.0!G90)</f>
        <v>9.3663530583066E-3</v>
      </c>
      <c r="F641" s="15">
        <f>IF(ISBLANK(CodyRun!G90),"",CodyRun!G90)</f>
        <v>9.3019999999999995E-3</v>
      </c>
      <c r="G641" s="15">
        <f>IF(ISBLANK('HOT3000'!G90),"",'HOT3000'!G90)</f>
        <v>9.2582099999999994E-3</v>
      </c>
      <c r="H641" s="15">
        <f>IF(ISBLANK(YourData!G90),"",YourData!G90)</f>
        <v>9.2203521655446208E-3</v>
      </c>
      <c r="I641" s="15"/>
      <c r="J641" s="15"/>
    </row>
    <row r="642" spans="1:10">
      <c r="A642" s="68" t="s">
        <v>167</v>
      </c>
      <c r="B642" s="15">
        <f>IF(ISBLANK('TRNSYS-TUD'!G91),"",'TRNSYS-TUD'!G91)</f>
        <v>9.0643900000000003E-3</v>
      </c>
      <c r="C642" s="15">
        <f>IF(ISBLANK('DOE22'!G91),"",'DOE22'!G91)</f>
        <v>9.4000000000000004E-3</v>
      </c>
      <c r="D642" s="15">
        <f>IF(ISBLANK(DOE21E!G91),"",DOE21E!G91)</f>
        <v>9.4000000000000004E-3</v>
      </c>
      <c r="E642" s="15">
        <f>IF(ISBLANK(EnergyPlus1.0!G91),"",EnergyPlus1.0!G91)</f>
        <v>9.3723329535794295E-3</v>
      </c>
      <c r="F642" s="15">
        <f>IF(ISBLANK(CodyRun!G91),"",CodyRun!G91)</f>
        <v>9.2390000000000007E-3</v>
      </c>
      <c r="G642" s="15">
        <f>IF(ISBLANK('HOT3000'!G91),"",'HOT3000'!G91)</f>
        <v>9.2067699999999995E-3</v>
      </c>
      <c r="H642" s="15">
        <f>IF(ISBLANK(YourData!G91),"",YourData!G91)</f>
        <v>9.2269175740431197E-3</v>
      </c>
      <c r="I642" s="15"/>
      <c r="J642" s="15"/>
    </row>
    <row r="643" spans="1:10">
      <c r="A643" s="68" t="s">
        <v>169</v>
      </c>
      <c r="B643" s="15">
        <f>IF(ISBLANK('TRNSYS-TUD'!G92),"",'TRNSYS-TUD'!G92)</f>
        <v>8.9863900000000003E-3</v>
      </c>
      <c r="C643" s="15">
        <f>IF(ISBLANK('DOE22'!G92),"",'DOE22'!G92)</f>
        <v>9.4000000000000004E-3</v>
      </c>
      <c r="D643" s="15">
        <f>IF(ISBLANK(DOE21E!G92),"",DOE21E!G92)</f>
        <v>9.4000000000000004E-3</v>
      </c>
      <c r="E643" s="15">
        <f>IF(ISBLANK(EnergyPlus1.0!G92),"",EnergyPlus1.0!G92)</f>
        <v>9.3141215023697706E-3</v>
      </c>
      <c r="F643" s="15">
        <f>IF(ISBLANK(CodyRun!G92),"",CodyRun!G92)</f>
        <v>9.2010000000000008E-3</v>
      </c>
      <c r="G643" s="15">
        <f>IF(ISBLANK('HOT3000'!G92),"",'HOT3000'!G92)</f>
        <v>9.1047200000000002E-3</v>
      </c>
      <c r="H643" s="15">
        <f>IF(ISBLANK(YourData!G92),"",YourData!G92)</f>
        <v>9.170145126812709E-3</v>
      </c>
      <c r="I643" s="15"/>
      <c r="J643" s="15"/>
    </row>
    <row r="644" spans="1:10">
      <c r="A644" s="68" t="s">
        <v>171</v>
      </c>
      <c r="B644" s="15">
        <f>IF(ISBLANK('TRNSYS-TUD'!G93),"",'TRNSYS-TUD'!G93)</f>
        <v>8.8405299999999992E-3</v>
      </c>
      <c r="C644" s="15">
        <f>IF(ISBLANK('DOE22'!G93),"",'DOE22'!G93)</f>
        <v>8.8999999999999999E-3</v>
      </c>
      <c r="D644" s="15">
        <f>IF(ISBLANK(DOE21E!G93),"",DOE21E!G93)</f>
        <v>8.9999999999999993E-3</v>
      </c>
      <c r="E644" s="15">
        <f>IF(ISBLANK(EnergyPlus1.0!G93),"",EnergyPlus1.0!G93)</f>
        <v>9.1917125578605506E-3</v>
      </c>
      <c r="F644" s="15">
        <f>IF(ISBLANK(CodyRun!G93),"",CodyRun!G93)</f>
        <v>8.9689999999999995E-3</v>
      </c>
      <c r="G644" s="15">
        <f>IF(ISBLANK('HOT3000'!G93),"",'HOT3000'!G93)</f>
        <v>8.9519200000000004E-3</v>
      </c>
      <c r="H644" s="15">
        <f>IF(ISBLANK(YourData!G93),"",YourData!G93)</f>
        <v>9.0482354892863319E-3</v>
      </c>
      <c r="I644" s="15"/>
      <c r="J644" s="15"/>
    </row>
    <row r="645" spans="1:10">
      <c r="A645" s="68" t="s">
        <v>172</v>
      </c>
      <c r="B645" s="15">
        <f>IF(ISBLANK('TRNSYS-TUD'!G94),"",'TRNSYS-TUD'!G94)</f>
        <v>8.6577600000000005E-3</v>
      </c>
      <c r="C645" s="15">
        <f>IF(ISBLANK('DOE22'!G94),"",'DOE22'!G94)</f>
        <v>9.1999999999999998E-3</v>
      </c>
      <c r="D645" s="15">
        <f>IF(ISBLANK(DOE21E!G94),"",DOE21E!G94)</f>
        <v>9.1999999999999998E-3</v>
      </c>
      <c r="E645" s="15">
        <f>IF(ISBLANK(EnergyPlus1.0!G94),"",EnergyPlus1.0!G94)</f>
        <v>9.0454180109699692E-3</v>
      </c>
      <c r="F645" s="15">
        <f>IF(ISBLANK(CodyRun!G94),"",CodyRun!G94)</f>
        <v>9.0119999999999992E-3</v>
      </c>
      <c r="G645" s="15">
        <f>IF(ISBLANK('HOT3000'!G94),"",'HOT3000'!G94)</f>
        <v>9.1582799999999995E-3</v>
      </c>
      <c r="H645" s="15">
        <f>IF(ISBLANK(YourData!G94),"",YourData!G94)</f>
        <v>8.9019493166082302E-3</v>
      </c>
      <c r="I645" s="15"/>
      <c r="J645" s="15"/>
    </row>
    <row r="646" spans="1:10">
      <c r="A646" s="68" t="s">
        <v>174</v>
      </c>
      <c r="B646" s="15">
        <f>IF(ISBLANK('TRNSYS-TUD'!G95),"",'TRNSYS-TUD'!G95)</f>
        <v>9.1530599999999993E-3</v>
      </c>
      <c r="C646" s="15">
        <f>IF(ISBLANK('DOE22'!G95),"",'DOE22'!G95)</f>
        <v>0.01</v>
      </c>
      <c r="D646" s="15">
        <f>IF(ISBLANK(DOE21E!G95),"",DOE21E!G95)</f>
        <v>9.7999999999999997E-3</v>
      </c>
      <c r="E646" s="15">
        <f>IF(ISBLANK(EnergyPlus1.0!G95),"",EnergyPlus1.0!G95)</f>
        <v>9.3227315602164296E-3</v>
      </c>
      <c r="F646" s="15">
        <f>IF(ISBLANK(CodyRun!G95),"",CodyRun!G95)</f>
        <v>9.4900000000000002E-3</v>
      </c>
      <c r="G646" s="15">
        <f>IF(ISBLANK('HOT3000'!G95),"",'HOT3000'!G95)</f>
        <v>9.4778299999999996E-3</v>
      </c>
      <c r="H646" s="15">
        <f>IF(ISBLANK(YourData!G95),"",YourData!G95)</f>
        <v>9.1708153823053754E-3</v>
      </c>
      <c r="I646" s="15"/>
      <c r="J646" s="15"/>
    </row>
    <row r="647" spans="1:10">
      <c r="A647" s="68" t="s">
        <v>176</v>
      </c>
      <c r="B647" s="15">
        <f>IF(ISBLANK('TRNSYS-TUD'!G96),"",'TRNSYS-TUD'!G96)</f>
        <v>9.5302800000000003E-3</v>
      </c>
      <c r="C647" s="15">
        <f>IF(ISBLANK('DOE22'!G96),"",'DOE22'!G96)</f>
        <v>9.4000000000000004E-3</v>
      </c>
      <c r="D647" s="15">
        <f>IF(ISBLANK(DOE21E!G96),"",DOE21E!G96)</f>
        <v>9.4000000000000004E-3</v>
      </c>
      <c r="E647" s="15">
        <f>IF(ISBLANK(EnergyPlus1.0!G96),"",EnergyPlus1.0!G96)</f>
        <v>9.6417364604337308E-3</v>
      </c>
      <c r="F647" s="15">
        <f>IF(ISBLANK(CodyRun!G96),"",CodyRun!G96)</f>
        <v>9.3139999999999994E-3</v>
      </c>
      <c r="G647" s="15">
        <f>IF(ISBLANK('HOT3000'!G96),"",'HOT3000'!G96)</f>
        <v>9.3737100000000004E-3</v>
      </c>
      <c r="H647" s="15">
        <f>IF(ISBLANK(YourData!G96),"",YourData!G96)</f>
        <v>9.4820123151319186E-3</v>
      </c>
      <c r="I647" s="15"/>
      <c r="J647" s="15"/>
    </row>
    <row r="648" spans="1:10">
      <c r="A648" s="68" t="s">
        <v>178</v>
      </c>
      <c r="B648" s="15">
        <f>IF(ISBLANK('TRNSYS-TUD'!G97),"",'TRNSYS-TUD'!G97)</f>
        <v>9.6727400000000009E-3</v>
      </c>
      <c r="C648" s="15">
        <f>IF(ISBLANK('DOE22'!G97),"",'DOE22'!G97)</f>
        <v>9.9000000000000008E-3</v>
      </c>
      <c r="D648" s="15">
        <f>IF(ISBLANK(DOE21E!G97),"",DOE21E!G97)</f>
        <v>9.9000000000000008E-3</v>
      </c>
      <c r="E648" s="15">
        <f>IF(ISBLANK(EnergyPlus1.0!G97),"",EnergyPlus1.0!G97)</f>
        <v>9.8152204050682094E-3</v>
      </c>
      <c r="F648" s="15">
        <f>IF(ISBLANK(CodyRun!G97),"",CodyRun!G97)</f>
        <v>9.7079999999999996E-3</v>
      </c>
      <c r="G648" s="15">
        <f>IF(ISBLANK('HOT3000'!G97),"",'HOT3000'!G97)</f>
        <v>9.7160500000000004E-3</v>
      </c>
      <c r="H648" s="15">
        <f>IF(ISBLANK(YourData!G97),"",YourData!G97)</f>
        <v>9.6210827941317009E-3</v>
      </c>
      <c r="I648" s="15"/>
      <c r="J648" s="15"/>
    </row>
    <row r="649" spans="1:10">
      <c r="A649" s="68" t="s">
        <v>181</v>
      </c>
      <c r="B649" s="15">
        <f>IF(ISBLANK('TRNSYS-TUD'!G98),"",'TRNSYS-TUD'!G98)</f>
        <v>1.00578E-2</v>
      </c>
      <c r="C649" s="15">
        <f>IF(ISBLANK('DOE22'!G98),"",'DOE22'!G98)</f>
        <v>1.03E-2</v>
      </c>
      <c r="D649" s="15">
        <f>IF(ISBLANK(DOE21E!G98),"",DOE21E!G98)</f>
        <v>1.0200000000000001E-2</v>
      </c>
      <c r="E649" s="15">
        <f>IF(ISBLANK(EnergyPlus1.0!G98),"",EnergyPlus1.0!G98)</f>
        <v>1.0196609749150799E-2</v>
      </c>
      <c r="F649" s="15">
        <f>IF(ISBLANK(CodyRun!G98),"",CodyRun!G98)</f>
        <v>1.0041E-2</v>
      </c>
      <c r="G649" s="15">
        <f>IF(ISBLANK('HOT3000'!G98),"",'HOT3000'!G98)</f>
        <v>1.02366E-2</v>
      </c>
      <c r="H649" s="15">
        <f>IF(ISBLANK(YourData!G98),"",YourData!G98)</f>
        <v>9.9776968727039173E-3</v>
      </c>
      <c r="I649" s="15"/>
      <c r="J649" s="15"/>
    </row>
    <row r="650" spans="1:10">
      <c r="A650" s="68" t="s">
        <v>184</v>
      </c>
      <c r="B650" s="15">
        <f>IF(ISBLANK('TRNSYS-TUD'!G99),"",'TRNSYS-TUD'!G99)</f>
        <v>1.0407899999999999E-2</v>
      </c>
      <c r="C650" s="15">
        <f>IF(ISBLANK('DOE22'!G99),"",'DOE22'!G99)</f>
        <v>1.09E-2</v>
      </c>
      <c r="D650" s="15">
        <f>IF(ISBLANK(DOE21E!G99),"",DOE21E!G99)</f>
        <v>1.0699999999999999E-2</v>
      </c>
      <c r="E650" s="15">
        <f>IF(ISBLANK(EnergyPlus1.0!G99),"",EnergyPlus1.0!G99)</f>
        <v>1.06261475760048E-2</v>
      </c>
      <c r="F650" s="15">
        <f>IF(ISBLANK(CodyRun!G99),"",CodyRun!G99)</f>
        <v>1.0588E-2</v>
      </c>
      <c r="G650" s="15">
        <f>IF(ISBLANK('HOT3000'!G99),"",'HOT3000'!G99)</f>
        <v>1.0622400000000001E-2</v>
      </c>
      <c r="H650" s="15">
        <f>IF(ISBLANK(YourData!G99),"",YourData!G99)</f>
        <v>1.0392127552172916E-2</v>
      </c>
      <c r="I650" s="15"/>
      <c r="J650" s="15"/>
    </row>
    <row r="651" spans="1:10">
      <c r="A651" s="68" t="s">
        <v>185</v>
      </c>
      <c r="B651" s="15">
        <f>IF(ISBLANK('TRNSYS-TUD'!G100),"",'TRNSYS-TUD'!G100)</f>
        <v>1.06838E-2</v>
      </c>
      <c r="C651" s="15">
        <f>IF(ISBLANK('DOE22'!G100),"",'DOE22'!G100)</f>
        <v>1.0800000000000001E-2</v>
      </c>
      <c r="D651" s="15">
        <f>IF(ISBLANK(DOE21E!G100),"",DOE21E!G100)</f>
        <v>1.0800000000000001E-2</v>
      </c>
      <c r="E651" s="15">
        <f>IF(ISBLANK(EnergyPlus1.0!G100),"",EnergyPlus1.0!G100)</f>
        <v>1.09416493232453E-2</v>
      </c>
      <c r="F651" s="15">
        <f>IF(ISBLANK(CodyRun!G100),"",CodyRun!G100)</f>
        <v>1.0580000000000001E-2</v>
      </c>
      <c r="G651" s="15">
        <f>IF(ISBLANK('HOT3000'!G100),"",'HOT3000'!G100)</f>
        <v>1.04329E-2</v>
      </c>
      <c r="H651" s="15">
        <f>IF(ISBLANK(YourData!G100),"",YourData!G100)</f>
        <v>1.0700934294568573E-2</v>
      </c>
      <c r="I651" s="15"/>
      <c r="J651" s="15"/>
    </row>
    <row r="652" spans="1:10">
      <c r="A652" s="68" t="s">
        <v>189</v>
      </c>
      <c r="B652" s="15">
        <f>IF(ISBLANK('TRNSYS-TUD'!G101),"",'TRNSYS-TUD'!G101)</f>
        <v>1.00874E-2</v>
      </c>
      <c r="C652" s="15">
        <f>IF(ISBLANK('DOE22'!G101),"",'DOE22'!G101)</f>
        <v>1.01E-2</v>
      </c>
      <c r="D652" s="15">
        <f>IF(ISBLANK(DOE21E!G101),"",DOE21E!G101)</f>
        <v>1.0200000000000001E-2</v>
      </c>
      <c r="E652" s="15">
        <f>IF(ISBLANK(EnergyPlus1.0!G101),"",EnergyPlus1.0!G101)</f>
        <v>1.03866554917124E-2</v>
      </c>
      <c r="F652" s="15">
        <f>IF(ISBLANK(CodyRun!G101),"",CodyRun!G101)</f>
        <v>9.9749999999999995E-3</v>
      </c>
      <c r="G652" s="15">
        <f>IF(ISBLANK('HOT3000'!G101),"",'HOT3000'!G101)</f>
        <v>9.9714899999999995E-3</v>
      </c>
      <c r="H652" s="15">
        <f>IF(ISBLANK(YourData!G101),"",YourData!G101)</f>
        <v>1.0128759142752528E-2</v>
      </c>
      <c r="I652" s="15"/>
      <c r="J652" s="15"/>
    </row>
    <row r="653" spans="1:10">
      <c r="A653" s="68" t="s">
        <v>192</v>
      </c>
      <c r="B653" s="15">
        <f>IF(ISBLANK('TRNSYS-TUD'!G102),"",'TRNSYS-TUD'!G102)</f>
        <v>9.7986700000000006E-3</v>
      </c>
      <c r="C653" s="15">
        <f>IF(ISBLANK('DOE22'!G102),"",'DOE22'!G102)</f>
        <v>0.01</v>
      </c>
      <c r="D653" s="15">
        <f>IF(ISBLANK(DOE21E!G102),"",DOE21E!G102)</f>
        <v>0.01</v>
      </c>
      <c r="E653" s="15">
        <f>IF(ISBLANK(EnergyPlus1.0!G102),"",EnergyPlus1.0!G102)</f>
        <v>9.9641719072140408E-3</v>
      </c>
      <c r="F653" s="15">
        <f>IF(ISBLANK(CodyRun!G102),"",CodyRun!G102)</f>
        <v>9.7780000000000002E-3</v>
      </c>
      <c r="G653" s="15">
        <f>IF(ISBLANK('HOT3000'!G102),"",'HOT3000'!G102)</f>
        <v>9.7435999999999998E-3</v>
      </c>
      <c r="H653" s="15">
        <f>IF(ISBLANK(YourData!G102),"",YourData!G102)</f>
        <v>9.6941587174002083E-3</v>
      </c>
      <c r="I653" s="15"/>
      <c r="J653" s="15"/>
    </row>
    <row r="654" spans="1:10">
      <c r="A654" s="68" t="s">
        <v>77</v>
      </c>
      <c r="B654" s="15">
        <f>IF(ISBLANK('TRNSYS-TUD'!G103),"",'TRNSYS-TUD'!G103)</f>
        <v>9.5791799999999996E-3</v>
      </c>
      <c r="C654" s="15">
        <f>IF(ISBLANK('DOE22'!G103),"",'DOE22'!G103)</f>
        <v>9.7999999999999997E-3</v>
      </c>
      <c r="D654" s="15">
        <f>IF(ISBLANK(DOE21E!G103),"",DOE21E!G103)</f>
        <v>9.7999999999999997E-3</v>
      </c>
      <c r="E654" s="15">
        <f>IF(ISBLANK(EnergyPlus1.0!G103),"",EnergyPlus1.0!G103)</f>
        <v>9.8097242800474303E-3</v>
      </c>
      <c r="F654" s="15">
        <f>IF(ISBLANK(CodyRun!G103),"",CodyRun!G103)</f>
        <v>9.5790000000000007E-3</v>
      </c>
      <c r="G654" s="15">
        <f>IF(ISBLANK('HOT3000'!G103),"",'HOT3000'!G103)</f>
        <v>9.7833899999999994E-3</v>
      </c>
      <c r="H654" s="15">
        <f>IF(ISBLANK(YourData!G103),"",YourData!G103)</f>
        <v>9.5211799232267184E-3</v>
      </c>
      <c r="I654" s="15"/>
      <c r="J654" s="15"/>
    </row>
    <row r="655" spans="1:10">
      <c r="A655" s="68" t="s">
        <v>196</v>
      </c>
      <c r="B655" s="15">
        <f>IF(ISBLANK('TRNSYS-TUD'!G104),"",'TRNSYS-TUD'!G104)</f>
        <v>9.6662999999999992E-3</v>
      </c>
      <c r="C655" s="15">
        <f>IF(ISBLANK('DOE22'!G104),"",'DOE22'!G104)</f>
        <v>0.01</v>
      </c>
      <c r="D655" s="15">
        <f>IF(ISBLANK(DOE21E!G104),"",DOE21E!G104)</f>
        <v>9.7999999999999997E-3</v>
      </c>
      <c r="E655" s="15">
        <f>IF(ISBLANK(EnergyPlus1.0!G104),"",EnergyPlus1.0!G104)</f>
        <v>9.9221531005614406E-3</v>
      </c>
      <c r="F655" s="15">
        <f>IF(ISBLANK(CodyRun!G104),"",CodyRun!G104)</f>
        <v>9.7330000000000003E-3</v>
      </c>
      <c r="G655" s="15">
        <f>IF(ISBLANK('HOT3000'!G104),"",'HOT3000'!G104)</f>
        <v>9.8255200000000008E-3</v>
      </c>
      <c r="H655" s="15">
        <f>IF(ISBLANK(YourData!G104),"",YourData!G104)</f>
        <v>9.6239996786964752E-3</v>
      </c>
      <c r="I655" s="15"/>
      <c r="J655" s="15"/>
    </row>
    <row r="656" spans="1:10">
      <c r="A656" s="68" t="s">
        <v>199</v>
      </c>
      <c r="B656" s="15">
        <f>IF(ISBLANK('TRNSYS-TUD'!G105),"",'TRNSYS-TUD'!G105)</f>
        <v>1.0770399999999999E-2</v>
      </c>
      <c r="C656" s="15">
        <f>IF(ISBLANK('DOE22'!G105),"",'DOE22'!G105)</f>
        <v>1.0699999999999999E-2</v>
      </c>
      <c r="D656" s="15">
        <f>IF(ISBLANK(DOE21E!G105),"",DOE21E!G105)</f>
        <v>1.0699999999999999E-2</v>
      </c>
      <c r="E656" s="15">
        <f>IF(ISBLANK(EnergyPlus1.0!G105),"",EnergyPlus1.0!G105)</f>
        <v>1.06330940190674E-2</v>
      </c>
      <c r="F656" s="15">
        <f>IF(ISBLANK(CodyRun!G105),"",CodyRun!G105)</f>
        <v>1.044E-2</v>
      </c>
      <c r="G656" s="15">
        <f>IF(ISBLANK('HOT3000'!G105),"",'HOT3000'!G105)</f>
        <v>1.0257199999999999E-2</v>
      </c>
      <c r="H656" s="15">
        <f>IF(ISBLANK(YourData!G105),"",YourData!G105)</f>
        <v>1.0361614287457587E-2</v>
      </c>
      <c r="I656" s="15"/>
      <c r="J656" s="15"/>
    </row>
    <row r="657" spans="1:10">
      <c r="A657" s="68" t="s">
        <v>202</v>
      </c>
      <c r="B657" s="15">
        <f>IF(ISBLANK('TRNSYS-TUD'!G106),"",'TRNSYS-TUD'!G106)</f>
        <v>1.11836E-2</v>
      </c>
      <c r="C657" s="15">
        <f>IF(ISBLANK('DOE22'!G106),"",'DOE22'!G106)</f>
        <v>1.12E-2</v>
      </c>
      <c r="D657" s="15">
        <f>IF(ISBLANK(DOE21E!G106),"",DOE21E!G106)</f>
        <v>1.12E-2</v>
      </c>
      <c r="E657" s="15">
        <f>IF(ISBLANK(EnergyPlus1.0!G106),"",EnergyPlus1.0!G106)</f>
        <v>1.11736256641082E-2</v>
      </c>
      <c r="F657" s="15">
        <f>IF(ISBLANK(CodyRun!G106),"",CodyRun!G106)</f>
        <v>1.0912E-2</v>
      </c>
      <c r="G657" s="15">
        <f>IF(ISBLANK('HOT3000'!G106),"",'HOT3000'!G106)</f>
        <v>1.0859199999999999E-2</v>
      </c>
      <c r="H657" s="15">
        <f>IF(ISBLANK(YourData!G106),"",YourData!G106)</f>
        <v>1.0924676746329126E-2</v>
      </c>
      <c r="I657" s="15"/>
      <c r="J657" s="15"/>
    </row>
    <row r="658" spans="1:10">
      <c r="A658" s="68" t="s">
        <v>204</v>
      </c>
      <c r="B658" s="15">
        <f>IF(ISBLANK('TRNSYS-TUD'!G107),"",'TRNSYS-TUD'!G107)</f>
        <v>1.11308E-2</v>
      </c>
      <c r="C658" s="15">
        <f>IF(ISBLANK('DOE22'!G107),"",'DOE22'!G107)</f>
        <v>1.0999999999999999E-2</v>
      </c>
      <c r="D658" s="15">
        <f>IF(ISBLANK(DOE21E!G107),"",DOE21E!G107)</f>
        <v>1.11E-2</v>
      </c>
      <c r="E658" s="15">
        <f>IF(ISBLANK(EnergyPlus1.0!G107),"",EnergyPlus1.0!G107)</f>
        <v>1.1312306222793399E-2</v>
      </c>
      <c r="F658" s="15">
        <f>IF(ISBLANK(CodyRun!G107),"",CodyRun!G107)</f>
        <v>1.0914E-2</v>
      </c>
      <c r="G658" s="15">
        <f>IF(ISBLANK('HOT3000'!G107),"",'HOT3000'!G107)</f>
        <v>1.10239E-2</v>
      </c>
      <c r="H658" s="15">
        <f>IF(ISBLANK(YourData!G107),"",YourData!G107)</f>
        <v>1.107499633196703E-2</v>
      </c>
      <c r="I658" s="15"/>
      <c r="J658" s="15"/>
    </row>
    <row r="659" spans="1:10">
      <c r="A659" s="68" t="s">
        <v>205</v>
      </c>
      <c r="B659" s="15">
        <f>IF(ISBLANK('TRNSYS-TUD'!G108),"",'TRNSYS-TUD'!G108)</f>
        <v>1.09912E-2</v>
      </c>
      <c r="C659" s="15">
        <f>IF(ISBLANK('DOE22'!G108),"",'DOE22'!G108)</f>
        <v>1.14E-2</v>
      </c>
      <c r="D659" s="15">
        <f>IF(ISBLANK(DOE21E!G108),"",DOE21E!G108)</f>
        <v>1.1299999999999999E-2</v>
      </c>
      <c r="E659" s="15">
        <f>IF(ISBLANK(EnergyPlus1.0!G108),"",EnergyPlus1.0!G108)</f>
        <v>1.13482241525341E-2</v>
      </c>
      <c r="F659" s="15">
        <f>IF(ISBLANK(CodyRun!G108),"",CodyRun!G108)</f>
        <v>1.1269E-2</v>
      </c>
      <c r="G659" s="15">
        <f>IF(ISBLANK('HOT3000'!G108),"",'HOT3000'!G108)</f>
        <v>1.13569E-2</v>
      </c>
      <c r="H659" s="15">
        <f>IF(ISBLANK(YourData!G108),"",YourData!G108)</f>
        <v>1.1126557130449757E-2</v>
      </c>
      <c r="I659" s="15"/>
      <c r="J659" s="15"/>
    </row>
    <row r="660" spans="1:10">
      <c r="A660" s="68" t="s">
        <v>206</v>
      </c>
      <c r="B660" s="15">
        <f>IF(ISBLANK('TRNSYS-TUD'!G109),"",'TRNSYS-TUD'!G109)</f>
        <v>1.1140300000000001E-2</v>
      </c>
      <c r="C660" s="15">
        <f>IF(ISBLANK('DOE22'!G109),"",'DOE22'!G109)</f>
        <v>1.1299999999999999E-2</v>
      </c>
      <c r="D660" s="15">
        <f>IF(ISBLANK(DOE21E!G109),"",DOE21E!G109)</f>
        <v>1.1299999999999999E-2</v>
      </c>
      <c r="E660" s="15">
        <f>IF(ISBLANK(EnergyPlus1.0!G109),"",EnergyPlus1.0!G109)</f>
        <v>1.1561251372899499E-2</v>
      </c>
      <c r="F660" s="15">
        <f>IF(ISBLANK(CodyRun!G109),"",CodyRun!G109)</f>
        <v>1.1348E-2</v>
      </c>
      <c r="G660" s="15">
        <f>IF(ISBLANK('HOT3000'!G109),"",'HOT3000'!G109)</f>
        <v>1.1378299999999999E-2</v>
      </c>
      <c r="H660" s="15">
        <f>IF(ISBLANK(YourData!G109),"",YourData!G109)</f>
        <v>1.1354851838694908E-2</v>
      </c>
      <c r="I660" s="15"/>
      <c r="J660" s="15"/>
    </row>
    <row r="661" spans="1:10">
      <c r="A661" s="68" t="s">
        <v>207</v>
      </c>
      <c r="B661" s="15">
        <f>IF(ISBLANK('TRNSYS-TUD'!G110),"",'TRNSYS-TUD'!G110)</f>
        <v>1.11766E-2</v>
      </c>
      <c r="C661" s="15">
        <f>IF(ISBLANK('DOE22'!G110),"",'DOE22'!G110)</f>
        <v>1.14E-2</v>
      </c>
      <c r="D661" s="15">
        <f>IF(ISBLANK(DOE21E!G110),"",DOE21E!G110)</f>
        <v>1.14E-2</v>
      </c>
      <c r="E661" s="15">
        <f>IF(ISBLANK(EnergyPlus1.0!G110),"",EnergyPlus1.0!G110)</f>
        <v>1.16000401257577E-2</v>
      </c>
      <c r="F661" s="15">
        <f>IF(ISBLANK(CodyRun!G110),"",CodyRun!G110)</f>
        <v>1.1383000000000001E-2</v>
      </c>
      <c r="G661" s="15">
        <f>IF(ISBLANK('HOT3000'!G110),"",'HOT3000'!G110)</f>
        <v>1.1398E-2</v>
      </c>
      <c r="H661" s="15">
        <f>IF(ISBLANK(YourData!G110),"",YourData!G110)</f>
        <v>1.1403685345879941E-2</v>
      </c>
      <c r="I661" s="15"/>
      <c r="J661" s="15"/>
    </row>
    <row r="662" spans="1:10">
      <c r="A662" s="68" t="s">
        <v>208</v>
      </c>
      <c r="B662" s="15">
        <f>IF(ISBLANK('TRNSYS-TUD'!G111),"",'TRNSYS-TUD'!G111)</f>
        <v>1.11764E-2</v>
      </c>
      <c r="C662" s="15">
        <f>IF(ISBLANK('DOE22'!G111),"",'DOE22'!G111)</f>
        <v>1.15E-2</v>
      </c>
      <c r="D662" s="15">
        <f>IF(ISBLANK(DOE21E!G111),"",DOE21E!G111)</f>
        <v>1.15E-2</v>
      </c>
      <c r="E662" s="15">
        <f>IF(ISBLANK(EnergyPlus1.0!G111),"",EnergyPlus1.0!G111)</f>
        <v>1.16112295480341E-2</v>
      </c>
      <c r="F662" s="15">
        <f>IF(ISBLANK(CodyRun!G111),"",CodyRun!G111)</f>
        <v>1.1416000000000001E-2</v>
      </c>
      <c r="G662" s="15">
        <f>IF(ISBLANK('HOT3000'!G111),"",'HOT3000'!G111)</f>
        <v>1.1449900000000001E-2</v>
      </c>
      <c r="H662" s="15">
        <f>IF(ISBLANK(YourData!G111),"",YourData!G111)</f>
        <v>1.1420493577569951E-2</v>
      </c>
      <c r="I662" s="15"/>
      <c r="J662" s="15"/>
    </row>
    <row r="663" spans="1:10">
      <c r="A663" s="69" t="s">
        <v>209</v>
      </c>
      <c r="B663" s="15">
        <f>IF(ISBLANK('TRNSYS-TUD'!G112),"",'TRNSYS-TUD'!G112)</f>
        <v>1.1274899999999999E-2</v>
      </c>
      <c r="C663" s="15">
        <f>IF(ISBLANK('DOE22'!G112),"",'DOE22'!G112)</f>
        <v>1.17E-2</v>
      </c>
      <c r="D663" s="15">
        <f>IF(ISBLANK(DOE21E!G112),"",DOE21E!G112)</f>
        <v>1.17E-2</v>
      </c>
      <c r="E663" s="15">
        <f>IF(ISBLANK(EnergyPlus1.0!G112),"",EnergyPlus1.0!G112)</f>
        <v>1.1664013823919199E-2</v>
      </c>
      <c r="F663" s="15">
        <f>IF(ISBLANK(CodyRun!G112),"",CodyRun!G112)</f>
        <v>1.1507E-2</v>
      </c>
      <c r="G663" s="15">
        <f>IF(ISBLANK('HOT3000'!G112),"",'HOT3000'!G112)</f>
        <v>1.1461900000000001E-2</v>
      </c>
      <c r="H663" s="15">
        <f>IF(ISBLANK(YourData!G112),"",YourData!G112)</f>
        <v>1.1476604621397836E-2</v>
      </c>
      <c r="I663" s="15"/>
      <c r="J663" s="15"/>
    </row>
    <row r="667" spans="1:10">
      <c r="A667" t="s">
        <v>84</v>
      </c>
    </row>
    <row r="668" spans="1:10">
      <c r="A668" s="2"/>
      <c r="B668" s="10"/>
      <c r="C668" s="10"/>
      <c r="D668" s="10"/>
      <c r="E668" s="10"/>
      <c r="F668" s="10"/>
    </row>
    <row r="669" spans="1:10">
      <c r="A669" s="2"/>
      <c r="B669" s="10" t="s">
        <v>237</v>
      </c>
      <c r="C669" s="10" t="s">
        <v>249</v>
      </c>
      <c r="D669" s="10" t="s">
        <v>250</v>
      </c>
      <c r="E669" s="10" t="s">
        <v>357</v>
      </c>
      <c r="F669" s="10" t="s">
        <v>304</v>
      </c>
      <c r="G669" s="10" t="s">
        <v>384</v>
      </c>
      <c r="H669" s="10" t="str">
        <f>YourData!J$4</f>
        <v>Tested Prg</v>
      </c>
      <c r="I669" s="10"/>
      <c r="J669" s="10"/>
    </row>
    <row r="670" spans="1:10">
      <c r="A670" s="68" t="s">
        <v>157</v>
      </c>
      <c r="B670" s="16">
        <f>IF(ISBLANK('TRNSYS-TUD'!H89),"",'TRNSYS-TUD'!H89)</f>
        <v>3.5167244005337355</v>
      </c>
      <c r="C670" s="16">
        <f>IF(ISBLANK('DOE22'!H89),"",'DOE22'!H89)</f>
        <v>3.5390382849109656</v>
      </c>
      <c r="D670" s="16">
        <f>IF(ISBLANK(DOE21E!H89),"",DOE21E!H89)</f>
        <v>3.5405819802909435</v>
      </c>
      <c r="E670" s="16">
        <f>IF(ISBLANK(EnergyPlus1.0!H89),"",EnergyPlus1.0!H89)</f>
        <v>3.5265759762394029</v>
      </c>
      <c r="F670" s="16">
        <f>IF(ISBLANK(CodyRun!H89),"",CodyRun!H89)</f>
        <v>3.5195478097032509</v>
      </c>
      <c r="G670" s="16">
        <f>IF(ISBLANK('HOT3000'!H89),"",'HOT3000'!H89)</f>
        <v>3.5112000000000001</v>
      </c>
      <c r="H670" s="16">
        <f>IF(ISBLANK(YourData!H89),"",YourData!H89)</f>
        <v>3.5307177062847046</v>
      </c>
      <c r="I670" s="16"/>
      <c r="J670" s="16"/>
    </row>
    <row r="671" spans="1:10">
      <c r="A671" s="68" t="s">
        <v>164</v>
      </c>
      <c r="B671" s="16">
        <f>IF(ISBLANK('TRNSYS-TUD'!H90),"",'TRNSYS-TUD'!H90)</f>
        <v>3.5130326575275128</v>
      </c>
      <c r="C671" s="16">
        <f>IF(ISBLANK('DOE22'!H90),"",'DOE22'!H90)</f>
        <v>3.4985200825309493</v>
      </c>
      <c r="D671" s="16">
        <f>IF(ISBLANK(DOE21E!H90),"",DOE21E!H90)</f>
        <v>3.4954391384051333</v>
      </c>
      <c r="E671" s="16">
        <f>IF(ISBLANK(EnergyPlus1.0!H90),"",EnergyPlus1.0!H90)</f>
        <v>3.5164242682618356</v>
      </c>
      <c r="F671" s="16">
        <f>IF(ISBLANK(CodyRun!H90),"",CodyRun!H90)</f>
        <v>3.4904891304347823</v>
      </c>
      <c r="G671" s="16">
        <f>IF(ISBLANK('HOT3000'!H90),"",'HOT3000'!H90)</f>
        <v>3.5017</v>
      </c>
      <c r="H671" s="16">
        <f>IF(ISBLANK(YourData!H90),"",YourData!H90)</f>
        <v>3.5201307637694632</v>
      </c>
      <c r="I671" s="16"/>
      <c r="J671" s="16"/>
    </row>
    <row r="672" spans="1:10">
      <c r="A672" s="68" t="s">
        <v>167</v>
      </c>
      <c r="B672" s="16">
        <f>IF(ISBLANK('TRNSYS-TUD'!H91),"",'TRNSYS-TUD'!H91)</f>
        <v>3.5170021604409261</v>
      </c>
      <c r="C672" s="16">
        <f>IF(ISBLANK('DOE22'!H91),"",'DOE22'!H91)</f>
        <v>3.5380768509840674</v>
      </c>
      <c r="D672" s="16">
        <f>IF(ISBLANK(DOE21E!H91),"",DOE21E!H91)</f>
        <v>3.541132144533083</v>
      </c>
      <c r="E672" s="16">
        <f>IF(ISBLANK(EnergyPlus1.0!H91),"",EnergyPlus1.0!H91)</f>
        <v>3.5248060152040739</v>
      </c>
      <c r="F672" s="16">
        <f>IF(ISBLANK(CodyRun!H91),"",CodyRun!H91)</f>
        <v>3.5167690127538971</v>
      </c>
      <c r="G672" s="16">
        <f>IF(ISBLANK('HOT3000'!H91),"",'HOT3000'!H91)</f>
        <v>3.5190899999999998</v>
      </c>
      <c r="H672" s="16">
        <f>IF(ISBLANK(YourData!H91),"",YourData!H91)</f>
        <v>3.5288231481075227</v>
      </c>
      <c r="I672" s="16"/>
      <c r="J672" s="16"/>
    </row>
    <row r="673" spans="1:10">
      <c r="A673" s="68" t="s">
        <v>169</v>
      </c>
      <c r="B673" s="16">
        <f>IF(ISBLANK('TRNSYS-TUD'!H92),"",'TRNSYS-TUD'!H92)</f>
        <v>3.5074339651245694</v>
      </c>
      <c r="C673" s="16">
        <f>IF(ISBLANK('DOE22'!H92),"",'DOE22'!H92)</f>
        <v>3.5403394736842109</v>
      </c>
      <c r="D673" s="16">
        <f>IF(ISBLANK(DOE21E!H92),"",DOE21E!H92)</f>
        <v>3.5410505644402641</v>
      </c>
      <c r="E673" s="16">
        <f>IF(ISBLANK(EnergyPlus1.0!H92),"",EnergyPlus1.0!H92)</f>
        <v>3.5339372061058625</v>
      </c>
      <c r="F673" s="16">
        <f>IF(ISBLANK(CodyRun!H92),"",CodyRun!H92)</f>
        <v>3.515610217596973</v>
      </c>
      <c r="G673" s="16">
        <f>IF(ISBLANK('HOT3000'!H92),"",'HOT3000'!H92)</f>
        <v>3.5237500000000002</v>
      </c>
      <c r="H673" s="16">
        <f>IF(ISBLANK(YourData!H92),"",YourData!H92)</f>
        <v>3.5377569750491964</v>
      </c>
      <c r="I673" s="16"/>
      <c r="J673" s="16"/>
    </row>
    <row r="674" spans="1:10">
      <c r="A674" s="68" t="s">
        <v>171</v>
      </c>
      <c r="B674" s="16">
        <f>IF(ISBLANK('TRNSYS-TUD'!H93),"",'TRNSYS-TUD'!H93)</f>
        <v>3.5458372332792165</v>
      </c>
      <c r="C674" s="16">
        <f>IF(ISBLANK('DOE22'!H93),"",'DOE22'!H93)</f>
        <v>3.5553704497907956</v>
      </c>
      <c r="D674" s="16">
        <f>IF(ISBLANK(DOE21E!H93),"",DOE21E!H93)</f>
        <v>3.5374667365112624</v>
      </c>
      <c r="E674" s="16">
        <f>IF(ISBLANK(EnergyPlus1.0!H93),"",EnergyPlus1.0!H93)</f>
        <v>3.5504454977813609</v>
      </c>
      <c r="F674" s="16">
        <f>IF(ISBLANK(CodyRun!H93),"",CodyRun!H93)</f>
        <v>3.5353535353535355</v>
      </c>
      <c r="G674" s="16">
        <f>IF(ISBLANK('HOT3000'!H93),"",'HOT3000'!H93)</f>
        <v>3.4899399999999998</v>
      </c>
      <c r="H674" s="16">
        <f>IF(ISBLANK(YourData!H93),"",YourData!H93)</f>
        <v>3.5533238098751236</v>
      </c>
      <c r="I674" s="16"/>
      <c r="J674" s="16"/>
    </row>
    <row r="675" spans="1:10">
      <c r="A675" s="68" t="s">
        <v>172</v>
      </c>
      <c r="B675" s="16">
        <f>IF(ISBLANK('TRNSYS-TUD'!H94),"",'TRNSYS-TUD'!H94)</f>
        <v>3.4465440573543198</v>
      </c>
      <c r="C675" s="16">
        <f>IF(ISBLANK('DOE22'!H94),"",'DOE22'!H94)</f>
        <v>3.4113890566037739</v>
      </c>
      <c r="D675" s="16">
        <f>IF(ISBLANK(DOE21E!H94),"",DOE21E!H94)</f>
        <v>3.4218689799331106</v>
      </c>
      <c r="E675" s="16">
        <f>IF(ISBLANK(EnergyPlus1.0!H94),"",EnergyPlus1.0!H94)</f>
        <v>3.4670686628331642</v>
      </c>
      <c r="F675" s="16">
        <f>IF(ISBLANK(CodyRun!H94),"",CodyRun!H94)</f>
        <v>3.3999140893470785</v>
      </c>
      <c r="G675" s="16">
        <f>IF(ISBLANK('HOT3000'!H94),"",'HOT3000'!H94)</f>
        <v>3.2949000000000002</v>
      </c>
      <c r="H675" s="16">
        <f>IF(ISBLANK(YourData!H94),"",YourData!H94)</f>
        <v>3.4667531357364885</v>
      </c>
      <c r="I675" s="16"/>
      <c r="J675" s="16"/>
    </row>
    <row r="676" spans="1:10">
      <c r="A676" s="68" t="s">
        <v>174</v>
      </c>
      <c r="B676" s="16">
        <f>IF(ISBLANK('TRNSYS-TUD'!H95),"",'TRNSYS-TUD'!H95)</f>
        <v>3.2634638785124657</v>
      </c>
      <c r="C676" s="16">
        <f>IF(ISBLANK('DOE22'!H95),"",'DOE22'!H95)</f>
        <v>3.1199875774647889</v>
      </c>
      <c r="D676" s="16">
        <f>IF(ISBLANK(DOE21E!H95),"",DOE21E!H95)</f>
        <v>3.1411533557046987</v>
      </c>
      <c r="E676" s="16">
        <f>IF(ISBLANK(EnergyPlus1.0!H95),"",EnergyPlus1.0!H95)</f>
        <v>3.2116219032015159</v>
      </c>
      <c r="F676" s="16">
        <f>IF(ISBLANK(CodyRun!H95),"",CodyRun!H95)</f>
        <v>3.1018106262986045</v>
      </c>
      <c r="G676" s="16">
        <f>IF(ISBLANK('HOT3000'!H95),"",'HOT3000'!H95)</f>
        <v>3.0648</v>
      </c>
      <c r="H676" s="16">
        <f>IF(ISBLANK(YourData!H95),"",YourData!H95)</f>
        <v>3.2092837805892427</v>
      </c>
      <c r="I676" s="16"/>
      <c r="J676" s="16"/>
    </row>
    <row r="677" spans="1:10">
      <c r="A677" s="68" t="s">
        <v>176</v>
      </c>
      <c r="B677" s="16">
        <f>IF(ISBLANK('TRNSYS-TUD'!H96),"",'TRNSYS-TUD'!H96)</f>
        <v>3.0790034574313938</v>
      </c>
      <c r="C677" s="16">
        <f>IF(ISBLANK('DOE22'!H96),"",'DOE22'!H96)</f>
        <v>2.9681975771560434</v>
      </c>
      <c r="D677" s="16">
        <f>IF(ISBLANK(DOE21E!H96),"",DOE21E!H96)</f>
        <v>2.9516349137931037</v>
      </c>
      <c r="E677" s="16">
        <f>IF(ISBLANK(EnergyPlus1.0!H96),"",EnergyPlus1.0!H96)</f>
        <v>3.032525717329615</v>
      </c>
      <c r="F677" s="16">
        <f>IF(ISBLANK(CodyRun!H96),"",CodyRun!H96)</f>
        <v>2.9584131326949388</v>
      </c>
      <c r="G677" s="16">
        <f>IF(ISBLANK('HOT3000'!H96),"",'HOT3000'!H96)</f>
        <v>2.9480200000000001</v>
      </c>
      <c r="H677" s="16">
        <f>IF(ISBLANK(YourData!H96),"",YourData!H96)</f>
        <v>3.0295617608324625</v>
      </c>
      <c r="I677" s="16"/>
      <c r="J677" s="16"/>
    </row>
    <row r="678" spans="1:10">
      <c r="A678" s="68" t="s">
        <v>178</v>
      </c>
      <c r="B678" s="16">
        <f>IF(ISBLANK('TRNSYS-TUD'!H97),"",'TRNSYS-TUD'!H97)</f>
        <v>3.018036565759262</v>
      </c>
      <c r="C678" s="16">
        <f>IF(ISBLANK('DOE22'!H97),"",'DOE22'!H97)</f>
        <v>2.958919871923154</v>
      </c>
      <c r="D678" s="16">
        <f>IF(ISBLANK(DOE21E!H97),"",DOE21E!H97)</f>
        <v>2.9729720608852395</v>
      </c>
      <c r="E678" s="16">
        <f>IF(ISBLANK(EnergyPlus1.0!H97),"",EnergyPlus1.0!H97)</f>
        <v>2.9972270040168216</v>
      </c>
      <c r="F678" s="16">
        <f>IF(ISBLANK(CodyRun!H97),"",CodyRun!H97)</f>
        <v>2.9581479983825316</v>
      </c>
      <c r="G678" s="16">
        <f>IF(ISBLANK('HOT3000'!H97),"",'HOT3000'!H97)</f>
        <v>2.9786999999999999</v>
      </c>
      <c r="H678" s="16">
        <f>IF(ISBLANK(YourData!H97),"",YourData!H97)</f>
        <v>2.9928714920287858</v>
      </c>
      <c r="I678" s="16"/>
      <c r="J678" s="16"/>
    </row>
    <row r="679" spans="1:10">
      <c r="A679" s="68" t="s">
        <v>181</v>
      </c>
      <c r="B679" s="16">
        <f>IF(ISBLANK('TRNSYS-TUD'!H98),"",'TRNSYS-TUD'!H98)</f>
        <v>2.9882039272532817</v>
      </c>
      <c r="C679" s="16">
        <f>IF(ISBLANK('DOE22'!H98),"",'DOE22'!H98)</f>
        <v>2.990248479532164</v>
      </c>
      <c r="D679" s="16">
        <f>IF(ISBLANK(DOE21E!H98),"",DOE21E!H98)</f>
        <v>2.9987790181180602</v>
      </c>
      <c r="E679" s="16">
        <f>IF(ISBLANK(EnergyPlus1.0!H98),"",EnergyPlus1.0!H98)</f>
        <v>2.9868392982042709</v>
      </c>
      <c r="F679" s="16">
        <f>IF(ISBLANK(CodyRun!H98),"",CodyRun!H98)</f>
        <v>2.980457954994078</v>
      </c>
      <c r="G679" s="16">
        <f>IF(ISBLANK('HOT3000'!H98),"",'HOT3000'!H98)</f>
        <v>2.9726499999999998</v>
      </c>
      <c r="H679" s="16">
        <f>IF(ISBLANK(YourData!H98),"",YourData!H98)</f>
        <v>2.9835844912218086</v>
      </c>
      <c r="I679" s="16"/>
      <c r="J679" s="16"/>
    </row>
    <row r="680" spans="1:10">
      <c r="A680" s="68" t="s">
        <v>184</v>
      </c>
      <c r="B680" s="16">
        <f>IF(ISBLANK('TRNSYS-TUD'!H99),"",'TRNSYS-TUD'!H99)</f>
        <v>2.9739173505656709</v>
      </c>
      <c r="C680" s="16">
        <f>IF(ISBLANK('DOE22'!H99),"",'DOE22'!H99)</f>
        <v>2.9233423882096807</v>
      </c>
      <c r="D680" s="16">
        <f>IF(ISBLANK(DOE21E!H99),"",DOE21E!H99)</f>
        <v>2.9380927069425904</v>
      </c>
      <c r="E680" s="16">
        <f>IF(ISBLANK(EnergyPlus1.0!H99),"",EnergyPlus1.0!H99)</f>
        <v>2.9418272625139696</v>
      </c>
      <c r="F680" s="16">
        <f>IF(ISBLANK(CodyRun!H99),"",CodyRun!H99)</f>
        <v>2.9061522419186652</v>
      </c>
      <c r="G680" s="16">
        <f>IF(ISBLANK('HOT3000'!H99),"",'HOT3000'!H99)</f>
        <v>2.9289900000000002</v>
      </c>
      <c r="H680" s="16">
        <f>IF(ISBLANK(YourData!H99),"",YourData!H99)</f>
        <v>2.9402154957625779</v>
      </c>
      <c r="I680" s="16"/>
      <c r="J680" s="16"/>
    </row>
    <row r="681" spans="1:10">
      <c r="A681" s="68" t="s">
        <v>185</v>
      </c>
      <c r="B681" s="16">
        <f>IF(ISBLANK('TRNSYS-TUD'!H100),"",'TRNSYS-TUD'!H100)</f>
        <v>2.9503932289186721</v>
      </c>
      <c r="C681" s="16">
        <f>IF(ISBLANK('DOE22'!H100),"",'DOE22'!H100)</f>
        <v>2.9391283849918439</v>
      </c>
      <c r="D681" s="16">
        <f>IF(ISBLANK(DOE21E!H100),"",DOE21E!H100)</f>
        <v>2.9362633593324872</v>
      </c>
      <c r="E681" s="16">
        <f>IF(ISBLANK(EnergyPlus1.0!H100),"",EnergyPlus1.0!H100)</f>
        <v>2.9333711207380957</v>
      </c>
      <c r="F681" s="16">
        <f>IF(ISBLANK(CodyRun!H100),"",CodyRun!H100)</f>
        <v>2.9188509874326747</v>
      </c>
      <c r="G681" s="16">
        <f>IF(ISBLANK('HOT3000'!H100),"",'HOT3000'!H100)</f>
        <v>2.9136899999999999</v>
      </c>
      <c r="H681" s="16">
        <f>IF(ISBLANK(YourData!H100),"",YourData!H100)</f>
        <v>2.9328911913734483</v>
      </c>
      <c r="I681" s="16"/>
      <c r="J681" s="16"/>
    </row>
    <row r="682" spans="1:10">
      <c r="A682" s="68" t="s">
        <v>189</v>
      </c>
      <c r="B682" s="16">
        <f>IF(ISBLANK('TRNSYS-TUD'!H101),"",'TRNSYS-TUD'!H101)</f>
        <v>3.0121582169761933</v>
      </c>
      <c r="C682" s="16">
        <f>IF(ISBLANK('DOE22'!H101),"",'DOE22'!H101)</f>
        <v>2.9716727587765561</v>
      </c>
      <c r="D682" s="16">
        <f>IF(ISBLANK(DOE21E!H101),"",DOE21E!H101)</f>
        <v>2.9567500452079569</v>
      </c>
      <c r="E682" s="16">
        <f>IF(ISBLANK(EnergyPlus1.0!H101),"",EnergyPlus1.0!H101)</f>
        <v>3.0266390531422998</v>
      </c>
      <c r="F682" s="16">
        <f>IF(ISBLANK(CodyRun!H101),"",CodyRun!H101)</f>
        <v>2.9771315640880855</v>
      </c>
      <c r="G682" s="16">
        <f>IF(ISBLANK('HOT3000'!H101),"",'HOT3000'!H101)</f>
        <v>2.98563</v>
      </c>
      <c r="H682" s="16">
        <f>IF(ISBLANK(YourData!H101),"",YourData!H101)</f>
        <v>3.02419000491376</v>
      </c>
      <c r="I682" s="16"/>
      <c r="J682" s="16"/>
    </row>
    <row r="683" spans="1:10">
      <c r="A683" s="68" t="s">
        <v>192</v>
      </c>
      <c r="B683" s="16">
        <f>IF(ISBLANK('TRNSYS-TUD'!H102),"",'TRNSYS-TUD'!H102)</f>
        <v>2.9638057038096233</v>
      </c>
      <c r="C683" s="16">
        <f>IF(ISBLANK('DOE22'!H102),"",'DOE22'!H102)</f>
        <v>2.9502823479370481</v>
      </c>
      <c r="D683" s="16">
        <f>IF(ISBLANK(DOE21E!H102),"",DOE21E!H102)</f>
        <v>2.9472234003397513</v>
      </c>
      <c r="E683" s="16">
        <f>IF(ISBLANK(EnergyPlus1.0!H102),"",EnergyPlus1.0!H102)</f>
        <v>2.9610411367526264</v>
      </c>
      <c r="F683" s="16">
        <f>IF(ISBLANK(CodyRun!H102),"",CodyRun!H102)</f>
        <v>2.939034598214286</v>
      </c>
      <c r="G683" s="16">
        <f>IF(ISBLANK('HOT3000'!H102),"",'HOT3000'!H102)</f>
        <v>2.9475600000000002</v>
      </c>
      <c r="H683" s="16">
        <f>IF(ISBLANK(YourData!H102),"",YourData!H102)</f>
        <v>2.9542306429469649</v>
      </c>
      <c r="I683" s="16"/>
      <c r="J683" s="16"/>
    </row>
    <row r="684" spans="1:10">
      <c r="A684" s="68" t="s">
        <v>77</v>
      </c>
      <c r="B684" s="16">
        <f>IF(ISBLANK('TRNSYS-TUD'!H103),"",'TRNSYS-TUD'!H103)</f>
        <v>3.0662857428419326</v>
      </c>
      <c r="C684" s="16">
        <f>IF(ISBLANK('DOE22'!H103),"",'DOE22'!H103)</f>
        <v>3.0143848966991214</v>
      </c>
      <c r="D684" s="16">
        <f>IF(ISBLANK(DOE21E!H103),"",DOE21E!H103)</f>
        <v>3.0096857295247128</v>
      </c>
      <c r="E684" s="16">
        <f>IF(ISBLANK(EnergyPlus1.0!H103),"",EnergyPlus1.0!H103)</f>
        <v>3.0486299822810534</v>
      </c>
      <c r="F684" s="16">
        <f>IF(ISBLANK(CodyRun!H103),"",CodyRun!H103)</f>
        <v>3.0319863403528742</v>
      </c>
      <c r="G684" s="16">
        <f>IF(ISBLANK('HOT3000'!H103),"",'HOT3000'!H103)</f>
        <v>3.06724</v>
      </c>
      <c r="H684" s="16">
        <f>IF(ISBLANK(YourData!H103),"",YourData!H103)</f>
        <v>3.0417971527675647</v>
      </c>
      <c r="I684" s="16"/>
      <c r="J684" s="16"/>
    </row>
    <row r="685" spans="1:10">
      <c r="A685" s="68" t="s">
        <v>196</v>
      </c>
      <c r="B685" s="16">
        <f>IF(ISBLANK('TRNSYS-TUD'!H104),"",'TRNSYS-TUD'!H104)</f>
        <v>3.0554748485423744</v>
      </c>
      <c r="C685" s="16">
        <f>IF(ISBLANK('DOE22'!H104),"",'DOE22'!H104)</f>
        <v>3.0679647497219134</v>
      </c>
      <c r="D685" s="16">
        <f>IF(ISBLANK(DOE21E!H104),"",DOE21E!H104)</f>
        <v>3.0715905706371194</v>
      </c>
      <c r="E685" s="16">
        <f>IF(ISBLANK(EnergyPlus1.0!H104),"",EnergyPlus1.0!H104)</f>
        <v>3.0534240564895092</v>
      </c>
      <c r="F685" s="16">
        <f>IF(ISBLANK(CodyRun!H104),"",CodyRun!H104)</f>
        <v>3.0570918822479931</v>
      </c>
      <c r="G685" s="16">
        <f>IF(ISBLANK('HOT3000'!H104),"",'HOT3000'!H104)</f>
        <v>3.0942799999999999</v>
      </c>
      <c r="H685" s="16">
        <f>IF(ISBLANK(YourData!H104),"",YourData!H104)</f>
        <v>3.0469458876961562</v>
      </c>
      <c r="I685" s="16"/>
      <c r="J685" s="16"/>
    </row>
    <row r="686" spans="1:10">
      <c r="A686" s="68" t="s">
        <v>199</v>
      </c>
      <c r="B686" s="16">
        <f>IF(ISBLANK('TRNSYS-TUD'!H105),"",'TRNSYS-TUD'!H105)</f>
        <v>2.8958875292084452</v>
      </c>
      <c r="C686" s="16">
        <f>IF(ISBLANK('DOE22'!H105),"",'DOE22'!H105)</f>
        <v>2.9006905831739962</v>
      </c>
      <c r="D686" s="16">
        <f>IF(ISBLANK(DOE21E!H105),"",DOE21E!H105)</f>
        <v>2.9182014875239926</v>
      </c>
      <c r="E686" s="16">
        <f>IF(ISBLANK(EnergyPlus1.0!H105),"",EnergyPlus1.0!H105)</f>
        <v>2.8582872347976278</v>
      </c>
      <c r="F686" s="16">
        <f>IF(ISBLANK(CodyRun!H105),"",CodyRun!H105)</f>
        <v>2.8672961373390562</v>
      </c>
      <c r="G686" s="16">
        <f>IF(ISBLANK('HOT3000'!H105),"",'HOT3000'!H105)</f>
        <v>2.8928400000000001</v>
      </c>
      <c r="H686" s="16">
        <f>IF(ISBLANK(YourData!H105),"",YourData!H105)</f>
        <v>2.853714031993777</v>
      </c>
      <c r="I686" s="16"/>
      <c r="J686" s="16"/>
    </row>
    <row r="687" spans="1:10">
      <c r="A687" s="68" t="s">
        <v>202</v>
      </c>
      <c r="B687" s="16">
        <f>IF(ISBLANK('TRNSYS-TUD'!H106),"",'TRNSYS-TUD'!H106)</f>
        <v>2.947432802239911</v>
      </c>
      <c r="C687" s="16">
        <f>IF(ISBLANK('DOE22'!H106),"",'DOE22'!H106)</f>
        <v>2.9495597861842109</v>
      </c>
      <c r="D687" s="16">
        <f>IF(ISBLANK(DOE21E!H106),"",DOE21E!H106)</f>
        <v>2.9607830533596839</v>
      </c>
      <c r="E687" s="16">
        <f>IF(ISBLANK(EnergyPlus1.0!H106),"",EnergyPlus1.0!H106)</f>
        <v>2.9237586672164877</v>
      </c>
      <c r="F687" s="16">
        <f>IF(ISBLANK(CodyRun!H106),"",CodyRun!H106)</f>
        <v>2.929768150279235</v>
      </c>
      <c r="G687" s="16">
        <f>IF(ISBLANK('HOT3000'!H106),"",'HOT3000'!H106)</f>
        <v>2.9896799999999999</v>
      </c>
      <c r="H687" s="16">
        <f>IF(ISBLANK(YourData!H106),"",YourData!H106)</f>
        <v>2.9240433938145434</v>
      </c>
      <c r="I687" s="16"/>
      <c r="J687" s="16"/>
    </row>
    <row r="688" spans="1:10">
      <c r="A688" s="68" t="s">
        <v>204</v>
      </c>
      <c r="B688" s="16">
        <f>IF(ISBLANK('TRNSYS-TUD'!H107),"",'TRNSYS-TUD'!H107)</f>
        <v>3.0507663291275899</v>
      </c>
      <c r="C688" s="16">
        <f>IF(ISBLANK('DOE22'!H107),"",'DOE22'!H107)</f>
        <v>3.0839855546995381</v>
      </c>
      <c r="D688" s="16">
        <f>IF(ISBLANK(DOE21E!H107),"",DOE21E!H107)</f>
        <v>3.0794215750773994</v>
      </c>
      <c r="E688" s="16">
        <f>IF(ISBLANK(EnergyPlus1.0!H107),"",EnergyPlus1.0!H107)</f>
        <v>3.0382148872698833</v>
      </c>
      <c r="F688" s="16">
        <f>IF(ISBLANK(CodyRun!H107),"",CodyRun!H107)</f>
        <v>3.0724966874881692</v>
      </c>
      <c r="G688" s="16">
        <f>IF(ISBLANK('HOT3000'!H107),"",'HOT3000'!H107)</f>
        <v>3.12418</v>
      </c>
      <c r="H688" s="16">
        <f>IF(ISBLANK(YourData!H107),"",YourData!H107)</f>
        <v>3.0407988403834354</v>
      </c>
      <c r="I688" s="16"/>
      <c r="J688" s="16"/>
    </row>
    <row r="689" spans="1:10">
      <c r="A689" s="68" t="s">
        <v>205</v>
      </c>
      <c r="B689" s="16">
        <f>IF(ISBLANK('TRNSYS-TUD'!H108),"",'TRNSYS-TUD'!H108)</f>
        <v>3.1541092773593693</v>
      </c>
      <c r="C689" s="16">
        <f>IF(ISBLANK('DOE22'!H108),"",'DOE22'!H108)</f>
        <v>3.1851876002237556</v>
      </c>
      <c r="D689" s="16">
        <f>IF(ISBLANK(DOE21E!H108),"",DOE21E!H108)</f>
        <v>3.1952713885778277</v>
      </c>
      <c r="E689" s="16">
        <f>IF(ISBLANK(EnergyPlus1.0!H108),"",EnergyPlus1.0!H108)</f>
        <v>3.1442900771227995</v>
      </c>
      <c r="F689" s="16">
        <f>IF(ISBLANK(CodyRun!H108),"",CodyRun!H108)</f>
        <v>3.1782551347277179</v>
      </c>
      <c r="G689" s="16">
        <f>IF(ISBLANK('HOT3000'!H108),"",'HOT3000'!H108)</f>
        <v>3.1865399999999999</v>
      </c>
      <c r="H689" s="16">
        <f>IF(ISBLANK(YourData!H108),"",YourData!H108)</f>
        <v>3.1495797935224736</v>
      </c>
      <c r="I689" s="16"/>
      <c r="J689" s="16"/>
    </row>
    <row r="690" spans="1:10">
      <c r="A690" s="68" t="s">
        <v>206</v>
      </c>
      <c r="B690" s="16">
        <f>IF(ISBLANK('TRNSYS-TUD'!H109),"",'TRNSYS-TUD'!H109)</f>
        <v>3.1142058615432426</v>
      </c>
      <c r="C690" s="16">
        <f>IF(ISBLANK('DOE22'!H109),"",'DOE22'!H109)</f>
        <v>3.1114893237610008</v>
      </c>
      <c r="D690" s="16">
        <f>IF(ISBLANK(DOE21E!H109),"",DOE21E!H109)</f>
        <v>3.1094086956521743</v>
      </c>
      <c r="E690" s="16">
        <f>IF(ISBLANK(EnergyPlus1.0!H109),"",EnergyPlus1.0!H109)</f>
        <v>3.1082574241834724</v>
      </c>
      <c r="F690" s="16">
        <f>IF(ISBLANK(CodyRun!H109),"",CodyRun!H109)</f>
        <v>3.1019093627789278</v>
      </c>
      <c r="G690" s="16">
        <f>IF(ISBLANK('HOT3000'!H109),"",'HOT3000'!H109)</f>
        <v>3.1154799999999998</v>
      </c>
      <c r="H690" s="16">
        <f>IF(ISBLANK(YourData!H109),"",YourData!H109)</f>
        <v>3.1150926603218907</v>
      </c>
      <c r="I690" s="16"/>
      <c r="J690" s="16"/>
    </row>
    <row r="691" spans="1:10">
      <c r="A691" s="68" t="s">
        <v>207</v>
      </c>
      <c r="B691" s="16">
        <f>IF(ISBLANK('TRNSYS-TUD'!H110),"",'TRNSYS-TUD'!H110)</f>
        <v>3.1301661033005939</v>
      </c>
      <c r="C691" s="16">
        <f>IF(ISBLANK('DOE22'!H110),"",'DOE22'!H110)</f>
        <v>3.1440248579545456</v>
      </c>
      <c r="D691" s="16">
        <f>IF(ISBLANK(DOE21E!H110),"",DOE21E!H110)</f>
        <v>3.1466249644718145</v>
      </c>
      <c r="E691" s="16">
        <f>IF(ISBLANK(EnergyPlus1.0!H110),"",EnergyPlus1.0!H110)</f>
        <v>3.1285058493498483</v>
      </c>
      <c r="F691" s="16">
        <f>IF(ISBLANK(CodyRun!H110),"",CodyRun!H110)</f>
        <v>3.131640808650682</v>
      </c>
      <c r="G691" s="16">
        <f>IF(ISBLANK('HOT3000'!H110),"",'HOT3000'!H110)</f>
        <v>3.1475300000000002</v>
      </c>
      <c r="H691" s="16">
        <f>IF(ISBLANK(YourData!H110),"",YourData!H110)</f>
        <v>3.1364561472684622</v>
      </c>
      <c r="I691" s="16"/>
      <c r="J691" s="16"/>
    </row>
    <row r="692" spans="1:10">
      <c r="A692" s="68" t="s">
        <v>208</v>
      </c>
      <c r="B692" s="16">
        <f>IF(ISBLANK('TRNSYS-TUD'!H111),"",'TRNSYS-TUD'!H111)</f>
        <v>3.1891964832623403</v>
      </c>
      <c r="C692" s="16">
        <f>IF(ISBLANK('DOE22'!H111),"",'DOE22'!H111)</f>
        <v>3.1825922316043429</v>
      </c>
      <c r="D692" s="16">
        <f>IF(ISBLANK(DOE21E!H111),"",DOE21E!H111)</f>
        <v>3.1849681071945923</v>
      </c>
      <c r="E692" s="16">
        <f>IF(ISBLANK(EnergyPlus1.0!H111),"",EnergyPlus1.0!H111)</f>
        <v>3.1612418154987019</v>
      </c>
      <c r="F692" s="16">
        <f>IF(ISBLANK(CodyRun!H111),"",CodyRun!H111)</f>
        <v>3.168314444176513</v>
      </c>
      <c r="G692" s="16">
        <f>IF(ISBLANK('HOT3000'!H111),"",'HOT3000'!H111)</f>
        <v>3.1734</v>
      </c>
      <c r="H692" s="16">
        <f>IF(ISBLANK(YourData!H111),"",YourData!H111)</f>
        <v>3.1700963825245072</v>
      </c>
      <c r="I692" s="16"/>
      <c r="J692" s="16"/>
    </row>
    <row r="693" spans="1:10">
      <c r="A693" s="69" t="s">
        <v>209</v>
      </c>
      <c r="B693" s="16">
        <f>IF(ISBLANK('TRNSYS-TUD'!H112),"",'TRNSYS-TUD'!H112)</f>
        <v>3.1938117507664052</v>
      </c>
      <c r="C693" s="16">
        <f>IF(ISBLANK('DOE22'!H112),"",'DOE22'!H112)</f>
        <v>3.2014013296011199</v>
      </c>
      <c r="D693" s="16">
        <f>IF(ISBLANK(DOE21E!H112),"",DOE21E!H112)</f>
        <v>3.2083750174947516</v>
      </c>
      <c r="E693" s="16">
        <f>IF(ISBLANK(EnergyPlus1.0!H112),"",EnergyPlus1.0!H112)</f>
        <v>3.1782961448110889</v>
      </c>
      <c r="F693" s="16">
        <f>IF(ISBLANK(CodyRun!H112),"",CodyRun!H112)</f>
        <v>3.1774385881230627</v>
      </c>
      <c r="G693" s="16">
        <f>IF(ISBLANK('HOT3000'!H112),"",'HOT3000'!H112)</f>
        <v>3.2032699999999998</v>
      </c>
      <c r="H693" s="16">
        <f>IF(ISBLANK(YourData!H112),"",YourData!H112)</f>
        <v>3.1878486910151937</v>
      </c>
      <c r="I693" s="16"/>
      <c r="J693" s="16"/>
    </row>
    <row r="697" spans="1:10">
      <c r="A697" t="s">
        <v>227</v>
      </c>
    </row>
    <row r="698" spans="1:10">
      <c r="A698" s="2"/>
      <c r="B698" s="10"/>
      <c r="C698" s="10"/>
      <c r="D698" s="10"/>
      <c r="E698" s="10"/>
      <c r="F698" s="10"/>
    </row>
    <row r="699" spans="1:10">
      <c r="A699" s="2"/>
      <c r="B699" s="10" t="s">
        <v>237</v>
      </c>
      <c r="C699" s="10" t="s">
        <v>249</v>
      </c>
      <c r="D699" s="10" t="s">
        <v>250</v>
      </c>
      <c r="E699" s="10" t="s">
        <v>357</v>
      </c>
      <c r="F699" s="10" t="s">
        <v>304</v>
      </c>
      <c r="G699" s="10" t="s">
        <v>384</v>
      </c>
      <c r="H699" s="10" t="str">
        <f>YourData!J$4</f>
        <v>Tested Prg</v>
      </c>
      <c r="I699" s="10"/>
      <c r="J699" s="10"/>
    </row>
    <row r="700" spans="1:10">
      <c r="A700" s="68" t="s">
        <v>157</v>
      </c>
      <c r="B700" s="13">
        <f>IF(ISBLANK('TRNSYS-TUD'!I89),"",'TRNSYS-TUD'!I89)</f>
        <v>18.05</v>
      </c>
      <c r="C700" s="13">
        <f>IF(ISBLANK('DOE22'!I89),"",'DOE22'!I89)</f>
        <v>17.777777777777779</v>
      </c>
      <c r="D700" s="13">
        <f>IF(ISBLANK(DOE21E!I89),"",DOE21E!I89)</f>
        <v>17.777777777777779</v>
      </c>
      <c r="E700" s="13">
        <f>IF(ISBLANK(EnergyPlus1.0!I89),"",EnergyPlus1.0!I89)</f>
        <v>17.987500000000001</v>
      </c>
      <c r="F700" s="13">
        <f>IF(ISBLANK(CodyRun!I89),"",CodyRun!I89)</f>
        <v>17.8</v>
      </c>
      <c r="G700" s="13">
        <f>IF(ISBLANK('HOT3000'!I89),"",'HOT3000'!I89)</f>
        <v>17.8</v>
      </c>
      <c r="H700" s="13">
        <f>IF(ISBLANK(YourData!I89),"",YourData!I89)</f>
        <v>17.987500000000001</v>
      </c>
      <c r="I700" s="13"/>
      <c r="J700" s="13"/>
    </row>
    <row r="701" spans="1:10">
      <c r="A701" s="68" t="s">
        <v>164</v>
      </c>
      <c r="B701" s="13">
        <f>IF(ISBLANK('TRNSYS-TUD'!I90),"",'TRNSYS-TUD'!I90)</f>
        <v>18.05</v>
      </c>
      <c r="C701" s="13">
        <f>IF(ISBLANK('DOE22'!I90),"",'DOE22'!I90)</f>
        <v>18.333333333333332</v>
      </c>
      <c r="D701" s="13">
        <f>IF(ISBLANK(DOE21E!I90),"",DOE21E!I90)</f>
        <v>18.333333333333332</v>
      </c>
      <c r="E701" s="13">
        <f>IF(ISBLANK(EnergyPlus1.0!I90),"",EnergyPlus1.0!I90)</f>
        <v>18.112500000000001</v>
      </c>
      <c r="F701" s="13">
        <f>IF(ISBLANK(CodyRun!I90),"",CodyRun!I90)</f>
        <v>18.3</v>
      </c>
      <c r="G701" s="13">
        <f>IF(ISBLANK('HOT3000'!I90),"",'HOT3000'!I90)</f>
        <v>18.3</v>
      </c>
      <c r="H701" s="13">
        <f>IF(ISBLANK(YourData!I90),"",YourData!I90)</f>
        <v>18.112500000000001</v>
      </c>
      <c r="I701" s="13"/>
      <c r="J701" s="13"/>
    </row>
    <row r="702" spans="1:10">
      <c r="A702" s="68" t="s">
        <v>167</v>
      </c>
      <c r="B702" s="13">
        <f>IF(ISBLANK('TRNSYS-TUD'!I91),"",'TRNSYS-TUD'!I91)</f>
        <v>18.05</v>
      </c>
      <c r="C702" s="13">
        <f>IF(ISBLANK('DOE22'!I91),"",'DOE22'!I91)</f>
        <v>17.777777777777779</v>
      </c>
      <c r="D702" s="13">
        <f>IF(ISBLANK(DOE21E!I91),"",DOE21E!I91)</f>
        <v>17.777777777777779</v>
      </c>
      <c r="E702" s="13">
        <f>IF(ISBLANK(EnergyPlus1.0!I91),"",EnergyPlus1.0!I91)</f>
        <v>17.987500000000001</v>
      </c>
      <c r="F702" s="13">
        <f>IF(ISBLANK(CodyRun!I91),"",CodyRun!I91)</f>
        <v>17.8</v>
      </c>
      <c r="G702" s="13">
        <f>IF(ISBLANK('HOT3000'!I91),"",'HOT3000'!I91)</f>
        <v>17.8</v>
      </c>
      <c r="H702" s="13">
        <f>IF(ISBLANK(YourData!I91),"",YourData!I91)</f>
        <v>17.987500000000001</v>
      </c>
      <c r="I702" s="13"/>
      <c r="J702" s="13"/>
    </row>
    <row r="703" spans="1:10">
      <c r="A703" s="68" t="s">
        <v>169</v>
      </c>
      <c r="B703" s="13">
        <f>IF(ISBLANK('TRNSYS-TUD'!I92),"",'TRNSYS-TUD'!I92)</f>
        <v>17.8</v>
      </c>
      <c r="C703" s="13">
        <f>IF(ISBLANK('DOE22'!I92),"",'DOE22'!I92)</f>
        <v>17.777777777777779</v>
      </c>
      <c r="D703" s="13">
        <f>IF(ISBLANK(DOE21E!I92),"",DOE21E!I92)</f>
        <v>17.777777777777779</v>
      </c>
      <c r="E703" s="13">
        <f>IF(ISBLANK(EnergyPlus1.0!I92),"",EnergyPlus1.0!I92)</f>
        <v>17.8</v>
      </c>
      <c r="F703" s="13">
        <f>IF(ISBLANK(CodyRun!I92),"",CodyRun!I92)</f>
        <v>17.8</v>
      </c>
      <c r="G703" s="13">
        <f>IF(ISBLANK('HOT3000'!I92),"",'HOT3000'!I92)</f>
        <v>17.8</v>
      </c>
      <c r="H703" s="13">
        <f>IF(ISBLANK(YourData!I92),"",YourData!I92)</f>
        <v>17.8</v>
      </c>
      <c r="I703" s="13"/>
      <c r="J703" s="13"/>
    </row>
    <row r="704" spans="1:10">
      <c r="A704" s="68" t="s">
        <v>171</v>
      </c>
      <c r="B704" s="13">
        <f>IF(ISBLANK('TRNSYS-TUD'!I93),"",'TRNSYS-TUD'!I93)</f>
        <v>17.5</v>
      </c>
      <c r="C704" s="13">
        <f>IF(ISBLANK('DOE22'!I93),"",'DOE22'!I93)</f>
        <v>17.222222222222221</v>
      </c>
      <c r="D704" s="13">
        <f>IF(ISBLANK(DOE21E!I93),"",DOE21E!I93)</f>
        <v>17.222222222222221</v>
      </c>
      <c r="E704" s="13">
        <f>IF(ISBLANK(EnergyPlus1.0!I93),"",EnergyPlus1.0!I93)</f>
        <v>17.425000000000001</v>
      </c>
      <c r="F704" s="13">
        <f>IF(ISBLANK(CodyRun!I93),"",CodyRun!I93)</f>
        <v>17.2</v>
      </c>
      <c r="G704" s="13">
        <f>IF(ISBLANK('HOT3000'!I93),"",'HOT3000'!I93)</f>
        <v>17.2</v>
      </c>
      <c r="H704" s="13">
        <f>IF(ISBLANK(YourData!I93),"",YourData!I93)</f>
        <v>17.425000000000001</v>
      </c>
      <c r="I704" s="13"/>
      <c r="J704" s="13"/>
    </row>
    <row r="705" spans="1:10">
      <c r="A705" s="68" t="s">
        <v>172</v>
      </c>
      <c r="B705" s="13">
        <f>IF(ISBLANK('TRNSYS-TUD'!I94),"",'TRNSYS-TUD'!I94)</f>
        <v>18.3</v>
      </c>
      <c r="C705" s="13">
        <f>IF(ISBLANK('DOE22'!I94),"",'DOE22'!I94)</f>
        <v>19.444444444444446</v>
      </c>
      <c r="D705" s="13">
        <f>IF(ISBLANK(DOE21E!I94),"",DOE21E!I94)</f>
        <v>19.444444444444446</v>
      </c>
      <c r="E705" s="13">
        <f>IF(ISBLANK(EnergyPlus1.0!I94),"",EnergyPlus1.0!I94)</f>
        <v>18.574999999999999</v>
      </c>
      <c r="F705" s="13">
        <f>IF(ISBLANK(CodyRun!I94),"",CodyRun!I94)</f>
        <v>19.399999999999999</v>
      </c>
      <c r="G705" s="13">
        <f>IF(ISBLANK('HOT3000'!I94),"",'HOT3000'!I94)</f>
        <v>19.399999999999999</v>
      </c>
      <c r="H705" s="13">
        <f>IF(ISBLANK(YourData!I94),"",YourData!I94)</f>
        <v>18.574999999999996</v>
      </c>
      <c r="I705" s="13"/>
      <c r="J705" s="13"/>
    </row>
    <row r="706" spans="1:10">
      <c r="A706" s="68" t="s">
        <v>174</v>
      </c>
      <c r="B706" s="13">
        <f>IF(ISBLANK('TRNSYS-TUD'!I95),"",'TRNSYS-TUD'!I95)</f>
        <v>22.2</v>
      </c>
      <c r="C706" s="13">
        <f>IF(ISBLANK('DOE22'!I95),"",'DOE22'!I95)</f>
        <v>25</v>
      </c>
      <c r="D706" s="13">
        <f>IF(ISBLANK(DOE21E!I95),"",DOE21E!I95)</f>
        <v>25</v>
      </c>
      <c r="E706" s="13">
        <f>IF(ISBLANK(EnergyPlus1.0!I95),"",EnergyPlus1.0!I95)</f>
        <v>22.9</v>
      </c>
      <c r="F706" s="13">
        <f>IF(ISBLANK(CodyRun!I95),"",CodyRun!I95)</f>
        <v>25</v>
      </c>
      <c r="G706" s="13">
        <f>IF(ISBLANK('HOT3000'!I95),"",'HOT3000'!I95)</f>
        <v>25</v>
      </c>
      <c r="H706" s="13">
        <f>IF(ISBLANK(YourData!I95),"",YourData!I95)</f>
        <v>22.9</v>
      </c>
      <c r="I706" s="13"/>
      <c r="J706" s="13"/>
    </row>
    <row r="707" spans="1:10">
      <c r="A707" s="68" t="s">
        <v>176</v>
      </c>
      <c r="B707" s="13">
        <f>IF(ISBLANK('TRNSYS-TUD'!I96),"",'TRNSYS-TUD'!I96)</f>
        <v>26.1</v>
      </c>
      <c r="C707" s="13">
        <f>IF(ISBLANK('DOE22'!I96),"",'DOE22'!I96)</f>
        <v>27.222222222222221</v>
      </c>
      <c r="D707" s="13">
        <f>IF(ISBLANK(DOE21E!I96),"",DOE21E!I96)</f>
        <v>27.222222222222221</v>
      </c>
      <c r="E707" s="13">
        <f>IF(ISBLANK(EnergyPlus1.0!I96),"",EnergyPlus1.0!I96)</f>
        <v>26.375</v>
      </c>
      <c r="F707" s="13">
        <f>IF(ISBLANK(CodyRun!I96),"",CodyRun!I96)</f>
        <v>27.2</v>
      </c>
      <c r="G707" s="13">
        <f>IF(ISBLANK('HOT3000'!I96),"",'HOT3000'!I96)</f>
        <v>27.2</v>
      </c>
      <c r="H707" s="13">
        <f>IF(ISBLANK(YourData!I96),"",YourData!I96)</f>
        <v>26.375000000000004</v>
      </c>
      <c r="I707" s="13"/>
      <c r="J707" s="13"/>
    </row>
    <row r="708" spans="1:10">
      <c r="A708" s="68" t="s">
        <v>178</v>
      </c>
      <c r="B708" s="13">
        <f>IF(ISBLANK('TRNSYS-TUD'!I97),"",'TRNSYS-TUD'!I97)</f>
        <v>28.05</v>
      </c>
      <c r="C708" s="13">
        <f>IF(ISBLANK('DOE22'!I97),"",'DOE22'!I97)</f>
        <v>28.888888888888886</v>
      </c>
      <c r="D708" s="13">
        <f>IF(ISBLANK(DOE21E!I97),"",DOE21E!I97)</f>
        <v>28.888888888888886</v>
      </c>
      <c r="E708" s="13">
        <f>IF(ISBLANK(EnergyPlus1.0!I97),"",EnergyPlus1.0!I97)</f>
        <v>28.262499999999999</v>
      </c>
      <c r="F708" s="13">
        <f>IF(ISBLANK(CodyRun!I97),"",CodyRun!I97)</f>
        <v>28.9</v>
      </c>
      <c r="G708" s="13">
        <f>IF(ISBLANK('HOT3000'!I97),"",'HOT3000'!I97)</f>
        <v>28.9</v>
      </c>
      <c r="H708" s="13">
        <f>IF(ISBLANK(YourData!I97),"",YourData!I97)</f>
        <v>28.262499999999996</v>
      </c>
      <c r="I708" s="13"/>
      <c r="J708" s="13"/>
    </row>
    <row r="709" spans="1:10">
      <c r="A709" s="68" t="s">
        <v>181</v>
      </c>
      <c r="B709" s="13">
        <f>IF(ISBLANK('TRNSYS-TUD'!I98),"",'TRNSYS-TUD'!I98)</f>
        <v>28.9</v>
      </c>
      <c r="C709" s="13">
        <f>IF(ISBLANK('DOE22'!I98),"",'DOE22'!I98)</f>
        <v>28.888888888888886</v>
      </c>
      <c r="D709" s="13">
        <f>IF(ISBLANK(DOE21E!I98),"",DOE21E!I98)</f>
        <v>28.888888888888886</v>
      </c>
      <c r="E709" s="13">
        <f>IF(ISBLANK(EnergyPlus1.0!I98),"",EnergyPlus1.0!I98)</f>
        <v>28.9</v>
      </c>
      <c r="F709" s="13">
        <f>IF(ISBLANK(CodyRun!I98),"",CodyRun!I98)</f>
        <v>28.9</v>
      </c>
      <c r="G709" s="13">
        <f>IF(ISBLANK('HOT3000'!I98),"",'HOT3000'!I98)</f>
        <v>28.9</v>
      </c>
      <c r="H709" s="13">
        <f>IF(ISBLANK(YourData!I98),"",YourData!I98)</f>
        <v>28.9</v>
      </c>
      <c r="I709" s="13"/>
      <c r="J709" s="13"/>
    </row>
    <row r="710" spans="1:10">
      <c r="A710" s="68" t="s">
        <v>184</v>
      </c>
      <c r="B710" s="13">
        <f>IF(ISBLANK('TRNSYS-TUD'!I99),"",'TRNSYS-TUD'!I99)</f>
        <v>30</v>
      </c>
      <c r="C710" s="13">
        <f>IF(ISBLANK('DOE22'!I99),"",'DOE22'!I99)</f>
        <v>31.111111111111111</v>
      </c>
      <c r="D710" s="13">
        <f>IF(ISBLANK(DOE21E!I99),"",DOE21E!I99)</f>
        <v>31.111111111111111</v>
      </c>
      <c r="E710" s="13">
        <f>IF(ISBLANK(EnergyPlus1.0!I99),"",EnergyPlus1.0!I99)</f>
        <v>30.274999999999999</v>
      </c>
      <c r="F710" s="13">
        <f>IF(ISBLANK(CodyRun!I99),"",CodyRun!I99)</f>
        <v>31.1</v>
      </c>
      <c r="G710" s="13">
        <f>IF(ISBLANK('HOT3000'!I99),"",'HOT3000'!I99)</f>
        <v>31.1</v>
      </c>
      <c r="H710" s="13">
        <f>IF(ISBLANK(YourData!I99),"",YourData!I99)</f>
        <v>30.274999999999999</v>
      </c>
      <c r="I710" s="13"/>
      <c r="J710" s="13"/>
    </row>
    <row r="711" spans="1:10">
      <c r="A711" s="68" t="s">
        <v>185</v>
      </c>
      <c r="B711" s="13">
        <f>IF(ISBLANK('TRNSYS-TUD'!I100),"",'TRNSYS-TUD'!I100)</f>
        <v>30.85</v>
      </c>
      <c r="C711" s="13">
        <f>IF(ISBLANK('DOE22'!I100),"",'DOE22'!I100)</f>
        <v>30.555555555555557</v>
      </c>
      <c r="D711" s="13">
        <f>IF(ISBLANK(DOE21E!I100),"",DOE21E!I100)</f>
        <v>30.555555555555557</v>
      </c>
      <c r="E711" s="13">
        <f>IF(ISBLANK(EnergyPlus1.0!I100),"",EnergyPlus1.0!I100)</f>
        <v>30.787500000000001</v>
      </c>
      <c r="F711" s="13">
        <f>IF(ISBLANK(CodyRun!I100),"",CodyRun!I100)</f>
        <v>30.6</v>
      </c>
      <c r="G711" s="13">
        <f>IF(ISBLANK('HOT3000'!I100),"",'HOT3000'!I100)</f>
        <v>30.6</v>
      </c>
      <c r="H711" s="13">
        <f>IF(ISBLANK(YourData!I100),"",YourData!I100)</f>
        <v>30.787500000000001</v>
      </c>
      <c r="I711" s="13"/>
      <c r="J711" s="13"/>
    </row>
    <row r="712" spans="1:10">
      <c r="A712" s="68" t="s">
        <v>189</v>
      </c>
      <c r="B712" s="13">
        <f>IF(ISBLANK('TRNSYS-TUD'!I101),"",'TRNSYS-TUD'!I101)</f>
        <v>30.85</v>
      </c>
      <c r="C712" s="13">
        <f>IF(ISBLANK('DOE22'!I101),"",'DOE22'!I101)</f>
        <v>31.111111111111111</v>
      </c>
      <c r="D712" s="13">
        <f>IF(ISBLANK(DOE21E!I101),"",DOE21E!I101)</f>
        <v>31.111111111111111</v>
      </c>
      <c r="E712" s="13">
        <f>IF(ISBLANK(EnergyPlus1.0!I101),"",EnergyPlus1.0!I101)</f>
        <v>30.912500000000001</v>
      </c>
      <c r="F712" s="13">
        <f>IF(ISBLANK(CodyRun!I101),"",CodyRun!I101)</f>
        <v>31.1</v>
      </c>
      <c r="G712" s="13">
        <f>IF(ISBLANK('HOT3000'!I101),"",'HOT3000'!I101)</f>
        <v>31.1</v>
      </c>
      <c r="H712" s="13">
        <f>IF(ISBLANK(YourData!I101),"",YourData!I101)</f>
        <v>30.912500000000001</v>
      </c>
      <c r="I712" s="13"/>
      <c r="J712" s="13"/>
    </row>
    <row r="713" spans="1:10">
      <c r="A713" s="68" t="s">
        <v>192</v>
      </c>
      <c r="B713" s="13">
        <f>IF(ISBLANK('TRNSYS-TUD'!I102),"",'TRNSYS-TUD'!I102)</f>
        <v>31.4</v>
      </c>
      <c r="C713" s="13">
        <f>IF(ISBLANK('DOE22'!I102),"",'DOE22'!I102)</f>
        <v>31.666666666666664</v>
      </c>
      <c r="D713" s="13">
        <f>IF(ISBLANK(DOE21E!I102),"",DOE21E!I102)</f>
        <v>31.666666666666664</v>
      </c>
      <c r="E713" s="13">
        <f>IF(ISBLANK(EnergyPlus1.0!I102),"",EnergyPlus1.0!I102)</f>
        <v>31.475000000000001</v>
      </c>
      <c r="F713" s="13">
        <f>IF(ISBLANK(CodyRun!I102),"",CodyRun!I102)</f>
        <v>31.7</v>
      </c>
      <c r="G713" s="13">
        <f>IF(ISBLANK('HOT3000'!I102),"",'HOT3000'!I102)</f>
        <v>31.7</v>
      </c>
      <c r="H713" s="13">
        <f>IF(ISBLANK(YourData!I102),"",YourData!I102)</f>
        <v>31.475000000000001</v>
      </c>
      <c r="I713" s="13"/>
      <c r="J713" s="13"/>
    </row>
    <row r="714" spans="1:10">
      <c r="A714" s="68" t="s">
        <v>77</v>
      </c>
      <c r="B714" s="13">
        <f>IF(ISBLANK('TRNSYS-TUD'!I103),"",'TRNSYS-TUD'!I103)</f>
        <v>31.95</v>
      </c>
      <c r="C714" s="13">
        <f>IF(ISBLANK('DOE22'!I103),"",'DOE22'!I103)</f>
        <v>32.222222222222221</v>
      </c>
      <c r="D714" s="13">
        <f>IF(ISBLANK(DOE21E!I103),"",DOE21E!I103)</f>
        <v>32.222222222222221</v>
      </c>
      <c r="E714" s="13">
        <f>IF(ISBLANK(EnergyPlus1.0!I103),"",EnergyPlus1.0!I103)</f>
        <v>32.012500000000003</v>
      </c>
      <c r="F714" s="13">
        <f>IF(ISBLANK(CodyRun!I103),"",CodyRun!I103)</f>
        <v>32.200000000000003</v>
      </c>
      <c r="G714" s="13">
        <f>IF(ISBLANK('HOT3000'!I103),"",'HOT3000'!I103)</f>
        <v>32.200000000000003</v>
      </c>
      <c r="H714" s="13">
        <f>IF(ISBLANK(YourData!I103),"",YourData!I103)</f>
        <v>32.012500000000003</v>
      </c>
      <c r="I714" s="13"/>
      <c r="J714" s="13"/>
    </row>
    <row r="715" spans="1:10">
      <c r="A715" s="68" t="s">
        <v>196</v>
      </c>
      <c r="B715" s="13">
        <f>IF(ISBLANK('TRNSYS-TUD'!I104),"",'TRNSYS-TUD'!I104)</f>
        <v>32.200000000000003</v>
      </c>
      <c r="C715" s="13">
        <f>IF(ISBLANK('DOE22'!I104),"",'DOE22'!I104)</f>
        <v>32.222222222222221</v>
      </c>
      <c r="D715" s="13">
        <f>IF(ISBLANK(DOE21E!I104),"",DOE21E!I104)</f>
        <v>32.222222222222221</v>
      </c>
      <c r="E715" s="13">
        <f>IF(ISBLANK(EnergyPlus1.0!I104),"",EnergyPlus1.0!I104)</f>
        <v>32.200000000000003</v>
      </c>
      <c r="F715" s="13">
        <f>IF(ISBLANK(CodyRun!I104),"",CodyRun!I104)</f>
        <v>32.200000000000003</v>
      </c>
      <c r="G715" s="13">
        <f>IF(ISBLANK('HOT3000'!I104),"",'HOT3000'!I104)</f>
        <v>32.200000000000003</v>
      </c>
      <c r="H715" s="13">
        <f>IF(ISBLANK(YourData!I104),"",YourData!I104)</f>
        <v>32.200000000000003</v>
      </c>
      <c r="I715" s="13"/>
      <c r="J715" s="13"/>
    </row>
    <row r="716" spans="1:10">
      <c r="A716" s="68" t="s">
        <v>199</v>
      </c>
      <c r="B716" s="13">
        <f>IF(ISBLANK('TRNSYS-TUD'!I105),"",'TRNSYS-TUD'!I105)</f>
        <v>31.95</v>
      </c>
      <c r="C716" s="13">
        <f>IF(ISBLANK('DOE22'!I105),"",'DOE22'!I105)</f>
        <v>31.666666666666664</v>
      </c>
      <c r="D716" s="13">
        <f>IF(ISBLANK(DOE21E!I105),"",DOE21E!I105)</f>
        <v>31.666666666666664</v>
      </c>
      <c r="E716" s="13">
        <f>IF(ISBLANK(EnergyPlus1.0!I105),"",EnergyPlus1.0!I105)</f>
        <v>31.887499999999999</v>
      </c>
      <c r="F716" s="13">
        <f>IF(ISBLANK(CodyRun!I105),"",CodyRun!I105)</f>
        <v>31.7</v>
      </c>
      <c r="G716" s="13">
        <f>IF(ISBLANK('HOT3000'!I105),"",'HOT3000'!I105)</f>
        <v>31.7</v>
      </c>
      <c r="H716" s="13">
        <f>IF(ISBLANK(YourData!I105),"",YourData!I105)</f>
        <v>31.887500000000003</v>
      </c>
      <c r="I716" s="13"/>
      <c r="J716" s="13"/>
    </row>
    <row r="717" spans="1:10">
      <c r="A717" s="68" t="s">
        <v>202</v>
      </c>
      <c r="B717" s="13">
        <f>IF(ISBLANK('TRNSYS-TUD'!I106),"",'TRNSYS-TUD'!I106)</f>
        <v>31.4</v>
      </c>
      <c r="C717" s="13">
        <f>IF(ISBLANK('DOE22'!I106),"",'DOE22'!I106)</f>
        <v>31.111111111111111</v>
      </c>
      <c r="D717" s="13">
        <f>IF(ISBLANK(DOE21E!I106),"",DOE21E!I106)</f>
        <v>31.111111111111111</v>
      </c>
      <c r="E717" s="13">
        <f>IF(ISBLANK(EnergyPlus1.0!I106),"",EnergyPlus1.0!I106)</f>
        <v>31.324999999999999</v>
      </c>
      <c r="F717" s="13">
        <f>IF(ISBLANK(CodyRun!I106),"",CodyRun!I106)</f>
        <v>31.1</v>
      </c>
      <c r="G717" s="13">
        <f>IF(ISBLANK('HOT3000'!I106),"",'HOT3000'!I106)</f>
        <v>31.1</v>
      </c>
      <c r="H717" s="13">
        <f>IF(ISBLANK(YourData!I106),"",YourData!I106)</f>
        <v>31.325000000000003</v>
      </c>
      <c r="I717" s="13"/>
      <c r="J717" s="13"/>
    </row>
    <row r="718" spans="1:10">
      <c r="A718" s="68" t="s">
        <v>204</v>
      </c>
      <c r="B718" s="13">
        <f>IF(ISBLANK('TRNSYS-TUD'!I107),"",'TRNSYS-TUD'!I107)</f>
        <v>29.7</v>
      </c>
      <c r="C718" s="13">
        <f>IF(ISBLANK('DOE22'!I107),"",'DOE22'!I107)</f>
        <v>28.333333333333332</v>
      </c>
      <c r="D718" s="13">
        <f>IF(ISBLANK(DOE21E!I107),"",DOE21E!I107)</f>
        <v>28.333333333333332</v>
      </c>
      <c r="E718" s="13">
        <f>IF(ISBLANK(EnergyPlus1.0!I107),"",EnergyPlus1.0!I107)</f>
        <v>29.35</v>
      </c>
      <c r="F718" s="13">
        <f>IF(ISBLANK(CodyRun!I107),"",CodyRun!I107)</f>
        <v>28.3</v>
      </c>
      <c r="G718" s="13">
        <f>IF(ISBLANK('HOT3000'!I107),"",'HOT3000'!I107)</f>
        <v>28.3</v>
      </c>
      <c r="H718" s="13">
        <f>IF(ISBLANK(YourData!I107),"",YourData!I107)</f>
        <v>29.35</v>
      </c>
      <c r="I718" s="13"/>
      <c r="J718" s="13"/>
    </row>
    <row r="719" spans="1:10">
      <c r="A719" s="68" t="s">
        <v>205</v>
      </c>
      <c r="B719" s="13">
        <f>IF(ISBLANK('TRNSYS-TUD'!I108),"",'TRNSYS-TUD'!I108)</f>
        <v>27.75</v>
      </c>
      <c r="C719" s="13">
        <f>IF(ISBLANK('DOE22'!I108),"",'DOE22'!I108)</f>
        <v>27.222222222222221</v>
      </c>
      <c r="D719" s="13">
        <f>IF(ISBLANK(DOE21E!I108),"",DOE21E!I108)</f>
        <v>27.222222222222221</v>
      </c>
      <c r="E719" s="13">
        <f>IF(ISBLANK(EnergyPlus1.0!I108),"",EnergyPlus1.0!I108)</f>
        <v>27.612500000000001</v>
      </c>
      <c r="F719" s="13">
        <f>IF(ISBLANK(CodyRun!I108),"",CodyRun!I108)</f>
        <v>27.2</v>
      </c>
      <c r="G719" s="13">
        <f>IF(ISBLANK('HOT3000'!I108),"",'HOT3000'!I108)</f>
        <v>27.2</v>
      </c>
      <c r="H719" s="13">
        <f>IF(ISBLANK(YourData!I108),"",YourData!I108)</f>
        <v>27.612500000000001</v>
      </c>
      <c r="I719" s="13"/>
      <c r="J719" s="13"/>
    </row>
    <row r="720" spans="1:10">
      <c r="A720" s="68" t="s">
        <v>206</v>
      </c>
      <c r="B720" s="13">
        <f>IF(ISBLANK('TRNSYS-TUD'!I109),"",'TRNSYS-TUD'!I109)</f>
        <v>27.2</v>
      </c>
      <c r="C720" s="13">
        <f>IF(ISBLANK('DOE22'!I109),"",'DOE22'!I109)</f>
        <v>27.222222222222221</v>
      </c>
      <c r="D720" s="13">
        <f>IF(ISBLANK(DOE21E!I109),"",DOE21E!I109)</f>
        <v>27.222222222222221</v>
      </c>
      <c r="E720" s="13">
        <f>IF(ISBLANK(EnergyPlus1.0!I109),"",EnergyPlus1.0!I109)</f>
        <v>27.2</v>
      </c>
      <c r="F720" s="13">
        <f>IF(ISBLANK(CodyRun!I109),"",CodyRun!I109)</f>
        <v>27.2</v>
      </c>
      <c r="G720" s="13">
        <f>IF(ISBLANK('HOT3000'!I109),"",'HOT3000'!I109)</f>
        <v>27.2</v>
      </c>
      <c r="H720" s="13">
        <f>IF(ISBLANK(YourData!I109),"",YourData!I109)</f>
        <v>27.2</v>
      </c>
      <c r="I720" s="13"/>
      <c r="J720" s="13"/>
    </row>
    <row r="721" spans="1:10">
      <c r="A721" s="68" t="s">
        <v>207</v>
      </c>
      <c r="B721" s="13">
        <f>IF(ISBLANK('TRNSYS-TUD'!I110),"",'TRNSYS-TUD'!I110)</f>
        <v>26.95</v>
      </c>
      <c r="C721" s="13">
        <f>IF(ISBLANK('DOE22'!I110),"",'DOE22'!I110)</f>
        <v>26.666666666666668</v>
      </c>
      <c r="D721" s="13">
        <f>IF(ISBLANK(DOE21E!I110),"",DOE21E!I110)</f>
        <v>26.666666666666668</v>
      </c>
      <c r="E721" s="13">
        <f>IF(ISBLANK(EnergyPlus1.0!I110),"",EnergyPlus1.0!I110)</f>
        <v>26.887499999999999</v>
      </c>
      <c r="F721" s="13">
        <f>IF(ISBLANK(CodyRun!I110),"",CodyRun!I110)</f>
        <v>26.7</v>
      </c>
      <c r="G721" s="13">
        <f>IF(ISBLANK('HOT3000'!I110),"",'HOT3000'!I110)</f>
        <v>26.7</v>
      </c>
      <c r="H721" s="13">
        <f>IF(ISBLANK(YourData!I110),"",YourData!I110)</f>
        <v>26.887499999999999</v>
      </c>
      <c r="I721" s="13"/>
      <c r="J721" s="13"/>
    </row>
    <row r="722" spans="1:10">
      <c r="A722" s="68" t="s">
        <v>208</v>
      </c>
      <c r="B722" s="13">
        <f>IF(ISBLANK('TRNSYS-TUD'!I111),"",'TRNSYS-TUD'!I111)</f>
        <v>26.4</v>
      </c>
      <c r="C722" s="13">
        <f>IF(ISBLANK('DOE22'!I111),"",'DOE22'!I111)</f>
        <v>26.111111111111114</v>
      </c>
      <c r="D722" s="13">
        <f>IF(ISBLANK(DOE21E!I111),"",DOE21E!I111)</f>
        <v>26.111111111111114</v>
      </c>
      <c r="E722" s="13">
        <f>IF(ISBLANK(EnergyPlus1.0!I111),"",EnergyPlus1.0!I111)</f>
        <v>26.324999999999999</v>
      </c>
      <c r="F722" s="13">
        <f>IF(ISBLANK(CodyRun!I111),"",CodyRun!I111)</f>
        <v>26.1</v>
      </c>
      <c r="G722" s="13">
        <f>IF(ISBLANK('HOT3000'!I111),"",'HOT3000'!I111)</f>
        <v>26.1</v>
      </c>
      <c r="H722" s="13">
        <f>IF(ISBLANK(YourData!I111),"",YourData!I111)</f>
        <v>26.325000000000003</v>
      </c>
      <c r="I722" s="13"/>
      <c r="J722" s="13"/>
    </row>
    <row r="723" spans="1:10">
      <c r="A723" s="69" t="s">
        <v>209</v>
      </c>
      <c r="B723" s="13">
        <f>IF(ISBLANK('TRNSYS-TUD'!I112),"",'TRNSYS-TUD'!I112)</f>
        <v>26.1</v>
      </c>
      <c r="C723" s="13">
        <f>IF(ISBLANK('DOE22'!I112),"",'DOE22'!I112)</f>
        <v>26.111111111111114</v>
      </c>
      <c r="D723" s="13">
        <f>IF(ISBLANK(DOE21E!I112),"",DOE21E!I112)</f>
        <v>26.111111111111114</v>
      </c>
      <c r="E723" s="13">
        <f>IF(ISBLANK(EnergyPlus1.0!I112),"",EnergyPlus1.0!I112)</f>
        <v>26.1</v>
      </c>
      <c r="F723" s="13">
        <f>IF(ISBLANK(CodyRun!I112),"",CodyRun!I112)</f>
        <v>26.1</v>
      </c>
      <c r="G723" s="13">
        <f>IF(ISBLANK('HOT3000'!I112),"",'HOT3000'!I112)</f>
        <v>26.1</v>
      </c>
      <c r="H723" s="13">
        <f>IF(ISBLANK(YourData!I112),"",YourData!I112)</f>
        <v>26.1</v>
      </c>
      <c r="I723" s="13"/>
      <c r="J723" s="13"/>
    </row>
    <row r="727" spans="1:10">
      <c r="A727" t="s">
        <v>228</v>
      </c>
    </row>
    <row r="728" spans="1:10">
      <c r="A728" s="2"/>
      <c r="B728" s="10"/>
      <c r="C728" s="10"/>
      <c r="D728" s="10"/>
      <c r="E728" s="10"/>
      <c r="F728" s="10"/>
    </row>
    <row r="729" spans="1:10">
      <c r="A729" s="2"/>
      <c r="B729" s="10" t="s">
        <v>237</v>
      </c>
      <c r="C729" s="10" t="s">
        <v>249</v>
      </c>
      <c r="D729" s="10" t="s">
        <v>250</v>
      </c>
      <c r="E729" s="10" t="s">
        <v>357</v>
      </c>
      <c r="F729" s="10" t="s">
        <v>304</v>
      </c>
      <c r="G729" s="10" t="s">
        <v>384</v>
      </c>
      <c r="H729" s="10" t="str">
        <f>YourData!J$4</f>
        <v>Tested Prg</v>
      </c>
      <c r="I729" s="10"/>
      <c r="J729" s="10"/>
    </row>
    <row r="730" spans="1:10">
      <c r="A730" s="68" t="s">
        <v>157</v>
      </c>
      <c r="B730" s="13">
        <f>IF(ISBLANK('TRNSYS-TUD'!J89),"",'TRNSYS-TUD'!J89)</f>
        <v>23.4068</v>
      </c>
      <c r="C730" s="13">
        <f>IF(ISBLANK('DOE22'!J89),"",'DOE22'!J89)</f>
        <v>23.833333333333336</v>
      </c>
      <c r="D730" s="13">
        <f>IF(ISBLANK(DOE21E!J89),"",DOE21E!J89)</f>
        <v>23.833333333333336</v>
      </c>
      <c r="E730" s="13">
        <f>IF(ISBLANK(EnergyPlus1.0!J89),"",EnergyPlus1.0!J89)</f>
        <v>23.945297698778202</v>
      </c>
      <c r="F730" s="13">
        <f>IF(ISBLANK(CodyRun!J89),"",CodyRun!J89)</f>
        <v>23.92</v>
      </c>
      <c r="G730" s="13">
        <f>IF(ISBLANK('HOT3000'!J89),"",'HOT3000'!J89)</f>
        <v>23.936699999999998</v>
      </c>
      <c r="H730" s="13">
        <f>IF(ISBLANK(YourData!J89),"",YourData!J89)</f>
        <v>21.978748659577015</v>
      </c>
      <c r="I730" s="13"/>
      <c r="J730" s="13"/>
    </row>
    <row r="731" spans="1:10">
      <c r="A731" s="68" t="s">
        <v>164</v>
      </c>
      <c r="B731" s="13">
        <f>IF(ISBLANK('TRNSYS-TUD'!J90),"",'TRNSYS-TUD'!J90)</f>
        <v>23.3748</v>
      </c>
      <c r="C731" s="13">
        <f>IF(ISBLANK('DOE22'!J90),"",'DOE22'!J90)</f>
        <v>23.944444444444439</v>
      </c>
      <c r="D731" s="13">
        <f>IF(ISBLANK(DOE21E!J90),"",DOE21E!J90)</f>
        <v>23.944444444444439</v>
      </c>
      <c r="E731" s="13">
        <f>IF(ISBLANK(EnergyPlus1.0!J90),"",EnergyPlus1.0!J90)</f>
        <v>23.963837320648601</v>
      </c>
      <c r="F731" s="13">
        <f>IF(ISBLANK(CodyRun!J90),"",CodyRun!J90)</f>
        <v>24</v>
      </c>
      <c r="G731" s="13">
        <f>IF(ISBLANK('HOT3000'!J90),"",'HOT3000'!J90)</f>
        <v>23.936699999999998</v>
      </c>
      <c r="H731" s="13">
        <f>IF(ISBLANK(YourData!J90),"",YourData!J90)</f>
        <v>21.978919181019346</v>
      </c>
      <c r="I731" s="13"/>
      <c r="J731" s="13"/>
    </row>
    <row r="732" spans="1:10">
      <c r="A732" s="68" t="s">
        <v>167</v>
      </c>
      <c r="B732" s="13">
        <f>IF(ISBLANK('TRNSYS-TUD'!J91),"",'TRNSYS-TUD'!J91)</f>
        <v>23.383299999999998</v>
      </c>
      <c r="C732" s="13">
        <f>IF(ISBLANK('DOE22'!J91),"",'DOE22'!J91)</f>
        <v>23.833333333333336</v>
      </c>
      <c r="D732" s="13">
        <f>IF(ISBLANK(DOE21E!J91),"",DOE21E!J91)</f>
        <v>23.833333333333336</v>
      </c>
      <c r="E732" s="13">
        <f>IF(ISBLANK(EnergyPlus1.0!J91),"",EnergyPlus1.0!J91)</f>
        <v>23.9453225037416</v>
      </c>
      <c r="F732" s="13">
        <f>IF(ISBLANK(CodyRun!J91),"",CodyRun!J91)</f>
        <v>23.92</v>
      </c>
      <c r="G732" s="13">
        <f>IF(ISBLANK('HOT3000'!J91),"",'HOT3000'!J91)</f>
        <v>23.895800000000001</v>
      </c>
      <c r="H732" s="13">
        <f>IF(ISBLANK(YourData!J91),"",YourData!J91)</f>
        <v>21.979205045805486</v>
      </c>
      <c r="I732" s="13"/>
      <c r="J732" s="13"/>
    </row>
    <row r="733" spans="1:10">
      <c r="A733" s="68" t="s">
        <v>169</v>
      </c>
      <c r="B733" s="13">
        <f>IF(ISBLANK('TRNSYS-TUD'!J92),"",'TRNSYS-TUD'!J92)</f>
        <v>23.373899999999999</v>
      </c>
      <c r="C733" s="13">
        <f>IF(ISBLANK('DOE22'!J92),"",'DOE22'!J92)</f>
        <v>23.833333333333336</v>
      </c>
      <c r="D733" s="13">
        <f>IF(ISBLANK(DOE21E!J92),"",DOE21E!J92)</f>
        <v>23.833333333333336</v>
      </c>
      <c r="E733" s="13">
        <f>IF(ISBLANK(EnergyPlus1.0!J92),"",EnergyPlus1.0!J92)</f>
        <v>23.917140836449001</v>
      </c>
      <c r="F733" s="13">
        <f>IF(ISBLANK(CodyRun!J92),"",CodyRun!J92)</f>
        <v>23.92</v>
      </c>
      <c r="G733" s="13">
        <f>IF(ISBLANK('HOT3000'!J92),"",'HOT3000'!J92)</f>
        <v>23.837499999999999</v>
      </c>
      <c r="H733" s="13">
        <f>IF(ISBLANK(YourData!J92),"",YourData!J92)</f>
        <v>21.979103164529818</v>
      </c>
      <c r="I733" s="13"/>
      <c r="J733" s="13"/>
    </row>
    <row r="734" spans="1:10">
      <c r="A734" s="68" t="s">
        <v>171</v>
      </c>
      <c r="B734" s="13">
        <f>IF(ISBLANK('TRNSYS-TUD'!J93),"",'TRNSYS-TUD'!J93)</f>
        <v>23.350300000000001</v>
      </c>
      <c r="C734" s="13">
        <f>IF(ISBLANK('DOE22'!J93),"",'DOE22'!J93)</f>
        <v>23.777777777777775</v>
      </c>
      <c r="D734" s="13">
        <f>IF(ISBLANK(DOE21E!J93),"",DOE21E!J93)</f>
        <v>23.777777777777775</v>
      </c>
      <c r="E734" s="13">
        <f>IF(ISBLANK(EnergyPlus1.0!J93),"",EnergyPlus1.0!J93)</f>
        <v>23.861499177245001</v>
      </c>
      <c r="F734" s="13">
        <f>IF(ISBLANK(CodyRun!J93),"",CodyRun!J93)</f>
        <v>23.83</v>
      </c>
      <c r="G734" s="13">
        <f>IF(ISBLANK('HOT3000'!J93),"",'HOT3000'!J93)</f>
        <v>23.9757</v>
      </c>
      <c r="H734" s="13">
        <f>IF(ISBLANK(YourData!J93),"",YourData!J93)</f>
        <v>21.978589370730052</v>
      </c>
      <c r="I734" s="13"/>
      <c r="J734" s="13"/>
    </row>
    <row r="735" spans="1:10">
      <c r="A735" s="68" t="s">
        <v>172</v>
      </c>
      <c r="B735" s="13">
        <f>IF(ISBLANK('TRNSYS-TUD'!J94),"",'TRNSYS-TUD'!J94)</f>
        <v>23.417100000000001</v>
      </c>
      <c r="C735" s="13">
        <f>IF(ISBLANK('DOE22'!J94),"",'DOE22'!J94)</f>
        <v>24.111111111111114</v>
      </c>
      <c r="D735" s="13">
        <f>IF(ISBLANK(DOE21E!J94),"",DOE21E!J94)</f>
        <v>24.111111111111114</v>
      </c>
      <c r="E735" s="13">
        <f>IF(ISBLANK(EnergyPlus1.0!J94),"",EnergyPlus1.0!J94)</f>
        <v>24.033706546549599</v>
      </c>
      <c r="F735" s="13">
        <f>IF(ISBLANK(CodyRun!J94),"",CodyRun!J94)</f>
        <v>24.16</v>
      </c>
      <c r="G735" s="13">
        <f>IF(ISBLANK('HOT3000'!J94),"",'HOT3000'!J94)</f>
        <v>24.575600000000001</v>
      </c>
      <c r="H735" s="13">
        <f>IF(ISBLANK(YourData!J94),"",YourData!J94)</f>
        <v>21.97773383158383</v>
      </c>
      <c r="I735" s="13"/>
      <c r="J735" s="13"/>
    </row>
    <row r="736" spans="1:10">
      <c r="A736" s="68" t="s">
        <v>174</v>
      </c>
      <c r="B736" s="13">
        <f>IF(ISBLANK('TRNSYS-TUD'!J95),"",'TRNSYS-TUD'!J95)</f>
        <v>24.0395</v>
      </c>
      <c r="C736" s="13">
        <f>IF(ISBLANK('DOE22'!J95),"",'DOE22'!J95)</f>
        <v>24.944444444444446</v>
      </c>
      <c r="D736" s="13">
        <f>IF(ISBLANK(DOE21E!J95),"",DOE21E!J95)</f>
        <v>24.944444444444446</v>
      </c>
      <c r="E736" s="13">
        <f>IF(ISBLANK(EnergyPlus1.0!J95),"",EnergyPlus1.0!J95)</f>
        <v>24.684146955275601</v>
      </c>
      <c r="F736" s="13">
        <f>IF(ISBLANK(CodyRun!J95),"",CodyRun!J95)</f>
        <v>25</v>
      </c>
      <c r="G736" s="13">
        <f>IF(ISBLANK('HOT3000'!J95),"",'HOT3000'!J95)</f>
        <v>25.164300000000001</v>
      </c>
      <c r="H736" s="13">
        <f>IF(ISBLANK(YourData!J95),"",YourData!J95)</f>
        <v>21.977086969050188</v>
      </c>
      <c r="I736" s="13"/>
      <c r="J736" s="13"/>
    </row>
    <row r="737" spans="1:10">
      <c r="A737" s="68" t="s">
        <v>176</v>
      </c>
      <c r="B737" s="13">
        <f>IF(ISBLANK('TRNSYS-TUD'!J96),"",'TRNSYS-TUD'!J96)</f>
        <v>24.572399999999998</v>
      </c>
      <c r="C737" s="13">
        <f>IF(ISBLANK('DOE22'!J96),"",'DOE22'!J96)</f>
        <v>25.277777777777779</v>
      </c>
      <c r="D737" s="13">
        <f>IF(ISBLANK(DOE21E!J96),"",DOE21E!J96)</f>
        <v>25.277777777777779</v>
      </c>
      <c r="E737" s="13">
        <f>IF(ISBLANK(EnergyPlus1.0!J96),"",EnergyPlus1.0!J96)</f>
        <v>25.207571221604599</v>
      </c>
      <c r="F737" s="13">
        <f>IF(ISBLANK(CodyRun!J96),"",CodyRun!J96)</f>
        <v>25.33</v>
      </c>
      <c r="G737" s="13">
        <f>IF(ISBLANK('HOT3000'!J96),"",'HOT3000'!J96)</f>
        <v>25.453299999999999</v>
      </c>
      <c r="H737" s="13">
        <f>IF(ISBLANK(YourData!J96),"",YourData!J96)</f>
        <v>21.975783103552399</v>
      </c>
      <c r="I737" s="13"/>
      <c r="J737" s="13"/>
    </row>
    <row r="738" spans="1:10">
      <c r="A738" s="68" t="s">
        <v>178</v>
      </c>
      <c r="B738" s="13">
        <f>IF(ISBLANK('TRNSYS-TUD'!J97),"",'TRNSYS-TUD'!J97)</f>
        <v>25.093699999999998</v>
      </c>
      <c r="C738" s="13">
        <f>IF(ISBLANK('DOE22'!J97),"",'DOE22'!J97)</f>
        <v>25.555555555555554</v>
      </c>
      <c r="D738" s="13">
        <f>IF(ISBLANK(DOE21E!J97),"",DOE21E!J97)</f>
        <v>25.555555555555554</v>
      </c>
      <c r="E738" s="13">
        <f>IF(ISBLANK(EnergyPlus1.0!J97),"",EnergyPlus1.0!J97)</f>
        <v>25.4901867856947</v>
      </c>
      <c r="F738" s="13">
        <f>IF(ISBLANK(CodyRun!J97),"",CodyRun!J97)</f>
        <v>25.59</v>
      </c>
      <c r="G738" s="13">
        <f>IF(ISBLANK('HOT3000'!J97),"",'HOT3000'!J97)</f>
        <v>25.578499999999998</v>
      </c>
      <c r="H738" s="13">
        <f>IF(ISBLANK(YourData!J97),"",YourData!J97)</f>
        <v>20.964032134081307</v>
      </c>
      <c r="I738" s="13"/>
      <c r="J738" s="13"/>
    </row>
    <row r="739" spans="1:10">
      <c r="A739" s="68" t="s">
        <v>181</v>
      </c>
      <c r="B739" s="13">
        <f>IF(ISBLANK('TRNSYS-TUD'!J98),"",'TRNSYS-TUD'!J98)</f>
        <v>25.281500000000001</v>
      </c>
      <c r="C739" s="13">
        <f>IF(ISBLANK('DOE22'!J98),"",'DOE22'!J98)</f>
        <v>25.555555555555554</v>
      </c>
      <c r="D739" s="13">
        <f>IF(ISBLANK(DOE21E!J98),"",DOE21E!J98)</f>
        <v>25.555555555555554</v>
      </c>
      <c r="E739" s="13">
        <f>IF(ISBLANK(EnergyPlus1.0!J98),"",EnergyPlus1.0!J98)</f>
        <v>25.585917107965201</v>
      </c>
      <c r="F739" s="13">
        <f>IF(ISBLANK(CodyRun!J98),"",CodyRun!J98)</f>
        <v>25.59</v>
      </c>
      <c r="G739" s="13">
        <f>IF(ISBLANK('HOT3000'!J98),"",'HOT3000'!J98)</f>
        <v>25.7393</v>
      </c>
      <c r="H739" s="13">
        <f>IF(ISBLANK(YourData!J98),"",YourData!J98)</f>
        <v>20.96512482876788</v>
      </c>
      <c r="I739" s="13"/>
      <c r="J739" s="13"/>
    </row>
    <row r="740" spans="1:10">
      <c r="A740" s="68" t="s">
        <v>184</v>
      </c>
      <c r="B740" s="13">
        <f>IF(ISBLANK('TRNSYS-TUD'!J99),"",'TRNSYS-TUD'!J99)</f>
        <v>25.359200000000001</v>
      </c>
      <c r="C740" s="13">
        <f>IF(ISBLANK('DOE22'!J99),"",'DOE22'!J99)</f>
        <v>25.888888888888882</v>
      </c>
      <c r="D740" s="13">
        <f>IF(ISBLANK(DOE21E!J99),"",DOE21E!J99)</f>
        <v>25.888888888888882</v>
      </c>
      <c r="E740" s="13">
        <f>IF(ISBLANK(EnergyPlus1.0!J99),"",EnergyPlus1.0!J99)</f>
        <v>25.794401500121602</v>
      </c>
      <c r="F740" s="13">
        <f>IF(ISBLANK(CodyRun!J99),"",CodyRun!J99)</f>
        <v>25.91</v>
      </c>
      <c r="G740" s="13">
        <f>IF(ISBLANK('HOT3000'!J99),"",'HOT3000'!J99)</f>
        <v>25.863099999999999</v>
      </c>
      <c r="H740" s="13">
        <f>IF(ISBLANK(YourData!J99),"",YourData!J99)</f>
        <v>20.967623463274865</v>
      </c>
      <c r="I740" s="13"/>
      <c r="J740" s="13"/>
    </row>
    <row r="741" spans="1:10">
      <c r="A741" s="68" t="s">
        <v>185</v>
      </c>
      <c r="B741" s="13">
        <f>IF(ISBLANK('TRNSYS-TUD'!J100),"",'TRNSYS-TUD'!J100)</f>
        <v>25.587700000000002</v>
      </c>
      <c r="C741" s="13">
        <f>IF(ISBLANK('DOE22'!J100),"",'DOE22'!J100)</f>
        <v>25.833333333333336</v>
      </c>
      <c r="D741" s="13">
        <f>IF(ISBLANK(DOE21E!J100),"",DOE21E!J100)</f>
        <v>25.833333333333336</v>
      </c>
      <c r="E741" s="13">
        <f>IF(ISBLANK(EnergyPlus1.0!J100),"",EnergyPlus1.0!J100)</f>
        <v>25.870647276883101</v>
      </c>
      <c r="F741" s="13">
        <f>IF(ISBLANK(CodyRun!J100),"",CodyRun!J100)</f>
        <v>25.84</v>
      </c>
      <c r="G741" s="13">
        <f>IF(ISBLANK('HOT3000'!J100),"",'HOT3000'!J100)</f>
        <v>25.8628</v>
      </c>
      <c r="H741" s="13">
        <f>IF(ISBLANK(YourData!J100),"",YourData!J100)</f>
        <v>20.968472678977481</v>
      </c>
      <c r="I741" s="13"/>
      <c r="J741" s="13"/>
    </row>
    <row r="742" spans="1:10">
      <c r="A742" s="68" t="s">
        <v>189</v>
      </c>
      <c r="B742" s="13">
        <f>IF(ISBLANK('TRNSYS-TUD'!J101),"",'TRNSYS-TUD'!J101)</f>
        <v>26.53</v>
      </c>
      <c r="C742" s="13">
        <f>IF(ISBLANK('DOE22'!J101),"",'DOE22'!J101)</f>
        <v>25.944444444444446</v>
      </c>
      <c r="D742" s="13">
        <f>IF(ISBLANK(DOE21E!J101),"",DOE21E!J101)</f>
        <v>25.944444444444446</v>
      </c>
      <c r="E742" s="13">
        <f>IF(ISBLANK(EnergyPlus1.0!J101),"",EnergyPlus1.0!J101)</f>
        <v>25.884135031032098</v>
      </c>
      <c r="F742" s="13">
        <f>IF(ISBLANK(CodyRun!J101),"",CodyRun!J101)</f>
        <v>25.91</v>
      </c>
      <c r="G742" s="13">
        <f>IF(ISBLANK('HOT3000'!J101),"",'HOT3000'!J101)</f>
        <v>25.942399999999999</v>
      </c>
      <c r="H742" s="13">
        <f>IF(ISBLANK(YourData!J101),"",YourData!J101)</f>
        <v>18.944794908033696</v>
      </c>
      <c r="I742" s="13"/>
      <c r="J742" s="13"/>
    </row>
    <row r="743" spans="1:10">
      <c r="A743" s="68" t="s">
        <v>192</v>
      </c>
      <c r="B743" s="13">
        <f>IF(ISBLANK('TRNSYS-TUD'!J102),"",'TRNSYS-TUD'!J102)</f>
        <v>26.561699999999998</v>
      </c>
      <c r="C743" s="13">
        <f>IF(ISBLANK('DOE22'!J102),"",'DOE22'!J102)</f>
        <v>26.055555555555561</v>
      </c>
      <c r="D743" s="13">
        <f>IF(ISBLANK(DOE21E!J102),"",DOE21E!J102)</f>
        <v>26.055555555555561</v>
      </c>
      <c r="E743" s="13">
        <f>IF(ISBLANK(EnergyPlus1.0!J102),"",EnergyPlus1.0!J102)</f>
        <v>25.968212861271901</v>
      </c>
      <c r="F743" s="13">
        <f>IF(ISBLANK(CodyRun!J102),"",CodyRun!J102)</f>
        <v>26</v>
      </c>
      <c r="G743" s="13">
        <f>IF(ISBLANK('HOT3000'!J102),"",'HOT3000'!J102)</f>
        <v>26.021999999999998</v>
      </c>
      <c r="H743" s="13">
        <f>IF(ISBLANK(YourData!J102),"",YourData!J102)</f>
        <v>18.939591482172851</v>
      </c>
      <c r="I743" s="13"/>
      <c r="J743" s="13"/>
    </row>
    <row r="744" spans="1:10">
      <c r="A744" s="68" t="s">
        <v>77</v>
      </c>
      <c r="B744" s="13">
        <f>IF(ISBLANK('TRNSYS-TUD'!J103),"",'TRNSYS-TUD'!J103)</f>
        <v>26.781199999999998</v>
      </c>
      <c r="C744" s="13">
        <f>IF(ISBLANK('DOE22'!J103),"",'DOE22'!J103)</f>
        <v>26.111111111111114</v>
      </c>
      <c r="D744" s="13">
        <f>IF(ISBLANK(DOE21E!J103),"",DOE21E!J103)</f>
        <v>26.111111111111114</v>
      </c>
      <c r="E744" s="13">
        <f>IF(ISBLANK(EnergyPlus1.0!J103),"",EnergyPlus1.0!J103)</f>
        <v>26.050576843794399</v>
      </c>
      <c r="F744" s="13">
        <f>IF(ISBLANK(CodyRun!J103),"",CodyRun!J103)</f>
        <v>26.08</v>
      </c>
      <c r="G744" s="13">
        <f>IF(ISBLANK('HOT3000'!J103),"",'HOT3000'!J103)</f>
        <v>26.1296</v>
      </c>
      <c r="H744" s="13">
        <f>IF(ISBLANK(YourData!J103),"",YourData!J103)</f>
        <v>16.919061171245367</v>
      </c>
      <c r="I744" s="13"/>
      <c r="J744" s="13"/>
    </row>
    <row r="745" spans="1:10">
      <c r="A745" s="68" t="s">
        <v>196</v>
      </c>
      <c r="B745" s="13">
        <f>IF(ISBLANK('TRNSYS-TUD'!J104),"",'TRNSYS-TUD'!J104)</f>
        <v>26.563199999999998</v>
      </c>
      <c r="C745" s="13">
        <f>IF(ISBLANK('DOE22'!J104),"",'DOE22'!J104)</f>
        <v>26.166666666666664</v>
      </c>
      <c r="D745" s="13">
        <f>IF(ISBLANK(DOE21E!J104),"",DOE21E!J104)</f>
        <v>26.166666666666664</v>
      </c>
      <c r="E745" s="13">
        <f>IF(ISBLANK(EnergyPlus1.0!J104),"",EnergyPlus1.0!J104)</f>
        <v>26.0819452359477</v>
      </c>
      <c r="F745" s="13">
        <f>IF(ISBLANK(CodyRun!J104),"",CodyRun!J104)</f>
        <v>26.08</v>
      </c>
      <c r="G745" s="13">
        <f>IF(ISBLANK('HOT3000'!J104),"",'HOT3000'!J104)</f>
        <v>26.032299999999999</v>
      </c>
      <c r="H745" s="13">
        <f>IF(ISBLANK(YourData!J104),"",YourData!J104)</f>
        <v>16.921300170830861</v>
      </c>
      <c r="I745" s="13"/>
      <c r="J745" s="13"/>
    </row>
    <row r="746" spans="1:10">
      <c r="A746" s="68" t="s">
        <v>199</v>
      </c>
      <c r="B746" s="13">
        <f>IF(ISBLANK('TRNSYS-TUD'!J105),"",'TRNSYS-TUD'!J105)</f>
        <v>26.198</v>
      </c>
      <c r="C746" s="13">
        <f>IF(ISBLANK('DOE22'!J105),"",'DOE22'!J105)</f>
        <v>26.055555555555561</v>
      </c>
      <c r="D746" s="13">
        <f>IF(ISBLANK(DOE21E!J105),"",DOE21E!J105)</f>
        <v>26.055555555555561</v>
      </c>
      <c r="E746" s="13">
        <f>IF(ISBLANK(EnergyPlus1.0!J105),"",EnergyPlus1.0!J105)</f>
        <v>26.038278826461799</v>
      </c>
      <c r="F746" s="13">
        <f>IF(ISBLANK(CodyRun!J105),"",CodyRun!J105)</f>
        <v>26</v>
      </c>
      <c r="G746" s="13">
        <f>IF(ISBLANK('HOT3000'!J105),"",'HOT3000'!J105)</f>
        <v>25.943000000000001</v>
      </c>
      <c r="H746" s="13">
        <f>IF(ISBLANK(YourData!J105),"",YourData!J105)</f>
        <v>20.965603539872109</v>
      </c>
      <c r="I746" s="13"/>
      <c r="J746" s="13"/>
    </row>
    <row r="747" spans="1:10">
      <c r="A747" s="68" t="s">
        <v>202</v>
      </c>
      <c r="B747" s="13">
        <f>IF(ISBLANK('TRNSYS-TUD'!J106),"",'TRNSYS-TUD'!J106)</f>
        <v>26.226299999999998</v>
      </c>
      <c r="C747" s="13">
        <f>IF(ISBLANK('DOE22'!J106),"",'DOE22'!J106)</f>
        <v>25.944444444444446</v>
      </c>
      <c r="D747" s="13">
        <f>IF(ISBLANK(DOE21E!J106),"",DOE21E!J106)</f>
        <v>25.944444444444446</v>
      </c>
      <c r="E747" s="13">
        <f>IF(ISBLANK(EnergyPlus1.0!J106),"",EnergyPlus1.0!J106)</f>
        <v>25.954097759252701</v>
      </c>
      <c r="F747" s="13">
        <f>IF(ISBLANK(CodyRun!J106),"",CodyRun!J106)</f>
        <v>25.91</v>
      </c>
      <c r="G747" s="13">
        <f>IF(ISBLANK('HOT3000'!J106),"",'HOT3000'!J106)</f>
        <v>25.695499999999999</v>
      </c>
      <c r="H747" s="13">
        <f>IF(ISBLANK(YourData!J106),"",YourData!J106)</f>
        <v>20.970321349694231</v>
      </c>
      <c r="I747" s="13"/>
      <c r="J747" s="13"/>
    </row>
    <row r="748" spans="1:10">
      <c r="A748" s="68" t="s">
        <v>204</v>
      </c>
      <c r="B748" s="13">
        <f>IF(ISBLANK('TRNSYS-TUD'!J107),"",'TRNSYS-TUD'!J107)</f>
        <v>25.700099999999999</v>
      </c>
      <c r="C748" s="13">
        <f>IF(ISBLANK('DOE22'!J107),"",'DOE22'!J107)</f>
        <v>25.5</v>
      </c>
      <c r="D748" s="13">
        <f>IF(ISBLANK(DOE21E!J107),"",DOE21E!J107)</f>
        <v>25.5</v>
      </c>
      <c r="E748" s="13">
        <f>IF(ISBLANK(EnergyPlus1.0!J107),"",EnergyPlus1.0!J107)</f>
        <v>25.654486782131599</v>
      </c>
      <c r="F748" s="13">
        <f>IF(ISBLANK(CodyRun!J107),"",CodyRun!J107)</f>
        <v>25.5</v>
      </c>
      <c r="G748" s="13">
        <f>IF(ISBLANK('HOT3000'!J107),"",'HOT3000'!J107)</f>
        <v>25.409300000000002</v>
      </c>
      <c r="H748" s="13">
        <f>IF(ISBLANK(YourData!J107),"",YourData!J107)</f>
        <v>20.971779952772987</v>
      </c>
      <c r="I748" s="13"/>
      <c r="J748" s="13"/>
    </row>
    <row r="749" spans="1:10">
      <c r="A749" s="68" t="s">
        <v>205</v>
      </c>
      <c r="B749" s="13">
        <f>IF(ISBLANK('TRNSYS-TUD'!J108),"",'TRNSYS-TUD'!J108)</f>
        <v>25.167300000000001</v>
      </c>
      <c r="C749" s="13">
        <f>IF(ISBLANK('DOE22'!J108),"",'DOE22'!J108)</f>
        <v>25.333333333333329</v>
      </c>
      <c r="D749" s="13">
        <f>IF(ISBLANK(DOE21E!J108),"",DOE21E!J108)</f>
        <v>25.333333333333329</v>
      </c>
      <c r="E749" s="13">
        <f>IF(ISBLANK(EnergyPlus1.0!J108),"",EnergyPlus1.0!J108)</f>
        <v>25.3924186859809</v>
      </c>
      <c r="F749" s="13">
        <f>IF(ISBLANK(CodyRun!J108),"",CodyRun!J108)</f>
        <v>25.33</v>
      </c>
      <c r="G749" s="13">
        <f>IF(ISBLANK('HOT3000'!J108),"",'HOT3000'!J108)</f>
        <v>25.328099999999999</v>
      </c>
      <c r="H749" s="13">
        <f>IF(ISBLANK(YourData!J108),"",YourData!J108)</f>
        <v>20.973797162080309</v>
      </c>
      <c r="I749" s="13"/>
      <c r="J749" s="13"/>
    </row>
    <row r="750" spans="1:10">
      <c r="A750" s="68" t="s">
        <v>206</v>
      </c>
      <c r="B750" s="13">
        <f>IF(ISBLANK('TRNSYS-TUD'!J109),"",'TRNSYS-TUD'!J109)</f>
        <v>24.654399999999999</v>
      </c>
      <c r="C750" s="13">
        <f>IF(ISBLANK('DOE22'!J109),"",'DOE22'!J109)</f>
        <v>25.333333333333329</v>
      </c>
      <c r="D750" s="13">
        <f>IF(ISBLANK(DOE21E!J109),"",DOE21E!J109)</f>
        <v>25.333333333333329</v>
      </c>
      <c r="E750" s="13">
        <f>IF(ISBLANK(EnergyPlus1.0!J109),"",EnergyPlus1.0!J109)</f>
        <v>25.331965442889601</v>
      </c>
      <c r="F750" s="13">
        <f>IF(ISBLANK(CodyRun!J109),"",CodyRun!J109)</f>
        <v>25.33</v>
      </c>
      <c r="G750" s="13">
        <f>IF(ISBLANK('HOT3000'!J109),"",'HOT3000'!J109)</f>
        <v>25.291</v>
      </c>
      <c r="H750" s="13">
        <f>IF(ISBLANK(YourData!J109),"",YourData!J109)</f>
        <v>21.983882565048724</v>
      </c>
      <c r="I750" s="13"/>
      <c r="J750" s="13"/>
    </row>
    <row r="751" spans="1:10">
      <c r="A751" s="68" t="s">
        <v>207</v>
      </c>
      <c r="B751" s="13">
        <f>IF(ISBLANK('TRNSYS-TUD'!J110),"",'TRNSYS-TUD'!J110)</f>
        <v>24.744499999999999</v>
      </c>
      <c r="C751" s="13">
        <f>IF(ISBLANK('DOE22'!J110),"",'DOE22'!J110)</f>
        <v>25.222222222222225</v>
      </c>
      <c r="D751" s="13">
        <f>IF(ISBLANK(DOE21E!J110),"",DOE21E!J110)</f>
        <v>25.222222222222225</v>
      </c>
      <c r="E751" s="13">
        <f>IF(ISBLANK(EnergyPlus1.0!J110),"",EnergyPlus1.0!J110)</f>
        <v>25.2853408319863</v>
      </c>
      <c r="F751" s="13">
        <f>IF(ISBLANK(CodyRun!J110),"",CodyRun!J110)</f>
        <v>25.25</v>
      </c>
      <c r="G751" s="13">
        <f>IF(ISBLANK('HOT3000'!J110),"",'HOT3000'!J110)</f>
        <v>25.209199999999999</v>
      </c>
      <c r="H751" s="13">
        <f>IF(ISBLANK(YourData!J110),"",YourData!J110)</f>
        <v>21.984783899457462</v>
      </c>
      <c r="I751" s="13"/>
      <c r="J751" s="13"/>
    </row>
    <row r="752" spans="1:10">
      <c r="A752" s="68" t="s">
        <v>208</v>
      </c>
      <c r="B752" s="13">
        <f>IF(ISBLANK('TRNSYS-TUD'!J111),"",'TRNSYS-TUD'!J111)</f>
        <v>24.6707</v>
      </c>
      <c r="C752" s="13">
        <f>IF(ISBLANK('DOE22'!J111),"",'DOE22'!J111)</f>
        <v>25.111111111111111</v>
      </c>
      <c r="D752" s="13">
        <f>IF(ISBLANK(DOE21E!J111),"",DOE21E!J111)</f>
        <v>25.111111111111111</v>
      </c>
      <c r="E752" s="13">
        <f>IF(ISBLANK(EnergyPlus1.0!J111),"",EnergyPlus1.0!J111)</f>
        <v>25.200324356821</v>
      </c>
      <c r="F752" s="13">
        <f>IF(ISBLANK(CodyRun!J111),"",CodyRun!J111)</f>
        <v>25.16</v>
      </c>
      <c r="G752" s="13">
        <f>IF(ISBLANK('HOT3000'!J111),"",'HOT3000'!J111)</f>
        <v>25.1645</v>
      </c>
      <c r="H752" s="13">
        <f>IF(ISBLANK(YourData!J111),"",YourData!J111)</f>
        <v>21.984995759527145</v>
      </c>
      <c r="I752" s="13"/>
      <c r="J752" s="13"/>
    </row>
    <row r="753" spans="1:10">
      <c r="A753" s="69" t="s">
        <v>209</v>
      </c>
      <c r="B753" s="13">
        <f>IF(ISBLANK('TRNSYS-TUD'!J112),"",'TRNSYS-TUD'!J112)</f>
        <v>24.7257</v>
      </c>
      <c r="C753" s="13">
        <f>IF(ISBLANK('DOE22'!J112),"",'DOE22'!J112)</f>
        <v>25.111111111111111</v>
      </c>
      <c r="D753" s="13">
        <f>IF(ISBLANK(DOE21E!J112),"",DOE21E!J112)</f>
        <v>25.111111111111111</v>
      </c>
      <c r="E753" s="13">
        <f>IF(ISBLANK(EnergyPlus1.0!J112),"",EnergyPlus1.0!J112)</f>
        <v>25.166452783230699</v>
      </c>
      <c r="F753" s="13">
        <f>IF(ISBLANK(CodyRun!J112),"",CodyRun!J112)</f>
        <v>25.16</v>
      </c>
      <c r="G753" s="13">
        <f>IF(ISBLANK('HOT3000'!J112),"",'HOT3000'!J112)</f>
        <v>25.037400000000002</v>
      </c>
      <c r="H753" s="13">
        <f>IF(ISBLANK(YourData!J112),"",YourData!J112)</f>
        <v>21.985560306637041</v>
      </c>
      <c r="I753" s="13"/>
      <c r="J753" s="13"/>
    </row>
    <row r="757" spans="1:10">
      <c r="A757" t="s">
        <v>229</v>
      </c>
    </row>
    <row r="758" spans="1:10">
      <c r="A758" s="2"/>
      <c r="B758" s="10"/>
      <c r="C758" s="10"/>
      <c r="D758" s="10"/>
      <c r="E758" s="10"/>
      <c r="F758" s="10"/>
    </row>
    <row r="759" spans="1:10">
      <c r="A759" s="2"/>
      <c r="B759" s="10" t="s">
        <v>237</v>
      </c>
      <c r="C759" s="10" t="s">
        <v>249</v>
      </c>
      <c r="D759" s="10" t="s">
        <v>250</v>
      </c>
      <c r="E759" s="10" t="s">
        <v>357</v>
      </c>
      <c r="F759" s="10" t="s">
        <v>304</v>
      </c>
      <c r="G759" s="10" t="s">
        <v>384</v>
      </c>
      <c r="H759" s="10" t="str">
        <f>YourData!J$4</f>
        <v>Tested Prg</v>
      </c>
      <c r="I759" s="10"/>
      <c r="J759" s="10"/>
    </row>
    <row r="760" spans="1:10">
      <c r="A760" s="68" t="s">
        <v>157</v>
      </c>
      <c r="B760" s="13">
        <f>IF(ISBLANK('TRNSYS-TUD'!K89),"",'TRNSYS-TUD'!K89)</f>
        <v>16.964099999999998</v>
      </c>
      <c r="C760" s="13">
        <f>IF(ISBLANK('DOE22'!K89),"",'DOE22'!K89)</f>
        <v>17.34</v>
      </c>
      <c r="D760" s="13">
        <f>IF(ISBLANK(DOE21E!K89),"",DOE21E!K89)</f>
        <v>17.34</v>
      </c>
      <c r="E760" s="13" t="str">
        <f>IF(ISBLANK(EnergyPlus1.0!K89),"",EnergyPlus1.0!K89)</f>
        <v/>
      </c>
      <c r="F760" s="13">
        <f>IF(ISBLANK(CodyRun!K89),"",CodyRun!K89)</f>
        <v>17.155000000000001</v>
      </c>
      <c r="G760" s="13">
        <f>IF(ISBLANK('HOT3000'!K89),"",'HOT3000'!K89)</f>
        <v>17.304200000000002</v>
      </c>
      <c r="H760" s="13">
        <f>IF(ISBLANK(YourData!K89),"",YourData!K89)</f>
        <v>16.316035878841209</v>
      </c>
      <c r="I760" s="13"/>
      <c r="J760" s="13"/>
    </row>
    <row r="761" spans="1:10">
      <c r="A761" s="68" t="s">
        <v>164</v>
      </c>
      <c r="B761" s="13">
        <f>IF(ISBLANK('TRNSYS-TUD'!K90),"",'TRNSYS-TUD'!K90)</f>
        <v>16.904599999999999</v>
      </c>
      <c r="C761" s="13">
        <f>IF(ISBLANK('DOE22'!K90),"",'DOE22'!K90)</f>
        <v>17.29</v>
      </c>
      <c r="D761" s="13">
        <f>IF(ISBLANK(DOE21E!K90),"",DOE21E!K90)</f>
        <v>17.29</v>
      </c>
      <c r="E761" s="13" t="str">
        <f>IF(ISBLANK(EnergyPlus1.0!K90),"",EnergyPlus1.0!K90)</f>
        <v/>
      </c>
      <c r="F761" s="13">
        <f>IF(ISBLANK(CodyRun!K90),"",CodyRun!K90)</f>
        <v>17.238</v>
      </c>
      <c r="G761" s="13">
        <f>IF(ISBLANK('HOT3000'!K90),"",'HOT3000'!K90)</f>
        <v>17.309999999999999</v>
      </c>
      <c r="H761" s="13">
        <f>IF(ISBLANK(YourData!K90),"",YourData!K90)</f>
        <v>16.288136740038141</v>
      </c>
      <c r="I761" s="13"/>
      <c r="J761" s="13"/>
    </row>
    <row r="762" spans="1:10">
      <c r="A762" s="68" t="s">
        <v>167</v>
      </c>
      <c r="B762" s="13">
        <f>IF(ISBLANK('TRNSYS-TUD'!K91),"",'TRNSYS-TUD'!K91)</f>
        <v>16.941800000000001</v>
      </c>
      <c r="C762" s="13">
        <f>IF(ISBLANK('DOE22'!K91),"",'DOE22'!K91)</f>
        <v>17.34</v>
      </c>
      <c r="D762" s="13">
        <f>IF(ISBLANK(DOE21E!K91),"",DOE21E!K91)</f>
        <v>17.37</v>
      </c>
      <c r="E762" s="13" t="str">
        <f>IF(ISBLANK(EnergyPlus1.0!K91),"",EnergyPlus1.0!K91)</f>
        <v/>
      </c>
      <c r="F762" s="13">
        <f>IF(ISBLANK(CodyRun!K91),"",CodyRun!K91)</f>
        <v>17.12</v>
      </c>
      <c r="G762" s="13">
        <f>IF(ISBLANK('HOT3000'!K91),"",'HOT3000'!K91)</f>
        <v>17.236699999999999</v>
      </c>
      <c r="H762" s="13">
        <f>IF(ISBLANK(YourData!K91),"",YourData!K91)</f>
        <v>16.29424506858383</v>
      </c>
      <c r="I762" s="13"/>
      <c r="J762" s="13"/>
    </row>
    <row r="763" spans="1:10">
      <c r="A763" s="68" t="s">
        <v>169</v>
      </c>
      <c r="B763" s="13">
        <f>IF(ISBLANK('TRNSYS-TUD'!K92),"",'TRNSYS-TUD'!K92)</f>
        <v>16.861899999999999</v>
      </c>
      <c r="C763" s="13">
        <f>IF(ISBLANK('DOE22'!K92),"",'DOE22'!K92)</f>
        <v>17.34</v>
      </c>
      <c r="D763" s="13">
        <f>IF(ISBLANK(DOE21E!K92),"",DOE21E!K92)</f>
        <v>17.37</v>
      </c>
      <c r="E763" s="13" t="str">
        <f>IF(ISBLANK(EnergyPlus1.0!K92),"",EnergyPlus1.0!K92)</f>
        <v/>
      </c>
      <c r="F763" s="13">
        <f>IF(ISBLANK(CodyRun!K92),"",CodyRun!K92)</f>
        <v>17.102</v>
      </c>
      <c r="G763" s="13">
        <f>IF(ISBLANK('HOT3000'!K92),"",'HOT3000'!K92)</f>
        <v>17.078499999999998</v>
      </c>
      <c r="H763" s="13">
        <f>IF(ISBLANK(YourData!K92),"",YourData!K92)</f>
        <v>16.249503313872538</v>
      </c>
      <c r="I763" s="13"/>
      <c r="J763" s="13"/>
    </row>
    <row r="764" spans="1:10">
      <c r="A764" s="68" t="s">
        <v>171</v>
      </c>
      <c r="B764" s="13">
        <f>IF(ISBLANK('TRNSYS-TUD'!K93),"",'TRNSYS-TUD'!K93)</f>
        <v>16.6966</v>
      </c>
      <c r="C764" s="13">
        <f>IF(ISBLANK('DOE22'!K93),"",'DOE22'!K93)</f>
        <v>16.850000000000001</v>
      </c>
      <c r="D764" s="13">
        <f>IF(ISBLANK(DOE21E!K93),"",DOE21E!K93)</f>
        <v>16.940000000000001</v>
      </c>
      <c r="E764" s="13" t="str">
        <f>IF(ISBLANK(EnergyPlus1.0!K93),"",EnergyPlus1.0!K93)</f>
        <v/>
      </c>
      <c r="F764" s="13">
        <f>IF(ISBLANK(CodyRun!K93),"",CodyRun!K93)</f>
        <v>16.786999999999999</v>
      </c>
      <c r="G764" s="13">
        <f>IF(ISBLANK('HOT3000'!K93),"",'HOT3000'!K93)</f>
        <v>17.0075</v>
      </c>
      <c r="H764" s="13">
        <f>IF(ISBLANK(YourData!K93),"",YourData!K93)</f>
        <v>16.129298086803466</v>
      </c>
      <c r="I764" s="13"/>
      <c r="J764" s="13"/>
    </row>
    <row r="765" spans="1:10">
      <c r="A765" s="68" t="s">
        <v>172</v>
      </c>
      <c r="B765" s="13">
        <f>IF(ISBLANK('TRNSYS-TUD'!K94),"",'TRNSYS-TUD'!K94)</f>
        <v>16.573399999999999</v>
      </c>
      <c r="C765" s="13">
        <f>IF(ISBLANK('DOE22'!K94),"",'DOE22'!K94)</f>
        <v>17.3</v>
      </c>
      <c r="D765" s="13">
        <f>IF(ISBLANK(DOE21E!K94),"",DOE21E!K94)</f>
        <v>17.3</v>
      </c>
      <c r="E765" s="13" t="str">
        <f>IF(ISBLANK(EnergyPlus1.0!K94),"",EnergyPlus1.0!K94)</f>
        <v/>
      </c>
      <c r="F765" s="13">
        <f>IF(ISBLANK(CodyRun!K94),"",CodyRun!K94)</f>
        <v>17.032</v>
      </c>
      <c r="G765" s="13">
        <f>IF(ISBLANK('HOT3000'!K94),"",'HOT3000'!K94)</f>
        <v>17.5412</v>
      </c>
      <c r="H765" s="13">
        <f>IF(ISBLANK(YourData!K94),"",YourData!K94)</f>
        <v>16.026452687617546</v>
      </c>
      <c r="I765" s="13"/>
      <c r="J765" s="13"/>
    </row>
    <row r="766" spans="1:10">
      <c r="A766" s="68" t="s">
        <v>174</v>
      </c>
      <c r="B766" s="13">
        <f>IF(ISBLANK('TRNSYS-TUD'!K95),"",'TRNSYS-TUD'!K95)</f>
        <v>17.319199999999999</v>
      </c>
      <c r="C766" s="13">
        <f>IF(ISBLANK('DOE22'!K95),"",'DOE22'!K95)</f>
        <v>18.39</v>
      </c>
      <c r="D766" s="13">
        <f>IF(ISBLANK(DOE21E!K95),"",DOE21E!K95)</f>
        <v>18.23</v>
      </c>
      <c r="E766" s="13" t="str">
        <f>IF(ISBLANK(EnergyPlus1.0!K95),"",EnergyPlus1.0!K95)</f>
        <v/>
      </c>
      <c r="F766" s="13">
        <f>IF(ISBLANK(CodyRun!K95),"",CodyRun!K95)</f>
        <v>17.911000000000001</v>
      </c>
      <c r="G766" s="13">
        <f>IF(ISBLANK('HOT3000'!K95),"",'HOT3000'!K95)</f>
        <v>17.992599999999999</v>
      </c>
      <c r="H766" s="13">
        <f>IF(ISBLANK(YourData!K95),"",YourData!K95)</f>
        <v>16.301393327036244</v>
      </c>
      <c r="I766" s="13"/>
      <c r="J766" s="13"/>
    </row>
    <row r="767" spans="1:10">
      <c r="A767" s="68" t="s">
        <v>176</v>
      </c>
      <c r="B767" s="13">
        <f>IF(ISBLANK('TRNSYS-TUD'!K96),"",'TRNSYS-TUD'!K96)</f>
        <v>17.794499999999999</v>
      </c>
      <c r="C767" s="13">
        <f>IF(ISBLANK('DOE22'!K96),"",'DOE22'!K96)</f>
        <v>17.78</v>
      </c>
      <c r="D767" s="13">
        <f>IF(ISBLANK(DOE21E!K96),"",DOE21E!K96)</f>
        <v>17.78</v>
      </c>
      <c r="E767" s="13" t="str">
        <f>IF(ISBLANK(EnergyPlus1.0!K96),"",EnergyPlus1.0!K96)</f>
        <v/>
      </c>
      <c r="F767" s="13">
        <f>IF(ISBLANK(CodyRun!K96),"",CodyRun!K96)</f>
        <v>17.646000000000001</v>
      </c>
      <c r="G767" s="13">
        <f>IF(ISBLANK('HOT3000'!K96),"",'HOT3000'!K96)</f>
        <v>17.959099999999999</v>
      </c>
      <c r="H767" s="13">
        <f>IF(ISBLANK(YourData!K96),"",YourData!K96)</f>
        <v>16.522084916518239</v>
      </c>
      <c r="I767" s="13"/>
      <c r="J767" s="13"/>
    </row>
    <row r="768" spans="1:10">
      <c r="A768" s="68" t="s">
        <v>178</v>
      </c>
      <c r="B768" s="13">
        <f>IF(ISBLANK('TRNSYS-TUD'!K97),"",'TRNSYS-TUD'!K97)</f>
        <v>17.972999999999999</v>
      </c>
      <c r="C768" s="13">
        <f>IF(ISBLANK('DOE22'!K97),"",'DOE22'!K97)</f>
        <v>18.36</v>
      </c>
      <c r="D768" s="13">
        <f>IF(ISBLANK(DOE21E!K97),"",DOE21E!K97)</f>
        <v>18.28</v>
      </c>
      <c r="E768" s="13" t="str">
        <f>IF(ISBLANK(EnergyPlus1.0!K97),"",EnergyPlus1.0!K97)</f>
        <v/>
      </c>
      <c r="F768" s="13">
        <f>IF(ISBLANK(CodyRun!K97),"",CodyRun!K97)</f>
        <v>18.117999999999999</v>
      </c>
      <c r="G768" s="13">
        <f>IF(ISBLANK('HOT3000'!K97),"",'HOT3000'!K97)</f>
        <v>18.325099999999999</v>
      </c>
      <c r="H768" s="13">
        <f>IF(ISBLANK(YourData!K97),"",YourData!K97)</f>
        <v>16.11052612498986</v>
      </c>
      <c r="I768" s="13"/>
      <c r="J768" s="13"/>
    </row>
    <row r="769" spans="1:10">
      <c r="A769" s="68" t="s">
        <v>181</v>
      </c>
      <c r="B769" s="13">
        <f>IF(ISBLANK('TRNSYS-TUD'!K98),"",'TRNSYS-TUD'!K98)</f>
        <v>18.397200000000002</v>
      </c>
      <c r="C769" s="13">
        <f>IF(ISBLANK('DOE22'!K98),"",'DOE22'!K98)</f>
        <v>18.68</v>
      </c>
      <c r="D769" s="13">
        <f>IF(ISBLANK(DOE21E!K98),"",DOE21E!K98)</f>
        <v>18.600000000000001</v>
      </c>
      <c r="E769" s="13" t="str">
        <f>IF(ISBLANK(EnergyPlus1.0!K98),"",EnergyPlus1.0!K98)</f>
        <v/>
      </c>
      <c r="F769" s="13">
        <f>IF(ISBLANK(CodyRun!K98),"",CodyRun!K98)</f>
        <v>18.442</v>
      </c>
      <c r="G769" s="13">
        <f>IF(ISBLANK('HOT3000'!K98),"",'HOT3000'!K98)</f>
        <v>18.854299999999999</v>
      </c>
      <c r="H769" s="13">
        <f>IF(ISBLANK(YourData!K98),"",YourData!K98)</f>
        <v>16.40744334079481</v>
      </c>
      <c r="I769" s="13"/>
      <c r="J769" s="13"/>
    </row>
    <row r="770" spans="1:10">
      <c r="A770" s="68" t="s">
        <v>184</v>
      </c>
      <c r="B770" s="13">
        <f>IF(ISBLANK('TRNSYS-TUD'!K99),"",'TRNSYS-TUD'!K99)</f>
        <v>18.8246</v>
      </c>
      <c r="C770" s="13">
        <f>IF(ISBLANK('DOE22'!K99),"",'DOE22'!K99)</f>
        <v>19.48</v>
      </c>
      <c r="D770" s="13">
        <f>IF(ISBLANK(DOE21E!K99),"",DOE21E!K99)</f>
        <v>19.329999999999998</v>
      </c>
      <c r="E770" s="13" t="str">
        <f>IF(ISBLANK(EnergyPlus1.0!K99),"",EnergyPlus1.0!K99)</f>
        <v/>
      </c>
      <c r="F770" s="13">
        <f>IF(ISBLANK(CodyRun!K99),"",CodyRun!K99)</f>
        <v>19.141999999999999</v>
      </c>
      <c r="G770" s="13">
        <f>IF(ISBLANK('HOT3000'!K99),"",'HOT3000'!K99)</f>
        <v>19.1876</v>
      </c>
      <c r="H770" s="13">
        <f>IF(ISBLANK(YourData!K99),"",YourData!K99)</f>
        <v>16.775395415490554</v>
      </c>
      <c r="I770" s="13"/>
      <c r="J770" s="13"/>
    </row>
    <row r="771" spans="1:10">
      <c r="A771" s="68" t="s">
        <v>185</v>
      </c>
      <c r="B771" s="13">
        <f>IF(ISBLANK('TRNSYS-TUD'!K100),"",'TRNSYS-TUD'!K100)</f>
        <v>19.120200000000001</v>
      </c>
      <c r="C771" s="13">
        <f>IF(ISBLANK('DOE22'!K100),"",'DOE22'!K100)</f>
        <v>19.23</v>
      </c>
      <c r="D771" s="13">
        <f>IF(ISBLANK(DOE21E!K100),"",DOE21E!K100)</f>
        <v>19.23</v>
      </c>
      <c r="E771" s="13" t="str">
        <f>IF(ISBLANK(EnergyPlus1.0!K100),"",EnergyPlus1.0!K100)</f>
        <v/>
      </c>
      <c r="F771" s="13">
        <f>IF(ISBLANK(CodyRun!K100),"",CodyRun!K100)</f>
        <v>18.934999999999999</v>
      </c>
      <c r="G771" s="13">
        <f>IF(ISBLANK('HOT3000'!K100),"",'HOT3000'!K100)</f>
        <v>18.867100000000001</v>
      </c>
      <c r="H771" s="13">
        <f>IF(ISBLANK(YourData!K100),"",YourData!K100)</f>
        <v>16.992832021236595</v>
      </c>
      <c r="I771" s="13"/>
      <c r="J771" s="13"/>
    </row>
    <row r="772" spans="1:10">
      <c r="A772" s="68" t="s">
        <v>189</v>
      </c>
      <c r="B772" s="13">
        <f>IF(ISBLANK('TRNSYS-TUD'!K101),"",'TRNSYS-TUD'!K101)</f>
        <v>18.837700000000002</v>
      </c>
      <c r="C772" s="13">
        <f>IF(ISBLANK('DOE22'!K101),"",'DOE22'!K101)</f>
        <v>18.559999999999999</v>
      </c>
      <c r="D772" s="13">
        <f>IF(ISBLANK(DOE21E!K101),"",DOE21E!K101)</f>
        <v>18.64</v>
      </c>
      <c r="E772" s="13" t="str">
        <f>IF(ISBLANK(EnergyPlus1.0!K101),"",EnergyPlus1.0!K101)</f>
        <v/>
      </c>
      <c r="F772" s="13">
        <f>IF(ISBLANK(CodyRun!K101),"",CodyRun!K101)</f>
        <v>18.326000000000001</v>
      </c>
      <c r="G772" s="13">
        <f>IF(ISBLANK('HOT3000'!K101),"",'HOT3000'!K101)</f>
        <v>18.518000000000001</v>
      </c>
      <c r="H772" s="13">
        <f>IF(ISBLANK(YourData!K101),"",YourData!K101)</f>
        <v>15.725390545643062</v>
      </c>
      <c r="I772" s="13"/>
      <c r="J772" s="13"/>
    </row>
    <row r="773" spans="1:10">
      <c r="A773" s="68" t="s">
        <v>192</v>
      </c>
      <c r="B773" s="13">
        <f>IF(ISBLANK('TRNSYS-TUD'!K102),"",'TRNSYS-TUD'!K102)</f>
        <v>18.5548</v>
      </c>
      <c r="C773" s="13">
        <f>IF(ISBLANK('DOE22'!K102),"",'DOE22'!K102)</f>
        <v>18.600000000000001</v>
      </c>
      <c r="D773" s="13">
        <f>IF(ISBLANK(DOE21E!K102),"",DOE21E!K102)</f>
        <v>18.600000000000001</v>
      </c>
      <c r="E773" s="13" t="str">
        <f>IF(ISBLANK(EnergyPlus1.0!K102),"",EnergyPlus1.0!K102)</f>
        <v/>
      </c>
      <c r="F773" s="13">
        <f>IF(ISBLANK(CodyRun!K102),"",CodyRun!K102)</f>
        <v>18.268999999999998</v>
      </c>
      <c r="G773" s="13">
        <f>IF(ISBLANK('HOT3000'!K102),"",'HOT3000'!K102)</f>
        <v>18.4421</v>
      </c>
      <c r="H773" s="13">
        <f>IF(ISBLANK(YourData!K102),"",YourData!K102)</f>
        <v>15.38617940447822</v>
      </c>
      <c r="I773" s="13"/>
      <c r="J773" s="13"/>
    </row>
    <row r="774" spans="1:10">
      <c r="A774" s="68" t="s">
        <v>77</v>
      </c>
      <c r="B774" s="13">
        <f>IF(ISBLANK('TRNSYS-TUD'!K103),"",'TRNSYS-TUD'!K103)</f>
        <v>18.5486</v>
      </c>
      <c r="C774" s="13">
        <f>IF(ISBLANK('DOE22'!K103),"",'DOE22'!K103)</f>
        <v>18.46</v>
      </c>
      <c r="D774" s="13">
        <f>IF(ISBLANK(DOE21E!K103),"",DOE21E!K103)</f>
        <v>18.46</v>
      </c>
      <c r="E774" s="13" t="str">
        <f>IF(ISBLANK(EnergyPlus1.0!K103),"",EnergyPlus1.0!K103)</f>
        <v/>
      </c>
      <c r="F774" s="13">
        <f>IF(ISBLANK(CodyRun!K103),"",CodyRun!K103)</f>
        <v>18.239000000000001</v>
      </c>
      <c r="G774" s="13">
        <f>IF(ISBLANK('HOT3000'!K103),"",'HOT3000'!K103)</f>
        <v>18.647099999999998</v>
      </c>
      <c r="H774" s="13">
        <f>IF(ISBLANK(YourData!K103),"",YourData!K103)</f>
        <v>14.468231933346862</v>
      </c>
      <c r="I774" s="13"/>
      <c r="J774" s="13"/>
    </row>
    <row r="775" spans="1:10">
      <c r="A775" s="68" t="s">
        <v>196</v>
      </c>
      <c r="B775" s="13">
        <f>IF(ISBLANK('TRNSYS-TUD'!K104),"",'TRNSYS-TUD'!K104)</f>
        <v>18.672999999999998</v>
      </c>
      <c r="C775" s="13">
        <f>IF(ISBLANK('DOE22'!K104),"",'DOE22'!K104)</f>
        <v>18.84</v>
      </c>
      <c r="D775" s="13">
        <f>IF(ISBLANK(DOE21E!K104),"",DOE21E!K104)</f>
        <v>18.760000000000002</v>
      </c>
      <c r="E775" s="13" t="str">
        <f>IF(ISBLANK(EnergyPlus1.0!K104),"",EnergyPlus1.0!K104)</f>
        <v/>
      </c>
      <c r="F775" s="13">
        <f>IF(ISBLANK(CodyRun!K104),"",CodyRun!K104)</f>
        <v>18.556999999999999</v>
      </c>
      <c r="G775" s="13">
        <f>IF(ISBLANK('HOT3000'!K104),"",'HOT3000'!K104)</f>
        <v>18.796500000000002</v>
      </c>
      <c r="H775" s="13">
        <f>IF(ISBLANK(YourData!K104),"",YourData!K104)</f>
        <v>14.590102467861602</v>
      </c>
      <c r="I775" s="13"/>
      <c r="J775" s="13"/>
    </row>
    <row r="776" spans="1:10">
      <c r="A776" s="68" t="s">
        <v>199</v>
      </c>
      <c r="B776" s="13">
        <f>IF(ISBLANK('TRNSYS-TUD'!K105),"",'TRNSYS-TUD'!K105)</f>
        <v>19.403199999999998</v>
      </c>
      <c r="C776" s="13">
        <f>IF(ISBLANK('DOE22'!K105),"",'DOE22'!K105)</f>
        <v>19.350000000000001</v>
      </c>
      <c r="D776" s="13">
        <f>IF(ISBLANK(DOE21E!K105),"",DOE21E!K105)</f>
        <v>19.350000000000001</v>
      </c>
      <c r="E776" s="13" t="str">
        <f>IF(ISBLANK(EnergyPlus1.0!K105),"",EnergyPlus1.0!K105)</f>
        <v/>
      </c>
      <c r="F776" s="13">
        <f>IF(ISBLANK(CodyRun!K105),"",CodyRun!K105)</f>
        <v>19.062999999999999</v>
      </c>
      <c r="G776" s="13">
        <f>IF(ISBLANK('HOT3000'!K105),"",'HOT3000'!K105)</f>
        <v>19.110399999999998</v>
      </c>
      <c r="H776" s="13">
        <f>IF(ISBLANK(YourData!K105),"",YourData!K105)</f>
        <v>16.75529760498895</v>
      </c>
      <c r="I776" s="13"/>
      <c r="J776" s="13"/>
    </row>
    <row r="777" spans="1:10">
      <c r="A777" s="68" t="s">
        <v>202</v>
      </c>
      <c r="B777" s="13">
        <f>IF(ISBLANK('TRNSYS-TUD'!K106),"",'TRNSYS-TUD'!K106)</f>
        <v>19.772400000000001</v>
      </c>
      <c r="C777" s="13">
        <f>IF(ISBLANK('DOE22'!K106),"",'DOE22'!K106)</f>
        <v>19.75</v>
      </c>
      <c r="D777" s="13">
        <f>IF(ISBLANK(DOE21E!K106),"",DOE21E!K106)</f>
        <v>19.68</v>
      </c>
      <c r="E777" s="13" t="str">
        <f>IF(ISBLANK(EnergyPlus1.0!K106),"",EnergyPlus1.0!K106)</f>
        <v/>
      </c>
      <c r="F777" s="13">
        <f>IF(ISBLANK(CodyRun!K106),"",CodyRun!K106)</f>
        <v>19.457999999999998</v>
      </c>
      <c r="G777" s="13">
        <f>IF(ISBLANK('HOT3000'!K106),"",'HOT3000'!K106)</f>
        <v>19.393599999999999</v>
      </c>
      <c r="H777" s="13">
        <f>IF(ISBLANK(YourData!K106),"",YourData!K106)</f>
        <v>17.192067719153009</v>
      </c>
      <c r="I777" s="13"/>
      <c r="J777" s="13"/>
    </row>
    <row r="778" spans="1:10">
      <c r="A778" s="68" t="s">
        <v>204</v>
      </c>
      <c r="B778" s="13">
        <f>IF(ISBLANK('TRNSYS-TUD'!K107),"",'TRNSYS-TUD'!K107)</f>
        <v>19.575299999999999</v>
      </c>
      <c r="C778" s="13">
        <f>IF(ISBLANK('DOE22'!K107),"",'DOE22'!K107)</f>
        <v>19.32</v>
      </c>
      <c r="D778" s="13">
        <f>IF(ISBLANK(DOE21E!K107),"",DOE21E!K107)</f>
        <v>19.399999999999999</v>
      </c>
      <c r="E778" s="13" t="str">
        <f>IF(ISBLANK(EnergyPlus1.0!K107),"",EnergyPlus1.0!K107)</f>
        <v/>
      </c>
      <c r="F778" s="13">
        <f>IF(ISBLANK(CodyRun!K107),"",CodyRun!K107)</f>
        <v>19.199000000000002</v>
      </c>
      <c r="G778" s="13">
        <f>IF(ISBLANK('HOT3000'!K107),"",'HOT3000'!K107)</f>
        <v>19.532299999999999</v>
      </c>
      <c r="H778" s="13">
        <f>IF(ISBLANK(YourData!K107),"",YourData!K107)</f>
        <v>17.281595970704139</v>
      </c>
      <c r="I778" s="13"/>
      <c r="J778" s="13"/>
    </row>
    <row r="779" spans="1:10">
      <c r="A779" s="68" t="s">
        <v>205</v>
      </c>
      <c r="B779" s="13">
        <f>IF(ISBLANK('TRNSYS-TUD'!K108),"",'TRNSYS-TUD'!K108)</f>
        <v>19.3718</v>
      </c>
      <c r="C779" s="13">
        <f>IF(ISBLANK('DOE22'!K108),"",'DOE22'!K108)</f>
        <v>19.760000000000002</v>
      </c>
      <c r="D779" s="13">
        <f>IF(ISBLANK(DOE21E!K108),"",DOE21E!K108)</f>
        <v>19.760000000000002</v>
      </c>
      <c r="E779" s="13" t="str">
        <f>IF(ISBLANK(EnergyPlus1.0!K108),"",EnergyPlus1.0!K108)</f>
        <v/>
      </c>
      <c r="F779" s="13">
        <f>IF(ISBLANK(CodyRun!K108),"",CodyRun!K108)</f>
        <v>19.649999999999999</v>
      </c>
      <c r="G779" s="13">
        <f>IF(ISBLANK('HOT3000'!K108),"",'HOT3000'!K108)</f>
        <v>19.743099999999998</v>
      </c>
      <c r="H779" s="13">
        <f>IF(ISBLANK(YourData!K108),"",YourData!K108)</f>
        <v>17.363176210884482</v>
      </c>
      <c r="I779" s="13"/>
      <c r="J779" s="13"/>
    </row>
    <row r="780" spans="1:10">
      <c r="A780" s="68" t="s">
        <v>206</v>
      </c>
      <c r="B780" s="13">
        <f>IF(ISBLANK('TRNSYS-TUD'!K109),"",'TRNSYS-TUD'!K109)</f>
        <v>19.437999999999999</v>
      </c>
      <c r="C780" s="13">
        <f>IF(ISBLANK('DOE22'!K109),"",'DOE22'!K109)</f>
        <v>19.760000000000002</v>
      </c>
      <c r="D780" s="13">
        <f>IF(ISBLANK(DOE21E!K109),"",DOE21E!K109)</f>
        <v>19.760000000000002</v>
      </c>
      <c r="E780" s="13" t="str">
        <f>IF(ISBLANK(EnergyPlus1.0!K109),"",EnergyPlus1.0!K109)</f>
        <v/>
      </c>
      <c r="F780" s="13">
        <f>IF(ISBLANK(CodyRun!K109),"",CodyRun!K109)</f>
        <v>19.706</v>
      </c>
      <c r="G780" s="13">
        <f>IF(ISBLANK('HOT3000'!K109),"",'HOT3000'!K109)</f>
        <v>19.7437</v>
      </c>
      <c r="H780" s="13">
        <f>IF(ISBLANK(YourData!K109),"",YourData!K109)</f>
        <v>18.081727120511815</v>
      </c>
      <c r="I780" s="13"/>
      <c r="J780" s="13"/>
    </row>
    <row r="781" spans="1:10">
      <c r="A781" s="68" t="s">
        <v>207</v>
      </c>
      <c r="B781" s="13">
        <f>IF(ISBLANK('TRNSYS-TUD'!K110),"",'TRNSYS-TUD'!K110)</f>
        <v>19.4846</v>
      </c>
      <c r="C781" s="13">
        <f>IF(ISBLANK('DOE22'!K110),"",'DOE22'!K110)</f>
        <v>19.8</v>
      </c>
      <c r="D781" s="13">
        <f>IF(ISBLANK(DOE21E!K110),"",DOE21E!K110)</f>
        <v>19.8</v>
      </c>
      <c r="E781" s="13" t="str">
        <f>IF(ISBLANK(EnergyPlus1.0!K110),"",EnergyPlus1.0!K110)</f>
        <v/>
      </c>
      <c r="F781" s="13">
        <f>IF(ISBLANK(CodyRun!K110),"",CodyRun!K110)</f>
        <v>19.696999999999999</v>
      </c>
      <c r="G781" s="13">
        <f>IF(ISBLANK('HOT3000'!K110),"",'HOT3000'!K110)</f>
        <v>19.788699999999999</v>
      </c>
      <c r="H781" s="13">
        <f>IF(ISBLANK(YourData!K110),"",YourData!K110)</f>
        <v>18.124867990723853</v>
      </c>
      <c r="I781" s="13"/>
      <c r="J781" s="13"/>
    </row>
    <row r="782" spans="1:10">
      <c r="A782" s="68" t="s">
        <v>208</v>
      </c>
      <c r="B782" s="13">
        <f>IF(ISBLANK('TRNSYS-TUD'!K111),"",'TRNSYS-TUD'!K111)</f>
        <v>19.4693</v>
      </c>
      <c r="C782" s="13">
        <f>IF(ISBLANK('DOE22'!K111),"",'DOE22'!K111)</f>
        <v>19.84</v>
      </c>
      <c r="D782" s="13">
        <f>IF(ISBLANK(DOE21E!K111),"",DOE21E!K111)</f>
        <v>19.84</v>
      </c>
      <c r="E782" s="13" t="str">
        <f>IF(ISBLANK(EnergyPlus1.0!K111),"",EnergyPlus1.0!K111)</f>
        <v/>
      </c>
      <c r="F782" s="13">
        <f>IF(ISBLANK(CodyRun!K111),"",CodyRun!K111)</f>
        <v>19.693999999999999</v>
      </c>
      <c r="G782" s="13">
        <f>IF(ISBLANK('HOT3000'!K111),"",'HOT3000'!K111)</f>
        <v>19.8355</v>
      </c>
      <c r="H782" s="13">
        <f>IF(ISBLANK(YourData!K111),"",YourData!K111)</f>
        <v>18.142564040463782</v>
      </c>
      <c r="I782" s="13"/>
      <c r="J782" s="13"/>
    </row>
    <row r="783" spans="1:10">
      <c r="A783" s="69" t="s">
        <v>209</v>
      </c>
      <c r="B783" s="13">
        <f>IF(ISBLANK('TRNSYS-TUD'!K112),"",'TRNSYS-TUD'!K112)</f>
        <v>19.572500000000002</v>
      </c>
      <c r="C783" s="13">
        <f>IF(ISBLANK('DOE22'!K112),"",'DOE22'!K112)</f>
        <v>20.14</v>
      </c>
      <c r="D783" s="13">
        <f>IF(ISBLANK(DOE21E!K112),"",DOE21E!K112)</f>
        <v>20.059999999999999</v>
      </c>
      <c r="E783" s="13" t="str">
        <f>IF(ISBLANK(EnergyPlus1.0!K112),"",EnergyPlus1.0!K112)</f>
        <v/>
      </c>
      <c r="F783" s="13">
        <f>IF(ISBLANK(CodyRun!K112),"",CodyRun!K112)</f>
        <v>19.805</v>
      </c>
      <c r="G783" s="13">
        <f>IF(ISBLANK('HOT3000'!K112),"",'HOT3000'!K112)</f>
        <v>19.767800000000001</v>
      </c>
      <c r="H783" s="13">
        <f>IF(ISBLANK(YourData!K112),"",YourData!K112)</f>
        <v>18.192911203738021</v>
      </c>
      <c r="I783" s="13"/>
      <c r="J783" s="13"/>
    </row>
    <row r="787" spans="1:10">
      <c r="A787" t="s">
        <v>341</v>
      </c>
    </row>
    <row r="788" spans="1:10">
      <c r="A788" s="2"/>
      <c r="B788" s="10"/>
      <c r="C788" s="10"/>
      <c r="D788" s="10"/>
      <c r="E788" s="10"/>
      <c r="F788" s="10"/>
    </row>
    <row r="789" spans="1:10">
      <c r="A789" s="2"/>
      <c r="B789" s="10" t="s">
        <v>237</v>
      </c>
      <c r="C789" s="10" t="s">
        <v>249</v>
      </c>
      <c r="D789" s="10" t="s">
        <v>250</v>
      </c>
      <c r="E789" s="10" t="s">
        <v>357</v>
      </c>
      <c r="F789" s="10" t="s">
        <v>304</v>
      </c>
      <c r="G789" s="10" t="s">
        <v>384</v>
      </c>
      <c r="H789" s="10" t="str">
        <f>YourData!J$4</f>
        <v>Tested Prg</v>
      </c>
      <c r="I789" s="10"/>
      <c r="J789" s="10"/>
    </row>
    <row r="790" spans="1:10">
      <c r="A790" s="68" t="s">
        <v>157</v>
      </c>
      <c r="B790" s="877">
        <f>IF(ISBLANK('TRNSYS-TUD'!L89),"",'TRNSYS-TUD'!L89)</f>
        <v>1.1255100000000001E-2</v>
      </c>
      <c r="C790" s="877">
        <f>IF(ISBLANK('DOE22'!L89),"",'DOE22'!L89)</f>
        <v>1.14E-2</v>
      </c>
      <c r="D790" s="877">
        <f>IF(ISBLANK(DOE21E!L89),"",DOE21E!L89)</f>
        <v>1.14E-2</v>
      </c>
      <c r="E790" s="877">
        <f>IF(ISBLANK(EnergyPlus1.0!L89),"",EnergyPlus1.0!L89)</f>
        <v>1.1192238384168799E-2</v>
      </c>
      <c r="F790" s="877">
        <f>IF(ISBLANK(CodyRun!L89),"",CodyRun!L89)</f>
        <v>1.11E-2</v>
      </c>
      <c r="G790" s="877">
        <f>IF(ISBLANK('HOT3000'!L89),"",'HOT3000'!L89)</f>
        <v>1.1071715500000001E-2</v>
      </c>
      <c r="H790" s="877">
        <f>IF(ISBLANK(YourData!L89),"",YourData!L89)</f>
        <v>1.1201933285177858E-2</v>
      </c>
      <c r="I790" s="877"/>
      <c r="J790" s="877"/>
    </row>
    <row r="791" spans="1:10">
      <c r="A791" s="68" t="s">
        <v>164</v>
      </c>
      <c r="B791" s="877">
        <f>IF(ISBLANK('TRNSYS-TUD'!L90),"",'TRNSYS-TUD'!L90)</f>
        <v>1.1255100000000001E-2</v>
      </c>
      <c r="C791" s="877">
        <f>IF(ISBLANK('DOE22'!L90),"",'DOE22'!L90)</f>
        <v>1.12E-2</v>
      </c>
      <c r="D791" s="877">
        <f>IF(ISBLANK(DOE21E!L90),"",DOE21E!L90)</f>
        <v>1.12E-2</v>
      </c>
      <c r="E791" s="877">
        <f>IF(ISBLANK(EnergyPlus1.0!L90),"",EnergyPlus1.0!L90)</f>
        <v>1.12864861922515E-2</v>
      </c>
      <c r="F791" s="877">
        <f>IF(ISBLANK(CodyRun!L90),"",CodyRun!L90)</f>
        <v>1.1462E-2</v>
      </c>
      <c r="G791" s="877">
        <f>IF(ISBLANK('HOT3000'!L90),"",'HOT3000'!L90)</f>
        <v>1.1431797E-2</v>
      </c>
      <c r="H791" s="877">
        <f>IF(ISBLANK(YourData!L90),"",YourData!L90)</f>
        <v>1.1296221752077644E-2</v>
      </c>
      <c r="I791" s="877"/>
      <c r="J791" s="877"/>
    </row>
    <row r="792" spans="1:10">
      <c r="A792" s="68" t="s">
        <v>167</v>
      </c>
      <c r="B792" s="877">
        <f>IF(ISBLANK('TRNSYS-TUD'!L91),"",'TRNSYS-TUD'!L91)</f>
        <v>1.1255100000000001E-2</v>
      </c>
      <c r="C792" s="877">
        <f>IF(ISBLANK('DOE22'!L91),"",'DOE22'!L91)</f>
        <v>1.14E-2</v>
      </c>
      <c r="D792" s="877">
        <f>IF(ISBLANK(DOE21E!L91),"",DOE21E!L91)</f>
        <v>1.14E-2</v>
      </c>
      <c r="E792" s="877">
        <f>IF(ISBLANK(EnergyPlus1.0!L91),"",EnergyPlus1.0!L91)</f>
        <v>1.11896031761954E-2</v>
      </c>
      <c r="F792" s="877">
        <f>IF(ISBLANK(CodyRun!L91),"",CodyRun!L91)</f>
        <v>1.11E-2</v>
      </c>
      <c r="G792" s="877">
        <f>IF(ISBLANK('HOT3000'!L91),"",'HOT3000'!L91)</f>
        <v>1.1071715500000001E-2</v>
      </c>
      <c r="H792" s="877">
        <f>IF(ISBLANK(YourData!L91),"",YourData!L91)</f>
        <v>1.1199180694051271E-2</v>
      </c>
      <c r="I792" s="877"/>
      <c r="J792" s="877"/>
    </row>
    <row r="793" spans="1:10">
      <c r="A793" s="68" t="s">
        <v>169</v>
      </c>
      <c r="B793" s="877">
        <f>IF(ISBLANK('TRNSYS-TUD'!L92),"",'TRNSYS-TUD'!L92)</f>
        <v>1.10746E-2</v>
      </c>
      <c r="C793" s="877">
        <f>IF(ISBLANK('DOE22'!L92),"",'DOE22'!L92)</f>
        <v>1.14E-2</v>
      </c>
      <c r="D793" s="877">
        <f>IF(ISBLANK(DOE21E!L92),"",DOE21E!L92)</f>
        <v>1.14E-2</v>
      </c>
      <c r="E793" s="877">
        <f>IF(ISBLANK(EnergyPlus1.0!L92),"",EnergyPlus1.0!L92)</f>
        <v>1.1050517767761E-2</v>
      </c>
      <c r="F793" s="877">
        <f>IF(ISBLANK(CodyRun!L92),"",CodyRun!L92)</f>
        <v>1.11E-2</v>
      </c>
      <c r="G793" s="877">
        <f>IF(ISBLANK('HOT3000'!L92),"",'HOT3000'!L92)</f>
        <v>1.1071715500000001E-2</v>
      </c>
      <c r="H793" s="877">
        <f>IF(ISBLANK(YourData!L92),"",YourData!L92)</f>
        <v>1.1060818557718021E-2</v>
      </c>
      <c r="I793" s="877"/>
      <c r="J793" s="877"/>
    </row>
    <row r="794" spans="1:10">
      <c r="A794" s="68" t="s">
        <v>171</v>
      </c>
      <c r="B794" s="877">
        <f>IF(ISBLANK('TRNSYS-TUD'!L93),"",'TRNSYS-TUD'!L93)</f>
        <v>1.06103E-2</v>
      </c>
      <c r="C794" s="877">
        <f>IF(ISBLANK('DOE22'!L93),"",'DOE22'!L93)</f>
        <v>1.03E-2</v>
      </c>
      <c r="D794" s="877">
        <f>IF(ISBLANK(DOE21E!L93),"",DOE21E!L93)</f>
        <v>1.03E-2</v>
      </c>
      <c r="E794" s="877">
        <f>IF(ISBLANK(EnergyPlus1.0!L93),"",EnergyPlus1.0!L93)</f>
        <v>1.04787885325494E-2</v>
      </c>
      <c r="F794" s="877">
        <f>IF(ISBLANK(CodyRun!L93),"",CodyRun!L93)</f>
        <v>1.018E-2</v>
      </c>
      <c r="G794" s="877">
        <f>IF(ISBLANK('HOT3000'!L93),"",'HOT3000'!L93)</f>
        <v>1.0155272999999999E-2</v>
      </c>
      <c r="H794" s="877">
        <f>IF(ISBLANK(YourData!L93),"",YourData!L93)</f>
        <v>1.0484282348367383E-2</v>
      </c>
      <c r="I794" s="877"/>
      <c r="J794" s="877"/>
    </row>
    <row r="795" spans="1:10">
      <c r="A795" s="68" t="s">
        <v>172</v>
      </c>
      <c r="B795" s="877">
        <f>IF(ISBLANK('TRNSYS-TUD'!L94),"",'TRNSYS-TUD'!L94)</f>
        <v>1.05682E-2</v>
      </c>
      <c r="C795" s="877">
        <f>IF(ISBLANK('DOE22'!L94),"",'DOE22'!L94)</f>
        <v>1.1299999999999999E-2</v>
      </c>
      <c r="D795" s="877">
        <f>IF(ISBLANK(DOE21E!L94),"",DOE21E!L94)</f>
        <v>1.1299999999999999E-2</v>
      </c>
      <c r="E795" s="877">
        <f>IF(ISBLANK(EnergyPlus1.0!L94),"",EnergyPlus1.0!L94)</f>
        <v>1.06374132060997E-2</v>
      </c>
      <c r="F795" s="877">
        <f>IF(ISBLANK(CodyRun!L94),"",CodyRun!L94)</f>
        <v>1.1001E-2</v>
      </c>
      <c r="G795" s="877">
        <f>IF(ISBLANK('HOT3000'!L94),"",'HOT3000'!L94)</f>
        <v>1.0970428000000001E-2</v>
      </c>
      <c r="H795" s="877">
        <f>IF(ISBLANK(YourData!L94),"",YourData!L94)</f>
        <v>1.0647858623207411E-2</v>
      </c>
      <c r="I795" s="877"/>
      <c r="J795" s="877"/>
    </row>
    <row r="796" spans="1:10">
      <c r="A796" s="68" t="s">
        <v>174</v>
      </c>
      <c r="B796" s="877">
        <f>IF(ISBLANK('TRNSYS-TUD'!L95),"",'TRNSYS-TUD'!L95)</f>
        <v>1.20713E-2</v>
      </c>
      <c r="C796" s="877">
        <f>IF(ISBLANK('DOE22'!L95),"",'DOE22'!L95)</f>
        <v>1.3299999999999999E-2</v>
      </c>
      <c r="D796" s="877">
        <f>IF(ISBLANK(DOE21E!L95),"",DOE21E!L95)</f>
        <v>1.3299999999999999E-2</v>
      </c>
      <c r="E796" s="877">
        <f>IF(ISBLANK(EnergyPlus1.0!L95),"",EnergyPlus1.0!L95)</f>
        <v>1.22646283801164E-2</v>
      </c>
      <c r="F796" s="877">
        <f>IF(ISBLANK(CodyRun!L95),"",CodyRun!L95)</f>
        <v>1.3140000000000001E-2</v>
      </c>
      <c r="G796" s="877">
        <f>IF(ISBLANK('HOT3000'!L95),"",'HOT3000'!L95)</f>
        <v>1.3098754000000001E-2</v>
      </c>
      <c r="H796" s="877">
        <f>IF(ISBLANK(YourData!L95),"",YourData!L95)</f>
        <v>1.2287852269615058E-2</v>
      </c>
      <c r="I796" s="877"/>
      <c r="J796" s="877"/>
    </row>
    <row r="797" spans="1:10">
      <c r="A797" s="68" t="s">
        <v>176</v>
      </c>
      <c r="B797" s="877">
        <f>IF(ISBLANK('TRNSYS-TUD'!L96),"",'TRNSYS-TUD'!L96)</f>
        <v>1.2173099999999999E-2</v>
      </c>
      <c r="C797" s="877">
        <f>IF(ISBLANK('DOE22'!L96),"",'DOE22'!L96)</f>
        <v>1.09E-2</v>
      </c>
      <c r="D797" s="877">
        <f>IF(ISBLANK(DOE21E!L96),"",DOE21E!L96)</f>
        <v>1.09E-2</v>
      </c>
      <c r="E797" s="877">
        <f>IF(ISBLANK(EnergyPlus1.0!L96),"",EnergyPlus1.0!L96)</f>
        <v>1.1777248116637599E-2</v>
      </c>
      <c r="F797" s="877">
        <f>IF(ISBLANK(CodyRun!L96),"",CodyRun!L96)</f>
        <v>1.1075E-2</v>
      </c>
      <c r="G797" s="877">
        <f>IF(ISBLANK('HOT3000'!L96),"",'HOT3000'!L96)</f>
        <v>1.1039306E-2</v>
      </c>
      <c r="H797" s="877">
        <f>IF(ISBLANK(YourData!L96),"",YourData!L96)</f>
        <v>1.1848777233207977E-2</v>
      </c>
      <c r="I797" s="877"/>
      <c r="J797" s="877"/>
    </row>
    <row r="798" spans="1:10">
      <c r="A798" s="68" t="s">
        <v>178</v>
      </c>
      <c r="B798" s="877">
        <f>IF(ISBLANK('TRNSYS-TUD'!L97),"",'TRNSYS-TUD'!L97)</f>
        <v>1.1538E-2</v>
      </c>
      <c r="C798" s="877">
        <f>IF(ISBLANK('DOE22'!L97),"",'DOE22'!L97)</f>
        <v>1.17E-2</v>
      </c>
      <c r="D798" s="877">
        <f>IF(ISBLANK(DOE21E!L97),"",DOE21E!L97)</f>
        <v>1.17E-2</v>
      </c>
      <c r="E798" s="877">
        <f>IF(ISBLANK(EnergyPlus1.0!L97),"",EnergyPlus1.0!L97)</f>
        <v>1.15717539210535E-2</v>
      </c>
      <c r="F798" s="877">
        <f>IF(ISBLANK(CodyRun!L97),"",CodyRun!L97)</f>
        <v>1.1995E-2</v>
      </c>
      <c r="G798" s="877">
        <f>IF(ISBLANK('HOT3000'!L97),"",'HOT3000'!L97)</f>
        <v>1.1956723000000001E-2</v>
      </c>
      <c r="H798" s="877">
        <f>IF(ISBLANK(YourData!L97),"",YourData!L97)</f>
        <v>1.1579938656585562E-2</v>
      </c>
      <c r="I798" s="877"/>
      <c r="J798" s="877"/>
    </row>
    <row r="799" spans="1:10">
      <c r="A799" s="68" t="s">
        <v>181</v>
      </c>
      <c r="B799" s="877">
        <f>IF(ISBLANK('TRNSYS-TUD'!L98),"",'TRNSYS-TUD'!L98)</f>
        <v>1.2388E-2</v>
      </c>
      <c r="C799" s="877">
        <f>IF(ISBLANK('DOE22'!L98),"",'DOE22'!L98)</f>
        <v>1.2500000000000001E-2</v>
      </c>
      <c r="D799" s="877">
        <f>IF(ISBLANK(DOE21E!L98),"",DOE21E!L98)</f>
        <v>1.2500000000000001E-2</v>
      </c>
      <c r="E799" s="877">
        <f>IF(ISBLANK(EnergyPlus1.0!L98),"",EnergyPlus1.0!L98)</f>
        <v>1.23930566818862E-2</v>
      </c>
      <c r="F799" s="877">
        <f>IF(ISBLANK(CodyRun!L98),"",CodyRun!L98)</f>
        <v>1.2760000000000001E-2</v>
      </c>
      <c r="G799" s="877">
        <f>IF(ISBLANK('HOT3000'!L98),"",'HOT3000'!L98)</f>
        <v>1.2719301000000001E-2</v>
      </c>
      <c r="H799" s="877">
        <f>IF(ISBLANK(YourData!L98),"",YourData!L98)</f>
        <v>1.2406033064600289E-2</v>
      </c>
      <c r="I799" s="877"/>
      <c r="J799" s="877"/>
    </row>
    <row r="800" spans="1:10">
      <c r="A800" s="68" t="s">
        <v>184</v>
      </c>
      <c r="B800" s="877">
        <f>IF(ISBLANK('TRNSYS-TUD'!L99),"",'TRNSYS-TUD'!L99)</f>
        <v>1.3776E-2</v>
      </c>
      <c r="C800" s="877">
        <f>IF(ISBLANK('DOE22'!L99),"",'DOE22'!L99)</f>
        <v>1.4800000000000001E-2</v>
      </c>
      <c r="D800" s="877">
        <f>IF(ISBLANK(DOE21E!L99),"",DOE21E!L99)</f>
        <v>1.4800000000000001E-2</v>
      </c>
      <c r="E800" s="877">
        <f>IF(ISBLANK(EnergyPlus1.0!L99),"",EnergyPlus1.0!L99)</f>
        <v>1.39552571996681E-2</v>
      </c>
      <c r="F800" s="877">
        <f>IF(ISBLANK(CodyRun!L99),"",CodyRun!L99)</f>
        <v>1.4808999999999999E-2</v>
      </c>
      <c r="G800" s="877">
        <f>IF(ISBLANK('HOT3000'!L99),"",'HOT3000'!L99)</f>
        <v>1.4761318000000001E-2</v>
      </c>
      <c r="H800" s="877">
        <f>IF(ISBLANK(YourData!L99),"",YourData!L99)</f>
        <v>1.394889861200563E-2</v>
      </c>
      <c r="I800" s="877"/>
      <c r="J800" s="877"/>
    </row>
    <row r="801" spans="1:10">
      <c r="A801" s="68" t="s">
        <v>185</v>
      </c>
      <c r="B801" s="877">
        <f>IF(ISBLANK('TRNSYS-TUD'!L100),"",'TRNSYS-TUD'!L100)</f>
        <v>1.4040800000000001E-2</v>
      </c>
      <c r="C801" s="877">
        <f>IF(ISBLANK('DOE22'!L100),"",'DOE22'!L100)</f>
        <v>1.34E-2</v>
      </c>
      <c r="D801" s="877">
        <f>IF(ISBLANK(DOE21E!L100),"",DOE21E!L100)</f>
        <v>1.34E-2</v>
      </c>
      <c r="E801" s="877">
        <f>IF(ISBLANK(EnergyPlus1.0!L100),"",EnergyPlus1.0!L100)</f>
        <v>1.37523542093869E-2</v>
      </c>
      <c r="F801" s="877">
        <f>IF(ISBLANK(CodyRun!L100),"",CodyRun!L100)</f>
        <v>1.3252999999999999E-2</v>
      </c>
      <c r="G801" s="877">
        <f>IF(ISBLANK('HOT3000'!L100),"",'HOT3000'!L100)</f>
        <v>1.3210559E-2</v>
      </c>
      <c r="H801" s="877">
        <f>IF(ISBLANK(YourData!L100),"",YourData!L100)</f>
        <v>1.3760970538394923E-2</v>
      </c>
      <c r="I801" s="877"/>
      <c r="J801" s="877"/>
    </row>
    <row r="802" spans="1:10">
      <c r="A802" s="68" t="s">
        <v>189</v>
      </c>
      <c r="B802" s="877">
        <f>IF(ISBLANK('TRNSYS-TUD'!L101),"",'TRNSYS-TUD'!L101)</f>
        <v>1.23149E-2</v>
      </c>
      <c r="C802" s="877">
        <f>IF(ISBLANK('DOE22'!L101),"",'DOE22'!L101)</f>
        <v>1.15E-2</v>
      </c>
      <c r="D802" s="877">
        <f>IF(ISBLANK(DOE21E!L101),"",DOE21E!L101)</f>
        <v>1.15E-2</v>
      </c>
      <c r="E802" s="877">
        <f>IF(ISBLANK(EnergyPlus1.0!L101),"",EnergyPlus1.0!L101)</f>
        <v>1.19775977361672E-2</v>
      </c>
      <c r="F802" s="877">
        <f>IF(ISBLANK(CodyRun!L101),"",CodyRun!L101)</f>
        <v>1.1329000000000001E-2</v>
      </c>
      <c r="G802" s="877">
        <f>IF(ISBLANK('HOT3000'!L101),"",'HOT3000'!L101)</f>
        <v>1.1293012E-2</v>
      </c>
      <c r="H802" s="877">
        <f>IF(ISBLANK(YourData!L101),"",YourData!L101)</f>
        <v>1.1999212912461601E-2</v>
      </c>
      <c r="I802" s="877"/>
      <c r="J802" s="877"/>
    </row>
    <row r="803" spans="1:10">
      <c r="A803" s="68" t="s">
        <v>192</v>
      </c>
      <c r="B803" s="877">
        <f>IF(ISBLANK('TRNSYS-TUD'!L102),"",'TRNSYS-TUD'!L102)</f>
        <v>1.15429E-2</v>
      </c>
      <c r="C803" s="877">
        <f>IF(ISBLANK('DOE22'!L102),"",'DOE22'!L102)</f>
        <v>1.21E-2</v>
      </c>
      <c r="D803" s="877">
        <f>IF(ISBLANK(DOE21E!L102),"",DOE21E!L102)</f>
        <v>1.21E-2</v>
      </c>
      <c r="E803" s="877">
        <f>IF(ISBLANK(EnergyPlus1.0!L102),"",EnergyPlus1.0!L102)</f>
        <v>1.15165366449661E-2</v>
      </c>
      <c r="F803" s="877">
        <f>IF(ISBLANK(CodyRun!L102),"",CodyRun!L102)</f>
        <v>1.1729E-2</v>
      </c>
      <c r="G803" s="877">
        <f>IF(ISBLANK('HOT3000'!L102),"",'HOT3000'!L102)</f>
        <v>1.1691814E-2</v>
      </c>
      <c r="H803" s="877">
        <f>IF(ISBLANK(YourData!L102),"",YourData!L102)</f>
        <v>1.1528114554116958E-2</v>
      </c>
      <c r="I803" s="877"/>
      <c r="J803" s="877"/>
    </row>
    <row r="804" spans="1:10">
      <c r="A804" s="68" t="s">
        <v>77</v>
      </c>
      <c r="B804" s="877">
        <f>IF(ISBLANK('TRNSYS-TUD'!L103),"",'TRNSYS-TUD'!L103)</f>
        <v>1.2068600000000001E-2</v>
      </c>
      <c r="C804" s="877">
        <f>IF(ISBLANK('DOE22'!L103),"",'DOE22'!L103)</f>
        <v>1.1900000000000001E-2</v>
      </c>
      <c r="D804" s="877">
        <f>IF(ISBLANK(DOE21E!L103),"",DOE21E!L103)</f>
        <v>1.1900000000000001E-2</v>
      </c>
      <c r="E804" s="877">
        <f>IF(ISBLANK(EnergyPlus1.0!L103),"",EnergyPlus1.0!L103)</f>
        <v>1.20746990284587E-2</v>
      </c>
      <c r="F804" s="877">
        <f>IF(ISBLANK(CodyRun!L103),"",CodyRun!L103)</f>
        <v>1.2378999999999999E-2</v>
      </c>
      <c r="G804" s="877">
        <f>IF(ISBLANK('HOT3000'!L103),"",'HOT3000'!L103)</f>
        <v>1.2340472999999999E-2</v>
      </c>
      <c r="H804" s="877">
        <f>IF(ISBLANK(YourData!L103),"",YourData!L103)</f>
        <v>1.2085903992729696E-2</v>
      </c>
      <c r="I804" s="877"/>
      <c r="J804" s="877"/>
    </row>
    <row r="805" spans="1:10">
      <c r="A805" s="68" t="s">
        <v>196</v>
      </c>
      <c r="B805" s="877">
        <f>IF(ISBLANK('TRNSYS-TUD'!L104),"",'TRNSYS-TUD'!L104)</f>
        <v>1.3324000000000001E-2</v>
      </c>
      <c r="C805" s="877">
        <f>IF(ISBLANK('DOE22'!L104),"",'DOE22'!L104)</f>
        <v>1.44E-2</v>
      </c>
      <c r="D805" s="877">
        <f>IF(ISBLANK(DOE21E!L104),"",DOE21E!L104)</f>
        <v>1.44E-2</v>
      </c>
      <c r="E805" s="877">
        <f>IF(ISBLANK(EnergyPlus1.0!L104),"",EnergyPlus1.0!L104)</f>
        <v>1.34786607926151E-2</v>
      </c>
      <c r="F805" s="877">
        <f>IF(ISBLANK(CodyRun!L104),"",CodyRun!L104)</f>
        <v>1.4232E-2</v>
      </c>
      <c r="G805" s="877">
        <f>IF(ISBLANK('HOT3000'!L104),"",'HOT3000'!L104)</f>
        <v>1.4187589E-2</v>
      </c>
      <c r="H805" s="877">
        <f>IF(ISBLANK(YourData!L104),"",YourData!L104)</f>
        <v>1.3492450429886123E-2</v>
      </c>
      <c r="I805" s="877"/>
      <c r="J805" s="877"/>
    </row>
    <row r="806" spans="1:10">
      <c r="A806" s="68" t="s">
        <v>199</v>
      </c>
      <c r="B806" s="877">
        <f>IF(ISBLANK('TRNSYS-TUD'!L105),"",'TRNSYS-TUD'!L105)</f>
        <v>1.45051E-2</v>
      </c>
      <c r="C806" s="877">
        <f>IF(ISBLANK('DOE22'!L105),"",'DOE22'!L105)</f>
        <v>1.46E-2</v>
      </c>
      <c r="D806" s="877">
        <f>IF(ISBLANK(DOE21E!L105),"",DOE21E!L105)</f>
        <v>1.46E-2</v>
      </c>
      <c r="E806" s="877">
        <f>IF(ISBLANK(EnergyPlus1.0!L105),"",EnergyPlus1.0!L105)</f>
        <v>1.44852092196681E-2</v>
      </c>
      <c r="F806" s="877">
        <f>IF(ISBLANK(CodyRun!L105),"",CodyRun!L105)</f>
        <v>1.473E-2</v>
      </c>
      <c r="G806" s="877">
        <f>IF(ISBLANK('HOT3000'!L105),"",'HOT3000'!L105)</f>
        <v>1.4683774E-2</v>
      </c>
      <c r="H806" s="877">
        <f>IF(ISBLANK(YourData!L105),"",YourData!L105)</f>
        <v>1.4504382229875695E-2</v>
      </c>
      <c r="I806" s="877"/>
      <c r="J806" s="877"/>
    </row>
    <row r="807" spans="1:10">
      <c r="A807" s="68" t="s">
        <v>202</v>
      </c>
      <c r="B807" s="877">
        <f>IF(ISBLANK('TRNSYS-TUD'!L106),"",'TRNSYS-TUD'!L106)</f>
        <v>1.5234299999999999E-2</v>
      </c>
      <c r="C807" s="877">
        <f>IF(ISBLANK('DOE22'!L106),"",'DOE22'!L106)</f>
        <v>1.5699999999999999E-2</v>
      </c>
      <c r="D807" s="877">
        <f>IF(ISBLANK(DOE21E!L106),"",DOE21E!L106)</f>
        <v>1.5699999999999999E-2</v>
      </c>
      <c r="E807" s="877">
        <f>IF(ISBLANK(EnergyPlus1.0!L106),"",EnergyPlus1.0!L106)</f>
        <v>1.5264654778820001E-2</v>
      </c>
      <c r="F807" s="877">
        <f>IF(ISBLANK(CodyRun!L106),"",CodyRun!L106)</f>
        <v>1.5684E-2</v>
      </c>
      <c r="G807" s="877">
        <f>IF(ISBLANK('HOT3000'!L106),"",'HOT3000'!L106)</f>
        <v>1.563434E-2</v>
      </c>
      <c r="H807" s="877">
        <f>IF(ISBLANK(YourData!L106),"",YourData!L106)</f>
        <v>1.5287875616144336E-2</v>
      </c>
      <c r="I807" s="877"/>
      <c r="J807" s="877"/>
    </row>
    <row r="808" spans="1:10">
      <c r="A808" s="68" t="s">
        <v>204</v>
      </c>
      <c r="B808" s="877">
        <f>IF(ISBLANK('TRNSYS-TUD'!L107),"",'TRNSYS-TUD'!L107)</f>
        <v>1.51339E-2</v>
      </c>
      <c r="C808" s="877">
        <f>IF(ISBLANK('DOE22'!L107),"",'DOE22'!L107)</f>
        <v>1.43E-2</v>
      </c>
      <c r="D808" s="877">
        <f>IF(ISBLANK(DOE21E!L107),"",DOE21E!L107)</f>
        <v>1.43E-2</v>
      </c>
      <c r="E808" s="877">
        <f>IF(ISBLANK(EnergyPlus1.0!L107),"",EnergyPlus1.0!L107)</f>
        <v>1.4907651232985399E-2</v>
      </c>
      <c r="F808" s="877">
        <f>IF(ISBLANK(CodyRun!L107),"",CodyRun!L107)</f>
        <v>1.4539E-2</v>
      </c>
      <c r="G808" s="877">
        <f>IF(ISBLANK('HOT3000'!L107),"",'HOT3000'!L107)</f>
        <v>1.4492502000000001E-2</v>
      </c>
      <c r="H808" s="877">
        <f>IF(ISBLANK(YourData!L107),"",YourData!L107)</f>
        <v>1.492999549486943E-2</v>
      </c>
      <c r="I808" s="877"/>
      <c r="J808" s="877"/>
    </row>
    <row r="809" spans="1:10">
      <c r="A809" s="68" t="s">
        <v>205</v>
      </c>
      <c r="B809" s="877">
        <f>IF(ISBLANK('TRNSYS-TUD'!L108),"",'TRNSYS-TUD'!L108)</f>
        <v>1.5748100000000001E-2</v>
      </c>
      <c r="C809" s="877">
        <f>IF(ISBLANK('DOE22'!L108),"",'DOE22'!L108)</f>
        <v>1.6400000000000001E-2</v>
      </c>
      <c r="D809" s="877">
        <f>IF(ISBLANK(DOE21E!L108),"",DOE21E!L108)</f>
        <v>1.6400000000000001E-2</v>
      </c>
      <c r="E809" s="877">
        <f>IF(ISBLANK(EnergyPlus1.0!L108),"",EnergyPlus1.0!L108)</f>
        <v>1.5924809238629802E-2</v>
      </c>
      <c r="F809" s="877">
        <f>IF(ISBLANK(CodyRun!L108),"",CodyRun!L108)</f>
        <v>1.6878000000000001E-2</v>
      </c>
      <c r="G809" s="877">
        <f>IF(ISBLANK('HOT3000'!L108),"",'HOT3000'!L108)</f>
        <v>1.6823952999999999E-2</v>
      </c>
      <c r="H809" s="877">
        <f>IF(ISBLANK(YourData!L108),"",YourData!L108)</f>
        <v>1.5970058198740745E-2</v>
      </c>
      <c r="I809" s="877"/>
      <c r="J809" s="877"/>
    </row>
    <row r="810" spans="1:10">
      <c r="A810" s="68" t="s">
        <v>206</v>
      </c>
      <c r="B810" s="877">
        <f>IF(ISBLANK('TRNSYS-TUD'!L109),"",'TRNSYS-TUD'!L109)</f>
        <v>1.68863E-2</v>
      </c>
      <c r="C810" s="877">
        <f>IF(ISBLANK('DOE22'!L109),"",'DOE22'!L109)</f>
        <v>1.6400000000000001E-2</v>
      </c>
      <c r="D810" s="877">
        <f>IF(ISBLANK(DOE21E!L109),"",DOE21E!L109)</f>
        <v>1.6400000000000001E-2</v>
      </c>
      <c r="E810" s="877">
        <f>IF(ISBLANK(EnergyPlus1.0!L109),"",EnergyPlus1.0!L109)</f>
        <v>1.6791829982282399E-2</v>
      </c>
      <c r="F810" s="877">
        <f>IF(ISBLANK(CodyRun!L109),"",CodyRun!L109)</f>
        <v>1.6878000000000001E-2</v>
      </c>
      <c r="G810" s="877">
        <f>IF(ISBLANK('HOT3000'!L109),"",'HOT3000'!L109)</f>
        <v>1.6823952999999999E-2</v>
      </c>
      <c r="H810" s="877">
        <f>IF(ISBLANK(YourData!L109),"",YourData!L109)</f>
        <v>1.6809735798284518E-2</v>
      </c>
      <c r="I810" s="877"/>
      <c r="J810" s="877"/>
    </row>
    <row r="811" spans="1:10">
      <c r="A811" s="68" t="s">
        <v>207</v>
      </c>
      <c r="B811" s="877">
        <f>IF(ISBLANK('TRNSYS-TUD'!L110),"",'TRNSYS-TUD'!L110)</f>
        <v>1.6863E-2</v>
      </c>
      <c r="C811" s="877">
        <f>IF(ISBLANK('DOE22'!L110),"",'DOE22'!L110)</f>
        <v>1.67E-2</v>
      </c>
      <c r="D811" s="877">
        <f>IF(ISBLANK(DOE21E!L110),"",DOE21E!L110)</f>
        <v>1.67E-2</v>
      </c>
      <c r="E811" s="877">
        <f>IF(ISBLANK(EnergyPlus1.0!L110),"",EnergyPlus1.0!L110)</f>
        <v>1.67521726021846E-2</v>
      </c>
      <c r="F811" s="877">
        <f>IF(ISBLANK(CodyRun!L110),"",CodyRun!L110)</f>
        <v>1.6832E-2</v>
      </c>
      <c r="G811" s="877">
        <f>IF(ISBLANK('HOT3000'!L110),"",'HOT3000'!L110)</f>
        <v>1.6777486000000001E-2</v>
      </c>
      <c r="H811" s="877">
        <f>IF(ISBLANK(YourData!L110),"",YourData!L110)</f>
        <v>1.6771127794541558E-2</v>
      </c>
      <c r="I811" s="877"/>
      <c r="J811" s="877"/>
    </row>
    <row r="812" spans="1:10">
      <c r="A812" s="68" t="s">
        <v>208</v>
      </c>
      <c r="B812" s="877">
        <f>IF(ISBLANK('TRNSYS-TUD'!L111),"",'TRNSYS-TUD'!L111)</f>
        <v>1.6867299999999998E-2</v>
      </c>
      <c r="C812" s="877">
        <f>IF(ISBLANK('DOE22'!L111),"",'DOE22'!L111)</f>
        <v>1.6899999999999998E-2</v>
      </c>
      <c r="D812" s="877">
        <f>IF(ISBLANK(DOE21E!L111),"",DOE21E!L111)</f>
        <v>1.6899999999999998E-2</v>
      </c>
      <c r="E812" s="877">
        <f>IF(ISBLANK(EnergyPlus1.0!L111),"",EnergyPlus1.0!L111)</f>
        <v>1.6764128894154299E-2</v>
      </c>
      <c r="F812" s="877">
        <f>IF(ISBLANK(CodyRun!L111),"",CodyRun!L111)</f>
        <v>1.6889000000000001E-2</v>
      </c>
      <c r="G812" s="877">
        <f>IF(ISBLANK('HOT3000'!L111),"",'HOT3000'!L111)</f>
        <v>1.6835019999999999E-2</v>
      </c>
      <c r="H812" s="877">
        <f>IF(ISBLANK(YourData!L111),"",YourData!L111)</f>
        <v>1.6784233128061054E-2</v>
      </c>
      <c r="I812" s="877"/>
      <c r="J812" s="877"/>
    </row>
    <row r="813" spans="1:10">
      <c r="A813" s="69" t="s">
        <v>209</v>
      </c>
      <c r="B813" s="877">
        <f>IF(ISBLANK('TRNSYS-TUD'!L112),"",'TRNSYS-TUD'!L112)</f>
        <v>1.7112100000000002E-2</v>
      </c>
      <c r="C813" s="877">
        <f>IF(ISBLANK('DOE22'!L112),"",'DOE22'!L112)</f>
        <v>1.78E-2</v>
      </c>
      <c r="D813" s="877">
        <f>IF(ISBLANK(DOE21E!L112),"",DOE21E!L112)</f>
        <v>1.78E-2</v>
      </c>
      <c r="E813" s="877">
        <f>IF(ISBLANK(EnergyPlus1.0!L112),"",EnergyPlus1.0!L112)</f>
        <v>1.7058528110091498E-2</v>
      </c>
      <c r="F813" s="877">
        <f>IF(ISBLANK(CodyRun!L112),"",CodyRun!L112)</f>
        <v>1.7329000000000001E-2</v>
      </c>
      <c r="G813" s="877">
        <f>IF(ISBLANK('HOT3000'!L112),"",'HOT3000'!L112)</f>
        <v>1.727306E-2</v>
      </c>
      <c r="H813" s="877">
        <f>IF(ISBLANK(YourData!L112),"",YourData!L112)</f>
        <v>1.707669006088456E-2</v>
      </c>
      <c r="I813" s="877"/>
      <c r="J813" s="877"/>
    </row>
    <row r="826" spans="1:10">
      <c r="A826" s="55" t="s">
        <v>484</v>
      </c>
    </row>
    <row r="827" spans="1:10">
      <c r="A827" s="2" t="s">
        <v>345</v>
      </c>
      <c r="B827" s="12"/>
      <c r="C827" s="12"/>
      <c r="D827" s="12"/>
    </row>
    <row r="828" spans="1:10">
      <c r="A828" s="2"/>
      <c r="B828" s="10"/>
      <c r="C828" s="10"/>
      <c r="D828" s="10"/>
      <c r="E828" s="10"/>
      <c r="F828" s="10"/>
    </row>
    <row r="829" spans="1:10">
      <c r="A829" s="2"/>
      <c r="B829" s="10" t="s">
        <v>237</v>
      </c>
      <c r="C829" s="10" t="s">
        <v>249</v>
      </c>
      <c r="D829" s="10" t="s">
        <v>250</v>
      </c>
      <c r="E829" s="10" t="s">
        <v>357</v>
      </c>
      <c r="F829" s="10" t="s">
        <v>304</v>
      </c>
      <c r="G829" s="10" t="s">
        <v>384</v>
      </c>
      <c r="H829" s="10" t="str">
        <f>YourData!J$4</f>
        <v>Tested Prg</v>
      </c>
      <c r="I829" s="10"/>
      <c r="J829" s="10"/>
    </row>
    <row r="830" spans="1:10">
      <c r="A830" t="s">
        <v>485</v>
      </c>
      <c r="B830" s="12">
        <f>IF(ISBLANK('TRNSYS-TUD'!B120),"",'TRNSYS-TUD'!B120)</f>
        <v>3892.9388508669631</v>
      </c>
      <c r="C830" s="12">
        <f>IF(ISBLANK('DOE22'!B120),"",'DOE22'!B120)</f>
        <v>3975.4583333333335</v>
      </c>
      <c r="D830" s="12">
        <f>IF(ISBLANK(DOE21E!B120),"",DOE21E!B120)</f>
        <v>3975.1666666666665</v>
      </c>
      <c r="E830" s="12">
        <f>IF(ISBLANK(EnergyPlus1.0!B120),"",EnergyPlus1.0!B120)</f>
        <v>4028.8241817073631</v>
      </c>
      <c r="F830" s="12">
        <f>IF(ISBLANK(CodyRun!B120),"",CodyRun!B120)</f>
        <v>3901.0416666666665</v>
      </c>
      <c r="G830" s="12">
        <f>IF(ISBLANK('HOT3000'!B120),"",'HOT3000'!B120)</f>
        <v>4073</v>
      </c>
      <c r="H830" s="12">
        <f>IF(ISBLANK(YourData!B120),"",YourData!B120)</f>
        <v>4019.4005179513838</v>
      </c>
      <c r="I830" s="877"/>
      <c r="J830" s="877"/>
    </row>
    <row r="831" spans="1:10">
      <c r="A831" t="s">
        <v>486</v>
      </c>
      <c r="B831" s="12">
        <f>IF(ISBLANK('TRNSYS-TUD'!B121),"",'TRNSYS-TUD'!B121)</f>
        <v>5044.9219465765182</v>
      </c>
      <c r="C831" s="12">
        <f>IF(ISBLANK('DOE22'!B121),"",'DOE22'!B121)</f>
        <v>5204.333333333333</v>
      </c>
      <c r="D831" s="12">
        <f>IF(ISBLANK(DOE21E!B121),"",DOE21E!B121)</f>
        <v>5204.083333333333</v>
      </c>
      <c r="E831" s="12">
        <f>IF(ISBLANK(EnergyPlus1.0!B121),"",EnergyPlus1.0!B121)</f>
        <v>5228.7799778248173</v>
      </c>
      <c r="F831" s="12">
        <f>IF(ISBLANK(CodyRun!B121),"",CodyRun!B121)</f>
        <v>5066.5</v>
      </c>
      <c r="G831" s="12">
        <f>IF(ISBLANK('HOT3000'!B121),"",'HOT3000'!B121)</f>
        <v>5230</v>
      </c>
      <c r="H831" s="12">
        <f>IF(ISBLANK(YourData!B121),"",YourData!B121)</f>
        <v>5244.4305503927026</v>
      </c>
      <c r="I831" s="877"/>
      <c r="J831" s="877"/>
    </row>
    <row r="832" spans="1:10">
      <c r="B832" s="115"/>
      <c r="C832" s="115"/>
      <c r="D832" s="115"/>
      <c r="E832" s="115"/>
      <c r="F832" s="115"/>
      <c r="G832" s="115"/>
    </row>
    <row r="833" spans="1:10">
      <c r="B833" s="115"/>
      <c r="C833" s="115"/>
      <c r="D833" s="115"/>
      <c r="E833" s="115"/>
      <c r="F833" s="115"/>
      <c r="G833" s="115"/>
    </row>
    <row r="834" spans="1:10">
      <c r="B834" s="115"/>
      <c r="C834" s="115"/>
      <c r="D834" s="115"/>
      <c r="E834" s="115"/>
      <c r="F834" s="115"/>
      <c r="G834" s="115"/>
    </row>
    <row r="835" spans="1:10">
      <c r="B835" s="115"/>
      <c r="C835" s="115"/>
      <c r="D835" s="115"/>
      <c r="E835" s="115"/>
      <c r="F835" s="115"/>
      <c r="G835" s="115"/>
    </row>
    <row r="836" spans="1:10">
      <c r="B836" s="115"/>
      <c r="C836" s="115"/>
      <c r="D836" s="115"/>
      <c r="E836" s="115"/>
      <c r="F836" s="115"/>
      <c r="G836" s="115"/>
    </row>
    <row r="837" spans="1:10">
      <c r="B837" s="115"/>
      <c r="C837" s="115"/>
      <c r="D837" s="115"/>
      <c r="E837" s="115"/>
      <c r="F837" s="115"/>
      <c r="G837" s="115"/>
    </row>
    <row r="838" spans="1:10">
      <c r="B838" s="115"/>
      <c r="C838" s="115"/>
      <c r="D838" s="115"/>
      <c r="E838" s="115"/>
      <c r="F838" s="115"/>
      <c r="G838" s="115"/>
    </row>
    <row r="839" spans="1:10">
      <c r="A839" t="s">
        <v>487</v>
      </c>
      <c r="B839" s="12">
        <f>IF(ISBLANK('TRNSYS-TUD'!B129),"",'TRNSYS-TUD'!B129)</f>
        <v>3022.7731715845357</v>
      </c>
      <c r="C839" s="12">
        <f>IF(ISBLANK('DOE22'!B129),"",'DOE22'!B129)</f>
        <v>3062</v>
      </c>
      <c r="D839" s="12">
        <f>IF(ISBLANK(DOE21E!B129),"",DOE21E!B129)</f>
        <v>3061.7916666666665</v>
      </c>
      <c r="E839" s="12">
        <f>IF(ISBLANK(EnergyPlus1.0!B129),"",EnergyPlus1.0!B129)</f>
        <v>3101.437208339988</v>
      </c>
      <c r="F839" s="12">
        <f>IF(ISBLANK(CodyRun!B129),"",CodyRun!B129)</f>
        <v>3091.5416666666665</v>
      </c>
      <c r="G839" s="12">
        <f>IF(ISBLANK('HOT3000'!B129),"",'HOT3000'!B129)</f>
        <v>3144</v>
      </c>
      <c r="H839" s="12">
        <f>IF(ISBLANK(YourData!B129),"",YourData!B129)</f>
        <v>3215.4095280665192</v>
      </c>
      <c r="I839" s="877"/>
      <c r="J839" s="877"/>
    </row>
    <row r="840" spans="1:10">
      <c r="A840" t="s">
        <v>488</v>
      </c>
      <c r="B840" s="12">
        <f>IF(ISBLANK('TRNSYS-TUD'!B130),"",'TRNSYS-TUD'!B130)</f>
        <v>3894.1232823866676</v>
      </c>
      <c r="C840" s="12">
        <f>IF(ISBLANK('DOE22'!B130),"",'DOE22'!B130)</f>
        <v>3978.2083333333335</v>
      </c>
      <c r="D840" s="12">
        <f>IF(ISBLANK(DOE21E!B130),"",DOE21E!B130)</f>
        <v>3978.0833333333335</v>
      </c>
      <c r="E840" s="12">
        <f>IF(ISBLANK(EnergyPlus1.0!B130),"",EnergyPlus1.0!B130)</f>
        <v>4028.6999198229551</v>
      </c>
      <c r="F840" s="12">
        <f>IF(ISBLANK(CodyRun!B130),"",CodyRun!B130)</f>
        <v>3934.625</v>
      </c>
      <c r="G840" s="12">
        <f>IF(ISBLANK('HOT3000'!B130),"",'HOT3000'!B130)</f>
        <v>4043</v>
      </c>
      <c r="H840" s="12">
        <f>IF(ISBLANK(YourData!B130),"",YourData!B130)</f>
        <v>4193.0069633784778</v>
      </c>
      <c r="I840" s="877"/>
      <c r="J840" s="877"/>
    </row>
    <row r="847" spans="1:10">
      <c r="A847" s="2" t="s">
        <v>230</v>
      </c>
      <c r="B847" s="12"/>
      <c r="C847" s="12"/>
      <c r="D847" s="12"/>
    </row>
    <row r="848" spans="1:10">
      <c r="A848" s="2"/>
      <c r="B848" s="10"/>
      <c r="C848" s="10"/>
      <c r="D848" s="10"/>
      <c r="E848" s="10"/>
      <c r="F848" s="10"/>
    </row>
    <row r="849" spans="1:10">
      <c r="A849" s="2"/>
      <c r="B849" s="10" t="s">
        <v>237</v>
      </c>
      <c r="C849" s="10" t="s">
        <v>249</v>
      </c>
      <c r="D849" s="10" t="s">
        <v>250</v>
      </c>
      <c r="E849" s="10" t="s">
        <v>357</v>
      </c>
      <c r="F849" s="10" t="s">
        <v>304</v>
      </c>
      <c r="G849" s="10" t="s">
        <v>384</v>
      </c>
      <c r="H849" s="10" t="str">
        <f>YourData!J$4</f>
        <v>Tested Prg</v>
      </c>
      <c r="I849" s="10"/>
      <c r="J849" s="10"/>
    </row>
    <row r="850" spans="1:10">
      <c r="A850" t="s">
        <v>485</v>
      </c>
      <c r="B850" s="12">
        <f>IF(ISBLANK('TRNSYS-TUD'!C120),"",'TRNSYS-TUD'!C120)</f>
        <v>3014.618966660435</v>
      </c>
      <c r="C850" s="12">
        <f>IF(ISBLANK('DOE22'!C120),"",'DOE22'!C120)</f>
        <v>3119.8333333333335</v>
      </c>
      <c r="D850" s="12">
        <f>IF(ISBLANK(DOE21E!C120),"",DOE21E!C120)</f>
        <v>3119.6666666666665</v>
      </c>
      <c r="E850" s="12">
        <f>IF(ISBLANK(EnergyPlus1.0!C120),"",EnergyPlus1.0!C120)</f>
        <v>3509.89685160519</v>
      </c>
      <c r="F850" s="12">
        <f>IF(ISBLANK(CodyRun!C120),"",CodyRun!C120)</f>
        <v>3020.0416666666665</v>
      </c>
      <c r="G850" s="12">
        <f>IF(ISBLANK('HOT3000'!C120),"",'HOT3000'!C120)</f>
        <v>3159</v>
      </c>
      <c r="H850" s="12">
        <f>IF(ISBLANK(YourData!C120),"",YourData!C120)</f>
        <v>3501.5101758647074</v>
      </c>
      <c r="I850" s="877"/>
      <c r="J850" s="877"/>
    </row>
    <row r="851" spans="1:10">
      <c r="A851" t="s">
        <v>486</v>
      </c>
      <c r="B851" s="12">
        <f>IF(ISBLANK('TRNSYS-TUD'!C121),"",'TRNSYS-TUD'!C121)</f>
        <v>4083.8828856110517</v>
      </c>
      <c r="C851" s="12">
        <f>IF(ISBLANK('DOE22'!C121),"",'DOE22'!C121)</f>
        <v>4263.541666666667</v>
      </c>
      <c r="D851" s="12">
        <f>IF(ISBLANK(DOE21E!C121),"",DOE21E!C121)</f>
        <v>4263.416666666667</v>
      </c>
      <c r="E851" s="12">
        <f>IF(ISBLANK(EnergyPlus1.0!C121),"",EnergyPlus1.0!C121)</f>
        <v>4663.2403216467364</v>
      </c>
      <c r="F851" s="12">
        <f>IF(ISBLANK(CodyRun!C121),"",CodyRun!C121)</f>
        <v>4105.958333333333</v>
      </c>
      <c r="G851" s="12">
        <f>IF(ISBLANK('HOT3000'!C121),"",'HOT3000'!C121)</f>
        <v>4239</v>
      </c>
      <c r="H851" s="12">
        <f>IF(ISBLANK(YourData!C121),"",YourData!C121)</f>
        <v>4677.8292055465799</v>
      </c>
      <c r="I851" s="877"/>
      <c r="J851" s="877"/>
    </row>
    <row r="852" spans="1:10">
      <c r="B852" s="115"/>
      <c r="C852" s="115"/>
      <c r="D852" s="115"/>
    </row>
    <row r="853" spans="1:10">
      <c r="B853" s="115"/>
      <c r="C853" s="115"/>
      <c r="D853" s="115"/>
    </row>
    <row r="854" spans="1:10">
      <c r="B854" s="115"/>
      <c r="C854" s="115"/>
      <c r="D854" s="115"/>
    </row>
    <row r="855" spans="1:10">
      <c r="B855" s="115"/>
      <c r="C855" s="115"/>
      <c r="D855" s="115"/>
    </row>
    <row r="856" spans="1:10">
      <c r="B856" s="115"/>
      <c r="C856" s="115"/>
      <c r="D856" s="115"/>
    </row>
    <row r="857" spans="1:10">
      <c r="B857" s="115"/>
      <c r="C857" s="115"/>
      <c r="D857" s="115"/>
    </row>
    <row r="858" spans="1:10">
      <c r="B858" s="115"/>
      <c r="C858" s="115"/>
      <c r="D858" s="115"/>
    </row>
    <row r="859" spans="1:10">
      <c r="A859" t="s">
        <v>487</v>
      </c>
      <c r="B859" s="12">
        <f>IF(ISBLANK('TRNSYS-TUD'!C129),"",'TRNSYS-TUD'!C129)</f>
        <v>2311.4724457669786</v>
      </c>
      <c r="C859" s="12">
        <f>IF(ISBLANK('DOE22'!C129),"",'DOE22'!C129)</f>
        <v>2390.041666666667</v>
      </c>
      <c r="D859" s="12">
        <f>IF(ISBLANK(DOE21E!C129),"",DOE21E!C129)</f>
        <v>2389.9166666666665</v>
      </c>
      <c r="E859" s="12">
        <f>IF(ISBLANK(EnergyPlus1.0!C129),"",EnergyPlus1.0!C129)</f>
        <v>2689.039878068229</v>
      </c>
      <c r="F859" s="12">
        <f>IF(ISBLANK(CodyRun!C129),"",CodyRun!C129)</f>
        <v>2378.4583333333335</v>
      </c>
      <c r="G859" s="12">
        <f>IF(ISBLANK('HOT3000'!C129),"",'HOT3000'!C129)</f>
        <v>2411</v>
      </c>
      <c r="H859" s="12">
        <f>IF(ISBLANK(YourData!C129),"",YourData!C129)</f>
        <v>2783.2508417308859</v>
      </c>
      <c r="I859" s="877"/>
      <c r="J859" s="877"/>
    </row>
    <row r="860" spans="1:10">
      <c r="A860" t="s">
        <v>488</v>
      </c>
      <c r="B860" s="12">
        <f>IF(ISBLANK('TRNSYS-TUD'!C130),"",'TRNSYS-TUD'!C130)</f>
        <v>3118.0954458757819</v>
      </c>
      <c r="C860" s="12">
        <f>IF(ISBLANK('DOE22'!C130),"",'DOE22'!C130)</f>
        <v>3243</v>
      </c>
      <c r="D860" s="12">
        <f>IF(ISBLANK(DOE21E!C130),"",DOE21E!C130)</f>
        <v>3242.9583333333335</v>
      </c>
      <c r="E860" s="12">
        <f>IF(ISBLANK(EnergyPlus1.0!C130),"",EnergyPlus1.0!C130)</f>
        <v>3578.6201505120316</v>
      </c>
      <c r="F860" s="12">
        <f>IF(ISBLANK(CodyRun!C130),"",CodyRun!C130)</f>
        <v>3165.5833333333335</v>
      </c>
      <c r="G860" s="12">
        <f>IF(ISBLANK('HOT3000'!C130),"",'HOT3000'!C130)</f>
        <v>3248</v>
      </c>
      <c r="H860" s="12">
        <f>IF(ISBLANK(YourData!C130),"",YourData!C130)</f>
        <v>3716.5231685054628</v>
      </c>
      <c r="I860" s="877"/>
      <c r="J860" s="877"/>
    </row>
    <row r="867" spans="1:10">
      <c r="A867" s="2" t="s">
        <v>231</v>
      </c>
      <c r="B867" s="12"/>
      <c r="C867" s="12"/>
      <c r="D867" s="12"/>
    </row>
    <row r="868" spans="1:10">
      <c r="A868" s="2"/>
      <c r="B868" s="10"/>
      <c r="C868" s="10"/>
      <c r="D868" s="10"/>
      <c r="E868" s="10"/>
      <c r="F868" s="10"/>
    </row>
    <row r="869" spans="1:10">
      <c r="A869" s="2"/>
      <c r="B869" s="10" t="s">
        <v>237</v>
      </c>
      <c r="C869" s="10" t="s">
        <v>249</v>
      </c>
      <c r="D869" s="10" t="s">
        <v>250</v>
      </c>
      <c r="E869" s="10" t="s">
        <v>357</v>
      </c>
      <c r="F869" s="10" t="s">
        <v>304</v>
      </c>
      <c r="G869" s="10" t="s">
        <v>384</v>
      </c>
      <c r="H869" s="10" t="str">
        <f>YourData!J$4</f>
        <v>Tested Prg</v>
      </c>
      <c r="I869" s="10"/>
      <c r="J869" s="10"/>
    </row>
    <row r="870" spans="1:10">
      <c r="A870" t="s">
        <v>485</v>
      </c>
      <c r="B870" s="12">
        <f>IF(ISBLANK('TRNSYS-TUD'!D120),"",'TRNSYS-TUD'!D120)</f>
        <v>376.076193513845</v>
      </c>
      <c r="C870" s="12">
        <f>IF(ISBLANK('DOE22'!D120),"",'DOE22'!D120)</f>
        <v>389.125</v>
      </c>
      <c r="D870" s="12">
        <f>IF(ISBLANK(DOE21E!D120),"",DOE21E!D120)</f>
        <v>389.08333333333331</v>
      </c>
      <c r="E870" s="12" t="str">
        <f>IF(ISBLANK(EnergyPlus1.0!D120),"",EnergyPlus1.0!D120)</f>
        <v/>
      </c>
      <c r="F870" s="12">
        <f>IF(ISBLANK(CodyRun!D120),"",CodyRun!D120)</f>
        <v>377.25</v>
      </c>
      <c r="G870" s="12">
        <f>IF(ISBLANK('HOT3000'!D120),"",'HOT3000'!D120)</f>
        <v>391</v>
      </c>
      <c r="H870" s="12" t="str">
        <f>IF(ISBLANK(YourData!D120),"",YourData!D120)</f>
        <v/>
      </c>
      <c r="I870" s="877"/>
      <c r="J870" s="877"/>
    </row>
    <row r="871" spans="1:10">
      <c r="A871" t="s">
        <v>486</v>
      </c>
      <c r="B871" s="12">
        <f>IF(ISBLANK('TRNSYS-TUD'!D121),"",'TRNSYS-TUD'!D121)</f>
        <v>411.49462555151172</v>
      </c>
      <c r="C871" s="12">
        <f>IF(ISBLANK('DOE22'!D121),"",'DOE22'!D121)</f>
        <v>426.33333333333331</v>
      </c>
      <c r="D871" s="12">
        <f>IF(ISBLANK(DOE21E!D121),"",DOE21E!D121)</f>
        <v>426.33333333333331</v>
      </c>
      <c r="E871" s="12" t="str">
        <f>IF(ISBLANK(EnergyPlus1.0!D121),"",EnergyPlus1.0!D121)</f>
        <v/>
      </c>
      <c r="F871" s="12">
        <f>IF(ISBLANK(CodyRun!D121),"",CodyRun!D121)</f>
        <v>411.33333333333331</v>
      </c>
      <c r="G871" s="12">
        <f>IF(ISBLANK('HOT3000'!D121),"",'HOT3000'!D121)</f>
        <v>424</v>
      </c>
      <c r="H871" s="12" t="str">
        <f>IF(ISBLANK(YourData!D121),"",YourData!D121)</f>
        <v/>
      </c>
      <c r="I871" s="877"/>
      <c r="J871" s="877"/>
    </row>
    <row r="872" spans="1:10">
      <c r="B872" s="115"/>
      <c r="C872" s="115"/>
      <c r="D872" s="115"/>
    </row>
    <row r="873" spans="1:10">
      <c r="B873" s="115"/>
      <c r="C873" s="115"/>
      <c r="D873" s="115"/>
    </row>
    <row r="874" spans="1:10">
      <c r="B874" s="115"/>
      <c r="C874" s="115"/>
      <c r="D874" s="115"/>
    </row>
    <row r="875" spans="1:10">
      <c r="B875" s="115"/>
      <c r="C875" s="115"/>
      <c r="D875" s="115"/>
    </row>
    <row r="876" spans="1:10">
      <c r="B876" s="115"/>
      <c r="C876" s="115"/>
      <c r="D876" s="115"/>
    </row>
    <row r="877" spans="1:10">
      <c r="B877" s="115"/>
      <c r="C877" s="115"/>
      <c r="D877" s="115"/>
    </row>
    <row r="878" spans="1:10">
      <c r="B878" s="115"/>
      <c r="C878" s="115"/>
      <c r="D878" s="115"/>
    </row>
    <row r="879" spans="1:10">
      <c r="A879" t="s">
        <v>487</v>
      </c>
      <c r="B879" s="12">
        <f>IF(ISBLANK('TRNSYS-TUD'!D129),"",'TRNSYS-TUD'!D129)</f>
        <v>304.56246547436837</v>
      </c>
      <c r="C879" s="12">
        <f>IF(ISBLANK('DOE22'!D129),"",'DOE22'!D129)</f>
        <v>311.16666666666669</v>
      </c>
      <c r="D879" s="12">
        <f>IF(ISBLANK(DOE21E!D129),"",DOE21E!D129)</f>
        <v>311.125</v>
      </c>
      <c r="E879" s="12" t="str">
        <f>IF(ISBLANK(EnergyPlus1.0!D129),"",EnergyPlus1.0!D129)</f>
        <v/>
      </c>
      <c r="F879" s="12">
        <f>IF(ISBLANK(CodyRun!D129),"",CodyRun!D129)</f>
        <v>305.33333333333331</v>
      </c>
      <c r="G879" s="12">
        <f>IF(ISBLANK('HOT3000'!D129),"",'HOT3000'!D129)</f>
        <v>314</v>
      </c>
      <c r="H879" s="12" t="str">
        <f>IF(ISBLANK(YourData!D129),"",YourData!D129)</f>
        <v/>
      </c>
      <c r="I879" s="877"/>
      <c r="J879" s="877"/>
    </row>
    <row r="880" spans="1:10">
      <c r="A880" t="s">
        <v>488</v>
      </c>
      <c r="B880" s="12">
        <f>IF(ISBLANK('TRNSYS-TUD'!D130),"",'TRNSYS-TUD'!D130)</f>
        <v>332.27711231819677</v>
      </c>
      <c r="C880" s="12">
        <f>IF(ISBLANK('DOE22'!D130),"",'DOE22'!D130)</f>
        <v>339.625</v>
      </c>
      <c r="D880" s="12">
        <f>IF(ISBLANK(DOE21E!D130),"",DOE21E!D130)</f>
        <v>339.625</v>
      </c>
      <c r="E880" s="12" t="str">
        <f>IF(ISBLANK(EnergyPlus1.0!D130),"",EnergyPlus1.0!D130)</f>
        <v/>
      </c>
      <c r="F880" s="12">
        <f>IF(ISBLANK(CodyRun!D130),"",CodyRun!D130)</f>
        <v>329.25</v>
      </c>
      <c r="G880" s="12">
        <f>IF(ISBLANK('HOT3000'!D130),"",'HOT3000'!D130)</f>
        <v>340</v>
      </c>
      <c r="H880" s="12" t="str">
        <f>IF(ISBLANK(YourData!D130),"",YourData!D130)</f>
        <v/>
      </c>
      <c r="I880" s="877"/>
      <c r="J880" s="877"/>
    </row>
    <row r="887" spans="1:10">
      <c r="A887" s="2" t="s">
        <v>232</v>
      </c>
      <c r="B887" s="12"/>
      <c r="C887" s="12"/>
      <c r="D887" s="12"/>
    </row>
    <row r="888" spans="1:10">
      <c r="A888" s="2"/>
      <c r="B888" s="10"/>
      <c r="C888" s="10"/>
      <c r="D888" s="10"/>
      <c r="E888" s="10"/>
      <c r="F888" s="10"/>
    </row>
    <row r="889" spans="1:10">
      <c r="A889" s="2"/>
      <c r="B889" s="10" t="s">
        <v>237</v>
      </c>
      <c r="C889" s="10" t="s">
        <v>249</v>
      </c>
      <c r="D889" s="10" t="s">
        <v>250</v>
      </c>
      <c r="E889" s="10" t="s">
        <v>357</v>
      </c>
      <c r="F889" s="10" t="s">
        <v>304</v>
      </c>
      <c r="G889" s="10" t="s">
        <v>384</v>
      </c>
      <c r="H889" s="10" t="str">
        <f>YourData!J$4</f>
        <v>Tested Prg</v>
      </c>
      <c r="I889" s="10"/>
      <c r="J889" s="10"/>
    </row>
    <row r="890" spans="1:10">
      <c r="A890" t="s">
        <v>485</v>
      </c>
      <c r="B890" s="12">
        <f>IF(ISBLANK('TRNSYS-TUD'!E120),"",'TRNSYS-TUD'!E120)</f>
        <v>502.2436906926834</v>
      </c>
      <c r="C890" s="12">
        <f>IF(ISBLANK('DOE22'!E120),"",'DOE22'!E120)</f>
        <v>466.5</v>
      </c>
      <c r="D890" s="12">
        <f>IF(ISBLANK(DOE21E!E120),"",DOE21E!E120)</f>
        <v>466.41666666666669</v>
      </c>
      <c r="E890" s="12">
        <f>IF(ISBLANK(EnergyPlus1.0!E120),"",EnergyPlus1.0!E120)</f>
        <v>518.92733010217285</v>
      </c>
      <c r="F890" s="12">
        <f>IF(ISBLANK(CodyRun!E120),"",CodyRun!E120)</f>
        <v>503.75</v>
      </c>
      <c r="G890" s="12">
        <f>IF(ISBLANK('HOT3000'!E120),"",'HOT3000'!E120)</f>
        <v>522</v>
      </c>
      <c r="H890" s="12">
        <f>IF(ISBLANK(YourData!E120),"",YourData!E120)</f>
        <v>517.89034208667601</v>
      </c>
      <c r="I890" s="877"/>
      <c r="J890" s="877"/>
    </row>
    <row r="891" spans="1:10">
      <c r="A891" t="s">
        <v>486</v>
      </c>
      <c r="B891" s="12">
        <f>IF(ISBLANK('TRNSYS-TUD'!E121),"",'TRNSYS-TUD'!E121)</f>
        <v>549.54443541395437</v>
      </c>
      <c r="C891" s="12">
        <f>IF(ISBLANK('DOE22'!E121),"",'DOE22'!E121)</f>
        <v>514.45833333333337</v>
      </c>
      <c r="D891" s="12">
        <f>IF(ISBLANK(DOE21E!E121),"",DOE21E!E121)</f>
        <v>514.33333333333337</v>
      </c>
      <c r="E891" s="12">
        <f>IF(ISBLANK(EnergyPlus1.0!E121),"",EnergyPlus1.0!E121)</f>
        <v>565.53965617808058</v>
      </c>
      <c r="F891" s="12">
        <f>IF(ISBLANK(CodyRun!E121),"",CodyRun!E121)</f>
        <v>549.20833333333337</v>
      </c>
      <c r="G891" s="12">
        <f>IF(ISBLANK('HOT3000'!E121),"",'HOT3000'!E121)</f>
        <v>566</v>
      </c>
      <c r="H891" s="12">
        <f>IF(ISBLANK(YourData!E121),"",YourData!E121)</f>
        <v>566.60134484612377</v>
      </c>
      <c r="I891" s="877"/>
      <c r="J891" s="877"/>
    </row>
    <row r="892" spans="1:10">
      <c r="B892" s="115"/>
      <c r="C892" s="115"/>
      <c r="D892" s="115"/>
    </row>
    <row r="893" spans="1:10">
      <c r="B893" s="115"/>
      <c r="C893" s="115"/>
      <c r="D893" s="115"/>
    </row>
    <row r="894" spans="1:10">
      <c r="B894" s="115"/>
      <c r="C894" s="115"/>
      <c r="D894" s="115"/>
    </row>
    <row r="895" spans="1:10">
      <c r="B895" s="115"/>
      <c r="C895" s="115"/>
      <c r="D895" s="115"/>
    </row>
    <row r="896" spans="1:10">
      <c r="B896" s="115"/>
      <c r="C896" s="115"/>
      <c r="D896" s="115"/>
    </row>
    <row r="897" spans="1:10">
      <c r="B897" s="115"/>
      <c r="C897" s="115"/>
      <c r="D897" s="115"/>
    </row>
    <row r="898" spans="1:10">
      <c r="B898" s="115"/>
      <c r="C898" s="115"/>
      <c r="D898" s="115"/>
    </row>
    <row r="899" spans="1:10">
      <c r="A899" t="s">
        <v>487</v>
      </c>
      <c r="B899" s="12">
        <f>IF(ISBLANK('TRNSYS-TUD'!E129),"",'TRNSYS-TUD'!E129)</f>
        <v>406.73826034318864</v>
      </c>
      <c r="C899" s="12">
        <f>IF(ISBLANK('DOE22'!E129),"",'DOE22'!E129)</f>
        <v>360.79166666666669</v>
      </c>
      <c r="D899" s="12">
        <f>IF(ISBLANK(DOE21E!E129),"",DOE21E!E129)</f>
        <v>360.75</v>
      </c>
      <c r="E899" s="12">
        <f>IF(ISBLANK(EnergyPlus1.0!E129),"",EnergyPlus1.0!E129)</f>
        <v>412.39733027175924</v>
      </c>
      <c r="F899" s="12">
        <f>IF(ISBLANK(CodyRun!E129),"",CodyRun!E129)</f>
        <v>407.75</v>
      </c>
      <c r="G899" s="12">
        <f>IF(ISBLANK('HOT3000'!E129),"",'HOT3000'!E129)</f>
        <v>419</v>
      </c>
      <c r="H899" s="12">
        <f>IF(ISBLANK(YourData!E129),"",YourData!E129)</f>
        <v>432.15868633563349</v>
      </c>
      <c r="I899" s="877"/>
      <c r="J899" s="877"/>
    </row>
    <row r="900" spans="1:10">
      <c r="A900" t="s">
        <v>488</v>
      </c>
      <c r="B900" s="12">
        <f>IF(ISBLANK('TRNSYS-TUD'!E130),"",'TRNSYS-TUD'!E130)</f>
        <v>443.75072419268855</v>
      </c>
      <c r="C900" s="12">
        <f>IF(ISBLANK('DOE22'!E130),"",'DOE22'!E130)</f>
        <v>395.58333333333331</v>
      </c>
      <c r="D900" s="12">
        <f>IF(ISBLANK(DOE21E!E130),"",DOE21E!E130)</f>
        <v>395.5</v>
      </c>
      <c r="E900" s="12">
        <f>IF(ISBLANK(EnergyPlus1.0!E130),"",EnergyPlus1.0!E130)</f>
        <v>450.07976931092344</v>
      </c>
      <c r="F900" s="12">
        <f>IF(ISBLANK(CodyRun!E130),"",CodyRun!E130)</f>
        <v>439.79166666666669</v>
      </c>
      <c r="G900" s="12">
        <f>IF(ISBLANK('HOT3000'!E130),"",'HOT3000'!E130)</f>
        <v>454</v>
      </c>
      <c r="H900" s="12">
        <f>IF(ISBLANK(YourData!E130),"",YourData!E130)</f>
        <v>476.48379487301554</v>
      </c>
      <c r="I900" s="877"/>
      <c r="J900" s="877"/>
    </row>
    <row r="907" spans="1:10">
      <c r="A907" s="2" t="s">
        <v>344</v>
      </c>
      <c r="B907" s="12"/>
      <c r="C907" s="12"/>
      <c r="D907" s="12"/>
    </row>
    <row r="908" spans="1:10">
      <c r="A908" s="2"/>
      <c r="B908" s="10"/>
      <c r="C908" s="10"/>
      <c r="D908" s="10"/>
      <c r="E908" s="10"/>
      <c r="F908" s="10"/>
    </row>
    <row r="909" spans="1:10">
      <c r="A909" s="2"/>
      <c r="B909" s="10" t="s">
        <v>237</v>
      </c>
      <c r="C909" s="10" t="s">
        <v>249</v>
      </c>
      <c r="D909" s="10" t="s">
        <v>250</v>
      </c>
      <c r="E909" s="10" t="s">
        <v>357</v>
      </c>
      <c r="F909" s="10" t="s">
        <v>304</v>
      </c>
      <c r="G909" s="10" t="s">
        <v>384</v>
      </c>
      <c r="H909" s="10" t="str">
        <f>YourData!J$4</f>
        <v>Tested Prg</v>
      </c>
      <c r="I909" s="10"/>
      <c r="J909" s="10"/>
    </row>
    <row r="910" spans="1:10">
      <c r="A910" t="s">
        <v>485</v>
      </c>
      <c r="B910" s="12">
        <f>IF(ISBLANK('TRNSYS-TUD'!F120),"",'TRNSYS-TUD'!F120)</f>
        <v>13185.687083333332</v>
      </c>
      <c r="C910" s="12">
        <f>IF(ISBLANK('DOE22'!F120),"",'DOE22'!F120)</f>
        <v>13732.699787500002</v>
      </c>
      <c r="D910" s="12">
        <f>IF(ISBLANK(DOE21E!F120),"",DOE21E!F120)</f>
        <v>13732.907400000002</v>
      </c>
      <c r="E910" s="12">
        <f>IF(ISBLANK(EnergyPlus1.0!F120),"",EnergyPlus1.0!F120)</f>
        <v>13655.265919917343</v>
      </c>
      <c r="F910" s="12">
        <f>IF(ISBLANK(CodyRun!F120),"",CodyRun!F120)</f>
        <v>13169.541666666666</v>
      </c>
      <c r="G910" s="12">
        <f>IF(ISBLANK('HOT3000'!F120),"",'HOT3000'!F120)</f>
        <v>13673</v>
      </c>
      <c r="H910" s="12">
        <f>IF(ISBLANK(YourData!F120),"",YourData!F120)</f>
        <v>13653.811898903352</v>
      </c>
      <c r="I910" s="877"/>
      <c r="J910" s="877"/>
    </row>
    <row r="911" spans="1:10">
      <c r="A911" t="s">
        <v>486</v>
      </c>
      <c r="B911" s="12">
        <f>IF(ISBLANK('TRNSYS-TUD'!F121),"",'TRNSYS-TUD'!F121)</f>
        <v>13188.050416666667</v>
      </c>
      <c r="C911" s="12">
        <f>IF(ISBLANK('DOE22'!F121),"",'DOE22'!F121)</f>
        <v>13837.531887500001</v>
      </c>
      <c r="D911" s="12">
        <f>IF(ISBLANK(DOE21E!F121),"",DOE21E!F121)</f>
        <v>13837.385337500002</v>
      </c>
      <c r="E911" s="12">
        <f>IF(ISBLANK(EnergyPlus1.0!F121),"",EnergyPlus1.0!F121)</f>
        <v>13733.074947534429</v>
      </c>
      <c r="F911" s="12">
        <f>IF(ISBLANK(CodyRun!F121),"",CodyRun!F121)</f>
        <v>13198.083333333334</v>
      </c>
      <c r="G911" s="12">
        <f>IF(ISBLANK('HOT3000'!F121),"",'HOT3000'!F121)</f>
        <v>13727</v>
      </c>
      <c r="H911" s="12">
        <f>IF(ISBLANK(YourData!F121),"",YourData!F121)</f>
        <v>13734.138977907454</v>
      </c>
      <c r="I911" s="877"/>
      <c r="J911" s="877"/>
    </row>
    <row r="912" spans="1:10">
      <c r="B912" s="115"/>
      <c r="C912" s="115"/>
      <c r="D912" s="115"/>
    </row>
    <row r="913" spans="1:10">
      <c r="B913" s="115"/>
      <c r="C913" s="115"/>
      <c r="D913" s="115"/>
    </row>
    <row r="914" spans="1:10">
      <c r="B914" s="115"/>
      <c r="C914" s="115"/>
      <c r="D914" s="115"/>
    </row>
    <row r="915" spans="1:10">
      <c r="B915" s="115"/>
      <c r="C915" s="115"/>
      <c r="D915" s="115"/>
    </row>
    <row r="916" spans="1:10">
      <c r="B916" s="115"/>
      <c r="C916" s="115"/>
      <c r="D916" s="115"/>
    </row>
    <row r="917" spans="1:10">
      <c r="B917" s="115"/>
      <c r="C917" s="115"/>
      <c r="D917" s="115"/>
    </row>
    <row r="918" spans="1:10">
      <c r="B918" s="115"/>
      <c r="C918" s="115"/>
      <c r="D918" s="115"/>
    </row>
    <row r="919" spans="1:10">
      <c r="A919" t="s">
        <v>487</v>
      </c>
      <c r="B919" s="12">
        <f>IF(ISBLANK('TRNSYS-TUD'!F129),"",'TRNSYS-TUD'!F129)</f>
        <v>9353.163333333332</v>
      </c>
      <c r="C919" s="12">
        <f>IF(ISBLANK('DOE22'!F129),"",'DOE22'!F129)</f>
        <v>9721.1500000000015</v>
      </c>
      <c r="D919" s="12">
        <f>IF(ISBLANK(DOE21E!F129),"",DOE21E!F129)</f>
        <v>9721.3942500000012</v>
      </c>
      <c r="E919" s="12">
        <f>IF(ISBLANK(EnergyPlus1.0!F129),"",EnergyPlus1.0!F129)</f>
        <v>9775.2401048995252</v>
      </c>
      <c r="F919" s="12">
        <f>IF(ISBLANK(CodyRun!F129),"",CodyRun!F129)</f>
        <v>9365.4583333333339</v>
      </c>
      <c r="G919" s="12">
        <f>IF(ISBLANK('HOT3000'!F129),"",'HOT3000'!F129)</f>
        <v>9798</v>
      </c>
      <c r="H919" s="12">
        <f>IF(ISBLANK(YourData!F129),"",YourData!F129)</f>
        <v>9795.0028106503087</v>
      </c>
      <c r="I919" s="877"/>
      <c r="J919" s="877"/>
    </row>
    <row r="920" spans="1:10">
      <c r="A920" t="s">
        <v>488</v>
      </c>
      <c r="B920" s="12">
        <f>IF(ISBLANK('TRNSYS-TUD'!F130),"",'TRNSYS-TUD'!F130)</f>
        <v>9376.2962500000012</v>
      </c>
      <c r="C920" s="12">
        <f>IF(ISBLANK('DOE22'!F130),"",'DOE22'!F130)</f>
        <v>9760.7917750000015</v>
      </c>
      <c r="D920" s="12">
        <f>IF(ISBLANK(DOE21E!F130),"",DOE21E!F130)</f>
        <v>9760.6940750000012</v>
      </c>
      <c r="E920" s="12">
        <f>IF(ISBLANK(EnergyPlus1.0!F130),"",EnergyPlus1.0!F130)</f>
        <v>9835.1361495596175</v>
      </c>
      <c r="F920" s="12">
        <f>IF(ISBLANK(CodyRun!F130),"",CodyRun!F130)</f>
        <v>9387.625</v>
      </c>
      <c r="G920" s="12">
        <f>IF(ISBLANK('HOT3000'!F130),"",'HOT3000'!F130)</f>
        <v>9834</v>
      </c>
      <c r="H920" s="12">
        <f>IF(ISBLANK(YourData!F130),"",YourData!F130)</f>
        <v>9861.5361723056612</v>
      </c>
      <c r="I920" s="877"/>
      <c r="J920" s="877"/>
    </row>
    <row r="927" spans="1:10">
      <c r="A927" s="2" t="s">
        <v>233</v>
      </c>
      <c r="B927" s="12"/>
      <c r="C927" s="12"/>
      <c r="D927" s="12"/>
    </row>
    <row r="928" spans="1:10">
      <c r="A928" s="2"/>
      <c r="B928" s="10"/>
      <c r="C928" s="10"/>
      <c r="D928" s="10"/>
      <c r="E928" s="10"/>
      <c r="F928" s="10"/>
    </row>
    <row r="929" spans="1:13">
      <c r="A929" s="2"/>
      <c r="B929" s="10" t="s">
        <v>237</v>
      </c>
      <c r="C929" s="10" t="s">
        <v>249</v>
      </c>
      <c r="D929" s="10" t="s">
        <v>250</v>
      </c>
      <c r="E929" s="10" t="s">
        <v>357</v>
      </c>
      <c r="F929" s="10" t="s">
        <v>304</v>
      </c>
      <c r="G929" s="10" t="s">
        <v>384</v>
      </c>
      <c r="H929" s="10" t="str">
        <f>YourData!J$4</f>
        <v>Tested Prg</v>
      </c>
      <c r="I929" s="10"/>
      <c r="J929" s="10"/>
    </row>
    <row r="930" spans="1:13">
      <c r="A930" t="s">
        <v>485</v>
      </c>
      <c r="B930" s="12">
        <f>IF(ISBLANK('TRNSYS-TUD'!G120),"",'TRNSYS-TUD'!G120)</f>
        <v>9374.7970833333329</v>
      </c>
      <c r="C930" s="12">
        <f>IF(ISBLANK('DOE22'!G120),"",'DOE22'!G120)</f>
        <v>9924.8178625000019</v>
      </c>
      <c r="D930" s="12">
        <f>IF(ISBLANK(DOE21E!G120),"",DOE21E!G120)</f>
        <v>9925.0254750000022</v>
      </c>
      <c r="E930" s="12">
        <f>IF(ISBLANK(EnergyPlus1.0!G120),"",EnergyPlus1.0!G120)</f>
        <v>9883.625888884264</v>
      </c>
      <c r="F930" s="12">
        <f>IF(ISBLANK(CodyRun!G120),"",CodyRun!G120)</f>
        <v>9365.4583333333339</v>
      </c>
      <c r="G930" s="12">
        <f>IF(ISBLANK('HOT3000'!G120),"",'HOT3000'!G120)</f>
        <v>9902</v>
      </c>
      <c r="H930" s="12">
        <f>IF(ISBLANK(YourData!G120),"",YourData!G120)</f>
        <v>9849.8797545516554</v>
      </c>
      <c r="I930" s="877"/>
      <c r="J930" s="877"/>
      <c r="K930" s="115"/>
      <c r="L930" s="115"/>
      <c r="M930" s="115"/>
    </row>
    <row r="931" spans="1:13">
      <c r="A931" t="s">
        <v>486</v>
      </c>
      <c r="B931" s="12">
        <f>IF(ISBLANK('TRNSYS-TUD'!G121),"",'TRNSYS-TUD'!G121)</f>
        <v>9377.6866666666665</v>
      </c>
      <c r="C931" s="12">
        <f>IF(ISBLANK('DOE22'!G121),"",'DOE22'!G121)</f>
        <v>9981.2396125000014</v>
      </c>
      <c r="D931" s="12">
        <f>IF(ISBLANK(DOE21E!G121),"",DOE21E!G121)</f>
        <v>9981.0930625000019</v>
      </c>
      <c r="E931" s="12">
        <f>IF(ISBLANK(EnergyPlus1.0!G121),"",EnergyPlus1.0!G121)</f>
        <v>9952.5712747156595</v>
      </c>
      <c r="F931" s="12">
        <f>IF(ISBLANK(CodyRun!G121),"",CodyRun!G121)</f>
        <v>9387.625</v>
      </c>
      <c r="G931" s="12">
        <f>IF(ISBLANK('HOT3000'!G121),"",'HOT3000'!G121)</f>
        <v>9946</v>
      </c>
      <c r="H931" s="12">
        <f>IF(ISBLANK(YourData!G121),"",YourData!G121)</f>
        <v>9923.888363285485</v>
      </c>
      <c r="I931" s="877"/>
      <c r="J931" s="877"/>
      <c r="K931" s="115"/>
      <c r="L931" s="115"/>
      <c r="M931" s="115"/>
    </row>
    <row r="932" spans="1:13">
      <c r="B932" s="115"/>
      <c r="C932" s="115"/>
      <c r="D932" s="115"/>
      <c r="E932" s="115"/>
      <c r="F932" s="115"/>
      <c r="G932" s="115"/>
      <c r="H932" s="115"/>
      <c r="I932" s="115"/>
      <c r="J932" s="115"/>
      <c r="K932" s="115"/>
      <c r="L932" s="115"/>
      <c r="M932" s="115"/>
    </row>
    <row r="933" spans="1:13">
      <c r="B933" s="115"/>
      <c r="C933" s="115"/>
      <c r="D933" s="115"/>
      <c r="E933" s="115"/>
      <c r="F933" s="115"/>
      <c r="G933" s="115"/>
      <c r="H933" s="115"/>
      <c r="I933" s="115"/>
      <c r="J933" s="115"/>
      <c r="K933" s="115"/>
      <c r="L933" s="115"/>
      <c r="M933" s="115"/>
    </row>
    <row r="934" spans="1:13">
      <c r="B934" s="115"/>
      <c r="C934" s="115"/>
      <c r="D934" s="115"/>
      <c r="E934" s="115"/>
      <c r="F934" s="115"/>
      <c r="G934" s="115"/>
      <c r="H934" s="115"/>
      <c r="I934" s="115"/>
      <c r="J934" s="115"/>
      <c r="K934" s="115"/>
      <c r="L934" s="115"/>
      <c r="M934" s="115"/>
    </row>
    <row r="935" spans="1:13">
      <c r="B935" s="115"/>
      <c r="C935" s="115"/>
      <c r="D935" s="115"/>
      <c r="E935" s="115"/>
      <c r="F935" s="115"/>
      <c r="G935" s="115"/>
      <c r="H935" s="115"/>
      <c r="I935" s="115"/>
      <c r="J935" s="115"/>
      <c r="K935" s="115"/>
      <c r="L935" s="115"/>
      <c r="M935" s="115"/>
    </row>
    <row r="936" spans="1:13">
      <c r="B936" s="115"/>
      <c r="C936" s="115"/>
      <c r="D936" s="115"/>
      <c r="E936" s="115"/>
      <c r="F936" s="115"/>
      <c r="G936" s="115"/>
      <c r="H936" s="115"/>
      <c r="I936" s="115"/>
      <c r="J936" s="115"/>
      <c r="K936" s="115"/>
      <c r="L936" s="115"/>
      <c r="M936" s="115"/>
    </row>
    <row r="937" spans="1:13">
      <c r="B937" s="115"/>
      <c r="C937" s="115"/>
      <c r="D937" s="115"/>
      <c r="E937" s="115"/>
      <c r="F937" s="115"/>
      <c r="G937" s="115"/>
      <c r="H937" s="115"/>
      <c r="I937" s="115"/>
      <c r="J937" s="115"/>
      <c r="K937" s="115"/>
      <c r="L937" s="115"/>
      <c r="M937" s="115"/>
    </row>
    <row r="938" spans="1:13">
      <c r="B938" s="115"/>
      <c r="C938" s="115"/>
      <c r="D938" s="115"/>
      <c r="E938" s="115"/>
      <c r="F938" s="115"/>
      <c r="G938" s="115"/>
      <c r="H938" s="115"/>
      <c r="I938" s="115"/>
      <c r="J938" s="115"/>
      <c r="K938" s="115"/>
      <c r="L938" s="115"/>
      <c r="M938" s="115"/>
    </row>
    <row r="939" spans="1:13">
      <c r="A939" t="s">
        <v>487</v>
      </c>
      <c r="B939" s="12">
        <f>IF(ISBLANK('TRNSYS-TUD'!G129),"",'TRNSYS-TUD'!G129)</f>
        <v>9353.163333333332</v>
      </c>
      <c r="C939" s="12">
        <f>IF(ISBLANK('DOE22'!G129),"",'DOE22'!G129)</f>
        <v>9721.1500000000015</v>
      </c>
      <c r="D939" s="12">
        <f>IF(ISBLANK(DOE21E!G129),"",DOE21E!G129)</f>
        <v>9721.3942500000012</v>
      </c>
      <c r="E939" s="12">
        <f>IF(ISBLANK(EnergyPlus1.0!G129),"",EnergyPlus1.0!G129)</f>
        <v>9775.2401048995252</v>
      </c>
      <c r="F939" s="12">
        <f>IF(ISBLANK(CodyRun!G129),"",CodyRun!G129)</f>
        <v>9365.4583333333339</v>
      </c>
      <c r="G939" s="12">
        <f>IF(ISBLANK('HOT3000'!G129),"",'HOT3000'!G129)</f>
        <v>9798</v>
      </c>
      <c r="H939" s="12">
        <f>IF(ISBLANK(YourData!G129),"",YourData!G129)</f>
        <v>9795.0028106503087</v>
      </c>
      <c r="I939" s="877"/>
      <c r="J939" s="877"/>
      <c r="K939" s="115"/>
      <c r="L939" s="115"/>
      <c r="M939" s="115"/>
    </row>
    <row r="940" spans="1:13">
      <c r="A940" t="s">
        <v>488</v>
      </c>
      <c r="B940" s="12">
        <f>IF(ISBLANK('TRNSYS-TUD'!G130),"",'TRNSYS-TUD'!G130)</f>
        <v>9376.2962500000012</v>
      </c>
      <c r="C940" s="12">
        <f>IF(ISBLANK('DOE22'!G130),"",'DOE22'!G130)</f>
        <v>9760.7673500000019</v>
      </c>
      <c r="D940" s="12">
        <f>IF(ISBLANK(DOE21E!G130),"",DOE21E!G130)</f>
        <v>9760.6696500000016</v>
      </c>
      <c r="E940" s="12">
        <f>IF(ISBLANK(EnergyPlus1.0!G130),"",EnergyPlus1.0!G130)</f>
        <v>9835.1361495596175</v>
      </c>
      <c r="F940" s="12">
        <f>IF(ISBLANK(CodyRun!G130),"",CodyRun!G130)</f>
        <v>9387.625</v>
      </c>
      <c r="G940" s="12">
        <f>IF(ISBLANK('HOT3000'!G130),"",'HOT3000'!G130)</f>
        <v>9834</v>
      </c>
      <c r="H940" s="12">
        <f>IF(ISBLANK(YourData!G130),"",YourData!G130)</f>
        <v>9861.5361723056612</v>
      </c>
      <c r="I940" s="877"/>
      <c r="J940" s="877"/>
      <c r="K940" s="115"/>
      <c r="L940" s="115"/>
      <c r="M940" s="115"/>
    </row>
    <row r="947" spans="1:24">
      <c r="A947" s="2" t="s">
        <v>234</v>
      </c>
      <c r="B947" s="12"/>
      <c r="C947" s="12"/>
      <c r="D947" s="12"/>
    </row>
    <row r="948" spans="1:24">
      <c r="A948" s="2"/>
      <c r="B948" s="10"/>
      <c r="C948" s="10"/>
      <c r="D948" s="10"/>
      <c r="E948" s="10"/>
      <c r="F948" s="10"/>
    </row>
    <row r="949" spans="1:24">
      <c r="A949" s="2"/>
      <c r="B949" s="10" t="s">
        <v>237</v>
      </c>
      <c r="C949" s="10" t="s">
        <v>249</v>
      </c>
      <c r="D949" s="10" t="s">
        <v>250</v>
      </c>
      <c r="E949" s="10" t="s">
        <v>357</v>
      </c>
      <c r="F949" s="10" t="s">
        <v>304</v>
      </c>
      <c r="G949" s="10" t="s">
        <v>384</v>
      </c>
      <c r="H949" s="10" t="str">
        <f>YourData!J$4</f>
        <v>Tested Prg</v>
      </c>
      <c r="I949" s="10"/>
      <c r="J949" s="10"/>
    </row>
    <row r="950" spans="1:24">
      <c r="A950" t="s">
        <v>485</v>
      </c>
      <c r="B950" s="12">
        <f>IF(ISBLANK('TRNSYS-TUD'!H120),"",'TRNSYS-TUD'!H120)</f>
        <v>3810.89</v>
      </c>
      <c r="C950" s="12">
        <f>IF(ISBLANK('DOE22'!H120),"",'DOE22'!H120)</f>
        <v>3807.8819250000001</v>
      </c>
      <c r="D950" s="12">
        <f>IF(ISBLANK(DOE21E!H120),"",DOE21E!H120)</f>
        <v>3807.8819250000001</v>
      </c>
      <c r="E950" s="12">
        <f>IF(ISBLANK(EnergyPlus1.0!H120),"",EnergyPlus1.0!H120)</f>
        <v>3771.6400310330823</v>
      </c>
      <c r="F950" s="12">
        <f>IF(ISBLANK(CodyRun!H120),"",CodyRun!H120)</f>
        <v>3804.375</v>
      </c>
      <c r="G950" s="12">
        <f>IF(ISBLANK('HOT3000'!H120),"",'HOT3000'!H120)</f>
        <v>3770</v>
      </c>
      <c r="H950" s="12">
        <f>IF(ISBLANK(YourData!H120),"",YourData!H120)</f>
        <v>3803.932144351696</v>
      </c>
      <c r="I950" s="877"/>
      <c r="J950" s="877"/>
      <c r="K950" s="115"/>
      <c r="L950" s="115"/>
      <c r="M950" s="115"/>
    </row>
    <row r="951" spans="1:24">
      <c r="A951" t="s">
        <v>486</v>
      </c>
      <c r="B951" s="12">
        <f>IF(ISBLANK('TRNSYS-TUD'!H121),"",'TRNSYS-TUD'!H121)</f>
        <v>3810.36375</v>
      </c>
      <c r="C951" s="12">
        <f>IF(ISBLANK('DOE22'!H121),"",'DOE22'!H121)</f>
        <v>3856.2922750000002</v>
      </c>
      <c r="D951" s="12">
        <f>IF(ISBLANK(DOE21E!H121),"",DOE21E!H121)</f>
        <v>3856.2922750000002</v>
      </c>
      <c r="E951" s="12">
        <f>IF(ISBLANK(EnergyPlus1.0!H121),"",EnergyPlus1.0!H121)</f>
        <v>3780.5036728187692</v>
      </c>
      <c r="F951" s="12">
        <f>IF(ISBLANK(CodyRun!H121),"",CodyRun!H121)</f>
        <v>3810.4166666666665</v>
      </c>
      <c r="G951" s="12">
        <f>IF(ISBLANK('HOT3000'!H121),"",'HOT3000'!H121)</f>
        <v>3780</v>
      </c>
      <c r="H951" s="12">
        <f>IF(ISBLANK(YourData!H121),"",YourData!H121)</f>
        <v>3810.2506146219707</v>
      </c>
      <c r="I951" s="877"/>
      <c r="J951" s="877"/>
      <c r="K951" s="115"/>
      <c r="L951" s="115"/>
      <c r="M951" s="115"/>
      <c r="N951" s="118"/>
      <c r="O951" s="118"/>
      <c r="P951" s="118"/>
      <c r="Q951" s="118"/>
      <c r="R951" s="118"/>
      <c r="S951" s="118"/>
      <c r="T951" s="118"/>
      <c r="U951" s="118"/>
      <c r="V951" s="118"/>
      <c r="W951" s="118"/>
      <c r="X951" s="118"/>
    </row>
    <row r="952" spans="1:24">
      <c r="B952" s="115"/>
      <c r="C952" s="115"/>
      <c r="D952" s="115"/>
      <c r="E952" s="115"/>
      <c r="F952" s="115"/>
      <c r="G952" s="115"/>
      <c r="H952" s="115"/>
      <c r="I952" s="115"/>
      <c r="J952" s="115"/>
      <c r="K952" s="115"/>
      <c r="L952" s="115"/>
      <c r="M952" s="115"/>
      <c r="N952" s="118"/>
      <c r="O952" s="118"/>
      <c r="P952" s="118"/>
      <c r="Q952" s="118"/>
      <c r="R952" s="118"/>
      <c r="S952" s="118"/>
      <c r="T952" s="118"/>
      <c r="U952" s="118"/>
      <c r="V952" s="118"/>
      <c r="W952" s="118"/>
      <c r="X952" s="118"/>
    </row>
    <row r="953" spans="1:24">
      <c r="B953" s="115"/>
      <c r="C953" s="115"/>
      <c r="D953" s="115"/>
      <c r="E953" s="115"/>
      <c r="F953" s="115"/>
      <c r="G953" s="115"/>
      <c r="H953" s="115"/>
      <c r="I953" s="115"/>
      <c r="J953" s="115"/>
      <c r="K953" s="115"/>
      <c r="L953" s="115"/>
      <c r="M953" s="115"/>
      <c r="N953" s="118"/>
      <c r="O953" s="118"/>
      <c r="P953" s="118"/>
      <c r="Q953" s="118"/>
      <c r="R953" s="118"/>
      <c r="S953" s="118"/>
      <c r="T953" s="118"/>
      <c r="U953" s="118"/>
      <c r="V953" s="118"/>
      <c r="W953" s="118"/>
      <c r="X953" s="118"/>
    </row>
    <row r="954" spans="1:24">
      <c r="B954" s="115"/>
      <c r="C954" s="115"/>
      <c r="D954" s="115"/>
      <c r="E954" s="115"/>
      <c r="F954" s="115"/>
      <c r="G954" s="115"/>
      <c r="H954" s="115"/>
      <c r="I954" s="115"/>
      <c r="J954" s="115"/>
      <c r="K954" s="115"/>
      <c r="L954" s="115"/>
      <c r="M954" s="115"/>
      <c r="N954" s="118"/>
      <c r="O954" s="118"/>
      <c r="P954" s="118"/>
      <c r="Q954" s="118"/>
      <c r="R954" s="118"/>
      <c r="S954" s="118"/>
      <c r="T954" s="118"/>
      <c r="U954" s="118"/>
      <c r="V954" s="118"/>
      <c r="W954" s="118"/>
      <c r="X954" s="118"/>
    </row>
    <row r="955" spans="1:24">
      <c r="B955" s="115"/>
      <c r="C955" s="115"/>
      <c r="D955" s="115"/>
      <c r="E955" s="115"/>
      <c r="F955" s="115"/>
      <c r="G955" s="115"/>
      <c r="H955" s="115"/>
      <c r="I955" s="115"/>
      <c r="J955" s="115"/>
      <c r="K955" s="115"/>
      <c r="L955" s="115"/>
      <c r="M955" s="115"/>
      <c r="N955" s="118"/>
      <c r="O955" s="118"/>
      <c r="P955" s="118"/>
      <c r="Q955" s="118"/>
      <c r="R955" s="118"/>
      <c r="S955" s="118"/>
      <c r="T955" s="118"/>
      <c r="U955" s="118"/>
      <c r="V955" s="118"/>
      <c r="W955" s="118"/>
      <c r="X955" s="118"/>
    </row>
    <row r="956" spans="1:24">
      <c r="B956" s="115"/>
      <c r="C956" s="115"/>
      <c r="D956" s="115"/>
      <c r="E956" s="115"/>
      <c r="F956" s="115"/>
      <c r="G956" s="115"/>
      <c r="H956" s="115"/>
      <c r="I956" s="115"/>
      <c r="J956" s="115"/>
      <c r="K956" s="115"/>
      <c r="L956" s="115"/>
      <c r="M956" s="115"/>
      <c r="N956" s="118"/>
      <c r="O956" s="118"/>
      <c r="P956" s="118"/>
      <c r="Q956" s="118"/>
      <c r="R956" s="118"/>
      <c r="S956" s="118"/>
      <c r="T956" s="118"/>
      <c r="U956" s="118"/>
      <c r="V956" s="118"/>
      <c r="W956" s="118"/>
      <c r="X956" s="118"/>
    </row>
    <row r="957" spans="1:24">
      <c r="B957" s="115"/>
      <c r="C957" s="115"/>
      <c r="D957" s="115"/>
      <c r="E957" s="115"/>
      <c r="F957" s="115"/>
      <c r="G957" s="115"/>
      <c r="H957" s="115"/>
      <c r="I957" s="115"/>
      <c r="J957" s="115"/>
      <c r="K957" s="115"/>
      <c r="L957" s="115"/>
      <c r="M957" s="115"/>
      <c r="N957" s="118"/>
      <c r="O957" s="118"/>
      <c r="P957" s="118"/>
      <c r="Q957" s="118"/>
      <c r="R957" s="118"/>
      <c r="S957" s="118"/>
      <c r="T957" s="118"/>
      <c r="U957" s="118"/>
      <c r="V957" s="118"/>
      <c r="W957" s="118"/>
      <c r="X957" s="118"/>
    </row>
    <row r="958" spans="1:24">
      <c r="B958" s="115"/>
      <c r="C958" s="115"/>
      <c r="D958" s="115"/>
      <c r="E958" s="115"/>
      <c r="F958" s="115"/>
      <c r="G958" s="115"/>
      <c r="H958" s="115"/>
      <c r="I958" s="115"/>
      <c r="J958" s="115"/>
      <c r="K958" s="115"/>
      <c r="L958" s="115"/>
      <c r="M958" s="115"/>
      <c r="N958" s="118"/>
      <c r="O958" s="118"/>
      <c r="P958" s="118"/>
      <c r="Q958" s="118"/>
      <c r="R958" s="118"/>
      <c r="S958" s="118"/>
      <c r="T958" s="118"/>
      <c r="U958" s="118"/>
      <c r="V958" s="118"/>
      <c r="W958" s="118"/>
      <c r="X958" s="118"/>
    </row>
    <row r="959" spans="1:24">
      <c r="A959" t="s">
        <v>487</v>
      </c>
      <c r="B959" s="12">
        <f>IF(ISBLANK('TRNSYS-TUD'!H129),"",'TRNSYS-TUD'!H129)</f>
        <v>-5.4771024999999994E-13</v>
      </c>
      <c r="C959" s="12">
        <f>IF(ISBLANK('DOE22'!H129),"",'DOE22'!H129)</f>
        <v>0</v>
      </c>
      <c r="D959" s="12">
        <f>IF(ISBLANK(DOE21E!H129),"",DOE21E!H129)</f>
        <v>0</v>
      </c>
      <c r="E959" s="12">
        <f>IF(ISBLANK(EnergyPlus1.0!H129),"",EnergyPlus1.0!H129)</f>
        <v>5.7129741266921631E-13</v>
      </c>
      <c r="F959" s="12">
        <f>IF(ISBLANK(CodyRun!H129),"",CodyRun!H129)</f>
        <v>0</v>
      </c>
      <c r="G959" s="12">
        <f>IF(ISBLANK('HOT3000'!H129),"",'HOT3000'!H129)</f>
        <v>0</v>
      </c>
      <c r="H959" s="12">
        <f>IF(ISBLANK(YourData!H129),"",YourData!H129)</f>
        <v>3.221127068779121E-13</v>
      </c>
      <c r="I959" s="877"/>
      <c r="J959" s="877"/>
      <c r="K959" s="115"/>
      <c r="L959" s="115"/>
      <c r="M959" s="115"/>
      <c r="N959" s="118"/>
      <c r="O959" s="118"/>
      <c r="P959" s="118"/>
      <c r="Q959" s="118"/>
      <c r="R959" s="118"/>
      <c r="S959" s="118"/>
      <c r="T959" s="118"/>
      <c r="U959" s="118"/>
      <c r="V959" s="118"/>
      <c r="W959" s="118"/>
      <c r="X959" s="118"/>
    </row>
    <row r="960" spans="1:24">
      <c r="A960" t="s">
        <v>488</v>
      </c>
      <c r="B960" s="12">
        <f>IF(ISBLANK('TRNSYS-TUD'!H130),"",'TRNSYS-TUD'!H130)</f>
        <v>7.2904616666666638E-13</v>
      </c>
      <c r="C960" s="12">
        <f>IF(ISBLANK('DOE22'!H130),"",'DOE22'!H130)</f>
        <v>2.4425000000000002E-2</v>
      </c>
      <c r="D960" s="12">
        <f>IF(ISBLANK(DOE21E!H130),"",DOE21E!H130)</f>
        <v>2.4425000000000002E-2</v>
      </c>
      <c r="E960" s="12">
        <f>IF(ISBLANK(EnergyPlus1.0!H130),"",EnergyPlus1.0!H130)</f>
        <v>6.6831018085832858E-13</v>
      </c>
      <c r="F960" s="12">
        <f>IF(ISBLANK(CodyRun!H130),"",CodyRun!H130)</f>
        <v>0</v>
      </c>
      <c r="G960" s="12">
        <f>IF(ISBLANK('HOT3000'!H130),"",'HOT3000'!H130)</f>
        <v>0</v>
      </c>
      <c r="H960" s="12">
        <f>IF(ISBLANK(YourData!H130),"",YourData!H130)</f>
        <v>6.7264712318622821E-13</v>
      </c>
      <c r="I960" s="877"/>
      <c r="J960" s="877"/>
      <c r="K960" s="115"/>
      <c r="L960" s="115"/>
      <c r="M960" s="115"/>
      <c r="N960" s="118"/>
      <c r="O960" s="118"/>
      <c r="P960" s="118"/>
      <c r="Q960" s="118"/>
      <c r="R960" s="118"/>
      <c r="S960" s="118"/>
      <c r="T960" s="118"/>
      <c r="U960" s="118"/>
      <c r="V960" s="118"/>
      <c r="W960" s="118"/>
      <c r="X960" s="118"/>
    </row>
    <row r="967" spans="1:13">
      <c r="A967" s="2" t="s">
        <v>235</v>
      </c>
      <c r="B967" s="12"/>
      <c r="C967" s="12"/>
      <c r="D967" s="12"/>
    </row>
    <row r="968" spans="1:13">
      <c r="A968" s="2"/>
      <c r="B968" s="10"/>
      <c r="C968" s="10"/>
      <c r="D968" s="10"/>
      <c r="E968" s="10"/>
      <c r="F968" s="10"/>
    </row>
    <row r="969" spans="1:13">
      <c r="A969" s="2"/>
      <c r="B969" s="10" t="s">
        <v>237</v>
      </c>
      <c r="C969" s="10" t="s">
        <v>249</v>
      </c>
      <c r="D969" s="10" t="s">
        <v>250</v>
      </c>
      <c r="E969" s="10" t="s">
        <v>357</v>
      </c>
      <c r="F969" s="10" t="s">
        <v>304</v>
      </c>
      <c r="G969" s="10" t="s">
        <v>384</v>
      </c>
      <c r="H969" s="10" t="str">
        <f>YourData!J$4</f>
        <v>Tested Prg</v>
      </c>
      <c r="I969" s="10"/>
      <c r="J969" s="10"/>
    </row>
    <row r="970" spans="1:13">
      <c r="A970" t="s">
        <v>485</v>
      </c>
      <c r="B970" s="877">
        <f>IF(ISBLANK('TRNSYS-TUD'!I120),"",'TRNSYS-TUD'!I120)</f>
        <v>1.0675479166666666E-2</v>
      </c>
      <c r="C970" s="877">
        <f>IF(ISBLANK('DOE22'!I120),"",'DOE22'!I120)</f>
        <v>1.0999999999999999E-2</v>
      </c>
      <c r="D970" s="877">
        <f>IF(ISBLANK(DOE21E!I120),"",DOE21E!I120)</f>
        <v>1.0999999999999999E-2</v>
      </c>
      <c r="E970" s="877">
        <f>IF(ISBLANK(EnergyPlus1.0!I120),"",EnergyPlus1.0!I120)</f>
        <v>1.0984301649756585E-2</v>
      </c>
      <c r="F970" s="877">
        <f>IF(ISBLANK(CodyRun!I120),"",CodyRun!I120)</f>
        <v>1.0937624999999999E-2</v>
      </c>
      <c r="G970" s="877">
        <f>IF(ISBLANK('HOT3000'!I120),"",'HOT3000'!I120)</f>
        <v>1.6E-2</v>
      </c>
      <c r="H970" s="877">
        <f>IF(ISBLANK(YourData!I120),"",YourData!I120)</f>
        <v>1.0645775663806589E-2</v>
      </c>
      <c r="I970" s="877"/>
      <c r="J970" s="877"/>
      <c r="K970" s="117"/>
      <c r="L970" s="117"/>
      <c r="M970" s="117"/>
    </row>
    <row r="971" spans="1:13">
      <c r="A971" t="s">
        <v>486</v>
      </c>
      <c r="B971" s="877">
        <f>IF(ISBLANK('TRNSYS-TUD'!I121),"",'TRNSYS-TUD'!I121)</f>
        <v>1.1168362500000001E-2</v>
      </c>
      <c r="C971" s="877">
        <f>IF(ISBLANK('DOE22'!I121),"",'DOE22'!I121)</f>
        <v>1.15E-2</v>
      </c>
      <c r="D971" s="877">
        <f>IF(ISBLANK(DOE21E!I121),"",DOE21E!I121)</f>
        <v>1.15E-2</v>
      </c>
      <c r="E971" s="877">
        <f>IF(ISBLANK(EnergyPlus1.0!I121),"",EnergyPlus1.0!I121)</f>
        <v>1.1459433329871279E-2</v>
      </c>
      <c r="F971" s="877">
        <f>IF(ISBLANK(CodyRun!I121),"",CodyRun!I121)</f>
        <v>1.1478791666666668E-2</v>
      </c>
      <c r="G971" s="877">
        <f>IF(ISBLANK('HOT3000'!I121),"",'HOT3000'!I121)</f>
        <v>1.0999999999999999E-2</v>
      </c>
      <c r="H971" s="877">
        <f>IF(ISBLANK(YourData!I121),"",YourData!I121)</f>
        <v>1.1143658184264675E-2</v>
      </c>
      <c r="I971" s="877"/>
      <c r="J971" s="877"/>
      <c r="K971" s="117"/>
      <c r="L971" s="117"/>
      <c r="M971" s="117"/>
    </row>
    <row r="972" spans="1:13">
      <c r="B972" s="318"/>
      <c r="C972" s="318"/>
      <c r="D972" s="318"/>
      <c r="E972" s="318"/>
      <c r="F972" s="318"/>
      <c r="G972" s="318"/>
      <c r="H972" s="117"/>
      <c r="I972" s="117"/>
      <c r="J972" s="117"/>
      <c r="K972" s="117"/>
      <c r="L972" s="117"/>
      <c r="M972" s="117"/>
    </row>
    <row r="973" spans="1:13">
      <c r="B973" s="318"/>
      <c r="C973" s="318"/>
      <c r="D973" s="318"/>
      <c r="E973" s="318"/>
      <c r="F973" s="318"/>
      <c r="G973" s="318"/>
      <c r="H973" s="117"/>
      <c r="I973" s="117"/>
      <c r="J973" s="117"/>
      <c r="K973" s="117"/>
      <c r="L973" s="117"/>
      <c r="M973" s="117"/>
    </row>
    <row r="974" spans="1:13">
      <c r="B974" s="318"/>
      <c r="C974" s="318"/>
      <c r="D974" s="318"/>
      <c r="E974" s="318"/>
      <c r="F974" s="318"/>
      <c r="G974" s="318"/>
      <c r="H974" s="117"/>
      <c r="I974" s="117"/>
      <c r="J974" s="117"/>
      <c r="K974" s="117"/>
      <c r="L974" s="117"/>
      <c r="M974" s="117"/>
    </row>
    <row r="975" spans="1:13">
      <c r="B975" s="318"/>
      <c r="C975" s="318"/>
      <c r="D975" s="318"/>
      <c r="E975" s="318"/>
      <c r="F975" s="318"/>
      <c r="G975" s="318"/>
      <c r="H975" s="117"/>
      <c r="I975" s="117"/>
      <c r="J975" s="117"/>
      <c r="K975" s="117"/>
      <c r="L975" s="117"/>
      <c r="M975" s="117"/>
    </row>
    <row r="976" spans="1:13">
      <c r="B976" s="318"/>
      <c r="C976" s="318"/>
      <c r="D976" s="318"/>
      <c r="E976" s="318"/>
      <c r="F976" s="318"/>
      <c r="G976" s="318"/>
      <c r="H976" s="117"/>
      <c r="I976" s="117"/>
      <c r="J976" s="117"/>
      <c r="K976" s="117"/>
      <c r="L976" s="117"/>
      <c r="M976" s="117"/>
    </row>
    <row r="977" spans="1:13">
      <c r="B977" s="318"/>
      <c r="C977" s="318"/>
      <c r="D977" s="318"/>
      <c r="E977" s="318"/>
      <c r="F977" s="318"/>
      <c r="G977" s="318"/>
      <c r="H977" s="117"/>
      <c r="I977" s="117"/>
      <c r="J977" s="117"/>
      <c r="K977" s="117"/>
      <c r="L977" s="117"/>
      <c r="M977" s="117"/>
    </row>
    <row r="978" spans="1:13">
      <c r="B978" s="318"/>
      <c r="C978" s="318"/>
      <c r="D978" s="318"/>
      <c r="E978" s="318"/>
      <c r="F978" s="318"/>
      <c r="G978" s="318"/>
      <c r="H978" s="117"/>
      <c r="I978" s="117"/>
      <c r="J978" s="117"/>
      <c r="K978" s="117"/>
      <c r="L978" s="117"/>
      <c r="M978" s="117"/>
    </row>
    <row r="979" spans="1:13">
      <c r="A979" t="s">
        <v>487</v>
      </c>
      <c r="B979" s="877">
        <f>IF(ISBLANK('TRNSYS-TUD'!I129),"",'TRNSYS-TUD'!I129)</f>
        <v>6.2079700000000036E-3</v>
      </c>
      <c r="C979" s="877">
        <f>IF(ISBLANK('DOE22'!I129),"",'DOE22'!I129)</f>
        <v>7.1000000000000004E-3</v>
      </c>
      <c r="D979" s="877">
        <f>IF(ISBLANK(DOE21E!I129),"",DOE21E!I129)</f>
        <v>7.1000000000000004E-3</v>
      </c>
      <c r="E979" s="877">
        <f>IF(ISBLANK(EnergyPlus1.0!I129),"",EnergyPlus1.0!I129)</f>
        <v>6.7531335321618334E-3</v>
      </c>
      <c r="F979" s="877">
        <f>IF(ISBLANK(CodyRun!I129),"",CodyRun!I129)</f>
        <v>5.4850000000000012E-3</v>
      </c>
      <c r="G979" s="877">
        <f>IF(ISBLANK('HOT3000'!I129),"",'HOT3000'!I129)</f>
        <v>6.7400000000000003E-3</v>
      </c>
      <c r="H979" s="877">
        <f>IF(ISBLANK(YourData!I129),"",YourData!I129)</f>
        <v>2.8697004143859732E-3</v>
      </c>
      <c r="I979" s="877"/>
      <c r="J979" s="877"/>
      <c r="K979" s="117"/>
      <c r="L979" s="117"/>
      <c r="M979" s="117"/>
    </row>
    <row r="980" spans="1:13">
      <c r="A980" t="s">
        <v>488</v>
      </c>
      <c r="B980" s="877">
        <f>IF(ISBLANK('TRNSYS-TUD'!I130),"",'TRNSYS-TUD'!I130)</f>
        <v>6.2079700000000036E-3</v>
      </c>
      <c r="C980" s="877">
        <f>IF(ISBLANK('DOE22'!I130),"",'DOE22'!I130)</f>
        <v>7.7999999999999996E-3</v>
      </c>
      <c r="D980" s="877">
        <f>IF(ISBLANK(DOE21E!I130),"",DOE21E!I130)</f>
        <v>7.7999999999999996E-3</v>
      </c>
      <c r="E980" s="877">
        <f>IF(ISBLANK(EnergyPlus1.0!I130),"",EnergyPlus1.0!I130)</f>
        <v>6.7531335321627676E-3</v>
      </c>
      <c r="F980" s="877">
        <f>IF(ISBLANK(CodyRun!I130),"",CodyRun!I130)</f>
        <v>5.4779999999999994E-3</v>
      </c>
      <c r="G980" s="877">
        <f>IF(ISBLANK('HOT3000'!I130),"",'HOT3000'!I130)</f>
        <v>6.7400000000000003E-3</v>
      </c>
      <c r="H980" s="877">
        <f>IF(ISBLANK(YourData!I130),"",YourData!I130)</f>
        <v>2.8697004143864321E-3</v>
      </c>
      <c r="I980" s="877"/>
      <c r="J980" s="877"/>
      <c r="K980" s="117"/>
      <c r="L980" s="117"/>
      <c r="M980" s="117"/>
    </row>
    <row r="987" spans="1:13">
      <c r="A987" s="2" t="s">
        <v>84</v>
      </c>
      <c r="B987" s="12"/>
      <c r="C987" s="12"/>
      <c r="D987" s="12"/>
    </row>
    <row r="988" spans="1:13">
      <c r="A988" s="2"/>
      <c r="B988" s="10"/>
      <c r="C988" s="10"/>
      <c r="D988" s="10"/>
      <c r="E988" s="10"/>
      <c r="F988" s="10"/>
    </row>
    <row r="989" spans="1:13">
      <c r="A989" s="2"/>
      <c r="B989" s="10" t="s">
        <v>237</v>
      </c>
      <c r="C989" s="10" t="s">
        <v>249</v>
      </c>
      <c r="D989" s="10" t="s">
        <v>250</v>
      </c>
      <c r="E989" s="10" t="s">
        <v>357</v>
      </c>
      <c r="F989" s="10" t="s">
        <v>304</v>
      </c>
      <c r="G989" s="10" t="s">
        <v>384</v>
      </c>
      <c r="H989" s="10" t="str">
        <f>YourData!J$4</f>
        <v>Tested Prg</v>
      </c>
      <c r="I989" s="10"/>
      <c r="J989" s="10"/>
    </row>
    <row r="990" spans="1:13">
      <c r="A990" t="s">
        <v>485</v>
      </c>
      <c r="B990" s="16">
        <f>IF(ISBLANK('TRNSYS-TUD'!J120),"",'TRNSYS-TUD'!J120)</f>
        <v>3.8447963185478624</v>
      </c>
      <c r="C990" s="16">
        <f>IF(ISBLANK('DOE22'!J120),"",'DOE22'!J120)</f>
        <v>3.9136115288250317</v>
      </c>
      <c r="D990" s="16">
        <f>IF(ISBLANK(DOE21E!J120),"",DOE21E!J120)</f>
        <v>3.9139030708941935</v>
      </c>
      <c r="E990" s="16">
        <f>IF(ISBLANK(EnergyPlus1.0!J120),"",EnergyPlus1.0!J120)</f>
        <v>3.8497467035744664</v>
      </c>
      <c r="F990" s="16">
        <f>IF(ISBLANK(CodyRun!J120),"",CodyRun!J120)</f>
        <v>3.8371600399082859</v>
      </c>
      <c r="G990" s="16">
        <f>IF(ISBLANK('HOT3000'!J120),"",'HOT3000'!J120)</f>
        <v>3.85</v>
      </c>
      <c r="H990" s="16">
        <f>IF(ISBLANK(YourData!J120),"",YourData!J120)</f>
        <v>3.8994066026186842</v>
      </c>
      <c r="I990" s="16"/>
      <c r="J990" s="16"/>
      <c r="K990" s="118"/>
      <c r="L990" s="118"/>
      <c r="M990" s="118"/>
    </row>
    <row r="991" spans="1:13">
      <c r="A991" t="s">
        <v>486</v>
      </c>
      <c r="B991" s="16">
        <f>IF(ISBLANK('TRNSYS-TUD'!J121),"",'TRNSYS-TUD'!J121)</f>
        <v>2.9312957592168609</v>
      </c>
      <c r="C991" s="16">
        <f>IF(ISBLANK('DOE22'!J121),"",'DOE22'!J121)</f>
        <v>2.9505118766491645</v>
      </c>
      <c r="D991" s="16">
        <f>IF(ISBLANK(DOE21E!J121),"",DOE21E!J121)</f>
        <v>2.9505592702169627</v>
      </c>
      <c r="E991" s="16">
        <f>IF(ISBLANK(EnergyPlus1.0!J121),"",EnergyPlus1.0!J121)</f>
        <v>2.9431302351671818</v>
      </c>
      <c r="F991" s="16">
        <f>IF(ISBLANK(CodyRun!J121),"",CodyRun!J121)</f>
        <v>2.9212653715068941</v>
      </c>
      <c r="G991" s="16">
        <f>IF(ISBLANK('HOT3000'!J121),"",'HOT3000'!J121)</f>
        <v>2.94</v>
      </c>
      <c r="H991" s="16">
        <f>IF(ISBLANK(YourData!J121),"",YourData!J121)</f>
        <v>2.9173697710102586</v>
      </c>
      <c r="I991" s="16"/>
      <c r="J991" s="16"/>
      <c r="K991" s="118"/>
      <c r="L991" s="118"/>
      <c r="M991" s="118"/>
    </row>
    <row r="992" spans="1:13">
      <c r="B992" s="118"/>
      <c r="C992" s="118"/>
      <c r="D992" s="118"/>
      <c r="E992" s="118"/>
      <c r="F992" s="118"/>
      <c r="G992" s="118"/>
      <c r="H992" s="118"/>
      <c r="I992" s="118"/>
      <c r="J992" s="118"/>
      <c r="K992" s="118"/>
      <c r="L992" s="118"/>
      <c r="M992" s="118"/>
    </row>
    <row r="993" spans="1:13">
      <c r="B993" s="118"/>
      <c r="C993" s="118"/>
      <c r="D993" s="118"/>
      <c r="E993" s="118"/>
      <c r="F993" s="118"/>
      <c r="G993" s="118"/>
      <c r="H993" s="118"/>
      <c r="I993" s="118"/>
      <c r="J993" s="118"/>
      <c r="K993" s="118"/>
      <c r="L993" s="118"/>
      <c r="M993" s="118"/>
    </row>
    <row r="994" spans="1:13">
      <c r="B994" s="118"/>
      <c r="C994" s="118"/>
      <c r="D994" s="118"/>
      <c r="E994" s="118"/>
      <c r="F994" s="118"/>
      <c r="G994" s="118"/>
      <c r="H994" s="118"/>
      <c r="I994" s="118"/>
      <c r="J994" s="118"/>
      <c r="K994" s="118"/>
      <c r="L994" s="118"/>
      <c r="M994" s="118"/>
    </row>
    <row r="995" spans="1:13">
      <c r="B995" s="118"/>
      <c r="C995" s="118"/>
      <c r="D995" s="118"/>
      <c r="E995" s="118"/>
      <c r="F995" s="118"/>
      <c r="G995" s="118"/>
      <c r="H995" s="118"/>
      <c r="I995" s="118"/>
      <c r="J995" s="118"/>
      <c r="K995" s="118"/>
      <c r="L995" s="118"/>
      <c r="M995" s="118"/>
    </row>
    <row r="996" spans="1:13">
      <c r="B996" s="118"/>
      <c r="C996" s="118"/>
      <c r="D996" s="118"/>
      <c r="E996" s="118"/>
      <c r="F996" s="118"/>
      <c r="G996" s="118"/>
      <c r="H996" s="118"/>
      <c r="I996" s="118"/>
      <c r="J996" s="118"/>
      <c r="K996" s="118"/>
      <c r="L996" s="118"/>
      <c r="M996" s="118"/>
    </row>
    <row r="997" spans="1:13">
      <c r="B997" s="118"/>
      <c r="C997" s="118"/>
      <c r="D997" s="118"/>
      <c r="E997" s="118"/>
      <c r="F997" s="118"/>
      <c r="G997" s="118"/>
      <c r="H997" s="118"/>
      <c r="I997" s="118"/>
      <c r="J997" s="118"/>
      <c r="K997" s="118"/>
      <c r="L997" s="118"/>
      <c r="M997" s="118"/>
    </row>
    <row r="998" spans="1:13">
      <c r="B998" s="118"/>
      <c r="C998" s="118"/>
      <c r="D998" s="118"/>
      <c r="E998" s="118"/>
      <c r="F998" s="118"/>
      <c r="G998" s="118"/>
      <c r="H998" s="118"/>
      <c r="I998" s="118"/>
      <c r="J998" s="118"/>
      <c r="K998" s="118"/>
      <c r="L998" s="118"/>
      <c r="M998" s="118"/>
    </row>
    <row r="999" spans="1:13">
      <c r="A999" t="s">
        <v>487</v>
      </c>
      <c r="B999" s="16">
        <f>IF(ISBLANK('TRNSYS-TUD'!J129),"",'TRNSYS-TUD'!J129)</f>
        <v>3.543099854148672</v>
      </c>
      <c r="C999" s="16">
        <f>IF(ISBLANK('DOE22'!J129),"",'DOE22'!J129)</f>
        <v>3.5988153449844984</v>
      </c>
      <c r="D999" s="16">
        <f>IF(ISBLANK(DOE21E!J129),"",DOE21E!J129)</f>
        <v>3.5991278364828387</v>
      </c>
      <c r="E999" s="16">
        <f>IF(ISBLANK(EnergyPlus1.0!J129),"",EnergyPlus1.0!J129)</f>
        <v>3.4413997539907051</v>
      </c>
      <c r="F999" s="16">
        <f>IF(ISBLANK(CodyRun!J129),"",CodyRun!J129)</f>
        <v>3.4604350566376669</v>
      </c>
      <c r="G999" s="16">
        <f>IF(ISBLANK('HOT3000'!J129),"",'HOT3000'!J129)</f>
        <v>3.59</v>
      </c>
      <c r="H999" s="16">
        <f>IF(ISBLANK(YourData!J129),"",YourData!J129)</f>
        <v>3.5192669894456445</v>
      </c>
      <c r="I999" s="16"/>
      <c r="J999" s="16"/>
      <c r="K999" s="118"/>
      <c r="L999" s="118"/>
      <c r="M999" s="118"/>
    </row>
    <row r="1000" spans="1:13">
      <c r="A1000" t="s">
        <v>488</v>
      </c>
      <c r="B1000" s="16">
        <f>IF(ISBLANK('TRNSYS-TUD'!J130),"",'TRNSYS-TUD'!J130)</f>
        <v>2.7196901396309143</v>
      </c>
      <c r="C1000" s="16">
        <f>IF(ISBLANK('DOE22'!J130),"",'DOE22'!J130)</f>
        <v>2.7244804507867837</v>
      </c>
      <c r="D1000" s="16">
        <f>IF(ISBLANK(DOE21E!J130),"",DOE21E!J130)</f>
        <v>2.7244848665999863</v>
      </c>
      <c r="E1000" s="16">
        <f>IF(ISBLANK(EnergyPlus1.0!J130),"",EnergyPlus1.0!J130)</f>
        <v>2.7795311738883801</v>
      </c>
      <c r="F1000" s="16">
        <f>IF(ISBLANK(CodyRun!J130),"",CodyRun!J130)</f>
        <v>2.6900388272911857</v>
      </c>
      <c r="G1000" s="16">
        <f>IF(ISBLANK('HOT3000'!J130),"",'HOT3000'!J130)</f>
        <v>2.74</v>
      </c>
      <c r="H1000" s="16">
        <f>IF(ISBLANK(YourData!J130),"",YourData!J130)</f>
        <v>2.6396466714203188</v>
      </c>
      <c r="I1000" s="16"/>
      <c r="J1000" s="16"/>
      <c r="K1000" s="118"/>
      <c r="L1000" s="118"/>
      <c r="M1000" s="118"/>
    </row>
    <row r="1001" spans="1:13">
      <c r="B1001" s="118"/>
      <c r="C1001" s="118"/>
      <c r="D1001" s="118"/>
      <c r="E1001" s="118"/>
      <c r="F1001" s="118"/>
      <c r="G1001" s="118"/>
      <c r="H1001" s="118"/>
      <c r="I1001" s="118"/>
      <c r="J1001" s="118"/>
      <c r="K1001" s="118"/>
      <c r="L1001" s="118"/>
      <c r="M1001" s="118"/>
    </row>
    <row r="1007" spans="1:13">
      <c r="A1007" s="2" t="s">
        <v>227</v>
      </c>
      <c r="B1007" s="12"/>
      <c r="C1007" s="12"/>
      <c r="D1007" s="12"/>
    </row>
    <row r="1008" spans="1:13">
      <c r="A1008" s="2"/>
      <c r="B1008" s="10"/>
      <c r="C1008" s="10"/>
      <c r="D1008" s="10"/>
      <c r="E1008" s="10"/>
      <c r="F1008" s="10"/>
    </row>
    <row r="1009" spans="1:13">
      <c r="A1009" s="2"/>
      <c r="B1009" s="10" t="s">
        <v>237</v>
      </c>
      <c r="C1009" s="10" t="s">
        <v>249</v>
      </c>
      <c r="D1009" s="10" t="s">
        <v>250</v>
      </c>
      <c r="E1009" s="10" t="s">
        <v>357</v>
      </c>
      <c r="F1009" s="10" t="s">
        <v>304</v>
      </c>
      <c r="G1009" s="10" t="s">
        <v>384</v>
      </c>
      <c r="H1009" s="10" t="str">
        <f>YourData!$J$4</f>
        <v>Tested Prg</v>
      </c>
      <c r="I1009" s="10"/>
      <c r="J1009" s="10"/>
    </row>
    <row r="1010" spans="1:13">
      <c r="A1010" t="s">
        <v>485</v>
      </c>
      <c r="B1010" s="13">
        <f>IF(ISBLANK('TRNSYS-TUD'!K120),"",'TRNSYS-TUD'!K120)</f>
        <v>16.791666666666664</v>
      </c>
      <c r="C1010" s="13">
        <f>IF(ISBLANK('DOE22'!K120),"",'DOE22'!K120)</f>
        <v>16.833333333333332</v>
      </c>
      <c r="D1010" s="13">
        <f>IF(ISBLANK(DOE21E!K120),"",DOE21E!K120)</f>
        <v>16.833333333333332</v>
      </c>
      <c r="E1010" s="13">
        <f>IF(ISBLANK(EnergyPlus1.0!K120),"",EnergyPlus1.0!K120)</f>
        <v>16.814583333333328</v>
      </c>
      <c r="F1010" s="13">
        <f>IF(ISBLANK(CodyRun!K120),"",CodyRun!K120)</f>
        <v>16.883333333333329</v>
      </c>
      <c r="G1010" s="13">
        <f>IF(ISBLANK('HOT3000'!K120),"",'HOT3000'!K120)</f>
        <v>16.96</v>
      </c>
      <c r="H1010" s="13">
        <f>IF(ISBLANK(YourData!K120),"",YourData!K120)</f>
        <v>16.814583333333328</v>
      </c>
      <c r="I1010" s="13"/>
      <c r="J1010" s="13"/>
      <c r="K1010" s="117"/>
      <c r="L1010" s="117"/>
      <c r="M1010" s="117"/>
    </row>
    <row r="1011" spans="1:13">
      <c r="A1011" t="s">
        <v>486</v>
      </c>
      <c r="B1011" s="13">
        <f>IF(ISBLANK('TRNSYS-TUD'!K121),"",'TRNSYS-TUD'!K121)</f>
        <v>29.516666666666669</v>
      </c>
      <c r="C1011" s="13">
        <f>IF(ISBLANK('DOE22'!K121),"",'DOE22'!K121)</f>
        <v>29.5</v>
      </c>
      <c r="D1011" s="13">
        <f>IF(ISBLANK(DOE21E!K121),"",DOE21E!K121)</f>
        <v>29.5</v>
      </c>
      <c r="E1011" s="13">
        <f>IF(ISBLANK(EnergyPlus1.0!K121),"",EnergyPlus1.0!K121)</f>
        <v>29.516666666666666</v>
      </c>
      <c r="F1011" s="13">
        <f>IF(ISBLANK(CodyRun!K121),"",CodyRun!K121)</f>
        <v>29.516666666666666</v>
      </c>
      <c r="G1011" s="13">
        <f>IF(ISBLANK('HOT3000'!K121),"",'HOT3000'!K121)</f>
        <v>29.5</v>
      </c>
      <c r="H1011" s="13">
        <f>IF(ISBLANK(YourData!K121),"",YourData!K121)</f>
        <v>29.516666666666666</v>
      </c>
      <c r="I1011" s="13"/>
      <c r="J1011" s="13"/>
      <c r="K1011" s="117"/>
      <c r="L1011" s="117"/>
      <c r="M1011" s="117"/>
    </row>
    <row r="1012" spans="1:13">
      <c r="B1012" s="94"/>
      <c r="C1012" s="94"/>
      <c r="D1012" s="94"/>
      <c r="E1012" s="94"/>
      <c r="F1012" s="94"/>
      <c r="G1012" s="94"/>
      <c r="H1012" s="117"/>
      <c r="I1012" s="117"/>
      <c r="J1012" s="117"/>
      <c r="K1012" s="117"/>
      <c r="L1012" s="117"/>
      <c r="M1012" s="117"/>
    </row>
    <row r="1013" spans="1:13">
      <c r="B1013" s="94"/>
      <c r="C1013" s="94"/>
      <c r="D1013" s="94"/>
      <c r="E1013" s="94"/>
      <c r="F1013" s="94"/>
      <c r="G1013" s="94"/>
      <c r="H1013" s="117"/>
      <c r="I1013" s="117"/>
      <c r="J1013" s="117"/>
      <c r="K1013" s="117"/>
      <c r="L1013" s="117"/>
      <c r="M1013" s="117"/>
    </row>
    <row r="1014" spans="1:13">
      <c r="B1014" s="94"/>
      <c r="C1014" s="94"/>
      <c r="D1014" s="94"/>
      <c r="E1014" s="94"/>
      <c r="F1014" s="94"/>
      <c r="G1014" s="94"/>
      <c r="H1014" s="117"/>
      <c r="I1014" s="117"/>
      <c r="J1014" s="117"/>
      <c r="K1014" s="117"/>
      <c r="L1014" s="117"/>
      <c r="M1014" s="117"/>
    </row>
    <row r="1015" spans="1:13">
      <c r="B1015" s="94"/>
      <c r="C1015" s="94"/>
      <c r="D1015" s="94"/>
      <c r="E1015" s="94"/>
      <c r="F1015" s="94"/>
      <c r="G1015" s="94"/>
      <c r="H1015" s="117"/>
      <c r="I1015" s="117"/>
      <c r="J1015" s="117"/>
      <c r="K1015" s="117"/>
      <c r="L1015" s="117"/>
      <c r="M1015" s="117"/>
    </row>
    <row r="1016" spans="1:13">
      <c r="B1016" s="94"/>
      <c r="C1016" s="94"/>
      <c r="D1016" s="94"/>
      <c r="E1016" s="94"/>
      <c r="F1016" s="94"/>
      <c r="G1016" s="94"/>
      <c r="H1016" s="117"/>
      <c r="I1016" s="117"/>
      <c r="J1016" s="117"/>
      <c r="K1016" s="117"/>
      <c r="L1016" s="117"/>
      <c r="M1016" s="117"/>
    </row>
    <row r="1017" spans="1:13">
      <c r="B1017" s="94"/>
      <c r="C1017" s="94"/>
      <c r="D1017" s="94"/>
      <c r="E1017" s="94"/>
      <c r="F1017" s="94"/>
      <c r="G1017" s="94"/>
      <c r="H1017" s="117"/>
      <c r="I1017" s="117"/>
      <c r="J1017" s="117"/>
      <c r="K1017" s="117"/>
      <c r="L1017" s="117"/>
      <c r="M1017" s="117"/>
    </row>
    <row r="1018" spans="1:13">
      <c r="B1018" s="94"/>
      <c r="C1018" s="94"/>
      <c r="D1018" s="94"/>
      <c r="E1018" s="94"/>
      <c r="F1018" s="94"/>
      <c r="G1018" s="94"/>
      <c r="H1018" s="117"/>
      <c r="I1018" s="117"/>
      <c r="J1018" s="117"/>
      <c r="K1018" s="117"/>
      <c r="L1018" s="117"/>
      <c r="M1018" s="117"/>
    </row>
    <row r="1019" spans="1:13">
      <c r="A1019" t="s">
        <v>487</v>
      </c>
      <c r="B1019" s="13">
        <f>IF(ISBLANK('TRNSYS-TUD'!K129),"",'TRNSYS-TUD'!K129)</f>
        <v>16.791666666666664</v>
      </c>
      <c r="C1019" s="13">
        <f>IF(ISBLANK('DOE22'!K129),"",'DOE22'!K129)</f>
        <v>16.833333333333332</v>
      </c>
      <c r="D1019" s="13">
        <f>IF(ISBLANK(DOE21E!K129),"",DOE21E!K129)</f>
        <v>16.833333333333332</v>
      </c>
      <c r="E1019" s="13">
        <f>IF(ISBLANK(EnergyPlus1.0!K129),"",EnergyPlus1.0!K129)</f>
        <v>16.814583333333328</v>
      </c>
      <c r="F1019" s="13">
        <f>IF(ISBLANK(CodyRun!K129),"",CodyRun!K129)</f>
        <v>16.883333333333329</v>
      </c>
      <c r="G1019" s="13">
        <f>IF(ISBLANK('HOT3000'!K129),"",'HOT3000'!K129)</f>
        <v>16.96</v>
      </c>
      <c r="H1019" s="13">
        <f>IF(ISBLANK(YourData!K129),"",YourData!K129)</f>
        <v>16.814583333333328</v>
      </c>
      <c r="I1019" s="13"/>
      <c r="J1019" s="13"/>
      <c r="K1019" s="117"/>
      <c r="L1019" s="117"/>
      <c r="M1019" s="117"/>
    </row>
    <row r="1020" spans="1:13">
      <c r="A1020" t="s">
        <v>488</v>
      </c>
      <c r="B1020" s="13">
        <f>IF(ISBLANK('TRNSYS-TUD'!K130),"",'TRNSYS-TUD'!K130)</f>
        <v>29.516666666666669</v>
      </c>
      <c r="C1020" s="13">
        <f>IF(ISBLANK('DOE22'!K130),"",'DOE22'!K130)</f>
        <v>29.5</v>
      </c>
      <c r="D1020" s="13">
        <f>IF(ISBLANK(DOE21E!K130),"",DOE21E!K130)</f>
        <v>29.5</v>
      </c>
      <c r="E1020" s="13">
        <f>IF(ISBLANK(EnergyPlus1.0!K130),"",EnergyPlus1.0!K130)</f>
        <v>29.516666666666666</v>
      </c>
      <c r="F1020" s="13">
        <f>IF(ISBLANK(CodyRun!K130),"",CodyRun!K130)</f>
        <v>29.516666666666666</v>
      </c>
      <c r="G1020" s="13">
        <f>IF(ISBLANK('HOT3000'!K130),"",'HOT3000'!K130)</f>
        <v>29.5</v>
      </c>
      <c r="H1020" s="13">
        <f>IF(ISBLANK(YourData!K130),"",YourData!K130)</f>
        <v>29.516666666666666</v>
      </c>
      <c r="I1020" s="13"/>
      <c r="J1020" s="13"/>
      <c r="K1020" s="117"/>
      <c r="L1020" s="117"/>
      <c r="M1020" s="117"/>
    </row>
    <row r="1027" spans="1:13">
      <c r="A1027" s="2" t="s">
        <v>228</v>
      </c>
      <c r="B1027" s="12"/>
      <c r="C1027" s="12"/>
      <c r="D1027" s="12"/>
    </row>
    <row r="1028" spans="1:13">
      <c r="A1028" s="2"/>
      <c r="B1028" s="10"/>
      <c r="C1028" s="10"/>
      <c r="D1028" s="10"/>
      <c r="E1028" s="10"/>
      <c r="F1028" s="10"/>
    </row>
    <row r="1029" spans="1:13">
      <c r="A1029" s="2"/>
      <c r="B1029" s="10" t="s">
        <v>237</v>
      </c>
      <c r="C1029" s="10" t="s">
        <v>249</v>
      </c>
      <c r="D1029" s="10" t="s">
        <v>250</v>
      </c>
      <c r="E1029" s="10" t="s">
        <v>357</v>
      </c>
      <c r="F1029" s="10" t="s">
        <v>304</v>
      </c>
      <c r="G1029" s="10" t="s">
        <v>384</v>
      </c>
      <c r="H1029" s="10" t="str">
        <f>YourData!$J$4</f>
        <v>Tested Prg</v>
      </c>
      <c r="I1029" s="10"/>
      <c r="J1029" s="10"/>
    </row>
    <row r="1030" spans="1:13">
      <c r="A1030" t="s">
        <v>485</v>
      </c>
      <c r="B1030" s="13">
        <f>IF(ISBLANK('TRNSYS-TUD'!L120),"",'TRNSYS-TUD'!L120)</f>
        <v>24.64107916666666</v>
      </c>
      <c r="C1030" s="13">
        <f>IF(ISBLANK('DOE22'!L120),"",'DOE22'!L120)</f>
        <v>24.944444444444446</v>
      </c>
      <c r="D1030" s="13">
        <f>IF(ISBLANK(DOE21E!L120),"",DOE21E!L120)</f>
        <v>24.944444444444446</v>
      </c>
      <c r="E1030" s="13">
        <f>IF(ISBLANK(EnergyPlus1.0!L120),"",EnergyPlus1.0!L120)</f>
        <v>24.981778291731384</v>
      </c>
      <c r="F1030" s="13">
        <f>IF(ISBLANK(CodyRun!L120),"",CodyRun!L120)</f>
        <v>25</v>
      </c>
      <c r="G1030" s="13">
        <f>IF(ISBLANK('HOT3000'!L120),"",'HOT3000'!L120)</f>
        <v>25</v>
      </c>
      <c r="H1030" s="13">
        <f>IF(ISBLANK(YourData!L120),"",YourData!L120)</f>
        <v>13.83565514617996</v>
      </c>
      <c r="I1030" s="13"/>
      <c r="J1030" s="13"/>
      <c r="K1030" s="118"/>
      <c r="L1030" s="118"/>
      <c r="M1030" s="118"/>
    </row>
    <row r="1031" spans="1:13">
      <c r="A1031" t="s">
        <v>486</v>
      </c>
      <c r="B1031" s="13">
        <f>IF(ISBLANK('TRNSYS-TUD'!L121),"",'TRNSYS-TUD'!L121)</f>
        <v>24.547783333333332</v>
      </c>
      <c r="C1031" s="13">
        <f>IF(ISBLANK('DOE22'!L121),"",'DOE22'!L121)</f>
        <v>25</v>
      </c>
      <c r="D1031" s="13">
        <f>IF(ISBLANK(DOE21E!L121),"",DOE21E!L121)</f>
        <v>25</v>
      </c>
      <c r="E1031" s="13">
        <f>IF(ISBLANK(EnergyPlus1.0!L121),"",EnergyPlus1.0!L121)</f>
        <v>24.982801663180325</v>
      </c>
      <c r="F1031" s="13">
        <f>IF(ISBLANK(CodyRun!L121),"",CodyRun!L121)</f>
        <v>25</v>
      </c>
      <c r="G1031" s="13">
        <f>IF(ISBLANK('HOT3000'!L121),"",'HOT3000'!L121)</f>
        <v>25</v>
      </c>
      <c r="H1031" s="13">
        <f>IF(ISBLANK(YourData!L121),"",YourData!L121)</f>
        <v>13.883964197977257</v>
      </c>
      <c r="I1031" s="13"/>
      <c r="J1031" s="13"/>
      <c r="K1031" s="118"/>
      <c r="L1031" s="118"/>
      <c r="M1031" s="118"/>
    </row>
    <row r="1032" spans="1:13">
      <c r="B1032" s="94"/>
      <c r="C1032" s="94"/>
      <c r="D1032" s="94"/>
      <c r="E1032" s="94"/>
      <c r="F1032" s="94"/>
      <c r="G1032" s="94"/>
      <c r="H1032" s="118"/>
      <c r="I1032" s="118"/>
      <c r="J1032" s="118"/>
      <c r="K1032" s="118"/>
      <c r="L1032" s="118"/>
      <c r="M1032" s="118"/>
    </row>
    <row r="1033" spans="1:13">
      <c r="B1033" s="94"/>
      <c r="C1033" s="94"/>
      <c r="D1033" s="94"/>
      <c r="E1033" s="94"/>
      <c r="F1033" s="94"/>
      <c r="G1033" s="94"/>
      <c r="H1033" s="118"/>
      <c r="I1033" s="118"/>
      <c r="J1033" s="118"/>
      <c r="K1033" s="118"/>
      <c r="L1033" s="118"/>
      <c r="M1033" s="118"/>
    </row>
    <row r="1034" spans="1:13">
      <c r="B1034" s="94"/>
      <c r="C1034" s="94"/>
      <c r="D1034" s="94"/>
      <c r="E1034" s="94"/>
      <c r="F1034" s="94"/>
      <c r="G1034" s="94"/>
      <c r="H1034" s="118"/>
      <c r="I1034" s="118"/>
      <c r="J1034" s="118"/>
      <c r="K1034" s="118"/>
      <c r="L1034" s="118"/>
      <c r="M1034" s="118"/>
    </row>
    <row r="1035" spans="1:13">
      <c r="B1035" s="94"/>
      <c r="C1035" s="94"/>
      <c r="D1035" s="94"/>
      <c r="E1035" s="94"/>
      <c r="F1035" s="94"/>
      <c r="G1035" s="94"/>
      <c r="H1035" s="118"/>
      <c r="I1035" s="118"/>
      <c r="J1035" s="118"/>
      <c r="K1035" s="118"/>
      <c r="L1035" s="118"/>
      <c r="M1035" s="118"/>
    </row>
    <row r="1036" spans="1:13">
      <c r="B1036" s="94"/>
      <c r="C1036" s="94"/>
      <c r="D1036" s="94"/>
      <c r="E1036" s="94"/>
      <c r="F1036" s="94"/>
      <c r="G1036" s="94"/>
      <c r="H1036" s="118"/>
      <c r="I1036" s="118"/>
      <c r="J1036" s="118"/>
      <c r="K1036" s="118"/>
      <c r="L1036" s="118"/>
      <c r="M1036" s="118"/>
    </row>
    <row r="1037" spans="1:13">
      <c r="B1037" s="94"/>
      <c r="C1037" s="94"/>
      <c r="D1037" s="94"/>
      <c r="E1037" s="94"/>
      <c r="F1037" s="94"/>
      <c r="G1037" s="94"/>
      <c r="H1037" s="118"/>
      <c r="I1037" s="118"/>
      <c r="J1037" s="118"/>
      <c r="K1037" s="118"/>
      <c r="L1037" s="118"/>
      <c r="M1037" s="118"/>
    </row>
    <row r="1038" spans="1:13">
      <c r="B1038" s="94"/>
      <c r="C1038" s="94"/>
      <c r="D1038" s="94"/>
      <c r="E1038" s="94"/>
      <c r="F1038" s="94"/>
      <c r="G1038" s="94"/>
      <c r="H1038" s="118"/>
      <c r="I1038" s="118"/>
      <c r="J1038" s="118"/>
      <c r="K1038" s="118"/>
      <c r="L1038" s="118"/>
      <c r="M1038" s="118"/>
    </row>
    <row r="1039" spans="1:13">
      <c r="A1039" t="s">
        <v>487</v>
      </c>
      <c r="B1039" s="13">
        <f>IF(ISBLANK('TRNSYS-TUD'!L129),"",'TRNSYS-TUD'!L129)</f>
        <v>24.365045833333337</v>
      </c>
      <c r="C1039" s="13">
        <f>IF(ISBLANK('DOE22'!L129),"",'DOE22'!L129)</f>
        <v>24.944444444444446</v>
      </c>
      <c r="D1039" s="13">
        <f>IF(ISBLANK(DOE21E!L129),"",DOE21E!L129)</f>
        <v>24.666666666666671</v>
      </c>
      <c r="E1039" s="13">
        <f>IF(ISBLANK(EnergyPlus1.0!L129),"",EnergyPlus1.0!L129)</f>
        <v>25.000000734615227</v>
      </c>
      <c r="F1039" s="13">
        <f>IF(ISBLANK(CodyRun!L129),"",CodyRun!L129)</f>
        <v>25</v>
      </c>
      <c r="G1039" s="13">
        <f>IF(ISBLANK('HOT3000'!L129),"",'HOT3000'!L129)</f>
        <v>25</v>
      </c>
      <c r="H1039" s="13">
        <f>IF(ISBLANK(YourData!L129),"",YourData!L129)</f>
        <v>11.186110523774536</v>
      </c>
      <c r="I1039" s="13"/>
      <c r="J1039" s="13"/>
      <c r="K1039" s="118"/>
      <c r="L1039" s="118"/>
      <c r="M1039" s="118"/>
    </row>
    <row r="1040" spans="1:13">
      <c r="A1040" t="s">
        <v>488</v>
      </c>
      <c r="B1040" s="13">
        <f>IF(ISBLANK('TRNSYS-TUD'!L130),"",'TRNSYS-TUD'!L130)</f>
        <v>24.353687500000003</v>
      </c>
      <c r="C1040" s="13">
        <f>IF(ISBLANK('DOE22'!L130),"",'DOE22'!L130)</f>
        <v>24.944444444444446</v>
      </c>
      <c r="D1040" s="13">
        <f>IF(ISBLANK(DOE21E!L130),"",DOE21E!L130)</f>
        <v>24.944444444444446</v>
      </c>
      <c r="E1040" s="13">
        <f>IF(ISBLANK(EnergyPlus1.0!L130),"",EnergyPlus1.0!L130)</f>
        <v>25.000000805824822</v>
      </c>
      <c r="F1040" s="13">
        <f>IF(ISBLANK(CodyRun!L130),"",CodyRun!L130)</f>
        <v>25</v>
      </c>
      <c r="G1040" s="13">
        <f>IF(ISBLANK('HOT3000'!L130),"",'HOT3000'!L130)</f>
        <v>25</v>
      </c>
      <c r="H1040" s="13">
        <f>IF(ISBLANK(YourData!L130),"",YourData!L130)</f>
        <v>5.6403307692667779</v>
      </c>
      <c r="I1040" s="13"/>
      <c r="J1040" s="13"/>
      <c r="K1040" s="118"/>
      <c r="L1040" s="118"/>
      <c r="M1040" s="118"/>
    </row>
    <row r="1044" spans="1:28">
      <c r="A1044" s="55" t="s">
        <v>236</v>
      </c>
      <c r="H1044" s="10"/>
      <c r="I1044" s="10"/>
      <c r="J1044" s="10"/>
      <c r="K1044" s="11"/>
      <c r="L1044" s="11"/>
      <c r="M1044" s="11"/>
      <c r="R1044" s="2"/>
      <c r="S1044" s="2"/>
      <c r="T1044" s="2"/>
      <c r="U1044" s="2"/>
      <c r="V1044" s="2"/>
      <c r="W1044" s="2"/>
      <c r="X1044" s="2"/>
      <c r="Y1044" s="2"/>
      <c r="Z1044" s="2"/>
      <c r="AA1044" s="2"/>
      <c r="AB1044" s="2"/>
    </row>
    <row r="1045" spans="1:28">
      <c r="D1045" s="453" t="s">
        <v>744</v>
      </c>
      <c r="H1045" s="10"/>
      <c r="I1045" s="10"/>
      <c r="J1045" s="10"/>
      <c r="K1045" s="11"/>
      <c r="L1045" s="11"/>
      <c r="M1045" s="11"/>
      <c r="R1045" s="2"/>
      <c r="S1045" s="2"/>
      <c r="T1045" s="2"/>
      <c r="U1045" s="2"/>
      <c r="V1045" s="2"/>
      <c r="W1045" s="2"/>
      <c r="X1045" s="2"/>
      <c r="Y1045" s="2"/>
      <c r="Z1045" s="2"/>
      <c r="AA1045" s="2"/>
      <c r="AB1045" s="2"/>
    </row>
    <row r="1046" spans="1:28">
      <c r="H1046" s="14"/>
      <c r="I1046" s="14"/>
      <c r="J1046" s="14"/>
      <c r="K1046" s="14"/>
      <c r="L1046" s="14"/>
      <c r="M1046" s="14"/>
      <c r="R1046" s="14"/>
      <c r="S1046" s="14"/>
      <c r="T1046" s="2"/>
      <c r="U1046" s="2"/>
      <c r="V1046" s="2"/>
      <c r="W1046" s="2"/>
      <c r="X1046" s="2"/>
      <c r="Y1046" s="2"/>
      <c r="Z1046" s="2"/>
      <c r="AA1046" s="2"/>
      <c r="AB1046" s="2"/>
    </row>
    <row r="1047" spans="1:28">
      <c r="A1047" s="2" t="s">
        <v>238</v>
      </c>
      <c r="B1047" s="12"/>
      <c r="C1047" s="2"/>
      <c r="D1047" s="12"/>
      <c r="E1047" s="12"/>
      <c r="F1047" s="12"/>
      <c r="G1047" s="12"/>
      <c r="H1047" s="12"/>
      <c r="I1047" s="12"/>
      <c r="J1047" s="14"/>
      <c r="K1047" s="14"/>
      <c r="L1047" s="14"/>
      <c r="M1047" s="14"/>
      <c r="N1047" s="14"/>
      <c r="O1047" s="14"/>
      <c r="T1047" s="14"/>
      <c r="U1047" s="14"/>
      <c r="V1047" s="2"/>
      <c r="W1047" s="2"/>
      <c r="X1047" s="2"/>
      <c r="Y1047" s="2"/>
      <c r="Z1047" s="2"/>
      <c r="AA1047" s="2"/>
      <c r="AB1047" s="2"/>
    </row>
    <row r="1048" spans="1:28">
      <c r="A1048" s="2"/>
      <c r="F1048" s="10"/>
      <c r="I1048" s="10"/>
      <c r="J1048" s="10"/>
      <c r="L1048" s="120"/>
      <c r="M1048" s="120"/>
      <c r="O1048" s="119"/>
      <c r="P1048" s="119"/>
      <c r="R1048" s="120"/>
      <c r="S1048" s="120"/>
      <c r="V1048" s="2"/>
      <c r="X1048" s="2"/>
      <c r="Y1048" s="2"/>
      <c r="AA1048" s="2"/>
      <c r="AB1048" s="2"/>
    </row>
    <row r="1049" spans="1:28">
      <c r="A1049" s="35"/>
      <c r="B1049" s="10" t="s">
        <v>237</v>
      </c>
      <c r="C1049" t="s">
        <v>75</v>
      </c>
      <c r="D1049" s="45" t="s">
        <v>76</v>
      </c>
      <c r="E1049" s="10" t="s">
        <v>249</v>
      </c>
      <c r="F1049" s="119" t="s">
        <v>75</v>
      </c>
      <c r="G1049" s="45" t="s">
        <v>76</v>
      </c>
      <c r="H1049" s="10" t="s">
        <v>250</v>
      </c>
      <c r="I1049" s="119" t="s">
        <v>75</v>
      </c>
      <c r="J1049" s="45" t="s">
        <v>76</v>
      </c>
      <c r="K1049" s="10" t="s">
        <v>357</v>
      </c>
      <c r="L1049" s="119" t="s">
        <v>75</v>
      </c>
      <c r="M1049" s="45" t="s">
        <v>76</v>
      </c>
      <c r="N1049" s="10" t="s">
        <v>304</v>
      </c>
      <c r="O1049" s="119" t="s">
        <v>75</v>
      </c>
      <c r="P1049" s="45" t="s">
        <v>76</v>
      </c>
      <c r="Q1049" s="10" t="s">
        <v>384</v>
      </c>
      <c r="R1049" s="119" t="s">
        <v>75</v>
      </c>
      <c r="S1049" s="45" t="s">
        <v>76</v>
      </c>
      <c r="T1049" s="10" t="str">
        <f>YourData!$J$4</f>
        <v>Tested Prg</v>
      </c>
      <c r="U1049" s="119" t="s">
        <v>75</v>
      </c>
      <c r="V1049" s="45" t="s">
        <v>76</v>
      </c>
      <c r="W1049" s="10"/>
      <c r="X1049" s="119"/>
      <c r="Y1049" s="45"/>
      <c r="Z1049" s="10"/>
      <c r="AA1049" s="119"/>
      <c r="AB1049" s="45"/>
    </row>
    <row r="1050" spans="1:28">
      <c r="A1050" s="880" t="s">
        <v>445</v>
      </c>
      <c r="B1050" s="36">
        <f>IF(ISBLANK('TRNSYS-TUD'!$Q62),"",'TRNSYS-TUD'!$Q62)</f>
        <v>11626.03706926033</v>
      </c>
      <c r="C1050" s="12" t="str">
        <f>IF(ISBLANK('TRNSYS-TUD'!$R62),"",'TRNSYS-TUD'!$R62)</f>
        <v>20-Jul</v>
      </c>
      <c r="D1050" s="878">
        <f>IF(ISBLANK('TRNSYS-TUD'!$S62),"",'TRNSYS-TUD'!$S62)</f>
        <v>15</v>
      </c>
      <c r="E1050" s="36">
        <f>IF(ISBLANK('DOE22'!$Q62),"",'DOE22'!$Q62)</f>
        <v>11564</v>
      </c>
      <c r="F1050" s="125">
        <f>IF(ISBLANK('DOE22'!$R62),"",'DOE22'!$R62)</f>
        <v>37457</v>
      </c>
      <c r="G1050" s="878">
        <f>IF(ISBLANK('DOE22'!$S62),"",'DOE22'!$S62)</f>
        <v>15</v>
      </c>
      <c r="H1050" s="36">
        <f>IF(ISBLANK(DOE21E!$Q62),"",DOE21E!$Q62)</f>
        <v>11602</v>
      </c>
      <c r="I1050" s="125">
        <f>IF(ISBLANK(DOE21E!$R62),"",DOE21E!$R62)</f>
        <v>37457</v>
      </c>
      <c r="J1050" s="878">
        <f>IF(ISBLANK(DOE21E!$S62),"",DOE21E!$S62)</f>
        <v>15</v>
      </c>
      <c r="K1050" s="36">
        <f>IF(ISBLANK(EnergyPlus1.0!$Q62),"",EnergyPlus1.0!$Q62)</f>
        <v>11899.85968377415</v>
      </c>
      <c r="L1050" s="125">
        <f>IF(ISBLANK(EnergyPlus1.0!$R62),"",EnergyPlus1.0!$R62)</f>
        <v>40379</v>
      </c>
      <c r="M1050" s="878">
        <f>IF(ISBLANK(EnergyPlus1.0!$S62),"",EnergyPlus1.0!$S62)</f>
        <v>15</v>
      </c>
      <c r="N1050" s="36">
        <f>IF(ISBLANK(CodyRun!$Q62),"",CodyRun!$Q62)</f>
        <v>11932</v>
      </c>
      <c r="O1050" s="125">
        <f>IF(ISBLANK(CodyRun!$R62),"",CodyRun!$R62)</f>
        <v>202</v>
      </c>
      <c r="P1050" s="878">
        <f>IF(ISBLANK(CodyRun!$S62),"",CodyRun!$S62)</f>
        <v>15</v>
      </c>
      <c r="Q1050" s="36">
        <f>IF(ISBLANK('HOT3000'!$Q62),"",'HOT3000'!$Q62)</f>
        <v>11548</v>
      </c>
      <c r="R1050" s="125">
        <f>IF(ISBLANK('HOT3000'!$R62),"",'HOT3000'!$R62)</f>
        <v>37822</v>
      </c>
      <c r="S1050" s="878">
        <f>IF(ISBLANK('HOT3000'!$S62),"",'HOT3000'!$S62)</f>
        <v>15</v>
      </c>
      <c r="T1050" s="36">
        <f>IF(ISBLANK(YourData!$Q62),"",YourData!$Q62)</f>
        <v>11996.087101678157</v>
      </c>
      <c r="U1050" s="125" t="str">
        <f>IF(ISBLANK(YourData!$R62),"",YourData!$R62)</f>
        <v>20-Jul</v>
      </c>
      <c r="V1050" s="878">
        <f>IF(ISBLANK(YourData!$S62),"",YourData!$S62)</f>
        <v>15</v>
      </c>
      <c r="W1050" s="36"/>
      <c r="X1050" s="125"/>
      <c r="Y1050" s="878"/>
      <c r="Z1050" s="36"/>
      <c r="AA1050" s="125"/>
      <c r="AB1050" s="878"/>
    </row>
    <row r="1051" spans="1:28">
      <c r="A1051" s="881" t="s">
        <v>446</v>
      </c>
      <c r="B1051" s="36">
        <f>IF(ISBLANK('TRNSYS-TUD'!$Q63),"",'TRNSYS-TUD'!$Q63)</f>
        <v>12594.401556764305</v>
      </c>
      <c r="C1051" s="12" t="str">
        <f>IF(ISBLANK('TRNSYS-TUD'!$R63),"",'TRNSYS-TUD'!$R63)</f>
        <v>20-Jul</v>
      </c>
      <c r="D1051" s="878">
        <f>IF(ISBLANK('TRNSYS-TUD'!$S63),"",'TRNSYS-TUD'!$S63)</f>
        <v>15</v>
      </c>
      <c r="E1051" s="36">
        <f>IF(ISBLANK('DOE22'!$Q63),"",'DOE22'!$Q63)</f>
        <v>12583</v>
      </c>
      <c r="F1051" s="125">
        <f>IF(ISBLANK('DOE22'!$R63),"",'DOE22'!$R63)</f>
        <v>37457</v>
      </c>
      <c r="G1051" s="878">
        <f>IF(ISBLANK('DOE22'!$S63),"",'DOE22'!$S63)</f>
        <v>15</v>
      </c>
      <c r="H1051" s="36">
        <f>IF(ISBLANK(DOE21E!$Q63),"",DOE21E!$Q63)</f>
        <v>12595</v>
      </c>
      <c r="I1051" s="125">
        <f>IF(ISBLANK(DOE21E!$R63),"",DOE21E!$R63)</f>
        <v>37457</v>
      </c>
      <c r="J1051" s="878">
        <f>IF(ISBLANK(DOE21E!$S63),"",DOE21E!$S63)</f>
        <v>15</v>
      </c>
      <c r="K1051" s="36">
        <f>IF(ISBLANK(EnergyPlus1.0!$Q63),"",EnergyPlus1.0!$Q63)</f>
        <v>12540.81881681465</v>
      </c>
      <c r="L1051" s="125">
        <f>IF(ISBLANK(EnergyPlus1.0!$R63),"",EnergyPlus1.0!$R63)</f>
        <v>40379</v>
      </c>
      <c r="M1051" s="878">
        <f>IF(ISBLANK(EnergyPlus1.0!$S63),"",EnergyPlus1.0!$S63)</f>
        <v>15</v>
      </c>
      <c r="N1051" s="36">
        <f>IF(ISBLANK(CodyRun!$Q63),"",CodyRun!$Q63)</f>
        <v>12653</v>
      </c>
      <c r="O1051" s="125">
        <f>IF(ISBLANK(CodyRun!$R63),"",CodyRun!$R63)</f>
        <v>202</v>
      </c>
      <c r="P1051" s="878">
        <f>IF(ISBLANK(CodyRun!$S63),"",CodyRun!$S63)</f>
        <v>15</v>
      </c>
      <c r="Q1051" s="36">
        <f>IF(ISBLANK('HOT3000'!$Q63),"",'HOT3000'!$Q63)</f>
        <v>12162</v>
      </c>
      <c r="R1051" s="125">
        <f>IF(ISBLANK('HOT3000'!$R63),"",'HOT3000'!$R63)</f>
        <v>37849</v>
      </c>
      <c r="S1051" s="878">
        <f>IF(ISBLANK('HOT3000'!$S63),"",'HOT3000'!$S63)</f>
        <v>16</v>
      </c>
      <c r="T1051" s="36">
        <f>IF(ISBLANK(YourData!$Q63),"",YourData!$Q63)</f>
        <v>12572.142915108285</v>
      </c>
      <c r="U1051" s="125" t="str">
        <f>IF(ISBLANK(YourData!$R63),"",YourData!$R63)</f>
        <v>20-Jul</v>
      </c>
      <c r="V1051" s="878">
        <f>IF(ISBLANK(YourData!$S63),"",YourData!$S63)</f>
        <v>15</v>
      </c>
      <c r="W1051" s="36"/>
      <c r="X1051" s="125"/>
      <c r="Y1051" s="878"/>
      <c r="Z1051" s="36"/>
      <c r="AA1051" s="125"/>
      <c r="AB1051" s="878"/>
    </row>
    <row r="1052" spans="1:28">
      <c r="A1052" s="882" t="s">
        <v>447</v>
      </c>
      <c r="B1052" s="36">
        <f>IF(ISBLANK('TRNSYS-TUD'!$Q64),"",'TRNSYS-TUD'!$Q64)</f>
        <v>13028.198604878649</v>
      </c>
      <c r="C1052" s="12" t="str">
        <f>IF(ISBLANK('TRNSYS-TUD'!$R64),"",'TRNSYS-TUD'!$R64)</f>
        <v>20-Jul</v>
      </c>
      <c r="D1052" s="878">
        <f>IF(ISBLANK('TRNSYS-TUD'!$S64),"",'TRNSYS-TUD'!$S64)</f>
        <v>15</v>
      </c>
      <c r="E1052" s="36">
        <f>IF(ISBLANK('DOE22'!$Q64),"",'DOE22'!$Q64)</f>
        <v>12916</v>
      </c>
      <c r="F1052" s="125">
        <f>IF(ISBLANK('DOE22'!$R64),"",'DOE22'!$R64)</f>
        <v>37457</v>
      </c>
      <c r="G1052" s="878">
        <f>IF(ISBLANK('DOE22'!$S64),"",'DOE22'!$S64)</f>
        <v>15</v>
      </c>
      <c r="H1052" s="36">
        <f>IF(ISBLANK(DOE21E!$Q64),"",DOE21E!$Q64)</f>
        <v>12981</v>
      </c>
      <c r="I1052" s="125">
        <f>IF(ISBLANK(DOE21E!$R64),"",DOE21E!$R64)</f>
        <v>37457</v>
      </c>
      <c r="J1052" s="878">
        <f>IF(ISBLANK(DOE21E!$S64),"",DOE21E!$S64)</f>
        <v>15</v>
      </c>
      <c r="K1052" s="36">
        <f>IF(ISBLANK(EnergyPlus1.0!$Q64),"",EnergyPlus1.0!$Q64)</f>
        <v>12954.426653473351</v>
      </c>
      <c r="L1052" s="125">
        <f>IF(ISBLANK(EnergyPlus1.0!$R64),"",EnergyPlus1.0!$R64)</f>
        <v>40379</v>
      </c>
      <c r="M1052" s="878">
        <f>IF(ISBLANK(EnergyPlus1.0!$S64),"",EnergyPlus1.0!$S64)</f>
        <v>15</v>
      </c>
      <c r="N1052" s="36">
        <f>IF(ISBLANK(CodyRun!$Q64),"",CodyRun!$Q64)</f>
        <v>13104</v>
      </c>
      <c r="O1052" s="125">
        <f>IF(ISBLANK(CodyRun!$R64),"",CodyRun!$R64)</f>
        <v>202</v>
      </c>
      <c r="P1052" s="878">
        <f>IF(ISBLANK(CodyRun!$S64),"",CodyRun!$S64)</f>
        <v>15</v>
      </c>
      <c r="Q1052" s="36">
        <f>IF(ISBLANK('HOT3000'!$Q64),"",'HOT3000'!$Q64)</f>
        <v>12875</v>
      </c>
      <c r="R1052" s="125">
        <f>IF(ISBLANK('HOT3000'!$R64),"",'HOT3000'!$R64)</f>
        <v>37822</v>
      </c>
      <c r="S1052" s="878">
        <f>IF(ISBLANK('HOT3000'!$S64),"",'HOT3000'!$S64)</f>
        <v>14</v>
      </c>
      <c r="T1052" s="36">
        <f>IF(ISBLANK(YourData!$Q64),"",YourData!$Q64)</f>
        <v>12988.801615115517</v>
      </c>
      <c r="U1052" s="125" t="str">
        <f>IF(ISBLANK(YourData!$R64),"",YourData!$R64)</f>
        <v>20-Jul</v>
      </c>
      <c r="V1052" s="878">
        <f>IF(ISBLANK(YourData!$S64),"",YourData!$S64)</f>
        <v>15</v>
      </c>
      <c r="W1052" s="36"/>
      <c r="X1052" s="125"/>
      <c r="Y1052" s="878"/>
      <c r="Z1052" s="36"/>
      <c r="AA1052" s="125"/>
      <c r="AB1052" s="878"/>
    </row>
    <row r="1053" spans="1:28">
      <c r="A1053" s="882" t="s">
        <v>448</v>
      </c>
      <c r="B1053" s="36">
        <f>IF(ISBLANK('TRNSYS-TUD'!$Q65),"",'TRNSYS-TUD'!$Q65)</f>
        <v>13346.701022820673</v>
      </c>
      <c r="C1053" s="12" t="str">
        <f>IF(ISBLANK('TRNSYS-TUD'!$R65),"",'TRNSYS-TUD'!$R65)</f>
        <v>20-Jul</v>
      </c>
      <c r="D1053" s="878">
        <f>IF(ISBLANK('TRNSYS-TUD'!$S65),"",'TRNSYS-TUD'!$S65)</f>
        <v>15</v>
      </c>
      <c r="E1053" s="36">
        <f>IF(ISBLANK('DOE22'!$Q65),"",'DOE22'!$Q65)</f>
        <v>13212</v>
      </c>
      <c r="F1053" s="125">
        <f>IF(ISBLANK('DOE22'!$R65),"",'DOE22'!$R65)</f>
        <v>37457</v>
      </c>
      <c r="G1053" s="878">
        <f>IF(ISBLANK('DOE22'!$S65),"",'DOE22'!$S65)</f>
        <v>15</v>
      </c>
      <c r="H1053" s="36">
        <f>IF(ISBLANK(DOE21E!$Q65),"",DOE21E!$Q65)</f>
        <v>13407</v>
      </c>
      <c r="I1053" s="125">
        <f>IF(ISBLANK(DOE21E!$R65),"",DOE21E!$R65)</f>
        <v>37457</v>
      </c>
      <c r="J1053" s="878">
        <f>IF(ISBLANK(DOE21E!$S65),"",DOE21E!$S65)</f>
        <v>15</v>
      </c>
      <c r="K1053" s="36">
        <f>IF(ISBLANK(EnergyPlus1.0!$Q65),"",EnergyPlus1.0!$Q65)</f>
        <v>13314.109901095449</v>
      </c>
      <c r="L1053" s="125">
        <f>IF(ISBLANK(EnergyPlus1.0!$R65),"",EnergyPlus1.0!$R65)</f>
        <v>40379</v>
      </c>
      <c r="M1053" s="878">
        <f>IF(ISBLANK(EnergyPlus1.0!$S65),"",EnergyPlus1.0!$S65)</f>
        <v>15</v>
      </c>
      <c r="N1053" s="36">
        <f>IF(ISBLANK(CodyRun!$Q65),"",CodyRun!$Q65)</f>
        <v>13467</v>
      </c>
      <c r="O1053" s="125">
        <f>IF(ISBLANK(CodyRun!$R65),"",CodyRun!$R65)</f>
        <v>202</v>
      </c>
      <c r="P1053" s="878">
        <f>IF(ISBLANK(CodyRun!$S65),"",CodyRun!$S65)</f>
        <v>15</v>
      </c>
      <c r="Q1053" s="36">
        <f>IF(ISBLANK('HOT3000'!$Q65),"",'HOT3000'!$Q65)</f>
        <v>13335</v>
      </c>
      <c r="R1053" s="125">
        <f>IF(ISBLANK('HOT3000'!$R65),"",'HOT3000'!$R65)</f>
        <v>37822</v>
      </c>
      <c r="S1053" s="878">
        <f>IF(ISBLANK('HOT3000'!$S65),"",'HOT3000'!$S65)</f>
        <v>15</v>
      </c>
      <c r="T1053" s="36">
        <f>IF(ISBLANK(YourData!$Q65),"",YourData!$Q65)</f>
        <v>13356.234896114123</v>
      </c>
      <c r="U1053" s="125" t="str">
        <f>IF(ISBLANK(YourData!$R65),"",YourData!$R65)</f>
        <v>20-Jul</v>
      </c>
      <c r="V1053" s="878">
        <f>IF(ISBLANK(YourData!$S65),"",YourData!$S65)</f>
        <v>15</v>
      </c>
      <c r="W1053" s="36"/>
      <c r="X1053" s="125"/>
      <c r="Y1053" s="878"/>
      <c r="Z1053" s="36"/>
      <c r="AA1053" s="125"/>
      <c r="AB1053" s="878"/>
    </row>
    <row r="1054" spans="1:28">
      <c r="A1054" s="882" t="s">
        <v>449</v>
      </c>
      <c r="B1054" s="36">
        <f>IF(ISBLANK('TRNSYS-TUD'!$Q66),"",'TRNSYS-TUD'!$Q66)</f>
        <v>13180.901834486</v>
      </c>
      <c r="C1054" s="12" t="str">
        <f>IF(ISBLANK('TRNSYS-TUD'!$R66),"",'TRNSYS-TUD'!$R66)</f>
        <v>20-Jul</v>
      </c>
      <c r="D1054" s="878">
        <f>IF(ISBLANK('TRNSYS-TUD'!$S66),"",'TRNSYS-TUD'!$S66)</f>
        <v>15</v>
      </c>
      <c r="E1054" s="36">
        <f>IF(ISBLANK('DOE22'!$Q66),"",'DOE22'!$Q66)</f>
        <v>13158</v>
      </c>
      <c r="F1054" s="125">
        <f>IF(ISBLANK('DOE22'!$R66),"",'DOE22'!$R66)</f>
        <v>37457</v>
      </c>
      <c r="G1054" s="878">
        <f>IF(ISBLANK('DOE22'!$S66),"",'DOE22'!$S66)</f>
        <v>15</v>
      </c>
      <c r="H1054" s="36">
        <f>IF(ISBLANK(DOE21E!$Q66),"",DOE21E!$Q66)</f>
        <v>13190</v>
      </c>
      <c r="I1054" s="125">
        <f>IF(ISBLANK(DOE21E!$R66),"",DOE21E!$R66)</f>
        <v>37457</v>
      </c>
      <c r="J1054" s="878">
        <f>IF(ISBLANK(DOE21E!$S66),"",DOE21E!$S66)</f>
        <v>15</v>
      </c>
      <c r="K1054" s="36">
        <f>IF(ISBLANK(EnergyPlus1.0!$Q66),"",EnergyPlus1.0!$Q66)</f>
        <v>13134.17030812735</v>
      </c>
      <c r="L1054" s="125">
        <f>IF(ISBLANK(EnergyPlus1.0!$R66),"",EnergyPlus1.0!$R66)</f>
        <v>40379</v>
      </c>
      <c r="M1054" s="878">
        <f>IF(ISBLANK(EnergyPlus1.0!$S66),"",EnergyPlus1.0!$S66)</f>
        <v>15</v>
      </c>
      <c r="N1054" s="36">
        <f>IF(ISBLANK(CodyRun!$Q66),"",CodyRun!$Q66)</f>
        <v>13277</v>
      </c>
      <c r="O1054" s="125">
        <f>IF(ISBLANK(CodyRun!$R66),"",CodyRun!$R66)</f>
        <v>202</v>
      </c>
      <c r="P1054" s="878">
        <f>IF(ISBLANK(CodyRun!$S66),"",CodyRun!$S66)</f>
        <v>15</v>
      </c>
      <c r="Q1054" s="36">
        <f>IF(ISBLANK('HOT3000'!$Q66),"",'HOT3000'!$Q66)</f>
        <v>13101</v>
      </c>
      <c r="R1054" s="125">
        <f>IF(ISBLANK('HOT3000'!$R66),"",'HOT3000'!$R66)</f>
        <v>37822</v>
      </c>
      <c r="S1054" s="878">
        <f>IF(ISBLANK('HOT3000'!$S66),"",'HOT3000'!$S66)</f>
        <v>14</v>
      </c>
      <c r="T1054" s="36">
        <f>IF(ISBLANK(YourData!$Q66),"",YourData!$Q66)</f>
        <v>13356.234896114123</v>
      </c>
      <c r="U1054" s="125" t="str">
        <f>IF(ISBLANK(YourData!$R66),"",YourData!$R66)</f>
        <v>20-Jul</v>
      </c>
      <c r="V1054" s="878">
        <f>IF(ISBLANK(YourData!$S66),"",YourData!$S66)</f>
        <v>15</v>
      </c>
      <c r="W1054" s="36"/>
      <c r="X1054" s="125"/>
      <c r="Y1054" s="878"/>
      <c r="Z1054" s="36"/>
      <c r="AA1054" s="125"/>
      <c r="AB1054" s="878"/>
    </row>
    <row r="1055" spans="1:28">
      <c r="A1055" s="882" t="s">
        <v>450</v>
      </c>
      <c r="B1055" s="36">
        <f>IF(ISBLANK('TRNSYS-TUD'!$Q67),"",'TRNSYS-TUD'!$Q67)</f>
        <v>11626.889010941171</v>
      </c>
      <c r="C1055" s="12" t="str">
        <f>IF(ISBLANK('TRNSYS-TUD'!$R67),"",'TRNSYS-TUD'!$R67)</f>
        <v>20-Jul</v>
      </c>
      <c r="D1055" s="878">
        <f>IF(ISBLANK('TRNSYS-TUD'!$S67),"",'TRNSYS-TUD'!$S67)</f>
        <v>15</v>
      </c>
      <c r="E1055" s="36">
        <f>IF(ISBLANK('DOE22'!$Q67),"",'DOE22'!$Q67)</f>
        <v>11654</v>
      </c>
      <c r="F1055" s="125">
        <f>IF(ISBLANK('DOE22'!$R67),"",'DOE22'!$R67)</f>
        <v>37457</v>
      </c>
      <c r="G1055" s="878">
        <f>IF(ISBLANK('DOE22'!$S67),"",'DOE22'!$S67)</f>
        <v>15</v>
      </c>
      <c r="H1055" s="36">
        <f>IF(ISBLANK(DOE21E!$Q67),"",DOE21E!$Q67)</f>
        <v>11602</v>
      </c>
      <c r="I1055" s="125">
        <f>IF(ISBLANK(DOE21E!$R67),"",DOE21E!$R67)</f>
        <v>37457</v>
      </c>
      <c r="J1055" s="878">
        <f>IF(ISBLANK(DOE21E!$S67),"",DOE21E!$S67)</f>
        <v>15</v>
      </c>
      <c r="K1055" s="36">
        <f>IF(ISBLANK(EnergyPlus1.0!$Q67),"",EnergyPlus1.0!$Q67)</f>
        <v>11899.861867467051</v>
      </c>
      <c r="L1055" s="125">
        <f>IF(ISBLANK(EnergyPlus1.0!$R67),"",EnergyPlus1.0!$R67)</f>
        <v>40379</v>
      </c>
      <c r="M1055" s="878">
        <f>IF(ISBLANK(EnergyPlus1.0!$S67),"",EnergyPlus1.0!$S67)</f>
        <v>15</v>
      </c>
      <c r="N1055" s="36">
        <f>IF(ISBLANK(CodyRun!$Q67),"",CodyRun!$Q67)</f>
        <v>11932</v>
      </c>
      <c r="O1055" s="125">
        <f>IF(ISBLANK(CodyRun!$R67),"",CodyRun!$R67)</f>
        <v>202</v>
      </c>
      <c r="P1055" s="878">
        <f>IF(ISBLANK(CodyRun!$S67),"",CodyRun!$S67)</f>
        <v>15</v>
      </c>
      <c r="Q1055" s="36">
        <f>IF(ISBLANK('HOT3000'!$Q67),"",'HOT3000'!$Q67)</f>
        <v>11546</v>
      </c>
      <c r="R1055" s="125">
        <f>IF(ISBLANK('HOT3000'!$R67),"",'HOT3000'!$R67)</f>
        <v>37822</v>
      </c>
      <c r="S1055" s="878">
        <f>IF(ISBLANK('HOT3000'!$S67),"",'HOT3000'!$S67)</f>
        <v>15</v>
      </c>
      <c r="T1055" s="36">
        <f>IF(ISBLANK(YourData!$Q67),"",YourData!$Q67)</f>
        <v>11996.07787695876</v>
      </c>
      <c r="U1055" s="125" t="str">
        <f>IF(ISBLANK(YourData!$R67),"",YourData!$R67)</f>
        <v>20-Jul</v>
      </c>
      <c r="V1055" s="878">
        <f>IF(ISBLANK(YourData!$S67),"",YourData!$S67)</f>
        <v>15</v>
      </c>
      <c r="W1055" s="36"/>
      <c r="X1055" s="125"/>
      <c r="Y1055" s="878"/>
      <c r="Z1055" s="36"/>
      <c r="AA1055" s="125"/>
      <c r="AB1055" s="878"/>
    </row>
    <row r="1056" spans="1:28">
      <c r="A1056" s="882" t="s">
        <v>451</v>
      </c>
      <c r="B1056" s="36">
        <f>IF(ISBLANK('TRNSYS-TUD'!$Q68),"",'TRNSYS-TUD'!$Q68)</f>
        <v>12769.502182177162</v>
      </c>
      <c r="C1056" s="12" t="str">
        <f>IF(ISBLANK('TRNSYS-TUD'!$R68),"",'TRNSYS-TUD'!$R68)</f>
        <v>20-Jul</v>
      </c>
      <c r="D1056" s="878">
        <f>IF(ISBLANK('TRNSYS-TUD'!$S68),"",'TRNSYS-TUD'!$S68)</f>
        <v>15</v>
      </c>
      <c r="E1056" s="36">
        <f>IF(ISBLANK('DOE22'!$Q68),"",'DOE22'!$Q68)</f>
        <v>12736</v>
      </c>
      <c r="F1056" s="125">
        <f>IF(ISBLANK('DOE22'!$R68),"",'DOE22'!$R68)</f>
        <v>37457</v>
      </c>
      <c r="G1056" s="878">
        <f>IF(ISBLANK('DOE22'!$S68),"",'DOE22'!$S68)</f>
        <v>15</v>
      </c>
      <c r="H1056" s="36">
        <f>IF(ISBLANK(DOE21E!$Q68),"",DOE21E!$Q68)</f>
        <v>12726</v>
      </c>
      <c r="I1056" s="125">
        <f>IF(ISBLANK(DOE21E!$R68),"",DOE21E!$R68)</f>
        <v>37457</v>
      </c>
      <c r="J1056" s="878">
        <f>IF(ISBLANK(DOE21E!$S68),"",DOE21E!$S68)</f>
        <v>15</v>
      </c>
      <c r="K1056" s="36">
        <f>IF(ISBLANK(EnergyPlus1.0!$Q68),"",EnergyPlus1.0!$Q68)</f>
        <v>12744.278282333151</v>
      </c>
      <c r="L1056" s="125">
        <f>IF(ISBLANK(EnergyPlus1.0!$R68),"",EnergyPlus1.0!$R68)</f>
        <v>40379</v>
      </c>
      <c r="M1056" s="878">
        <f>IF(ISBLANK(EnergyPlus1.0!$S68),"",EnergyPlus1.0!$S68)</f>
        <v>15</v>
      </c>
      <c r="N1056" s="36">
        <f>IF(ISBLANK(CodyRun!$Q68),"",CodyRun!$Q68)</f>
        <v>12863</v>
      </c>
      <c r="O1056" s="125">
        <f>IF(ISBLANK(CodyRun!$R68),"",CodyRun!$R68)</f>
        <v>202</v>
      </c>
      <c r="P1056" s="878">
        <f>IF(ISBLANK(CodyRun!$S68),"",CodyRun!$S68)</f>
        <v>15</v>
      </c>
      <c r="Q1056" s="36">
        <f>IF(ISBLANK('HOT3000'!$Q68),"",'HOT3000'!$Q68)</f>
        <v>12762</v>
      </c>
      <c r="R1056" s="125">
        <f>IF(ISBLANK('HOT3000'!$R68),"",'HOT3000'!$R68)</f>
        <v>37822</v>
      </c>
      <c r="S1056" s="878">
        <f>IF(ISBLANK('HOT3000'!$S68),"",'HOT3000'!$S68)</f>
        <v>14</v>
      </c>
      <c r="T1056" s="36">
        <f>IF(ISBLANK(YourData!$Q68),"",YourData!$Q68)</f>
        <v>12776.503103472951</v>
      </c>
      <c r="U1056" s="125" t="str">
        <f>IF(ISBLANK(YourData!$R68),"",YourData!$R68)</f>
        <v>20-Jul</v>
      </c>
      <c r="V1056" s="878">
        <f>IF(ISBLANK(YourData!$S68),"",YourData!$S68)</f>
        <v>15</v>
      </c>
      <c r="W1056" s="36"/>
      <c r="X1056" s="125"/>
      <c r="Y1056" s="878"/>
      <c r="Z1056" s="36"/>
      <c r="AA1056" s="125"/>
      <c r="AB1056" s="878"/>
    </row>
    <row r="1057" spans="1:29">
      <c r="A1057" s="882" t="s">
        <v>462</v>
      </c>
      <c r="B1057" s="36">
        <f>IF(ISBLANK('TRNSYS-TUD'!$Q69),"",'TRNSYS-TUD'!$Q69)</f>
        <v>11627.867729678333</v>
      </c>
      <c r="C1057" s="12" t="str">
        <f>IF(ISBLANK('TRNSYS-TUD'!$R69),"",'TRNSYS-TUD'!$R69)</f>
        <v>20-Jul</v>
      </c>
      <c r="D1057" s="878">
        <f>IF(ISBLANK('TRNSYS-TUD'!$S69),"",'TRNSYS-TUD'!$S69)</f>
        <v>15</v>
      </c>
      <c r="E1057" s="36">
        <f>IF(ISBLANK('DOE22'!$Q69),"",'DOE22'!$Q69)</f>
        <v>11564</v>
      </c>
      <c r="F1057" s="125">
        <f>IF(ISBLANK('DOE22'!$R69),"",'DOE22'!$R69)</f>
        <v>37457</v>
      </c>
      <c r="G1057" s="878">
        <f>IF(ISBLANK('DOE22'!$S69),"",'DOE22'!$S69)</f>
        <v>15</v>
      </c>
      <c r="H1057" s="36">
        <f>IF(ISBLANK(DOE21E!$Q69),"",DOE21E!$Q69)</f>
        <v>11677</v>
      </c>
      <c r="I1057" s="125">
        <f>IF(ISBLANK(DOE21E!$R69),"",DOE21E!$R69)</f>
        <v>38248</v>
      </c>
      <c r="J1057" s="878">
        <f>IF(ISBLANK(DOE21E!$S69),"",DOE21E!$S69)</f>
        <v>15</v>
      </c>
      <c r="K1057" s="36">
        <f>IF(ISBLANK(EnergyPlus1.0!$Q69),"",EnergyPlus1.0!$Q69)</f>
        <v>11899.85968201855</v>
      </c>
      <c r="L1057" s="125">
        <f>IF(ISBLANK(EnergyPlus1.0!$R69),"",EnergyPlus1.0!$R69)</f>
        <v>40379</v>
      </c>
      <c r="M1057" s="878">
        <f>IF(ISBLANK(EnergyPlus1.0!$S69),"",EnergyPlus1.0!$S69)</f>
        <v>15</v>
      </c>
      <c r="N1057" s="36" t="str">
        <f>IF(ISBLANK(CodyRun!$Q69),"",CodyRun!$Q69)</f>
        <v/>
      </c>
      <c r="O1057" s="125" t="str">
        <f>IF(ISBLANK(CodyRun!$R69),"",CodyRun!$R69)</f>
        <v/>
      </c>
      <c r="P1057" s="878" t="str">
        <f>IF(ISBLANK(CodyRun!$S69),"",CodyRun!$S69)</f>
        <v/>
      </c>
      <c r="Q1057" s="36">
        <f>IF(ISBLANK('HOT3000'!$Q69),"",'HOT3000'!$Q69)</f>
        <v>11519</v>
      </c>
      <c r="R1057" s="125">
        <f>IF(ISBLANK('HOT3000'!$R69),"",'HOT3000'!$R69)</f>
        <v>37822</v>
      </c>
      <c r="S1057" s="878">
        <f>IF(ISBLANK('HOT3000'!$S69),"",'HOT3000'!$S69)</f>
        <v>15</v>
      </c>
      <c r="T1057" s="36">
        <f>IF(ISBLANK(YourData!$Q69),"",YourData!$Q69)</f>
        <v>11996.087101562398</v>
      </c>
      <c r="U1057" s="125" t="str">
        <f>IF(ISBLANK(YourData!$R69),"",YourData!$R69)</f>
        <v>20-Jul</v>
      </c>
      <c r="V1057" s="878">
        <f>IF(ISBLANK(YourData!$S69),"",YourData!$S69)</f>
        <v>15</v>
      </c>
      <c r="W1057" s="36"/>
      <c r="X1057" s="125"/>
      <c r="Y1057" s="878"/>
      <c r="Z1057" s="36"/>
      <c r="AA1057" s="125"/>
      <c r="AB1057" s="878"/>
    </row>
    <row r="1058" spans="1:29">
      <c r="A1058" s="882" t="s">
        <v>463</v>
      </c>
      <c r="B1058" s="36">
        <f>IF(ISBLANK('TRNSYS-TUD'!$Q70),"",'TRNSYS-TUD'!$Q70)</f>
        <v>11627.867729678333</v>
      </c>
      <c r="C1058" s="12" t="str">
        <f>IF(ISBLANK('TRNSYS-TUD'!$R70),"",'TRNSYS-TUD'!$R70)</f>
        <v>20-Jul</v>
      </c>
      <c r="D1058" s="878">
        <f>IF(ISBLANK('TRNSYS-TUD'!$S70),"",'TRNSYS-TUD'!$S70)</f>
        <v>15</v>
      </c>
      <c r="E1058" s="36">
        <f>IF(ISBLANK('DOE22'!$Q70),"",'DOE22'!$Q70)</f>
        <v>11564</v>
      </c>
      <c r="F1058" s="125">
        <f>IF(ISBLANK('DOE22'!$R70),"",'DOE22'!$R70)</f>
        <v>37457</v>
      </c>
      <c r="G1058" s="878">
        <f>IF(ISBLANK('DOE22'!$S70),"",'DOE22'!$S70)</f>
        <v>15</v>
      </c>
      <c r="H1058" s="36">
        <f>IF(ISBLANK(DOE21E!$Q70),"",DOE21E!$Q70)</f>
        <v>11602</v>
      </c>
      <c r="I1058" s="125">
        <f>IF(ISBLANK(DOE21E!$R70),"",DOE21E!$R70)</f>
        <v>37457</v>
      </c>
      <c r="J1058" s="878">
        <f>IF(ISBLANK(DOE21E!$S70),"",DOE21E!$S70)</f>
        <v>15</v>
      </c>
      <c r="K1058" s="36" t="str">
        <f>IF(ISBLANK(EnergyPlus1.0!$Q70),"",EnergyPlus1.0!$Q70)</f>
        <v/>
      </c>
      <c r="L1058" s="125" t="str">
        <f>IF(ISBLANK(EnergyPlus1.0!$R70),"",EnergyPlus1.0!$R70)</f>
        <v/>
      </c>
      <c r="M1058" s="878" t="str">
        <f>IF(ISBLANK(EnergyPlus1.0!$S70),"",EnergyPlus1.0!$S70)</f>
        <v/>
      </c>
      <c r="N1058" s="36" t="str">
        <f>IF(ISBLANK(CodyRun!$Q70),"",CodyRun!$Q70)</f>
        <v/>
      </c>
      <c r="O1058" s="125" t="str">
        <f>IF(ISBLANK(CodyRun!$R70),"",CodyRun!$R70)</f>
        <v/>
      </c>
      <c r="P1058" s="878" t="str">
        <f>IF(ISBLANK(CodyRun!$S70),"",CodyRun!$S70)</f>
        <v/>
      </c>
      <c r="Q1058" s="36">
        <f>IF(ISBLANK('HOT3000'!$Q70),"",'HOT3000'!$Q70)</f>
        <v>11549</v>
      </c>
      <c r="R1058" s="125">
        <f>IF(ISBLANK('HOT3000'!$R70),"",'HOT3000'!$R70)</f>
        <v>37822</v>
      </c>
      <c r="S1058" s="878">
        <f>IF(ISBLANK('HOT3000'!$S70),"",'HOT3000'!$S70)</f>
        <v>15</v>
      </c>
      <c r="T1058" s="36">
        <f>IF(ISBLANK(YourData!$Q70),"",YourData!$Q70)</f>
        <v>11996.087101678157</v>
      </c>
      <c r="U1058" s="125" t="str">
        <f>IF(ISBLANK(YourData!$R70),"",YourData!$R70)</f>
        <v>20-Jul</v>
      </c>
      <c r="V1058" s="878">
        <f>IF(ISBLANK(YourData!$S70),"",YourData!$S70)</f>
        <v>15</v>
      </c>
      <c r="W1058" s="36"/>
      <c r="X1058" s="125"/>
      <c r="Y1058" s="878"/>
      <c r="Z1058" s="36"/>
      <c r="AA1058" s="125"/>
      <c r="AB1058" s="878"/>
    </row>
    <row r="1059" spans="1:29">
      <c r="A1059" s="882" t="s">
        <v>464</v>
      </c>
      <c r="B1059" s="36">
        <f>IF(ISBLANK('TRNSYS-TUD'!$Q71),"",'TRNSYS-TUD'!$Q71)</f>
        <v>11626.03706926033</v>
      </c>
      <c r="C1059" s="12" t="str">
        <f>IF(ISBLANK('TRNSYS-TUD'!$R71),"",'TRNSYS-TUD'!$R71)</f>
        <v>20-Jul</v>
      </c>
      <c r="D1059" s="878">
        <f>IF(ISBLANK('TRNSYS-TUD'!$S71),"",'TRNSYS-TUD'!$S71)</f>
        <v>15</v>
      </c>
      <c r="E1059" s="36">
        <f>IF(ISBLANK('DOE22'!$Q71),"",'DOE22'!$Q71)</f>
        <v>11564</v>
      </c>
      <c r="F1059" s="125">
        <f>IF(ISBLANK('DOE22'!$R71),"",'DOE22'!$R71)</f>
        <v>37457</v>
      </c>
      <c r="G1059" s="878">
        <f>IF(ISBLANK('DOE22'!$S71),"",'DOE22'!$S71)</f>
        <v>15</v>
      </c>
      <c r="H1059" s="36">
        <f>IF(ISBLANK(DOE21E!$Q71),"",DOE21E!$Q71)</f>
        <v>11602</v>
      </c>
      <c r="I1059" s="125">
        <f>IF(ISBLANK(DOE21E!$R71),"",DOE21E!$R71)</f>
        <v>37457</v>
      </c>
      <c r="J1059" s="878">
        <f>IF(ISBLANK(DOE21E!$S71),"",DOE21E!$S71)</f>
        <v>15</v>
      </c>
      <c r="K1059" s="36">
        <f>IF(ISBLANK(EnergyPlus1.0!$Q71),"",EnergyPlus1.0!$Q71)</f>
        <v>11899.85968377415</v>
      </c>
      <c r="L1059" s="125">
        <f>IF(ISBLANK(EnergyPlus1.0!$R71),"",EnergyPlus1.0!$R71)</f>
        <v>40379</v>
      </c>
      <c r="M1059" s="878">
        <f>IF(ISBLANK(EnergyPlus1.0!$S71),"",EnergyPlus1.0!$S71)</f>
        <v>15</v>
      </c>
      <c r="N1059" s="36" t="str">
        <f>IF(ISBLANK(CodyRun!$Q71),"",CodyRun!$Q71)</f>
        <v/>
      </c>
      <c r="O1059" s="125" t="str">
        <f>IF(ISBLANK(CodyRun!$R71),"",CodyRun!$R71)</f>
        <v/>
      </c>
      <c r="P1059" s="878" t="str">
        <f>IF(ISBLANK(CodyRun!$S71),"",CodyRun!$S71)</f>
        <v/>
      </c>
      <c r="Q1059" s="36">
        <f>IF(ISBLANK('HOT3000'!$Q71),"",'HOT3000'!$Q71)</f>
        <v>11548</v>
      </c>
      <c r="R1059" s="125">
        <f>IF(ISBLANK('HOT3000'!$R71),"",'HOT3000'!$R71)</f>
        <v>37822</v>
      </c>
      <c r="S1059" s="878">
        <f>IF(ISBLANK('HOT3000'!$S71),"",'HOT3000'!$S71)</f>
        <v>15</v>
      </c>
      <c r="T1059" s="36">
        <f>IF(ISBLANK(YourData!$Q71),"",YourData!$Q71)</f>
        <v>11996.087101678157</v>
      </c>
      <c r="U1059" s="125" t="str">
        <f>IF(ISBLANK(YourData!$R71),"",YourData!$R71)</f>
        <v>20-Jul</v>
      </c>
      <c r="V1059" s="878">
        <f>IF(ISBLANK(YourData!$S71),"",YourData!$S71)</f>
        <v>15</v>
      </c>
      <c r="W1059" s="36"/>
      <c r="X1059" s="125"/>
      <c r="Y1059" s="878"/>
      <c r="Z1059" s="36"/>
      <c r="AA1059" s="125"/>
      <c r="AB1059" s="878"/>
    </row>
    <row r="1060" spans="1:29">
      <c r="A1060" s="882" t="s">
        <v>465</v>
      </c>
      <c r="B1060" s="36">
        <f>IF(ISBLANK('TRNSYS-TUD'!$Q72),"",'TRNSYS-TUD'!$Q72)</f>
        <v>11626.03706926033</v>
      </c>
      <c r="C1060" s="12" t="str">
        <f>IF(ISBLANK('TRNSYS-TUD'!$R72),"",'TRNSYS-TUD'!$R72)</f>
        <v>20-Jul</v>
      </c>
      <c r="D1060" s="878">
        <f>IF(ISBLANK('TRNSYS-TUD'!$S72),"",'TRNSYS-TUD'!$S72)</f>
        <v>15</v>
      </c>
      <c r="E1060" s="36">
        <f>IF(ISBLANK('DOE22'!$Q72),"",'DOE22'!$Q72)</f>
        <v>11564</v>
      </c>
      <c r="F1060" s="125">
        <f>IF(ISBLANK('DOE22'!$R72),"",'DOE22'!$R72)</f>
        <v>37457</v>
      </c>
      <c r="G1060" s="878">
        <f>IF(ISBLANK('DOE22'!$S72),"",'DOE22'!$S72)</f>
        <v>15</v>
      </c>
      <c r="H1060" s="36">
        <f>IF(ISBLANK(DOE21E!$Q72),"",DOE21E!$Q72)</f>
        <v>11602</v>
      </c>
      <c r="I1060" s="125">
        <f>IF(ISBLANK(DOE21E!$R72),"",DOE21E!$R72)</f>
        <v>37457</v>
      </c>
      <c r="J1060" s="878">
        <f>IF(ISBLANK(DOE21E!$S72),"",DOE21E!$S72)</f>
        <v>15</v>
      </c>
      <c r="K1060" s="36">
        <f>IF(ISBLANK(EnergyPlus1.0!$Q72),"",EnergyPlus1.0!$Q72)</f>
        <v>11899.85968377405</v>
      </c>
      <c r="L1060" s="125">
        <f>IF(ISBLANK(EnergyPlus1.0!$R72),"",EnergyPlus1.0!$R72)</f>
        <v>40379</v>
      </c>
      <c r="M1060" s="878">
        <f>IF(ISBLANK(EnergyPlus1.0!$S72),"",EnergyPlus1.0!$S72)</f>
        <v>15</v>
      </c>
      <c r="N1060" s="36" t="str">
        <f>IF(ISBLANK(CodyRun!$Q72),"",CodyRun!$Q72)</f>
        <v/>
      </c>
      <c r="O1060" s="125" t="str">
        <f>IF(ISBLANK(CodyRun!$R72),"",CodyRun!$R72)</f>
        <v/>
      </c>
      <c r="P1060" s="878" t="str">
        <f>IF(ISBLANK(CodyRun!$S72),"",CodyRun!$S72)</f>
        <v/>
      </c>
      <c r="Q1060" s="36">
        <f>IF(ISBLANK('HOT3000'!$Q72),"",'HOT3000'!$Q72)</f>
        <v>11548</v>
      </c>
      <c r="R1060" s="125">
        <f>IF(ISBLANK('HOT3000'!$R72),"",'HOT3000'!$R72)</f>
        <v>37822</v>
      </c>
      <c r="S1060" s="878">
        <f>IF(ISBLANK('HOT3000'!$S72),"",'HOT3000'!$S72)</f>
        <v>15</v>
      </c>
      <c r="T1060" s="36">
        <f>IF(ISBLANK(YourData!$Q72),"",YourData!$Q72)</f>
        <v>11996.0871016781</v>
      </c>
      <c r="U1060" s="125" t="str">
        <f>IF(ISBLANK(YourData!$R72),"",YourData!$R72)</f>
        <v>20-Jul</v>
      </c>
      <c r="V1060" s="878">
        <f>IF(ISBLANK(YourData!$S72),"",YourData!$S72)</f>
        <v>15</v>
      </c>
      <c r="W1060" s="36"/>
      <c r="X1060" s="125"/>
      <c r="Y1060" s="878"/>
      <c r="Z1060" s="36"/>
      <c r="AA1060" s="125"/>
      <c r="AB1060" s="878"/>
    </row>
    <row r="1061" spans="1:29">
      <c r="A1061" s="882" t="s">
        <v>466</v>
      </c>
      <c r="B1061" s="36">
        <f>IF(ISBLANK('TRNSYS-TUD'!$Q73),"",'TRNSYS-TUD'!$Q73)</f>
        <v>11626.03706926033</v>
      </c>
      <c r="C1061" s="12" t="str">
        <f>IF(ISBLANK('TRNSYS-TUD'!$R73),"",'TRNSYS-TUD'!$R73)</f>
        <v>20-Jul</v>
      </c>
      <c r="D1061" s="878">
        <f>IF(ISBLANK('TRNSYS-TUD'!$S73),"",'TRNSYS-TUD'!$S73)</f>
        <v>15</v>
      </c>
      <c r="E1061" s="36">
        <f>IF(ISBLANK('DOE22'!$Q73),"",'DOE22'!$Q73)</f>
        <v>11564</v>
      </c>
      <c r="F1061" s="125">
        <f>IF(ISBLANK('DOE22'!$R73),"",'DOE22'!$R73)</f>
        <v>37457</v>
      </c>
      <c r="G1061" s="878">
        <f>IF(ISBLANK('DOE22'!$S73),"",'DOE22'!$S73)</f>
        <v>15</v>
      </c>
      <c r="H1061" s="36">
        <f>IF(ISBLANK(DOE21E!$Q73),"",DOE21E!$Q73)</f>
        <v>11602</v>
      </c>
      <c r="I1061" s="125">
        <f>IF(ISBLANK(DOE21E!$R73),"",DOE21E!$R73)</f>
        <v>37457</v>
      </c>
      <c r="J1061" s="878">
        <f>IF(ISBLANK(DOE21E!$S73),"",DOE21E!$S73)</f>
        <v>15</v>
      </c>
      <c r="K1061" s="36">
        <f>IF(ISBLANK(EnergyPlus1.0!$Q73),"",EnergyPlus1.0!$Q73)</f>
        <v>11899.85968377415</v>
      </c>
      <c r="L1061" s="125">
        <f>IF(ISBLANK(EnergyPlus1.0!$R73),"",EnergyPlus1.0!$R73)</f>
        <v>40379</v>
      </c>
      <c r="M1061" s="878">
        <f>IF(ISBLANK(EnergyPlus1.0!$S73),"",EnergyPlus1.0!$S73)</f>
        <v>15</v>
      </c>
      <c r="N1061" s="36" t="str">
        <f>IF(ISBLANK(CodyRun!$Q73),"",CodyRun!$Q73)</f>
        <v/>
      </c>
      <c r="O1061" s="125" t="str">
        <f>IF(ISBLANK(CodyRun!$R73),"",CodyRun!$R73)</f>
        <v/>
      </c>
      <c r="P1061" s="878" t="str">
        <f>IF(ISBLANK(CodyRun!$S73),"",CodyRun!$S73)</f>
        <v/>
      </c>
      <c r="Q1061" s="36">
        <f>IF(ISBLANK('HOT3000'!$Q73),"",'HOT3000'!$Q73)</f>
        <v>11461</v>
      </c>
      <c r="R1061" s="125">
        <f>IF(ISBLANK('HOT3000'!$R73),"",'HOT3000'!$R73)</f>
        <v>37849</v>
      </c>
      <c r="S1061" s="878">
        <f>IF(ISBLANK('HOT3000'!$S73),"",'HOT3000'!$S73)</f>
        <v>16</v>
      </c>
      <c r="T1061" s="36">
        <f>IF(ISBLANK(YourData!$Q73),"",YourData!$Q73)</f>
        <v>11996.087101678171</v>
      </c>
      <c r="U1061" s="125" t="str">
        <f>IF(ISBLANK(YourData!$R73),"",YourData!$R73)</f>
        <v>20-Jul</v>
      </c>
      <c r="V1061" s="878">
        <f>IF(ISBLANK(YourData!$S73),"",YourData!$S73)</f>
        <v>15</v>
      </c>
      <c r="W1061" s="36"/>
      <c r="X1061" s="125"/>
      <c r="Y1061" s="878"/>
      <c r="Z1061" s="36"/>
      <c r="AA1061" s="125"/>
      <c r="AB1061" s="878"/>
    </row>
    <row r="1062" spans="1:29">
      <c r="A1062" s="882" t="s">
        <v>473</v>
      </c>
      <c r="B1062" s="36">
        <f>IF(ISBLANK('TRNSYS-TUD'!$Q74),"",'TRNSYS-TUD'!$Q74)</f>
        <v>10166.483125274943</v>
      </c>
      <c r="C1062" s="12" t="str">
        <f>IF(ISBLANK('TRNSYS-TUD'!$R74),"",'TRNSYS-TUD'!$R74)</f>
        <v>20-Jul</v>
      </c>
      <c r="D1062" s="878">
        <f>IF(ISBLANK('TRNSYS-TUD'!$S74),"",'TRNSYS-TUD'!$S74)</f>
        <v>15</v>
      </c>
      <c r="E1062" s="36">
        <f>IF(ISBLANK('DOE22'!$Q74),"",'DOE22'!$Q74)</f>
        <v>10431</v>
      </c>
      <c r="F1062" s="125">
        <f>IF(ISBLANK('DOE22'!$R74),"",'DOE22'!$R74)</f>
        <v>37457</v>
      </c>
      <c r="G1062" s="878">
        <f>IF(ISBLANK('DOE22'!$S74),"",'DOE22'!$S74)</f>
        <v>15</v>
      </c>
      <c r="H1062" s="36">
        <f>IF(ISBLANK(DOE21E!$Q74),"",DOE21E!$Q74)</f>
        <v>10425</v>
      </c>
      <c r="I1062" s="125">
        <f>IF(ISBLANK(DOE21E!$R74),"",DOE21E!$R74)</f>
        <v>37457</v>
      </c>
      <c r="J1062" s="878">
        <f>IF(ISBLANK(DOE21E!$S74),"",DOE21E!$S74)</f>
        <v>15</v>
      </c>
      <c r="K1062" s="36">
        <f>IF(ISBLANK(EnergyPlus1.0!$Q74),"",EnergyPlus1.0!$Q74)</f>
        <v>10398.687242940161</v>
      </c>
      <c r="L1062" s="125">
        <f>IF(ISBLANK(EnergyPlus1.0!$R74),"",EnergyPlus1.0!$R74)</f>
        <v>40379</v>
      </c>
      <c r="M1062" s="878">
        <f>IF(ISBLANK(EnergyPlus1.0!$S74),"",EnergyPlus1.0!$S74)</f>
        <v>15</v>
      </c>
      <c r="N1062" s="36">
        <f>IF(ISBLANK(CodyRun!$Q74),"",CodyRun!$Q74)</f>
        <v>10177</v>
      </c>
      <c r="O1062" s="125">
        <f>IF(ISBLANK(CodyRun!$R74),"",CodyRun!$R74)</f>
        <v>202</v>
      </c>
      <c r="P1062" s="878">
        <f>IF(ISBLANK(CodyRun!$S74),"",CodyRun!$S74)</f>
        <v>15</v>
      </c>
      <c r="Q1062" s="36">
        <f>IF(ISBLANK('HOT3000'!$Q74),"",'HOT3000'!$Q74)</f>
        <v>10274</v>
      </c>
      <c r="R1062" s="125">
        <f>IF(ISBLANK('HOT3000'!$R74),"",'HOT3000'!$R74)</f>
        <v>37776</v>
      </c>
      <c r="S1062" s="878">
        <f>IF(ISBLANK('HOT3000'!$S74),"",'HOT3000'!$S74)</f>
        <v>15</v>
      </c>
      <c r="T1062" s="36">
        <f>IF(ISBLANK(YourData!$Q74),"",YourData!$Q74)</f>
        <v>10438.48225727353</v>
      </c>
      <c r="U1062" s="125" t="str">
        <f>IF(ISBLANK(YourData!$R74),"",YourData!$R74)</f>
        <v>20-Jul</v>
      </c>
      <c r="V1062" s="878">
        <f>IF(ISBLANK(YourData!$S74),"",YourData!$S74)</f>
        <v>15</v>
      </c>
      <c r="W1062" s="36"/>
      <c r="X1062" s="125"/>
      <c r="Y1062" s="878"/>
      <c r="Z1062" s="36"/>
      <c r="AA1062" s="125"/>
      <c r="AB1062" s="878"/>
    </row>
    <row r="1063" spans="1:29">
      <c r="A1063" s="882" t="s">
        <v>476</v>
      </c>
      <c r="B1063" s="36">
        <f>IF(ISBLANK('TRNSYS-TUD'!$Q75),"",'TRNSYS-TUD'!$Q75)</f>
        <v>11204.896753388282</v>
      </c>
      <c r="C1063" s="12" t="str">
        <f>IF(ISBLANK('TRNSYS-TUD'!$R75),"",'TRNSYS-TUD'!$R75)</f>
        <v>20-Jul</v>
      </c>
      <c r="D1063" s="878">
        <f>IF(ISBLANK('TRNSYS-TUD'!$S75),"",'TRNSYS-TUD'!$S75)</f>
        <v>15</v>
      </c>
      <c r="E1063" s="36">
        <f>IF(ISBLANK('DOE22'!$Q75),"",'DOE22'!$Q75)</f>
        <v>11590</v>
      </c>
      <c r="F1063" s="125">
        <f>IF(ISBLANK('DOE22'!$R75),"",'DOE22'!$R75)</f>
        <v>37457</v>
      </c>
      <c r="G1063" s="878">
        <f>IF(ISBLANK('DOE22'!$S75),"",'DOE22'!$S75)</f>
        <v>15</v>
      </c>
      <c r="H1063" s="36">
        <f>IF(ISBLANK(DOE21E!$Q75),"",DOE21E!$Q75)</f>
        <v>11587</v>
      </c>
      <c r="I1063" s="125">
        <f>IF(ISBLANK(DOE21E!$R75),"",DOE21E!$R75)</f>
        <v>37457</v>
      </c>
      <c r="J1063" s="878">
        <f>IF(ISBLANK(DOE21E!$S75),"",DOE21E!$S75)</f>
        <v>15</v>
      </c>
      <c r="K1063" s="36">
        <f>IF(ISBLANK(EnergyPlus1.0!$Q75),"",EnergyPlus1.0!$Q75)</f>
        <v>11409.80343697233</v>
      </c>
      <c r="L1063" s="125">
        <f>IF(ISBLANK(EnergyPlus1.0!$R75),"",EnergyPlus1.0!$R75)</f>
        <v>40379</v>
      </c>
      <c r="M1063" s="878">
        <f>IF(ISBLANK(EnergyPlus1.0!$S75),"",EnergyPlus1.0!$S75)</f>
        <v>15</v>
      </c>
      <c r="N1063" s="36">
        <f>IF(ISBLANK(CodyRun!$Q75),"",CodyRun!$Q75)</f>
        <v>11186</v>
      </c>
      <c r="O1063" s="125">
        <f>IF(ISBLANK(CodyRun!$R75),"",CodyRun!$R75)</f>
        <v>202</v>
      </c>
      <c r="P1063" s="878">
        <f>IF(ISBLANK(CodyRun!$S75),"",CodyRun!$S75)</f>
        <v>15</v>
      </c>
      <c r="Q1063" s="36">
        <f>IF(ISBLANK('HOT3000'!$Q75),"",'HOT3000'!$Q75)</f>
        <v>11344</v>
      </c>
      <c r="R1063" s="125">
        <f>IF(ISBLANK('HOT3000'!$R75),"",'HOT3000'!$R75)</f>
        <v>37822</v>
      </c>
      <c r="S1063" s="878">
        <f>IF(ISBLANK('HOT3000'!$S75),"",'HOT3000'!$S75)</f>
        <v>14</v>
      </c>
      <c r="T1063" s="36">
        <f>IF(ISBLANK(YourData!$Q75),"",YourData!$Q75)</f>
        <v>11450.749929493639</v>
      </c>
      <c r="U1063" s="125" t="str">
        <f>IF(ISBLANK(YourData!$R75),"",YourData!$R75)</f>
        <v>20-Jul</v>
      </c>
      <c r="V1063" s="878">
        <f>IF(ISBLANK(YourData!$S75),"",YourData!$S75)</f>
        <v>15</v>
      </c>
      <c r="W1063" s="36"/>
      <c r="X1063" s="125"/>
      <c r="Y1063" s="878"/>
      <c r="Z1063" s="36"/>
      <c r="AA1063" s="125"/>
      <c r="AB1063" s="878"/>
    </row>
    <row r="1064" spans="1:29">
      <c r="A1064" s="882" t="s">
        <v>478</v>
      </c>
      <c r="B1064" s="36">
        <f>IF(ISBLANK('TRNSYS-TUD'!$Q76),"",'TRNSYS-TUD'!$Q76)</f>
        <v>11035.389839962188</v>
      </c>
      <c r="C1064" s="12" t="str">
        <f>IF(ISBLANK('TRNSYS-TUD'!$R76),"",'TRNSYS-TUD'!$R76)</f>
        <v>20-Jul</v>
      </c>
      <c r="D1064" s="878">
        <f>IF(ISBLANK('TRNSYS-TUD'!$S76),"",'TRNSYS-TUD'!$S76)</f>
        <v>15</v>
      </c>
      <c r="E1064" s="36">
        <f>IF(ISBLANK('DOE22'!$Q76),"",'DOE22'!$Q76)</f>
        <v>10989</v>
      </c>
      <c r="F1064" s="125">
        <f>IF(ISBLANK('DOE22'!$R76),"",'DOE22'!$R76)</f>
        <v>37457</v>
      </c>
      <c r="G1064" s="878">
        <f>IF(ISBLANK('DOE22'!$S76),"",'DOE22'!$S76)</f>
        <v>15</v>
      </c>
      <c r="H1064" s="36">
        <f>IF(ISBLANK(DOE21E!$Q76),"",DOE21E!$Q76)</f>
        <v>11014</v>
      </c>
      <c r="I1064" s="125">
        <f>IF(ISBLANK(DOE21E!$R76),"",DOE21E!$R76)</f>
        <v>37457</v>
      </c>
      <c r="J1064" s="878">
        <f>IF(ISBLANK(DOE21E!$S76),"",DOE21E!$S76)</f>
        <v>15</v>
      </c>
      <c r="K1064" s="36">
        <f>IF(ISBLANK(EnergyPlus1.0!$Q76),"",EnergyPlus1.0!$Q76)</f>
        <v>11100.525257695599</v>
      </c>
      <c r="L1064" s="125">
        <f>IF(ISBLANK(EnergyPlus1.0!$R76),"",EnergyPlus1.0!$R76)</f>
        <v>40379</v>
      </c>
      <c r="M1064" s="878">
        <f>IF(ISBLANK(EnergyPlus1.0!$S76),"",EnergyPlus1.0!$S76)</f>
        <v>15</v>
      </c>
      <c r="N1064" s="36">
        <f>IF(ISBLANK(CodyRun!$Q76),"",CodyRun!$Q76)</f>
        <v>11044</v>
      </c>
      <c r="O1064" s="125">
        <f>IF(ISBLANK(CodyRun!$R76),"",CodyRun!$R76)</f>
        <v>202</v>
      </c>
      <c r="P1064" s="878">
        <f>IF(ISBLANK(CodyRun!$S76),"",CodyRun!$S76)</f>
        <v>15</v>
      </c>
      <c r="Q1064" s="36">
        <f>IF(ISBLANK('HOT3000'!$Q76),"",'HOT3000'!$Q76)</f>
        <v>10684</v>
      </c>
      <c r="R1064" s="125">
        <f>IF(ISBLANK('HOT3000'!$R76),"",'HOT3000'!$R76)</f>
        <v>37776</v>
      </c>
      <c r="S1064" s="878">
        <f>IF(ISBLANK('HOT3000'!$S76),"",'HOT3000'!$S76)</f>
        <v>15</v>
      </c>
      <c r="T1064" s="36">
        <f>IF(ISBLANK(YourData!$Q76),"",YourData!$Q76)</f>
        <v>11261.829833117608</v>
      </c>
      <c r="U1064" s="125" t="str">
        <f>IF(ISBLANK(YourData!$R76),"",YourData!$R76)</f>
        <v>20-Jul</v>
      </c>
      <c r="V1064" s="878">
        <f>IF(ISBLANK(YourData!$S76),"",YourData!$S76)</f>
        <v>15</v>
      </c>
      <c r="W1064" s="36"/>
      <c r="X1064" s="125"/>
      <c r="Y1064" s="878"/>
      <c r="Z1064" s="36"/>
      <c r="AA1064" s="125"/>
      <c r="AB1064" s="878"/>
    </row>
    <row r="1065" spans="1:29">
      <c r="A1065" s="882" t="s">
        <v>479</v>
      </c>
      <c r="B1065" s="36">
        <f>IF(ISBLANK('TRNSYS-TUD'!$Q77),"",'TRNSYS-TUD'!$Q77)</f>
        <v>10430.779128711938</v>
      </c>
      <c r="C1065" s="12" t="str">
        <f>IF(ISBLANK('TRNSYS-TUD'!$R77),"",'TRNSYS-TUD'!$R77)</f>
        <v>20-Jul</v>
      </c>
      <c r="D1065" s="878">
        <f>IF(ISBLANK('TRNSYS-TUD'!$S77),"",'TRNSYS-TUD'!$S77)</f>
        <v>15</v>
      </c>
      <c r="E1065" s="36">
        <f>IF(ISBLANK('DOE22'!$Q77),"",'DOE22'!$Q77)</f>
        <v>10972</v>
      </c>
      <c r="F1065" s="125">
        <f>IF(ISBLANK('DOE22'!$R77),"",'DOE22'!$R77)</f>
        <v>37457</v>
      </c>
      <c r="G1065" s="878">
        <f>IF(ISBLANK('DOE22'!$S77),"",'DOE22'!$S77)</f>
        <v>15</v>
      </c>
      <c r="H1065" s="36">
        <f>IF(ISBLANK(DOE21E!$Q77),"",DOE21E!$Q77)</f>
        <v>10966</v>
      </c>
      <c r="I1065" s="125">
        <f>IF(ISBLANK(DOE21E!$R77),"",DOE21E!$R77)</f>
        <v>37457</v>
      </c>
      <c r="J1065" s="878">
        <f>IF(ISBLANK(DOE21E!$S77),"",DOE21E!$S77)</f>
        <v>15</v>
      </c>
      <c r="K1065" s="36">
        <f>IF(ISBLANK(EnergyPlus1.0!$Q77),"",EnergyPlus1.0!$Q77)</f>
        <v>10762.38715226553</v>
      </c>
      <c r="L1065" s="125">
        <f>IF(ISBLANK(EnergyPlus1.0!$R77),"",EnergyPlus1.0!$R77)</f>
        <v>40379</v>
      </c>
      <c r="M1065" s="878">
        <f>IF(ISBLANK(EnergyPlus1.0!$S77),"",EnergyPlus1.0!$S77)</f>
        <v>15</v>
      </c>
      <c r="N1065" s="36">
        <f>IF(ISBLANK(CodyRun!$Q77),"",CodyRun!$Q77)</f>
        <v>10639</v>
      </c>
      <c r="O1065" s="125">
        <f>IF(ISBLANK(CodyRun!$R77),"",CodyRun!$R77)</f>
        <v>202</v>
      </c>
      <c r="P1065" s="878">
        <f>IF(ISBLANK(CodyRun!$S77),"",CodyRun!$S77)</f>
        <v>15</v>
      </c>
      <c r="Q1065" s="36">
        <f>IF(ISBLANK('HOT3000'!$Q77),"",'HOT3000'!$Q77)</f>
        <v>10747</v>
      </c>
      <c r="R1065" s="125">
        <f>IF(ISBLANK('HOT3000'!$R77),"",'HOT3000'!$R77)</f>
        <v>37849</v>
      </c>
      <c r="S1065" s="878">
        <f>IF(ISBLANK('HOT3000'!$S77),"",'HOT3000'!$S77)</f>
        <v>15</v>
      </c>
      <c r="T1065" s="36">
        <f>IF(ISBLANK(YourData!$Q77),"",YourData!$Q77)</f>
        <v>10902.650610782122</v>
      </c>
      <c r="U1065" s="125" t="str">
        <f>IF(ISBLANK(YourData!$R77),"",YourData!$R77)</f>
        <v>20-Jul</v>
      </c>
      <c r="V1065" s="878">
        <f>IF(ISBLANK(YourData!$S77),"",YourData!$S77)</f>
        <v>15</v>
      </c>
      <c r="W1065" s="36"/>
      <c r="X1065" s="125"/>
      <c r="Y1065" s="878"/>
      <c r="Z1065" s="36"/>
      <c r="AA1065" s="125"/>
      <c r="AB1065" s="878"/>
    </row>
    <row r="1066" spans="1:29">
      <c r="A1066" s="882" t="s">
        <v>480</v>
      </c>
      <c r="B1066" s="36">
        <f>IF(ISBLANK('TRNSYS-TUD'!$Q78),"",'TRNSYS-TUD'!$Q78)</f>
        <v>9366.7480928703299</v>
      </c>
      <c r="C1066" s="12" t="str">
        <f>IF(ISBLANK('TRNSYS-TUD'!$R78),"",'TRNSYS-TUD'!$R78)</f>
        <v>20-Jul</v>
      </c>
      <c r="D1066" s="878">
        <f>IF(ISBLANK('TRNSYS-TUD'!$S78),"",'TRNSYS-TUD'!$S78)</f>
        <v>15</v>
      </c>
      <c r="E1066" s="36">
        <f>IF(ISBLANK('DOE22'!$Q78),"",'DOE22'!$Q78)</f>
        <v>9538</v>
      </c>
      <c r="F1066" s="125">
        <f>IF(ISBLANK('DOE22'!$R78),"",'DOE22'!$R78)</f>
        <v>37457</v>
      </c>
      <c r="G1066" s="878">
        <f>IF(ISBLANK('DOE22'!$S78),"",'DOE22'!$S78)</f>
        <v>15</v>
      </c>
      <c r="H1066" s="36">
        <f>IF(ISBLANK(DOE21E!$Q78),"",DOE21E!$Q78)</f>
        <v>9531</v>
      </c>
      <c r="I1066" s="125">
        <f>IF(ISBLANK(DOE21E!$R78),"",DOE21E!$R78)</f>
        <v>37457</v>
      </c>
      <c r="J1066" s="878">
        <f>IF(ISBLANK(DOE21E!$S78),"",DOE21E!$S78)</f>
        <v>15</v>
      </c>
      <c r="K1066" s="36">
        <f>IF(ISBLANK(EnergyPlus1.0!$Q78),"",EnergyPlus1.0!$Q78)</f>
        <v>9569.5705257615919</v>
      </c>
      <c r="L1066" s="125">
        <f>IF(ISBLANK(EnergyPlus1.0!$R78),"",EnergyPlus1.0!$R78)</f>
        <v>40379</v>
      </c>
      <c r="M1066" s="878">
        <f>IF(ISBLANK(EnergyPlus1.0!$S78),"",EnergyPlus1.0!$S78)</f>
        <v>15</v>
      </c>
      <c r="N1066" s="36">
        <f>IF(ISBLANK(CodyRun!$Q78),"",CodyRun!$Q78)</f>
        <v>9419</v>
      </c>
      <c r="O1066" s="125">
        <f>IF(ISBLANK(CodyRun!$R78),"",CodyRun!$R78)</f>
        <v>202</v>
      </c>
      <c r="P1066" s="878">
        <f>IF(ISBLANK(CodyRun!$S78),"",CodyRun!$S78)</f>
        <v>15</v>
      </c>
      <c r="Q1066" s="36">
        <f>IF(ISBLANK('HOT3000'!$Q78),"",'HOT3000'!$Q78)</f>
        <v>9585</v>
      </c>
      <c r="R1066" s="125">
        <f>IF(ISBLANK('HOT3000'!$R78),"",'HOT3000'!$R78)</f>
        <v>37849</v>
      </c>
      <c r="S1066" s="878">
        <f>IF(ISBLANK('HOT3000'!$S78),"",'HOT3000'!$S78)</f>
        <v>15</v>
      </c>
      <c r="T1066" s="36">
        <f>IF(ISBLANK(YourData!$Q78),"",YourData!$Q78)</f>
        <v>9588.252809248972</v>
      </c>
      <c r="U1066" s="125" t="str">
        <f>IF(ISBLANK(YourData!$R78),"",YourData!$R78)</f>
        <v>20-Jul</v>
      </c>
      <c r="V1066" s="878">
        <f>IF(ISBLANK(YourData!$S78),"",YourData!$S78)</f>
        <v>15</v>
      </c>
      <c r="W1066" s="36"/>
      <c r="X1066" s="125"/>
      <c r="Y1066" s="878"/>
      <c r="Z1066" s="36"/>
      <c r="AA1066" s="125"/>
      <c r="AB1066" s="878"/>
    </row>
    <row r="1067" spans="1:29">
      <c r="A1067" s="882" t="s">
        <v>481</v>
      </c>
      <c r="B1067" s="36">
        <f>IF(ISBLANK('TRNSYS-TUD'!$Q79),"",'TRNSYS-TUD'!$Q79)</f>
        <v>8028.3285466124171</v>
      </c>
      <c r="C1067" s="12" t="str">
        <f>IF(ISBLANK('TRNSYS-TUD'!$R79),"",'TRNSYS-TUD'!$R79)</f>
        <v>20-Jul</v>
      </c>
      <c r="D1067" s="878">
        <f>IF(ISBLANK('TRNSYS-TUD'!$S79),"",'TRNSYS-TUD'!$S79)</f>
        <v>15</v>
      </c>
      <c r="E1067" s="36">
        <f>IF(ISBLANK('DOE22'!$Q79),"",'DOE22'!$Q79)</f>
        <v>8059</v>
      </c>
      <c r="F1067" s="125">
        <f>IF(ISBLANK('DOE22'!$R79),"",'DOE22'!$R79)</f>
        <v>37457</v>
      </c>
      <c r="G1067" s="878">
        <f>IF(ISBLANK('DOE22'!$S79),"",'DOE22'!$S79)</f>
        <v>15</v>
      </c>
      <c r="H1067" s="36">
        <f>IF(ISBLANK(DOE21E!$Q79),"",DOE21E!$Q79)</f>
        <v>8055</v>
      </c>
      <c r="I1067" s="125">
        <f>IF(ISBLANK(DOE21E!$R79),"",DOE21E!$R79)</f>
        <v>37457</v>
      </c>
      <c r="J1067" s="878">
        <f>IF(ISBLANK(DOE21E!$S79),"",DOE21E!$S79)</f>
        <v>15</v>
      </c>
      <c r="K1067" s="36">
        <f>IF(ISBLANK(EnergyPlus1.0!$Q79),"",EnergyPlus1.0!$Q79)</f>
        <v>8171.0478515555824</v>
      </c>
      <c r="L1067" s="125">
        <f>IF(ISBLANK(EnergyPlus1.0!$R79),"",EnergyPlus1.0!$R79)</f>
        <v>40379</v>
      </c>
      <c r="M1067" s="878">
        <f>IF(ISBLANK(EnergyPlus1.0!$S79),"",EnergyPlus1.0!$S79)</f>
        <v>15</v>
      </c>
      <c r="N1067" s="36">
        <f>IF(ISBLANK(CodyRun!$Q79),"",CodyRun!$Q79)</f>
        <v>7992</v>
      </c>
      <c r="O1067" s="125">
        <f>IF(ISBLANK(CodyRun!$R79),"",CodyRun!$R79)</f>
        <v>202</v>
      </c>
      <c r="P1067" s="878">
        <f>IF(ISBLANK(CodyRun!$S79),"",CodyRun!$S79)</f>
        <v>15</v>
      </c>
      <c r="Q1067" s="36">
        <f>IF(ISBLANK('HOT3000'!$Q79),"",'HOT3000'!$Q79)</f>
        <v>8089</v>
      </c>
      <c r="R1067" s="125">
        <f>IF(ISBLANK('HOT3000'!$R79),"",'HOT3000'!$R79)</f>
        <v>37849</v>
      </c>
      <c r="S1067" s="878">
        <f>IF(ISBLANK('HOT3000'!$S79),"",'HOT3000'!$S79)</f>
        <v>15</v>
      </c>
      <c r="T1067" s="36">
        <f>IF(ISBLANK(YourData!$Q79),"",YourData!$Q79)</f>
        <v>8466.7977177859902</v>
      </c>
      <c r="U1067" s="125" t="str">
        <f>IF(ISBLANK(YourData!$R79),"",YourData!$R79)</f>
        <v>20-Jul</v>
      </c>
      <c r="V1067" s="878">
        <f>IF(ISBLANK(YourData!$S79),"",YourData!$S79)</f>
        <v>15</v>
      </c>
      <c r="W1067" s="36"/>
      <c r="X1067" s="125"/>
      <c r="Y1067" s="878"/>
      <c r="Z1067" s="36"/>
      <c r="AA1067" s="125"/>
      <c r="AB1067" s="878"/>
    </row>
    <row r="1068" spans="1:29">
      <c r="A1068" s="882" t="s">
        <v>482</v>
      </c>
      <c r="B1068" s="36">
        <f>IF(ISBLANK('TRNSYS-TUD'!$Q80),"",'TRNSYS-TUD'!$Q80)</f>
        <v>8698.956160670863</v>
      </c>
      <c r="C1068" s="12" t="str">
        <f>IF(ISBLANK('TRNSYS-TUD'!$R80),"",'TRNSYS-TUD'!$R80)</f>
        <v>20-Jul</v>
      </c>
      <c r="D1068" s="878">
        <f>IF(ISBLANK('TRNSYS-TUD'!$S80),"",'TRNSYS-TUD'!$S80)</f>
        <v>15</v>
      </c>
      <c r="E1068" s="36">
        <f>IF(ISBLANK('DOE22'!$Q80),"",'DOE22'!$Q80)</f>
        <v>8943</v>
      </c>
      <c r="F1068" s="125">
        <f>IF(ISBLANK('DOE22'!$R80),"",'DOE22'!$R80)</f>
        <v>37457</v>
      </c>
      <c r="G1068" s="878">
        <f>IF(ISBLANK('DOE22'!$S80),"",'DOE22'!$S80)</f>
        <v>15</v>
      </c>
      <c r="H1068" s="36">
        <f>IF(ISBLANK(DOE21E!$Q80),"",DOE21E!$Q80)</f>
        <v>8939</v>
      </c>
      <c r="I1068" s="125">
        <f>IF(ISBLANK(DOE21E!$R80),"",DOE21E!$R80)</f>
        <v>37457</v>
      </c>
      <c r="J1068" s="878">
        <f>IF(ISBLANK(DOE21E!$S80),"",DOE21E!$S80)</f>
        <v>15</v>
      </c>
      <c r="K1068" s="36">
        <f>IF(ISBLANK(EnergyPlus1.0!$Q80),"",EnergyPlus1.0!$Q80)</f>
        <v>8677.4024795092264</v>
      </c>
      <c r="L1068" s="125">
        <f>IF(ISBLANK(EnergyPlus1.0!$R80),"",EnergyPlus1.0!$R80)</f>
        <v>40379</v>
      </c>
      <c r="M1068" s="878">
        <f>IF(ISBLANK(EnergyPlus1.0!$S80),"",EnergyPlus1.0!$S80)</f>
        <v>15</v>
      </c>
      <c r="N1068" s="36">
        <f>IF(ISBLANK(CodyRun!$Q80),"",CodyRun!$Q80)</f>
        <v>8846</v>
      </c>
      <c r="O1068" s="125">
        <f>IF(ISBLANK(CodyRun!$R80),"",CodyRun!$R80)</f>
        <v>202</v>
      </c>
      <c r="P1068" s="878">
        <f>IF(ISBLANK(CodyRun!$S80),"",CodyRun!$S80)</f>
        <v>15</v>
      </c>
      <c r="Q1068" s="36">
        <f>IF(ISBLANK('HOT3000'!$Q80),"",'HOT3000'!$Q80)</f>
        <v>8985</v>
      </c>
      <c r="R1068" s="125">
        <f>IF(ISBLANK('HOT3000'!$R80),"",'HOT3000'!$R80)</f>
        <v>37849</v>
      </c>
      <c r="S1068" s="878">
        <f>IF(ISBLANK('HOT3000'!$S80),"",'HOT3000'!$S80)</f>
        <v>15</v>
      </c>
      <c r="T1068" s="36">
        <f>IF(ISBLANK(YourData!$Q80),"",YourData!$Q80)</f>
        <v>9126.9658205244796</v>
      </c>
      <c r="U1068" s="125" t="str">
        <f>IF(ISBLANK(YourData!$R80),"",YourData!$R80)</f>
        <v>20-Jul</v>
      </c>
      <c r="V1068" s="878">
        <f>IF(ISBLANK(YourData!$S80),"",YourData!$S80)</f>
        <v>15</v>
      </c>
      <c r="W1068" s="36"/>
      <c r="X1068" s="125"/>
      <c r="Y1068" s="878"/>
      <c r="Z1068" s="36"/>
      <c r="AA1068" s="125"/>
      <c r="AB1068" s="878"/>
    </row>
    <row r="1069" spans="1:29">
      <c r="A1069" s="882" t="s">
        <v>483</v>
      </c>
      <c r="B1069" s="36">
        <f>IF(ISBLANK('TRNSYS-TUD'!$Q81),"",'TRNSYS-TUD'!$Q81)</f>
        <v>7204.8270241150658</v>
      </c>
      <c r="C1069" s="12" t="str">
        <f>IF(ISBLANK('TRNSYS-TUD'!$R81),"",'TRNSYS-TUD'!$R81)</f>
        <v>20-Jul</v>
      </c>
      <c r="D1069" s="878">
        <f>IF(ISBLANK('TRNSYS-TUD'!$S81),"",'TRNSYS-TUD'!$S81)</f>
        <v>15</v>
      </c>
      <c r="E1069" s="36">
        <f>IF(ISBLANK('DOE22'!$Q81),"",'DOE22'!$Q81)</f>
        <v>7350</v>
      </c>
      <c r="F1069" s="125">
        <f>IF(ISBLANK('DOE22'!$R81),"",'DOE22'!$R81)</f>
        <v>37457</v>
      </c>
      <c r="G1069" s="878">
        <f>IF(ISBLANK('DOE22'!$S81),"",'DOE22'!$S81)</f>
        <v>15</v>
      </c>
      <c r="H1069" s="36">
        <f>IF(ISBLANK(DOE21E!$Q81),"",DOE21E!$Q81)</f>
        <v>7346</v>
      </c>
      <c r="I1069" s="125">
        <f>IF(ISBLANK(DOE21E!$R81),"",DOE21E!$R81)</f>
        <v>37457</v>
      </c>
      <c r="J1069" s="878">
        <f>IF(ISBLANK(DOE21E!$S81),"",DOE21E!$S81)</f>
        <v>15</v>
      </c>
      <c r="K1069" s="36">
        <f>IF(ISBLANK(EnergyPlus1.0!$Q81),"",EnergyPlus1.0!$Q81)</f>
        <v>7762.7560256616516</v>
      </c>
      <c r="L1069" s="125">
        <f>IF(ISBLANK(EnergyPlus1.0!$R81),"",EnergyPlus1.0!$R81)</f>
        <v>40379</v>
      </c>
      <c r="M1069" s="878">
        <f>IF(ISBLANK(EnergyPlus1.0!$S81),"",EnergyPlus1.0!$S81)</f>
        <v>15</v>
      </c>
      <c r="N1069" s="36">
        <f>IF(ISBLANK(CodyRun!$Q81),"",CodyRun!$Q81)</f>
        <v>7351</v>
      </c>
      <c r="O1069" s="125">
        <f>IF(ISBLANK(CodyRun!$R81),"",CodyRun!$R81)</f>
        <v>202</v>
      </c>
      <c r="P1069" s="878">
        <f>IF(ISBLANK(CodyRun!$S81),"",CodyRun!$S81)</f>
        <v>15</v>
      </c>
      <c r="Q1069" s="36">
        <f>IF(ISBLANK('HOT3000'!$Q81),"",'HOT3000'!$Q81)</f>
        <v>7471</v>
      </c>
      <c r="R1069" s="125">
        <f>IF(ISBLANK('HOT3000'!$R81),"",'HOT3000'!$R81)</f>
        <v>37776</v>
      </c>
      <c r="S1069" s="878">
        <f>IF(ISBLANK('HOT3000'!$S81),"",'HOT3000'!$S81)</f>
        <v>15</v>
      </c>
      <c r="T1069" s="36">
        <f>IF(ISBLANK(YourData!$Q81),"",YourData!$Q81)</f>
        <v>7932.8215101565011</v>
      </c>
      <c r="U1069" s="125" t="str">
        <f>IF(ISBLANK(YourData!$R81),"",YourData!$R81)</f>
        <v>20-Jul</v>
      </c>
      <c r="V1069" s="878">
        <f>IF(ISBLANK(YourData!$S81),"",YourData!$S81)</f>
        <v>15</v>
      </c>
      <c r="W1069" s="36"/>
      <c r="X1069" s="125"/>
      <c r="Y1069" s="878"/>
      <c r="Z1069" s="36"/>
      <c r="AA1069" s="125"/>
      <c r="AB1069" s="878"/>
    </row>
    <row r="1070" spans="1:29">
      <c r="A1070" s="35"/>
      <c r="B1070" s="36"/>
      <c r="C1070" s="12"/>
      <c r="D1070" s="12"/>
      <c r="E1070" s="36"/>
      <c r="F1070" s="36"/>
      <c r="G1070" s="36"/>
      <c r="H1070" s="122"/>
      <c r="I1070" s="122"/>
      <c r="J1070" s="122"/>
      <c r="K1070" s="122"/>
      <c r="L1070" s="122"/>
      <c r="M1070" s="122"/>
      <c r="N1070" s="119"/>
      <c r="O1070" s="119"/>
      <c r="P1070" s="119"/>
      <c r="Q1070" s="119"/>
      <c r="R1070" s="122"/>
      <c r="S1070" s="122"/>
      <c r="T1070" s="122"/>
      <c r="U1070" s="122"/>
      <c r="V1070" s="122"/>
      <c r="W1070" s="122"/>
      <c r="X1070" s="122"/>
      <c r="Y1070" s="122"/>
      <c r="Z1070" s="122"/>
      <c r="AA1070" s="122"/>
      <c r="AB1070" s="122"/>
      <c r="AC1070" s="119"/>
    </row>
    <row r="1071" spans="1:29">
      <c r="A1071" s="2"/>
      <c r="B1071" s="36"/>
      <c r="C1071" s="12"/>
      <c r="D1071" s="12"/>
      <c r="E1071" s="36"/>
      <c r="F1071" s="36"/>
      <c r="G1071" s="36"/>
      <c r="H1071" s="122"/>
      <c r="I1071" s="122"/>
      <c r="J1071" s="122"/>
      <c r="K1071" s="122"/>
      <c r="L1071" s="122"/>
      <c r="M1071" s="122"/>
      <c r="N1071" s="119"/>
      <c r="O1071" s="119"/>
      <c r="P1071" s="119"/>
      <c r="Q1071" s="119"/>
      <c r="R1071" s="122"/>
      <c r="S1071" s="122"/>
      <c r="T1071" s="122"/>
      <c r="U1071" s="122"/>
      <c r="V1071" s="122"/>
      <c r="W1071" s="122"/>
      <c r="X1071" s="122"/>
      <c r="Y1071" s="122"/>
      <c r="Z1071" s="122"/>
      <c r="AA1071" s="122"/>
      <c r="AB1071" s="122"/>
      <c r="AC1071" s="119"/>
    </row>
    <row r="1072" spans="1:29">
      <c r="A1072" s="2"/>
      <c r="B1072" s="36"/>
      <c r="C1072" s="12"/>
      <c r="D1072" s="12"/>
      <c r="E1072" s="36"/>
      <c r="F1072" s="36"/>
      <c r="G1072" s="36"/>
      <c r="H1072" s="122"/>
      <c r="I1072" s="122"/>
      <c r="J1072" s="122"/>
      <c r="K1072" s="122"/>
      <c r="L1072" s="122"/>
      <c r="M1072" s="122"/>
      <c r="N1072" s="119"/>
      <c r="O1072" s="119"/>
      <c r="P1072" s="119"/>
      <c r="Q1072" s="119"/>
      <c r="R1072" s="122"/>
      <c r="S1072" s="122"/>
      <c r="T1072" s="122"/>
      <c r="U1072" s="122"/>
      <c r="V1072" s="122"/>
      <c r="W1072" s="122"/>
      <c r="X1072" s="122"/>
      <c r="Y1072" s="122"/>
      <c r="Z1072" s="122"/>
      <c r="AA1072" s="122"/>
      <c r="AB1072" s="122"/>
      <c r="AC1072" s="119"/>
    </row>
    <row r="1073" spans="1:29">
      <c r="A1073" s="2"/>
      <c r="B1073" s="36"/>
      <c r="C1073" s="12"/>
      <c r="D1073" s="12"/>
      <c r="E1073" s="36"/>
      <c r="F1073" s="36"/>
      <c r="G1073" s="36"/>
      <c r="H1073" s="122"/>
      <c r="I1073" s="122"/>
      <c r="J1073" s="122"/>
      <c r="K1073" s="122"/>
      <c r="L1073" s="122"/>
      <c r="M1073" s="122"/>
      <c r="N1073" s="119"/>
      <c r="O1073" s="119"/>
      <c r="P1073" s="119"/>
      <c r="Q1073" s="119"/>
      <c r="R1073" s="122"/>
      <c r="S1073" s="122"/>
      <c r="T1073" s="122"/>
      <c r="U1073" s="122"/>
      <c r="V1073" s="122"/>
      <c r="W1073" s="122"/>
      <c r="X1073" s="122"/>
      <c r="Y1073" s="122"/>
      <c r="Z1073" s="122"/>
      <c r="AA1073" s="122"/>
      <c r="AB1073" s="122"/>
      <c r="AC1073" s="119"/>
    </row>
    <row r="1074" spans="1:29">
      <c r="A1074" s="2"/>
      <c r="B1074" s="36"/>
      <c r="C1074" s="12"/>
      <c r="D1074" s="12"/>
      <c r="E1074" s="36"/>
      <c r="F1074" s="36"/>
      <c r="G1074" s="36"/>
      <c r="H1074" s="122"/>
      <c r="I1074" s="122"/>
      <c r="J1074" s="122"/>
      <c r="K1074" s="122"/>
      <c r="L1074" s="122"/>
      <c r="M1074" s="122"/>
      <c r="N1074" s="119"/>
      <c r="O1074" s="119"/>
      <c r="P1074" s="119"/>
      <c r="Q1074" s="119"/>
      <c r="R1074" s="122"/>
      <c r="S1074" s="122"/>
      <c r="T1074" s="122"/>
      <c r="U1074" s="122"/>
      <c r="V1074" s="122"/>
      <c r="W1074" s="122"/>
      <c r="X1074" s="122"/>
      <c r="Y1074" s="122"/>
      <c r="Z1074" s="122"/>
      <c r="AA1074" s="122"/>
      <c r="AB1074" s="122"/>
      <c r="AC1074" s="119"/>
    </row>
    <row r="1075" spans="1:29">
      <c r="A1075" s="2"/>
      <c r="B1075" s="36"/>
      <c r="C1075" s="12"/>
      <c r="D1075" s="12"/>
      <c r="E1075" s="36"/>
      <c r="F1075" s="36"/>
      <c r="G1075" s="36"/>
      <c r="H1075" s="122"/>
      <c r="I1075" s="122"/>
      <c r="J1075" s="122"/>
      <c r="K1075" s="122"/>
      <c r="L1075" s="122"/>
      <c r="M1075" s="122"/>
      <c r="N1075" s="119"/>
      <c r="O1075" s="119"/>
      <c r="P1075" s="119"/>
      <c r="Q1075" s="119"/>
      <c r="R1075" s="122"/>
      <c r="S1075" s="122"/>
      <c r="T1075" s="122"/>
      <c r="U1075" s="122"/>
      <c r="V1075" s="122"/>
      <c r="W1075" s="122"/>
      <c r="X1075" s="122"/>
      <c r="Y1075" s="122"/>
      <c r="Z1075" s="122"/>
      <c r="AA1075" s="122"/>
      <c r="AB1075" s="122"/>
      <c r="AC1075" s="119"/>
    </row>
    <row r="1076" spans="1:29">
      <c r="B1076" s="119"/>
      <c r="E1076" s="119"/>
      <c r="F1076" s="119"/>
      <c r="G1076" s="119"/>
      <c r="H1076" s="122"/>
      <c r="I1076" s="122"/>
      <c r="J1076" s="122"/>
      <c r="K1076" s="122"/>
      <c r="L1076" s="122"/>
      <c r="M1076" s="122"/>
      <c r="N1076" s="119"/>
      <c r="O1076" s="119"/>
      <c r="P1076" s="119"/>
      <c r="Q1076" s="119"/>
      <c r="R1076" s="122"/>
      <c r="S1076" s="122"/>
      <c r="T1076" s="122"/>
      <c r="U1076" s="122"/>
      <c r="V1076" s="122"/>
      <c r="W1076" s="122"/>
      <c r="X1076" s="122"/>
      <c r="Y1076" s="122"/>
      <c r="Z1076" s="122"/>
      <c r="AA1076" s="122"/>
      <c r="AB1076" s="122"/>
      <c r="AC1076" s="119"/>
    </row>
    <row r="1077" spans="1:29">
      <c r="A1077" s="2" t="s">
        <v>233</v>
      </c>
      <c r="B1077" s="36"/>
      <c r="C1077" s="12"/>
      <c r="D1077" s="12"/>
      <c r="E1077" s="36"/>
      <c r="F1077" s="36"/>
      <c r="G1077" s="36"/>
      <c r="H1077" s="120"/>
      <c r="I1077" s="120"/>
      <c r="J1077" s="120"/>
      <c r="K1077" s="120"/>
      <c r="L1077" s="120"/>
      <c r="M1077" s="120"/>
      <c r="N1077" s="119"/>
      <c r="O1077" s="119"/>
      <c r="P1077" s="119"/>
      <c r="Q1077" s="119"/>
      <c r="R1077" s="120"/>
      <c r="S1077" s="120"/>
      <c r="T1077" s="119"/>
      <c r="U1077" s="119"/>
      <c r="V1077" s="122"/>
      <c r="W1077" s="122"/>
      <c r="X1077" s="122"/>
      <c r="Y1077" s="122"/>
      <c r="Z1077" s="122"/>
      <c r="AA1077" s="122"/>
      <c r="AB1077" s="122"/>
      <c r="AC1077" s="119"/>
    </row>
    <row r="1078" spans="1:29">
      <c r="A1078" s="2"/>
      <c r="B1078" s="10"/>
      <c r="E1078" s="10"/>
      <c r="F1078" s="119"/>
      <c r="G1078" s="119"/>
      <c r="H1078" s="34"/>
      <c r="I1078" s="120"/>
      <c r="J1078" s="120"/>
      <c r="K1078" s="10"/>
      <c r="L1078" s="120"/>
      <c r="M1078" s="120"/>
      <c r="N1078" s="10"/>
      <c r="O1078" s="119"/>
      <c r="P1078" s="119"/>
      <c r="Q1078" s="119"/>
      <c r="R1078" s="120"/>
      <c r="S1078" s="120"/>
      <c r="T1078" s="119"/>
      <c r="U1078" s="119"/>
      <c r="V1078" s="119"/>
      <c r="W1078" s="119"/>
      <c r="X1078" s="119"/>
      <c r="Y1078" s="119"/>
      <c r="Z1078" s="119"/>
      <c r="AA1078" s="119"/>
      <c r="AB1078" s="119"/>
    </row>
    <row r="1079" spans="1:29">
      <c r="A1079" s="883"/>
      <c r="B1079" s="10" t="s">
        <v>237</v>
      </c>
      <c r="C1079" t="s">
        <v>75</v>
      </c>
      <c r="D1079" s="45" t="s">
        <v>76</v>
      </c>
      <c r="E1079" s="10" t="s">
        <v>249</v>
      </c>
      <c r="F1079" s="119" t="s">
        <v>75</v>
      </c>
      <c r="G1079" s="45" t="s">
        <v>76</v>
      </c>
      <c r="H1079" s="10" t="s">
        <v>250</v>
      </c>
      <c r="I1079" s="119" t="s">
        <v>75</v>
      </c>
      <c r="J1079" s="45" t="s">
        <v>76</v>
      </c>
      <c r="K1079" s="10" t="s">
        <v>357</v>
      </c>
      <c r="L1079" s="119" t="s">
        <v>75</v>
      </c>
      <c r="M1079" s="45" t="s">
        <v>76</v>
      </c>
      <c r="N1079" s="10" t="s">
        <v>304</v>
      </c>
      <c r="O1079" s="119" t="s">
        <v>75</v>
      </c>
      <c r="P1079" s="45" t="s">
        <v>76</v>
      </c>
      <c r="Q1079" s="10" t="s">
        <v>384</v>
      </c>
      <c r="R1079" s="119" t="s">
        <v>75</v>
      </c>
      <c r="S1079" s="45" t="s">
        <v>76</v>
      </c>
      <c r="T1079" s="10" t="str">
        <f>YourData!$J$4</f>
        <v>Tested Prg</v>
      </c>
      <c r="U1079" s="119" t="s">
        <v>75</v>
      </c>
      <c r="V1079" s="45" t="s">
        <v>76</v>
      </c>
      <c r="W1079" s="10"/>
      <c r="X1079" s="119"/>
      <c r="Y1079" s="45"/>
      <c r="Z1079" s="10"/>
      <c r="AA1079" s="119"/>
      <c r="AB1079" s="45"/>
    </row>
    <row r="1080" spans="1:29">
      <c r="A1080" s="884" t="s">
        <v>445</v>
      </c>
      <c r="B1080" s="36">
        <f>IF(ISBLANK('TRNSYS-TUD'!$T62),"",'TRNSYS-TUD'!$T62)</f>
        <v>23277.4</v>
      </c>
      <c r="C1080" s="11" t="str">
        <f>IF(ISBLANK('TRNSYS-TUD'!$U62),"",'TRNSYS-TUD'!$U62)</f>
        <v>20-Jul</v>
      </c>
      <c r="D1080" s="878">
        <f>IF(ISBLANK('TRNSYS-TUD'!$V62),"",'TRNSYS-TUD'!$V62)</f>
        <v>16</v>
      </c>
      <c r="E1080" s="36">
        <f>IF(ISBLANK('DOE22'!$T62),"",'DOE22'!$T62)</f>
        <v>23203</v>
      </c>
      <c r="F1080" s="125">
        <f>IF(ISBLANK('DOE22'!$U62),"",'DOE22'!$U62)</f>
        <v>37457</v>
      </c>
      <c r="G1080" s="878">
        <f>IF(ISBLANK('DOE22'!$V62),"",'DOE22'!$V62)</f>
        <v>15</v>
      </c>
      <c r="H1080" s="36">
        <f>IF(ISBLANK(DOE21E!$T62),"",DOE21E!$T62)</f>
        <v>23205</v>
      </c>
      <c r="I1080" s="125">
        <f>IF(ISBLANK(DOE21E!$U62),"",DOE21E!$U62)</f>
        <v>37457</v>
      </c>
      <c r="J1080" s="878">
        <f>IF(ISBLANK(DOE21E!$V62),"",DOE21E!$V62)</f>
        <v>15</v>
      </c>
      <c r="K1080" s="36">
        <f>IF(ISBLANK(EnergyPlus1.0!$T62),"",EnergyPlus1.0!$T62)</f>
        <v>23530.807464313915</v>
      </c>
      <c r="L1080" s="886">
        <f>IF(ISBLANK(EnergyPlus1.0!$U62),"",EnergyPlus1.0!$U62)</f>
        <v>40379</v>
      </c>
      <c r="M1080" s="878">
        <f>IF(ISBLANK(EnergyPlus1.0!$V62),"",EnergyPlus1.0!$V62)</f>
        <v>15</v>
      </c>
      <c r="N1080" s="36">
        <f>IF(ISBLANK(CodyRun!$T62),"",CodyRun!$T62)</f>
        <v>23457</v>
      </c>
      <c r="O1080" s="125">
        <f>IF(ISBLANK(CodyRun!$U62),"",CodyRun!$U62)</f>
        <v>202</v>
      </c>
      <c r="P1080" s="878">
        <f>IF(ISBLANK(CodyRun!$V62),"",CodyRun!$V62)</f>
        <v>15</v>
      </c>
      <c r="Q1080" s="36">
        <f>IF(ISBLANK('HOT3000'!$T62),"",'HOT3000'!$T62)</f>
        <v>22908</v>
      </c>
      <c r="R1080" s="125">
        <f>IF(ISBLANK('HOT3000'!$U62),"",'HOT3000'!$U62)</f>
        <v>37776</v>
      </c>
      <c r="S1080" s="878">
        <f>IF(ISBLANK('HOT3000'!$V62),"",'HOT3000'!$V62)</f>
        <v>15</v>
      </c>
      <c r="T1080" s="36">
        <f>IF(ISBLANK(YourData!$T62),"",YourData!$T62)</f>
        <v>23463.694086696138</v>
      </c>
      <c r="U1080" s="886" t="str">
        <f>IF(ISBLANK(YourData!$U62),"",YourData!$U62)</f>
        <v>20-Jul</v>
      </c>
      <c r="V1080" s="878">
        <f>IF(ISBLANK(YourData!$V62),"",YourData!$V62)</f>
        <v>15</v>
      </c>
      <c r="W1080" s="36"/>
      <c r="X1080" s="125"/>
      <c r="Y1080" s="878"/>
      <c r="Z1080" s="36"/>
      <c r="AA1080" s="125"/>
      <c r="AB1080" s="878"/>
    </row>
    <row r="1081" spans="1:29">
      <c r="A1081" s="884" t="s">
        <v>446</v>
      </c>
      <c r="B1081" s="36">
        <f>IF(ISBLANK('TRNSYS-TUD'!$T63),"",'TRNSYS-TUD'!$T63)</f>
        <v>23094.3</v>
      </c>
      <c r="C1081" s="11" t="str">
        <f>IF(ISBLANK('TRNSYS-TUD'!$U63),"",'TRNSYS-TUD'!$U63)</f>
        <v>10-Sep</v>
      </c>
      <c r="D1081" s="878">
        <f>IF(ISBLANK('TRNSYS-TUD'!$V63),"",'TRNSYS-TUD'!$V63)</f>
        <v>15</v>
      </c>
      <c r="E1081" s="36">
        <f>IF(ISBLANK('DOE22'!$T63),"",'DOE22'!$T63)</f>
        <v>23080</v>
      </c>
      <c r="F1081" s="125">
        <f>IF(ISBLANK('DOE22'!$U63),"",'DOE22'!$U63)</f>
        <v>38240</v>
      </c>
      <c r="G1081" s="878">
        <f>IF(ISBLANK('DOE22'!$V63),"",'DOE22'!$V63)</f>
        <v>16</v>
      </c>
      <c r="H1081" s="36">
        <f>IF(ISBLANK(DOE21E!$T63),"",DOE21E!$T63)</f>
        <v>23119</v>
      </c>
      <c r="I1081" s="125">
        <f>IF(ISBLANK(DOE21E!$U63),"",DOE21E!$U63)</f>
        <v>38142</v>
      </c>
      <c r="J1081" s="878">
        <f>IF(ISBLANK(DOE21E!$V63),"",DOE21E!$V63)</f>
        <v>16</v>
      </c>
      <c r="K1081" s="36">
        <f>IF(ISBLANK(EnergyPlus1.0!$T63),"",EnergyPlus1.0!$T63)</f>
        <v>23276.459069933499</v>
      </c>
      <c r="L1081" s="886">
        <f>IF(ISBLANK(EnergyPlus1.0!$U63),"",EnergyPlus1.0!$U63)</f>
        <v>40370</v>
      </c>
      <c r="M1081" s="878">
        <f>IF(ISBLANK(EnergyPlus1.0!$V63),"",EnergyPlus1.0!$V63)</f>
        <v>16</v>
      </c>
      <c r="N1081" s="36">
        <f>IF(ISBLANK(CodyRun!$T63),"",CodyRun!$T63)</f>
        <v>23078</v>
      </c>
      <c r="O1081" s="125">
        <f>IF(ISBLANK(CodyRun!$U63),"",CodyRun!$U63)</f>
        <v>254</v>
      </c>
      <c r="P1081" s="878">
        <f>IF(ISBLANK(CodyRun!$V63),"",CodyRun!$V63)</f>
        <v>15</v>
      </c>
      <c r="Q1081" s="36">
        <f>IF(ISBLANK('HOT3000'!$T63),"",'HOT3000'!$T63)</f>
        <v>22649</v>
      </c>
      <c r="R1081" s="125">
        <f>IF(ISBLANK('HOT3000'!$U63),"",'HOT3000'!$U63)</f>
        <v>37785</v>
      </c>
      <c r="S1081" s="878">
        <f>IF(ISBLANK('HOT3000'!$V63),"",'HOT3000'!$V63)</f>
        <v>16</v>
      </c>
      <c r="T1081" s="36">
        <f>IF(ISBLANK(YourData!$T63),"",YourData!$T63)</f>
        <v>23145.345087517955</v>
      </c>
      <c r="U1081" s="886" t="str">
        <f>IF(ISBLANK(YourData!$U63),"",YourData!$U63)</f>
        <v>11-Jul</v>
      </c>
      <c r="V1081" s="878">
        <f>IF(ISBLANK(YourData!$V63),"",YourData!$V63)</f>
        <v>16</v>
      </c>
      <c r="W1081" s="36"/>
      <c r="X1081" s="125"/>
      <c r="Y1081" s="878"/>
      <c r="Z1081" s="36"/>
      <c r="AA1081" s="125"/>
      <c r="AB1081" s="878"/>
    </row>
    <row r="1082" spans="1:29">
      <c r="A1082" s="884" t="s">
        <v>447</v>
      </c>
      <c r="B1082" s="36">
        <f>IF(ISBLANK('TRNSYS-TUD'!$T64),"",'TRNSYS-TUD'!$T64)</f>
        <v>31315.599999999999</v>
      </c>
      <c r="C1082" s="11" t="str">
        <f>IF(ISBLANK('TRNSYS-TUD'!$U64),"",'TRNSYS-TUD'!$U64)</f>
        <v>24-Apr</v>
      </c>
      <c r="D1082" s="878">
        <f>IF(ISBLANK('TRNSYS-TUD'!$V64),"",'TRNSYS-TUD'!$V64)</f>
        <v>16</v>
      </c>
      <c r="E1082" s="36">
        <f>IF(ISBLANK('DOE22'!$T64),"",'DOE22'!$T64)</f>
        <v>31119</v>
      </c>
      <c r="F1082" s="125">
        <f>IF(ISBLANK('DOE22'!$U64),"",'DOE22'!$U64)</f>
        <v>38101</v>
      </c>
      <c r="G1082" s="878">
        <f>IF(ISBLANK('DOE22'!$V64),"",'DOE22'!$V64)</f>
        <v>16</v>
      </c>
      <c r="H1082" s="36">
        <f>IF(ISBLANK(DOE21E!$T64),"",DOE21E!$T64)</f>
        <v>31072</v>
      </c>
      <c r="I1082" s="125">
        <f>IF(ISBLANK(DOE21E!$U64),"",DOE21E!$U64)</f>
        <v>37370</v>
      </c>
      <c r="J1082" s="878">
        <f>IF(ISBLANK(DOE21E!$V64),"",DOE21E!$V64)</f>
        <v>16</v>
      </c>
      <c r="K1082" s="36">
        <f>IF(ISBLANK(EnergyPlus1.0!$T64),"",EnergyPlus1.0!$T64)</f>
        <v>31972.084926899999</v>
      </c>
      <c r="L1082" s="886">
        <f>IF(ISBLANK(EnergyPlus1.0!$U64),"",EnergyPlus1.0!$U64)</f>
        <v>40292</v>
      </c>
      <c r="M1082" s="878">
        <f>IF(ISBLANK(EnergyPlus1.0!$V64),"",EnergyPlus1.0!$V64)</f>
        <v>15</v>
      </c>
      <c r="N1082" s="36">
        <f>IF(ISBLANK(CodyRun!$T64),"",CodyRun!$T64)</f>
        <v>31134</v>
      </c>
      <c r="O1082" s="125">
        <f>IF(ISBLANK(CodyRun!$U64),"",CodyRun!$U64)</f>
        <v>155</v>
      </c>
      <c r="P1082" s="878">
        <f>IF(ISBLANK(CodyRun!$V64),"",CodyRun!$V64)</f>
        <v>16</v>
      </c>
      <c r="Q1082" s="36">
        <f>IF(ISBLANK('HOT3000'!$T64),"",'HOT3000'!$T64)</f>
        <v>30967</v>
      </c>
      <c r="R1082" s="125">
        <f>IF(ISBLANK('HOT3000'!$U64),"",'HOT3000'!$U64)</f>
        <v>37735</v>
      </c>
      <c r="S1082" s="878">
        <f>IF(ISBLANK('HOT3000'!$V64),"",'HOT3000'!$V64)</f>
        <v>15</v>
      </c>
      <c r="T1082" s="36">
        <f>IF(ISBLANK(YourData!$T64),"",YourData!$T64)</f>
        <v>31528.634540023773</v>
      </c>
      <c r="U1082" s="886" t="str">
        <f>IF(ISBLANK(YourData!$U64),"",YourData!$U64)</f>
        <v>24-Apr</v>
      </c>
      <c r="V1082" s="878">
        <f>IF(ISBLANK(YourData!$V64),"",YourData!$V64)</f>
        <v>15</v>
      </c>
      <c r="W1082" s="36"/>
      <c r="X1082" s="125"/>
      <c r="Y1082" s="878"/>
      <c r="Z1082" s="36"/>
      <c r="AA1082" s="125"/>
      <c r="AB1082" s="878"/>
    </row>
    <row r="1083" spans="1:29">
      <c r="A1083" s="884" t="s">
        <v>448</v>
      </c>
      <c r="B1083" s="36">
        <f>IF(ISBLANK('TRNSYS-TUD'!$T65),"",'TRNSYS-TUD'!$T65)</f>
        <v>33226.1</v>
      </c>
      <c r="C1083" s="11" t="str">
        <f>IF(ISBLANK('TRNSYS-TUD'!$U65),"",'TRNSYS-TUD'!$U65)</f>
        <v>14-Jun</v>
      </c>
      <c r="D1083" s="878">
        <f>IF(ISBLANK('TRNSYS-TUD'!$V65),"",'TRNSYS-TUD'!$V65)</f>
        <v>14</v>
      </c>
      <c r="E1083" s="36">
        <f>IF(ISBLANK('DOE22'!$T65),"",'DOE22'!$T65)</f>
        <v>33410</v>
      </c>
      <c r="F1083" s="125">
        <f>IF(ISBLANK('DOE22'!$U65),"",'DOE22'!$U65)</f>
        <v>37421</v>
      </c>
      <c r="G1083" s="878">
        <f>IF(ISBLANK('DOE22'!$V65),"",'DOE22'!$V65)</f>
        <v>14</v>
      </c>
      <c r="H1083" s="36">
        <f>IF(ISBLANK(DOE21E!$T65),"",DOE21E!$T65)</f>
        <v>34490</v>
      </c>
      <c r="I1083" s="125">
        <f>IF(ISBLANK(DOE21E!$U65),"",DOE21E!$U65)</f>
        <v>37421</v>
      </c>
      <c r="J1083" s="878">
        <f>IF(ISBLANK(DOE21E!$V65),"",DOE21E!$V65)</f>
        <v>15</v>
      </c>
      <c r="K1083" s="36">
        <f>IF(ISBLANK(EnergyPlus1.0!$T65),"",EnergyPlus1.0!$T65)</f>
        <v>34764.779406125555</v>
      </c>
      <c r="L1083" s="886">
        <f>IF(ISBLANK(EnergyPlus1.0!$U65),"",EnergyPlus1.0!$U65)</f>
        <v>40343</v>
      </c>
      <c r="M1083" s="878">
        <f>IF(ISBLANK(EnergyPlus1.0!$V65),"",EnergyPlus1.0!$V65)</f>
        <v>15</v>
      </c>
      <c r="N1083" s="36">
        <f>IF(ISBLANK(CodyRun!$T65),"",CodyRun!$T65)</f>
        <v>33997</v>
      </c>
      <c r="O1083" s="125">
        <f>IF(ISBLANK(CodyRun!$U65),"",CodyRun!$U65)</f>
        <v>115</v>
      </c>
      <c r="P1083" s="878">
        <f>IF(ISBLANK(CodyRun!$V65),"",CodyRun!$V65)</f>
        <v>16</v>
      </c>
      <c r="Q1083" s="36">
        <f>IF(ISBLANK('HOT3000'!$T65),"",'HOT3000'!$T65)</f>
        <v>33421</v>
      </c>
      <c r="R1083" s="125">
        <f>IF(ISBLANK('HOT3000'!$U65),"",'HOT3000'!$U65)</f>
        <v>37873</v>
      </c>
      <c r="S1083" s="878">
        <f>IF(ISBLANK('HOT3000'!$V65),"",'HOT3000'!$V65)</f>
        <v>14</v>
      </c>
      <c r="T1083" s="36">
        <f>IF(ISBLANK(YourData!$T65),"",YourData!$T65)</f>
        <v>34692.601542825563</v>
      </c>
      <c r="U1083" s="886" t="str">
        <f>IF(ISBLANK(YourData!$U65),"",YourData!$U65)</f>
        <v>14-Jun</v>
      </c>
      <c r="V1083" s="878">
        <f>IF(ISBLANK(YourData!$V65),"",YourData!$V65)</f>
        <v>14</v>
      </c>
      <c r="W1083" s="36"/>
      <c r="X1083" s="125"/>
      <c r="Y1083" s="878"/>
      <c r="Z1083" s="36"/>
      <c r="AA1083" s="125"/>
      <c r="AB1083" s="878"/>
    </row>
    <row r="1084" spans="1:29">
      <c r="A1084" s="884" t="s">
        <v>449</v>
      </c>
      <c r="B1084" s="36">
        <f>IF(ISBLANK('TRNSYS-TUD'!$T66),"",'TRNSYS-TUD'!$T66)</f>
        <v>32828.9</v>
      </c>
      <c r="C1084" s="11" t="str">
        <f>IF(ISBLANK('TRNSYS-TUD'!$U66),"",'TRNSYS-TUD'!$U66)</f>
        <v>24-Apr</v>
      </c>
      <c r="D1084" s="878">
        <f>IF(ISBLANK('TRNSYS-TUD'!$V66),"",'TRNSYS-TUD'!$V66)</f>
        <v>15</v>
      </c>
      <c r="E1084" s="36">
        <f>IF(ISBLANK('DOE22'!$T66),"",'DOE22'!$T66)</f>
        <v>32086</v>
      </c>
      <c r="F1084" s="125">
        <f>IF(ISBLANK('DOE22'!$U66),"",'DOE22'!$U66)</f>
        <v>37392</v>
      </c>
      <c r="G1084" s="878">
        <f>IF(ISBLANK('DOE22'!$V66),"",'DOE22'!$V66)</f>
        <v>16</v>
      </c>
      <c r="H1084" s="36">
        <f>IF(ISBLANK(DOE21E!$T66),"",DOE21E!$T66)</f>
        <v>32086</v>
      </c>
      <c r="I1084" s="125">
        <f>IF(ISBLANK(DOE21E!$U66),"",DOE21E!$U66)</f>
        <v>37392</v>
      </c>
      <c r="J1084" s="878">
        <f>IF(ISBLANK(DOE21E!$V66),"",DOE21E!$V66)</f>
        <v>16</v>
      </c>
      <c r="K1084" s="36">
        <f>IF(ISBLANK(EnergyPlus1.0!$T66),"",EnergyPlus1.0!$T66)</f>
        <v>32887.784255231389</v>
      </c>
      <c r="L1084" s="886">
        <f>IF(ISBLANK(EnergyPlus1.0!$U66),"",EnergyPlus1.0!$U66)</f>
        <v>40292</v>
      </c>
      <c r="M1084" s="878">
        <f>IF(ISBLANK(EnergyPlus1.0!$V66),"",EnergyPlus1.0!$V66)</f>
        <v>15</v>
      </c>
      <c r="N1084" s="36">
        <f>IF(ISBLANK(CodyRun!$T66),"",CodyRun!$T66)</f>
        <v>32940</v>
      </c>
      <c r="O1084" s="125">
        <f>IF(ISBLANK(CodyRun!$U66),"",CodyRun!$U66)</f>
        <v>115</v>
      </c>
      <c r="P1084" s="878">
        <f>IF(ISBLANK(CodyRun!$V66),"",CodyRun!$V66)</f>
        <v>16</v>
      </c>
      <c r="Q1084" s="36">
        <f>IF(ISBLANK('HOT3000'!$T66),"",'HOT3000'!$T66)</f>
        <v>32180</v>
      </c>
      <c r="R1084" s="125">
        <f>IF(ISBLANK('HOT3000'!$U66),"",'HOT3000'!$U66)</f>
        <v>37735</v>
      </c>
      <c r="S1084" s="878">
        <f>IF(ISBLANK('HOT3000'!$V66),"",'HOT3000'!$V66)</f>
        <v>15</v>
      </c>
      <c r="T1084" s="36">
        <f>IF(ISBLANK(YourData!$T66),"",YourData!$T66)</f>
        <v>34808.528343332022</v>
      </c>
      <c r="U1084" s="886" t="str">
        <f>IF(ISBLANK(YourData!$U66),"",YourData!$U66)</f>
        <v>14-Jun</v>
      </c>
      <c r="V1084" s="878">
        <f>IF(ISBLANK(YourData!$V66),"",YourData!$V66)</f>
        <v>14</v>
      </c>
      <c r="W1084" s="36"/>
      <c r="X1084" s="125"/>
      <c r="Y1084" s="878"/>
      <c r="Z1084" s="36"/>
      <c r="AA1084" s="125"/>
      <c r="AB1084" s="878"/>
    </row>
    <row r="1085" spans="1:29">
      <c r="A1085" s="884" t="s">
        <v>450</v>
      </c>
      <c r="B1085" s="36">
        <f>IF(ISBLANK('TRNSYS-TUD'!$T67),"",'TRNSYS-TUD'!$T67)</f>
        <v>23277.5</v>
      </c>
      <c r="C1085" s="11" t="str">
        <f>IF(ISBLANK('TRNSYS-TUD'!$U67),"",'TRNSYS-TUD'!$U67)</f>
        <v>29-Jul</v>
      </c>
      <c r="D1085" s="878">
        <f>IF(ISBLANK('TRNSYS-TUD'!$V67),"",'TRNSYS-TUD'!$V67)</f>
        <v>15</v>
      </c>
      <c r="E1085" s="36">
        <f>IF(ISBLANK('DOE22'!$T67),"",'DOE22'!$T67)</f>
        <v>23203</v>
      </c>
      <c r="F1085" s="125">
        <f>IF(ISBLANK('DOE22'!$U67),"",'DOE22'!$U67)</f>
        <v>37457</v>
      </c>
      <c r="G1085" s="878">
        <f>IF(ISBLANK('DOE22'!$V67),"",'DOE22'!$V67)</f>
        <v>15</v>
      </c>
      <c r="H1085" s="36">
        <f>IF(ISBLANK(DOE21E!$T67),"",DOE21E!$T67)</f>
        <v>23205</v>
      </c>
      <c r="I1085" s="125">
        <f>IF(ISBLANK(DOE21E!$U67),"",DOE21E!$U67)</f>
        <v>37457</v>
      </c>
      <c r="J1085" s="878">
        <f>IF(ISBLANK(DOE21E!$V67),"",DOE21E!$V67)</f>
        <v>15</v>
      </c>
      <c r="K1085" s="36">
        <f>IF(ISBLANK(EnergyPlus1.0!$T67),"",EnergyPlus1.0!$T67)</f>
        <v>23530.80708457439</v>
      </c>
      <c r="L1085" s="886">
        <f>IF(ISBLANK(EnergyPlus1.0!$U67),"",EnergyPlus1.0!$U67)</f>
        <v>40379</v>
      </c>
      <c r="M1085" s="878">
        <f>IF(ISBLANK(EnergyPlus1.0!$V67),"",EnergyPlus1.0!$V67)</f>
        <v>15</v>
      </c>
      <c r="N1085" s="36">
        <f>IF(ISBLANK(CodyRun!$T67),"",CodyRun!$T67)</f>
        <v>23457</v>
      </c>
      <c r="O1085" s="125">
        <f>IF(ISBLANK(CodyRun!$U67),"",CodyRun!$U67)</f>
        <v>202</v>
      </c>
      <c r="P1085" s="878">
        <f>IF(ISBLANK(CodyRun!$V67),"",CodyRun!$V67)</f>
        <v>15</v>
      </c>
      <c r="Q1085" s="36">
        <f>IF(ISBLANK('HOT3000'!$T67),"",'HOT3000'!$T67)</f>
        <v>22876</v>
      </c>
      <c r="R1085" s="125">
        <f>IF(ISBLANK('HOT3000'!$U67),"",'HOT3000'!$U67)</f>
        <v>37812</v>
      </c>
      <c r="S1085" s="878">
        <f>IF(ISBLANK('HOT3000'!$V67),"",'HOT3000'!$V67)</f>
        <v>15</v>
      </c>
      <c r="T1085" s="36">
        <f>IF(ISBLANK(YourData!$T67),"",YourData!$T67)</f>
        <v>23463.645735348247</v>
      </c>
      <c r="U1085" s="886" t="str">
        <f>IF(ISBLANK(YourData!$U67),"",YourData!$U67)</f>
        <v>20-Jul</v>
      </c>
      <c r="V1085" s="878">
        <f>IF(ISBLANK(YourData!$V67),"",YourData!$V67)</f>
        <v>15</v>
      </c>
      <c r="W1085" s="36"/>
      <c r="X1085" s="125"/>
      <c r="Y1085" s="878"/>
      <c r="Z1085" s="36"/>
      <c r="AA1085" s="125"/>
      <c r="AB1085" s="878"/>
    </row>
    <row r="1086" spans="1:29">
      <c r="A1086" s="884" t="s">
        <v>451</v>
      </c>
      <c r="B1086" s="36">
        <f>IF(ISBLANK('TRNSYS-TUD'!$T68),"",'TRNSYS-TUD'!$T68)</f>
        <v>32060.7</v>
      </c>
      <c r="C1086" s="11" t="str">
        <f>IF(ISBLANK('TRNSYS-TUD'!$U68),"",'TRNSYS-TUD'!$U68)</f>
        <v>24-Apr</v>
      </c>
      <c r="D1086" s="878">
        <f>IF(ISBLANK('TRNSYS-TUD'!$V68),"",'TRNSYS-TUD'!$V68)</f>
        <v>16</v>
      </c>
      <c r="E1086" s="36">
        <f>IF(ISBLANK('DOE22'!$T68),"",'DOE22'!$T68)</f>
        <v>32111</v>
      </c>
      <c r="F1086" s="125">
        <f>IF(ISBLANK('DOE22'!$U68),"",'DOE22'!$U68)</f>
        <v>37735</v>
      </c>
      <c r="G1086" s="878">
        <f>IF(ISBLANK('DOE22'!$V68),"",'DOE22'!$V68)</f>
        <v>16</v>
      </c>
      <c r="H1086" s="36">
        <f>IF(ISBLANK(DOE21E!$T68),"",DOE21E!$T68)</f>
        <v>32065</v>
      </c>
      <c r="I1086" s="125">
        <f>IF(ISBLANK(DOE21E!$U68),"",DOE21E!$U68)</f>
        <v>38101</v>
      </c>
      <c r="J1086" s="878">
        <f>IF(ISBLANK(DOE21E!$V68),"",DOE21E!$V68)</f>
        <v>16</v>
      </c>
      <c r="K1086" s="36">
        <f>IF(ISBLANK(EnergyPlus1.0!$T68),"",EnergyPlus1.0!$T68)</f>
        <v>32620.913103262777</v>
      </c>
      <c r="L1086" s="886">
        <f>IF(ISBLANK(EnergyPlus1.0!$U68),"",EnergyPlus1.0!$U68)</f>
        <v>40292</v>
      </c>
      <c r="M1086" s="878">
        <f>IF(ISBLANK(EnergyPlus1.0!$V68),"",EnergyPlus1.0!$V68)</f>
        <v>16</v>
      </c>
      <c r="N1086" s="36">
        <f>IF(ISBLANK(CodyRun!$T68),"",CodyRun!$T68)</f>
        <v>31981</v>
      </c>
      <c r="O1086" s="125">
        <f>IF(ISBLANK(CodyRun!$U68),"",CodyRun!$U68)</f>
        <v>115</v>
      </c>
      <c r="P1086" s="878">
        <f>IF(ISBLANK(CodyRun!$V68),"",CodyRun!$V68)</f>
        <v>16</v>
      </c>
      <c r="Q1086" s="36">
        <f>IF(ISBLANK('HOT3000'!$T68),"",'HOT3000'!$T68)</f>
        <v>32179</v>
      </c>
      <c r="R1086" s="125">
        <f>IF(ISBLANK('HOT3000'!$U68),"",'HOT3000'!$U68)</f>
        <v>37735</v>
      </c>
      <c r="S1086" s="878">
        <f>IF(ISBLANK('HOT3000'!$V68),"",'HOT3000'!$V68)</f>
        <v>15</v>
      </c>
      <c r="T1086" s="36">
        <f>IF(ISBLANK(YourData!$T68),"",YourData!$T68)</f>
        <v>32409.637699776766</v>
      </c>
      <c r="U1086" s="886" t="str">
        <f>IF(ISBLANK(YourData!$U68),"",YourData!$U68)</f>
        <v>24-Apr</v>
      </c>
      <c r="V1086" s="878">
        <f>IF(ISBLANK(YourData!$V68),"",YourData!$V68)</f>
        <v>16</v>
      </c>
      <c r="W1086" s="36"/>
      <c r="X1086" s="125"/>
      <c r="Y1086" s="878"/>
      <c r="Z1086" s="36"/>
      <c r="AA1086" s="125"/>
      <c r="AB1086" s="878"/>
    </row>
    <row r="1087" spans="1:29">
      <c r="A1087" s="884" t="s">
        <v>462</v>
      </c>
      <c r="B1087" s="36">
        <f>IF(ISBLANK('TRNSYS-TUD'!$T69),"",'TRNSYS-TUD'!$T69)</f>
        <v>23277.5</v>
      </c>
      <c r="C1087" s="11" t="str">
        <f>IF(ISBLANK('TRNSYS-TUD'!$U69),"",'TRNSYS-TUD'!$U69)</f>
        <v>29-Jul</v>
      </c>
      <c r="D1087" s="878">
        <f>IF(ISBLANK('TRNSYS-TUD'!$V69),"",'TRNSYS-TUD'!$V69)</f>
        <v>15</v>
      </c>
      <c r="E1087" s="36">
        <f>IF(ISBLANK('DOE22'!$T69),"",'DOE22'!$T69)</f>
        <v>23203</v>
      </c>
      <c r="F1087" s="125">
        <f>IF(ISBLANK('DOE22'!$U69),"",'DOE22'!$U69)</f>
        <v>37457</v>
      </c>
      <c r="G1087" s="878">
        <f>IF(ISBLANK('DOE22'!$V69),"",'DOE22'!$V69)</f>
        <v>15</v>
      </c>
      <c r="H1087" s="36">
        <f>IF(ISBLANK(DOE21E!$T69),"",DOE21E!$T69)</f>
        <v>23205</v>
      </c>
      <c r="I1087" s="125">
        <f>IF(ISBLANK(DOE21E!$U69),"",DOE21E!$U69)</f>
        <v>37457</v>
      </c>
      <c r="J1087" s="878">
        <f>IF(ISBLANK(DOE21E!$V69),"",DOE21E!$V69)</f>
        <v>15</v>
      </c>
      <c r="K1087" s="36">
        <f>IF(ISBLANK(EnergyPlus1.0!$T69),"",EnergyPlus1.0!$T69)</f>
        <v>23530.807456945582</v>
      </c>
      <c r="L1087" s="886">
        <f>IF(ISBLANK(EnergyPlus1.0!$U69),"",EnergyPlus1.0!$U69)</f>
        <v>40379</v>
      </c>
      <c r="M1087" s="878">
        <f>IF(ISBLANK(EnergyPlus1.0!$V69),"",EnergyPlus1.0!$V69)</f>
        <v>15</v>
      </c>
      <c r="N1087" s="36" t="str">
        <f>IF(ISBLANK(CodyRun!$T69),"",CodyRun!$T69)</f>
        <v/>
      </c>
      <c r="O1087" s="125" t="str">
        <f>IF(ISBLANK(CodyRun!$U69),"",CodyRun!$U69)</f>
        <v/>
      </c>
      <c r="P1087" s="878" t="str">
        <f>IF(ISBLANK(CodyRun!$V69),"",CodyRun!$V69)</f>
        <v/>
      </c>
      <c r="Q1087" s="36">
        <f>IF(ISBLANK('HOT3000'!$T69),"",'HOT3000'!$T69)</f>
        <v>22877</v>
      </c>
      <c r="R1087" s="125">
        <f>IF(ISBLANK('HOT3000'!$U69),"",'HOT3000'!$U69)</f>
        <v>37810</v>
      </c>
      <c r="S1087" s="878">
        <f>IF(ISBLANK('HOT3000'!$V69),"",'HOT3000'!$V69)</f>
        <v>16</v>
      </c>
      <c r="T1087" s="36">
        <f>IF(ISBLANK(YourData!$T69),"",YourData!$T69)</f>
        <v>23463.694086185722</v>
      </c>
      <c r="U1087" s="886" t="str">
        <f>IF(ISBLANK(YourData!$U69),"",YourData!$U69)</f>
        <v>20-Jul</v>
      </c>
      <c r="V1087" s="878">
        <f>IF(ISBLANK(YourData!$V69),"",YourData!$V69)</f>
        <v>15</v>
      </c>
      <c r="W1087" s="36"/>
      <c r="X1087" s="125"/>
      <c r="Y1087" s="878"/>
      <c r="Z1087" s="36"/>
      <c r="AA1087" s="125"/>
      <c r="AB1087" s="878"/>
    </row>
    <row r="1088" spans="1:29">
      <c r="A1088" s="884" t="s">
        <v>463</v>
      </c>
      <c r="B1088" s="36">
        <f>IF(ISBLANK('TRNSYS-TUD'!$T70),"",'TRNSYS-TUD'!$T70)</f>
        <v>23265.7</v>
      </c>
      <c r="C1088" s="11" t="str">
        <f>IF(ISBLANK('TRNSYS-TUD'!$U70),"",'TRNSYS-TUD'!$U70)</f>
        <v>10-Sep</v>
      </c>
      <c r="D1088" s="878">
        <f>IF(ISBLANK('TRNSYS-TUD'!$V70),"",'TRNSYS-TUD'!$V70)</f>
        <v>16</v>
      </c>
      <c r="E1088" s="36">
        <f>IF(ISBLANK('DOE22'!$T70),"",'DOE22'!$T70)</f>
        <v>23203</v>
      </c>
      <c r="F1088" s="125">
        <f>IF(ISBLANK('DOE22'!$U70),"",'DOE22'!$U70)</f>
        <v>37457</v>
      </c>
      <c r="G1088" s="878">
        <f>IF(ISBLANK('DOE22'!$V70),"",'DOE22'!$V70)</f>
        <v>15</v>
      </c>
      <c r="H1088" s="36">
        <f>IF(ISBLANK(DOE21E!$T70),"",DOE21E!$T70)</f>
        <v>23205</v>
      </c>
      <c r="I1088" s="125">
        <f>IF(ISBLANK(DOE21E!$U70),"",DOE21E!$U70)</f>
        <v>37457</v>
      </c>
      <c r="J1088" s="878">
        <f>IF(ISBLANK(DOE21E!$V70),"",DOE21E!$V70)</f>
        <v>15</v>
      </c>
      <c r="K1088" s="36" t="str">
        <f>IF(ISBLANK(EnergyPlus1.0!$T70),"",EnergyPlus1.0!$T70)</f>
        <v/>
      </c>
      <c r="L1088" s="886" t="str">
        <f>IF(ISBLANK(EnergyPlus1.0!$U70),"",EnergyPlus1.0!$U70)</f>
        <v/>
      </c>
      <c r="M1088" s="878" t="str">
        <f>IF(ISBLANK(EnergyPlus1.0!$V70),"",EnergyPlus1.0!$V70)</f>
        <v/>
      </c>
      <c r="N1088" s="36" t="str">
        <f>IF(ISBLANK(CodyRun!$T70),"",CodyRun!$T70)</f>
        <v/>
      </c>
      <c r="O1088" s="125" t="str">
        <f>IF(ISBLANK(CodyRun!$U70),"",CodyRun!$U70)</f>
        <v/>
      </c>
      <c r="P1088" s="878" t="str">
        <f>IF(ISBLANK(CodyRun!$V70),"",CodyRun!$V70)</f>
        <v/>
      </c>
      <c r="Q1088" s="36">
        <f>IF(ISBLANK('HOT3000'!$T70),"",'HOT3000'!$T70)</f>
        <v>22893</v>
      </c>
      <c r="R1088" s="125">
        <f>IF(ISBLANK('HOT3000'!$U70),"",'HOT3000'!$U70)</f>
        <v>37831</v>
      </c>
      <c r="S1088" s="878">
        <f>IF(ISBLANK('HOT3000'!$V70),"",'HOT3000'!$V70)</f>
        <v>15</v>
      </c>
      <c r="T1088" s="36">
        <f>IF(ISBLANK(YourData!$T70),"",YourData!$T70)</f>
        <v>23463.694086696138</v>
      </c>
      <c r="U1088" s="886" t="str">
        <f>IF(ISBLANK(YourData!$U70),"",YourData!$U70)</f>
        <v>20-Jul</v>
      </c>
      <c r="V1088" s="878">
        <f>IF(ISBLANK(YourData!$V70),"",YourData!$V70)</f>
        <v>15</v>
      </c>
      <c r="W1088" s="36"/>
      <c r="X1088" s="125"/>
      <c r="Y1088" s="878"/>
      <c r="Z1088" s="36"/>
      <c r="AA1088" s="125"/>
      <c r="AB1088" s="878"/>
    </row>
    <row r="1089" spans="1:33">
      <c r="A1089" s="884" t="s">
        <v>464</v>
      </c>
      <c r="B1089" s="36">
        <f>IF(ISBLANK('TRNSYS-TUD'!$T71),"",'TRNSYS-TUD'!$T71)</f>
        <v>23277.4</v>
      </c>
      <c r="C1089" s="11" t="str">
        <f>IF(ISBLANK('TRNSYS-TUD'!$U71),"",'TRNSYS-TUD'!$U71)</f>
        <v>20-Jul</v>
      </c>
      <c r="D1089" s="878">
        <f>IF(ISBLANK('TRNSYS-TUD'!$V71),"",'TRNSYS-TUD'!$V71)</f>
        <v>16</v>
      </c>
      <c r="E1089" s="36">
        <f>IF(ISBLANK('DOE22'!$T71),"",'DOE22'!$T71)</f>
        <v>23203</v>
      </c>
      <c r="F1089" s="125">
        <f>IF(ISBLANK('DOE22'!$U71),"",'DOE22'!$U71)</f>
        <v>37457</v>
      </c>
      <c r="G1089" s="878">
        <f>IF(ISBLANK('DOE22'!$V71),"",'DOE22'!$V71)</f>
        <v>15</v>
      </c>
      <c r="H1089" s="36">
        <f>IF(ISBLANK(DOE21E!$T71),"",DOE21E!$T71)</f>
        <v>23205</v>
      </c>
      <c r="I1089" s="125">
        <f>IF(ISBLANK(DOE21E!$U71),"",DOE21E!$U71)</f>
        <v>37457</v>
      </c>
      <c r="J1089" s="878">
        <f>IF(ISBLANK(DOE21E!$V71),"",DOE21E!$V71)</f>
        <v>15</v>
      </c>
      <c r="K1089" s="36">
        <f>IF(ISBLANK(EnergyPlus1.0!$T71),"",EnergyPlus1.0!$T71)</f>
        <v>23530.807464313886</v>
      </c>
      <c r="L1089" s="886">
        <f>IF(ISBLANK(EnergyPlus1.0!$U71),"",EnergyPlus1.0!$U71)</f>
        <v>40379</v>
      </c>
      <c r="M1089" s="878">
        <f>IF(ISBLANK(EnergyPlus1.0!$V71),"",EnergyPlus1.0!$V71)</f>
        <v>15</v>
      </c>
      <c r="N1089" s="36" t="str">
        <f>IF(ISBLANK(CodyRun!$T71),"",CodyRun!$T71)</f>
        <v/>
      </c>
      <c r="O1089" s="125" t="str">
        <f>IF(ISBLANK(CodyRun!$U71),"",CodyRun!$U71)</f>
        <v/>
      </c>
      <c r="P1089" s="878" t="str">
        <f>IF(ISBLANK(CodyRun!$V71),"",CodyRun!$V71)</f>
        <v/>
      </c>
      <c r="Q1089" s="36">
        <f>IF(ISBLANK('HOT3000'!$T71),"",'HOT3000'!$T71)</f>
        <v>22893</v>
      </c>
      <c r="R1089" s="125">
        <f>IF(ISBLANK('HOT3000'!$U71),"",'HOT3000'!$U71)</f>
        <v>37831</v>
      </c>
      <c r="S1089" s="878">
        <f>IF(ISBLANK('HOT3000'!$V71),"",'HOT3000'!$V71)</f>
        <v>15</v>
      </c>
      <c r="T1089" s="36">
        <f>IF(ISBLANK(YourData!$T71),"",YourData!$T71)</f>
        <v>23463.694086696138</v>
      </c>
      <c r="U1089" s="886" t="str">
        <f>IF(ISBLANK(YourData!$U71),"",YourData!$U71)</f>
        <v>20-Jul</v>
      </c>
      <c r="V1089" s="878">
        <f>IF(ISBLANK(YourData!$V71),"",YourData!$V71)</f>
        <v>15</v>
      </c>
      <c r="W1089" s="36"/>
      <c r="X1089" s="125"/>
      <c r="Y1089" s="878"/>
      <c r="Z1089" s="36"/>
      <c r="AA1089" s="125"/>
      <c r="AB1089" s="878"/>
    </row>
    <row r="1090" spans="1:33">
      <c r="A1090" s="884" t="s">
        <v>465</v>
      </c>
      <c r="B1090" s="36">
        <f>IF(ISBLANK('TRNSYS-TUD'!$T72),"",'TRNSYS-TUD'!$T72)</f>
        <v>23277.4</v>
      </c>
      <c r="C1090" s="11" t="str">
        <f>IF(ISBLANK('TRNSYS-TUD'!$U72),"",'TRNSYS-TUD'!$U72)</f>
        <v>20-Jul</v>
      </c>
      <c r="D1090" s="878">
        <f>IF(ISBLANK('TRNSYS-TUD'!$V72),"",'TRNSYS-TUD'!$V72)</f>
        <v>16</v>
      </c>
      <c r="E1090" s="36">
        <f>IF(ISBLANK('DOE22'!$T72),"",'DOE22'!$T72)</f>
        <v>23203</v>
      </c>
      <c r="F1090" s="125">
        <f>IF(ISBLANK('DOE22'!$U72),"",'DOE22'!$U72)</f>
        <v>37457</v>
      </c>
      <c r="G1090" s="878">
        <f>IF(ISBLANK('DOE22'!$V72),"",'DOE22'!$V72)</f>
        <v>15</v>
      </c>
      <c r="H1090" s="36">
        <f>IF(ISBLANK(DOE21E!$T72),"",DOE21E!$T72)</f>
        <v>23205</v>
      </c>
      <c r="I1090" s="125">
        <f>IF(ISBLANK(DOE21E!$U72),"",DOE21E!$U72)</f>
        <v>37457</v>
      </c>
      <c r="J1090" s="878">
        <f>IF(ISBLANK(DOE21E!$V72),"",DOE21E!$V72)</f>
        <v>15</v>
      </c>
      <c r="K1090" s="36">
        <f>IF(ISBLANK(EnergyPlus1.0!$T72),"",EnergyPlus1.0!$T72)</f>
        <v>23530.807464313501</v>
      </c>
      <c r="L1090" s="886">
        <f>IF(ISBLANK(EnergyPlus1.0!$U72),"",EnergyPlus1.0!$U72)</f>
        <v>40379</v>
      </c>
      <c r="M1090" s="878">
        <f>IF(ISBLANK(EnergyPlus1.0!$V72),"",EnergyPlus1.0!$V72)</f>
        <v>15</v>
      </c>
      <c r="N1090" s="36" t="str">
        <f>IF(ISBLANK(CodyRun!$T72),"",CodyRun!$T72)</f>
        <v/>
      </c>
      <c r="O1090" s="125" t="str">
        <f>IF(ISBLANK(CodyRun!$U72),"",CodyRun!$U72)</f>
        <v/>
      </c>
      <c r="P1090" s="878" t="str">
        <f>IF(ISBLANK(CodyRun!$V72),"",CodyRun!$V72)</f>
        <v/>
      </c>
      <c r="Q1090" s="36">
        <f>IF(ISBLANK('HOT3000'!$T72),"",'HOT3000'!$T72)</f>
        <v>22893</v>
      </c>
      <c r="R1090" s="125">
        <f>IF(ISBLANK('HOT3000'!$U72),"",'HOT3000'!$U72)</f>
        <v>37831</v>
      </c>
      <c r="S1090" s="878">
        <f>IF(ISBLANK('HOT3000'!$V72),"",'HOT3000'!$V72)</f>
        <v>15</v>
      </c>
      <c r="T1090" s="36">
        <f>IF(ISBLANK(YourData!$T72),"",YourData!$T72)</f>
        <v>23463.694086696014</v>
      </c>
      <c r="U1090" s="886" t="str">
        <f>IF(ISBLANK(YourData!$U72),"",YourData!$U72)</f>
        <v>20-Jul</v>
      </c>
      <c r="V1090" s="878">
        <f>IF(ISBLANK(YourData!$V72),"",YourData!$V72)</f>
        <v>15</v>
      </c>
      <c r="W1090" s="36"/>
      <c r="X1090" s="125"/>
      <c r="Y1090" s="878"/>
      <c r="Z1090" s="36"/>
      <c r="AA1090" s="125"/>
      <c r="AB1090" s="878"/>
    </row>
    <row r="1091" spans="1:33">
      <c r="A1091" s="884" t="s">
        <v>466</v>
      </c>
      <c r="B1091" s="36">
        <f>IF(ISBLANK('TRNSYS-TUD'!$T73),"",'TRNSYS-TUD'!$T73)</f>
        <v>23277.4</v>
      </c>
      <c r="C1091" s="11" t="str">
        <f>IF(ISBLANK('TRNSYS-TUD'!$U73),"",'TRNSYS-TUD'!$U73)</f>
        <v>20-Jul</v>
      </c>
      <c r="D1091" s="878">
        <f>IF(ISBLANK('TRNSYS-TUD'!$V73),"",'TRNSYS-TUD'!$V73)</f>
        <v>16</v>
      </c>
      <c r="E1091" s="36">
        <f>IF(ISBLANK('DOE22'!$T73),"",'DOE22'!$T73)</f>
        <v>23203</v>
      </c>
      <c r="F1091" s="125">
        <f>IF(ISBLANK('DOE22'!$U73),"",'DOE22'!$U73)</f>
        <v>37457</v>
      </c>
      <c r="G1091" s="878">
        <f>IF(ISBLANK('DOE22'!$V73),"",'DOE22'!$V73)</f>
        <v>15</v>
      </c>
      <c r="H1091" s="36">
        <f>IF(ISBLANK(DOE21E!$T73),"",DOE21E!$T73)</f>
        <v>23205</v>
      </c>
      <c r="I1091" s="125">
        <f>IF(ISBLANK(DOE21E!$U73),"",DOE21E!$U73)</f>
        <v>37457</v>
      </c>
      <c r="J1091" s="878">
        <f>IF(ISBLANK(DOE21E!$V73),"",DOE21E!$V73)</f>
        <v>15</v>
      </c>
      <c r="K1091" s="36">
        <f>IF(ISBLANK(EnergyPlus1.0!$T73),"",EnergyPlus1.0!$T73)</f>
        <v>23530.807464313752</v>
      </c>
      <c r="L1091" s="886">
        <f>IF(ISBLANK(EnergyPlus1.0!$U73),"",EnergyPlus1.0!$U73)</f>
        <v>40379</v>
      </c>
      <c r="M1091" s="878">
        <f>IF(ISBLANK(EnergyPlus1.0!$V73),"",EnergyPlus1.0!$V73)</f>
        <v>15</v>
      </c>
      <c r="N1091" s="36" t="str">
        <f>IF(ISBLANK(CodyRun!$T73),"",CodyRun!$T73)</f>
        <v/>
      </c>
      <c r="O1091" s="125" t="str">
        <f>IF(ISBLANK(CodyRun!$U73),"",CodyRun!$U73)</f>
        <v/>
      </c>
      <c r="P1091" s="878" t="str">
        <f>IF(ISBLANK(CodyRun!$V73),"",CodyRun!$V73)</f>
        <v/>
      </c>
      <c r="Q1091" s="36">
        <f>IF(ISBLANK('HOT3000'!$T73),"",'HOT3000'!$T73)</f>
        <v>22875</v>
      </c>
      <c r="R1091" s="125">
        <f>IF(ISBLANK('HOT3000'!$U73),"",'HOT3000'!$U73)</f>
        <v>37849</v>
      </c>
      <c r="S1091" s="878">
        <f>IF(ISBLANK('HOT3000'!$V73),"",'HOT3000'!$V73)</f>
        <v>16</v>
      </c>
      <c r="T1091" s="36">
        <f>IF(ISBLANK(YourData!$T73),"",YourData!$T73)</f>
        <v>23463.694086696527</v>
      </c>
      <c r="U1091" s="886" t="str">
        <f>IF(ISBLANK(YourData!$U73),"",YourData!$U73)</f>
        <v>20-Jul</v>
      </c>
      <c r="V1091" s="878">
        <f>IF(ISBLANK(YourData!$V73),"",YourData!$V73)</f>
        <v>15</v>
      </c>
      <c r="W1091" s="36"/>
      <c r="X1091" s="125"/>
      <c r="Y1091" s="878"/>
      <c r="Z1091" s="36"/>
      <c r="AA1091" s="125"/>
      <c r="AB1091" s="878"/>
    </row>
    <row r="1092" spans="1:33">
      <c r="A1092" s="884" t="s">
        <v>473</v>
      </c>
      <c r="B1092" s="36">
        <f>IF(ISBLANK('TRNSYS-TUD'!$T74),"",'TRNSYS-TUD'!$T74)</f>
        <v>19549.2</v>
      </c>
      <c r="C1092" s="11" t="str">
        <f>IF(ISBLANK('TRNSYS-TUD'!$U74),"",'TRNSYS-TUD'!$U74)</f>
        <v>28-Oct</v>
      </c>
      <c r="D1092" s="878">
        <f>IF(ISBLANK('TRNSYS-TUD'!$V74),"",'TRNSYS-TUD'!$V74)</f>
        <v>15</v>
      </c>
      <c r="E1092" s="36">
        <f>IF(ISBLANK('DOE22'!$T74),"",'DOE22'!$T74)</f>
        <v>20009</v>
      </c>
      <c r="F1092" s="125">
        <f>IF(ISBLANK('DOE22'!$U74),"",'DOE22'!$U74)</f>
        <v>37776</v>
      </c>
      <c r="G1092" s="878">
        <f>IF(ISBLANK('DOE22'!$V74),"",'DOE22'!$V74)</f>
        <v>16</v>
      </c>
      <c r="H1092" s="36">
        <f>IF(ISBLANK(DOE21E!$T74),"",DOE21E!$T74)</f>
        <v>20008</v>
      </c>
      <c r="I1092" s="125">
        <f>IF(ISBLANK(DOE21E!$U74),"",DOE21E!$U74)</f>
        <v>37509</v>
      </c>
      <c r="J1092" s="878">
        <f>IF(ISBLANK(DOE21E!$V74),"",DOE21E!$V74)</f>
        <v>16</v>
      </c>
      <c r="K1092" s="36">
        <f>IF(ISBLANK(EnergyPlus1.0!$T74),"",EnergyPlus1.0!$T74)</f>
        <v>19849.290091316332</v>
      </c>
      <c r="L1092" s="886">
        <f>IF(ISBLANK(EnergyPlus1.0!$U74),"",EnergyPlus1.0!$U74)</f>
        <v>40379</v>
      </c>
      <c r="M1092" s="878">
        <f>IF(ISBLANK(EnergyPlus1.0!$V74),"",EnergyPlus1.0!$V74)</f>
        <v>15</v>
      </c>
      <c r="N1092" s="36">
        <f>IF(ISBLANK(CodyRun!$T74),"",CodyRun!$T74)</f>
        <v>18776</v>
      </c>
      <c r="O1092" s="125">
        <f>IF(ISBLANK(CodyRun!$U74),"",CodyRun!$U74)</f>
        <v>156</v>
      </c>
      <c r="P1092" s="878">
        <f>IF(ISBLANK(CodyRun!$V74),"",CodyRun!$V74)</f>
        <v>15</v>
      </c>
      <c r="Q1092" s="36">
        <f>IF(ISBLANK('HOT3000'!$T74),"",'HOT3000'!$T74)</f>
        <v>19818</v>
      </c>
      <c r="R1092" s="125">
        <f>IF(ISBLANK('HOT3000'!$U74),"",'HOT3000'!$U74)</f>
        <v>37831</v>
      </c>
      <c r="S1092" s="878">
        <f>IF(ISBLANK('HOT3000'!$V74),"",'HOT3000'!$V74)</f>
        <v>15</v>
      </c>
      <c r="T1092" s="36">
        <f>IF(ISBLANK(YourData!$T74),"",YourData!$T74)</f>
        <v>19795.778871156166</v>
      </c>
      <c r="U1092" s="886" t="str">
        <f>IF(ISBLANK(YourData!$U74),"",YourData!$U74)</f>
        <v>20-Jul</v>
      </c>
      <c r="V1092" s="878">
        <f>IF(ISBLANK(YourData!$V74),"",YourData!$V74)</f>
        <v>15</v>
      </c>
      <c r="W1092" s="36"/>
      <c r="X1092" s="125"/>
      <c r="Y1092" s="878"/>
      <c r="Z1092" s="36"/>
      <c r="AA1092" s="125"/>
      <c r="AB1092" s="878"/>
    </row>
    <row r="1093" spans="1:33">
      <c r="A1093" s="884" t="s">
        <v>476</v>
      </c>
      <c r="B1093" s="36">
        <f>IF(ISBLANK('TRNSYS-TUD'!$T75),"",'TRNSYS-TUD'!$T75)</f>
        <v>21729.200000000001</v>
      </c>
      <c r="C1093" s="11" t="str">
        <f>IF(ISBLANK('TRNSYS-TUD'!$U75),"",'TRNSYS-TUD'!$U75)</f>
        <v>29-Apr</v>
      </c>
      <c r="D1093" s="878">
        <f>IF(ISBLANK('TRNSYS-TUD'!$V75),"",'TRNSYS-TUD'!$V75)</f>
        <v>19</v>
      </c>
      <c r="E1093" s="36">
        <f>IF(ISBLANK('DOE22'!$T75),"",'DOE22'!$T75)</f>
        <v>22513</v>
      </c>
      <c r="F1093" s="125">
        <f>IF(ISBLANK('DOE22'!$U75),"",'DOE22'!$U75)</f>
        <v>37448</v>
      </c>
      <c r="G1093" s="878">
        <f>IF(ISBLANK('DOE22'!$V75),"",'DOE22'!$V75)</f>
        <v>15</v>
      </c>
      <c r="H1093" s="36">
        <f>IF(ISBLANK(DOE21E!$T75),"",DOE21E!$T75)</f>
        <v>22513</v>
      </c>
      <c r="I1093" s="125">
        <f>IF(ISBLANK(DOE21E!$U75),"",DOE21E!$U75)</f>
        <v>37813</v>
      </c>
      <c r="J1093" s="878">
        <f>IF(ISBLANK(DOE21E!$V75),"",DOE21E!$V75)</f>
        <v>15</v>
      </c>
      <c r="K1093" s="36">
        <f>IF(ISBLANK(EnergyPlus1.0!$T75),"",EnergyPlus1.0!$T75)</f>
        <v>22290.311677514888</v>
      </c>
      <c r="L1093" s="886">
        <f>IF(ISBLANK(EnergyPlus1.0!$U75),"",EnergyPlus1.0!$U75)</f>
        <v>40379</v>
      </c>
      <c r="M1093" s="878">
        <f>IF(ISBLANK(EnergyPlus1.0!$V75),"",EnergyPlus1.0!$V75)</f>
        <v>15</v>
      </c>
      <c r="N1093" s="36">
        <f>IF(ISBLANK(CodyRun!$T75),"",CodyRun!$T75)</f>
        <v>21121</v>
      </c>
      <c r="O1093" s="125">
        <f>IF(ISBLANK(CodyRun!$U75),"",CodyRun!$U75)</f>
        <v>156</v>
      </c>
      <c r="P1093" s="878">
        <f>IF(ISBLANK(CodyRun!$V75),"",CodyRun!$V75)</f>
        <v>13</v>
      </c>
      <c r="Q1093" s="36">
        <f>IF(ISBLANK('HOT3000'!$T75),"",'HOT3000'!$T75)</f>
        <v>22269</v>
      </c>
      <c r="R1093" s="125">
        <f>IF(ISBLANK('HOT3000'!$U75),"",'HOT3000'!$U75)</f>
        <v>37822</v>
      </c>
      <c r="S1093" s="878">
        <f>IF(ISBLANK('HOT3000'!$V75),"",'HOT3000'!$V75)</f>
        <v>14</v>
      </c>
      <c r="T1093" s="36">
        <f>IF(ISBLANK(YourData!$T75),"",YourData!$T75)</f>
        <v>22227.948962597715</v>
      </c>
      <c r="U1093" s="886" t="str">
        <f>IF(ISBLANK(YourData!$U75),"",YourData!$U75)</f>
        <v>20-Jul</v>
      </c>
      <c r="V1093" s="878">
        <f>IF(ISBLANK(YourData!$V75),"",YourData!$V75)</f>
        <v>16</v>
      </c>
      <c r="W1093" s="36"/>
      <c r="X1093" s="125"/>
      <c r="Y1093" s="878"/>
      <c r="Z1093" s="36"/>
      <c r="AA1093" s="125"/>
      <c r="AB1093" s="878"/>
    </row>
    <row r="1094" spans="1:33">
      <c r="A1094" s="884" t="s">
        <v>478</v>
      </c>
      <c r="B1094" s="36">
        <f>IF(ISBLANK('TRNSYS-TUD'!$T76),"",'TRNSYS-TUD'!$T76)</f>
        <v>19415.900000000001</v>
      </c>
      <c r="C1094" s="11" t="str">
        <f>IF(ISBLANK('TRNSYS-TUD'!$U76),"",'TRNSYS-TUD'!$U76)</f>
        <v>28-Sep</v>
      </c>
      <c r="D1094" s="878">
        <f>IF(ISBLANK('TRNSYS-TUD'!$V76),"",'TRNSYS-TUD'!$V76)</f>
        <v>15</v>
      </c>
      <c r="E1094" s="36">
        <f>IF(ISBLANK('DOE22'!$T76),"",'DOE22'!$T76)</f>
        <v>20159</v>
      </c>
      <c r="F1094" s="125">
        <f>IF(ISBLANK('DOE22'!$U76),"",'DOE22'!$U76)</f>
        <v>38133</v>
      </c>
      <c r="G1094" s="878">
        <f>IF(ISBLANK('DOE22'!$V76),"",'DOE22'!$V76)</f>
        <v>16</v>
      </c>
      <c r="H1094" s="36">
        <f>IF(ISBLANK(DOE21E!$T76),"",DOE21E!$T76)</f>
        <v>20154</v>
      </c>
      <c r="I1094" s="125">
        <f>IF(ISBLANK(DOE21E!$U76),"",DOE21E!$U76)</f>
        <v>38133</v>
      </c>
      <c r="J1094" s="878">
        <f>IF(ISBLANK(DOE21E!$V76),"",DOE21E!$V76)</f>
        <v>16</v>
      </c>
      <c r="K1094" s="36">
        <f>IF(ISBLANK(EnergyPlus1.0!$T76),"",EnergyPlus1.0!$T76)</f>
        <v>19999.293649496391</v>
      </c>
      <c r="L1094" s="886">
        <f>IF(ISBLANK(EnergyPlus1.0!$U76),"",EnergyPlus1.0!$U76)</f>
        <v>40379</v>
      </c>
      <c r="M1094" s="878">
        <f>IF(ISBLANK(EnergyPlus1.0!$V76),"",EnergyPlus1.0!$V76)</f>
        <v>15</v>
      </c>
      <c r="N1094" s="36">
        <f>IF(ISBLANK(CodyRun!$T76),"",CodyRun!$T76)</f>
        <v>18969</v>
      </c>
      <c r="O1094" s="125">
        <f>IF(ISBLANK(CodyRun!$U76),"",CodyRun!$U76)</f>
        <v>202</v>
      </c>
      <c r="P1094" s="878">
        <f>IF(ISBLANK(CodyRun!$V76),"",CodyRun!$V76)</f>
        <v>16</v>
      </c>
      <c r="Q1094" s="36">
        <f>IF(ISBLANK('HOT3000'!$T76),"",'HOT3000'!$T76)</f>
        <v>20378</v>
      </c>
      <c r="R1094" s="125">
        <f>IF(ISBLANK('HOT3000'!$U76),"",'HOT3000'!$U76)</f>
        <v>37764</v>
      </c>
      <c r="S1094" s="878">
        <f>IF(ISBLANK('HOT3000'!$V76),"",'HOT3000'!$V76)</f>
        <v>15</v>
      </c>
      <c r="T1094" s="36">
        <f>IF(ISBLANK(YourData!$T76),"",YourData!$T76)</f>
        <v>20012.46101380371</v>
      </c>
      <c r="U1094" s="886" t="str">
        <f>IF(ISBLANK(YourData!$U76),"",YourData!$U76)</f>
        <v>30-Jul</v>
      </c>
      <c r="V1094" s="878">
        <f>IF(ISBLANK(YourData!$V76),"",YourData!$V76)</f>
        <v>16</v>
      </c>
      <c r="W1094" s="36"/>
      <c r="X1094" s="125"/>
      <c r="Y1094" s="878"/>
      <c r="Z1094" s="36"/>
      <c r="AA1094" s="125"/>
      <c r="AB1094" s="878"/>
    </row>
    <row r="1095" spans="1:33">
      <c r="A1095" s="884" t="s">
        <v>479</v>
      </c>
      <c r="B1095" s="36">
        <f>IF(ISBLANK('TRNSYS-TUD'!$T77),"",'TRNSYS-TUD'!$T77)</f>
        <v>19488.8</v>
      </c>
      <c r="C1095" s="11" t="str">
        <f>IF(ISBLANK('TRNSYS-TUD'!$U77),"",'TRNSYS-TUD'!$U77)</f>
        <v>12-Mai</v>
      </c>
      <c r="D1095" s="878">
        <f>IF(ISBLANK('TRNSYS-TUD'!$V77),"",'TRNSYS-TUD'!$V77)</f>
        <v>15</v>
      </c>
      <c r="E1095" s="36">
        <f>IF(ISBLANK('DOE22'!$T77),"",'DOE22'!$T77)</f>
        <v>20137</v>
      </c>
      <c r="F1095" s="125">
        <f>IF(ISBLANK('DOE22'!$U77),"",'DOE22'!$U77)</f>
        <v>37448</v>
      </c>
      <c r="G1095" s="878">
        <f>IF(ISBLANK('DOE22'!$V77),"",'DOE22'!$V77)</f>
        <v>16</v>
      </c>
      <c r="H1095" s="36">
        <f>IF(ISBLANK(DOE21E!$T77),"",DOE21E!$T77)</f>
        <v>20135</v>
      </c>
      <c r="I1095" s="125">
        <f>IF(ISBLANK(DOE21E!$U77),"",DOE21E!$U77)</f>
        <v>37448</v>
      </c>
      <c r="J1095" s="878">
        <f>IF(ISBLANK(DOE21E!$V77),"",DOE21E!$V77)</f>
        <v>16</v>
      </c>
      <c r="K1095" s="36">
        <f>IF(ISBLANK(EnergyPlus1.0!$T77),"",EnergyPlus1.0!$T77)</f>
        <v>19933.506201421638</v>
      </c>
      <c r="L1095" s="886">
        <f>IF(ISBLANK(EnergyPlus1.0!$U77),"",EnergyPlus1.0!$U77)</f>
        <v>40379</v>
      </c>
      <c r="M1095" s="878">
        <f>IF(ISBLANK(EnergyPlus1.0!$V77),"",EnergyPlus1.0!$V77)</f>
        <v>15</v>
      </c>
      <c r="N1095" s="36">
        <f>IF(ISBLANK(CodyRun!$T77),"",CodyRun!$T77)</f>
        <v>18785</v>
      </c>
      <c r="O1095" s="125">
        <f>IF(ISBLANK(CodyRun!$U77),"",CodyRun!$U77)</f>
        <v>156</v>
      </c>
      <c r="P1095" s="878">
        <f>IF(ISBLANK(CodyRun!$V77),"",CodyRun!$V77)</f>
        <v>15</v>
      </c>
      <c r="Q1095" s="36">
        <f>IF(ISBLANK('HOT3000'!$T77),"",'HOT3000'!$T77)</f>
        <v>19920</v>
      </c>
      <c r="R1095" s="125">
        <f>IF(ISBLANK('HOT3000'!$U77),"",'HOT3000'!$U77)</f>
        <v>37849</v>
      </c>
      <c r="S1095" s="878">
        <f>IF(ISBLANK('HOT3000'!$V77),"",'HOT3000'!$V77)</f>
        <v>15</v>
      </c>
      <c r="T1095" s="36">
        <f>IF(ISBLANK(YourData!$T77),"",YourData!$T77)</f>
        <v>19901.788214683849</v>
      </c>
      <c r="U1095" s="886" t="str">
        <f>IF(ISBLANK(YourData!$U77),"",YourData!$U77)</f>
        <v>20-Jul</v>
      </c>
      <c r="V1095" s="878">
        <f>IF(ISBLANK(YourData!$V77),"",YourData!$V77)</f>
        <v>15</v>
      </c>
      <c r="W1095" s="36"/>
      <c r="X1095" s="125"/>
      <c r="Y1095" s="878"/>
      <c r="Z1095" s="36"/>
      <c r="AA1095" s="125"/>
      <c r="AB1095" s="878"/>
    </row>
    <row r="1096" spans="1:33">
      <c r="A1096" s="884" t="s">
        <v>480</v>
      </c>
      <c r="B1096" s="36">
        <f>IF(ISBLANK('TRNSYS-TUD'!$T78),"",'TRNSYS-TUD'!$T78)</f>
        <v>19702.7</v>
      </c>
      <c r="C1096" s="11" t="str">
        <f>IF(ISBLANK('TRNSYS-TUD'!$U78),"",'TRNSYS-TUD'!$U78)</f>
        <v>26-Jul</v>
      </c>
      <c r="D1096" s="878">
        <f>IF(ISBLANK('TRNSYS-TUD'!$V78),"",'TRNSYS-TUD'!$V78)</f>
        <v>16</v>
      </c>
      <c r="E1096" s="36">
        <f>IF(ISBLANK('DOE22'!$T78),"",'DOE22'!$T78)</f>
        <v>19850</v>
      </c>
      <c r="F1096" s="125">
        <f>IF(ISBLANK('DOE22'!$U78),"",'DOE22'!$U78)</f>
        <v>37370</v>
      </c>
      <c r="G1096" s="878">
        <f>IF(ISBLANK('DOE22'!$V78),"",'DOE22'!$V78)</f>
        <v>16</v>
      </c>
      <c r="H1096" s="36">
        <f>IF(ISBLANK(DOE21E!$T78),"",DOE21E!$T78)</f>
        <v>19850</v>
      </c>
      <c r="I1096" s="125">
        <f>IF(ISBLANK(DOE21E!$U78),"",DOE21E!$U78)</f>
        <v>37370</v>
      </c>
      <c r="J1096" s="878">
        <f>IF(ISBLANK(DOE21E!$V78),"",DOE21E!$V78)</f>
        <v>16</v>
      </c>
      <c r="K1096" s="36">
        <f>IF(ISBLANK(EnergyPlus1.0!$T78),"",EnergyPlus1.0!$T78)</f>
        <v>19663.672191737052</v>
      </c>
      <c r="L1096" s="886">
        <f>IF(ISBLANK(EnergyPlus1.0!$U78),"",EnergyPlus1.0!$U78)</f>
        <v>40379</v>
      </c>
      <c r="M1096" s="878">
        <f>IF(ISBLANK(EnergyPlus1.0!$V78),"",EnergyPlus1.0!$V78)</f>
        <v>15</v>
      </c>
      <c r="N1096" s="36">
        <f>IF(ISBLANK(CodyRun!$T78),"",CodyRun!$T78)</f>
        <v>18759</v>
      </c>
      <c r="O1096" s="125">
        <f>IF(ISBLANK(CodyRun!$U78),"",CodyRun!$U78)</f>
        <v>156</v>
      </c>
      <c r="P1096" s="878">
        <f>IF(ISBLANK(CodyRun!$V78),"",CodyRun!$V78)</f>
        <v>15</v>
      </c>
      <c r="Q1096" s="36">
        <f>IF(ISBLANK('HOT3000'!$T78),"",'HOT3000'!$T78)</f>
        <v>19661</v>
      </c>
      <c r="R1096" s="125">
        <f>IF(ISBLANK('HOT3000'!$U78),"",'HOT3000'!$U78)</f>
        <v>37776</v>
      </c>
      <c r="S1096" s="878">
        <f>IF(ISBLANK('HOT3000'!$V78),"",'HOT3000'!$V78)</f>
        <v>15</v>
      </c>
      <c r="T1096" s="36">
        <f>IF(ISBLANK(YourData!$T78),"",YourData!$T78)</f>
        <v>19599.061322804799</v>
      </c>
      <c r="U1096" s="886" t="str">
        <f>IF(ISBLANK(YourData!$U78),"",YourData!$U78)</f>
        <v>20-Jul</v>
      </c>
      <c r="V1096" s="878">
        <f>IF(ISBLANK(YourData!$V78),"",YourData!$V78)</f>
        <v>15</v>
      </c>
      <c r="W1096" s="36"/>
      <c r="X1096" s="125"/>
      <c r="Y1096" s="878"/>
      <c r="Z1096" s="36"/>
      <c r="AA1096" s="125"/>
      <c r="AB1096" s="878"/>
    </row>
    <row r="1097" spans="1:33">
      <c r="A1097" s="884" t="s">
        <v>481</v>
      </c>
      <c r="B1097" s="36">
        <f>IF(ISBLANK('TRNSYS-TUD'!$T79),"",'TRNSYS-TUD'!$T79)</f>
        <v>19834.099999999999</v>
      </c>
      <c r="C1097" s="11" t="str">
        <f>IF(ISBLANK('TRNSYS-TUD'!$U79),"",'TRNSYS-TUD'!$U79)</f>
        <v>29-Mai</v>
      </c>
      <c r="D1097" s="878">
        <f>IF(ISBLANK('TRNSYS-TUD'!$V79),"",'TRNSYS-TUD'!$V79)</f>
        <v>15</v>
      </c>
      <c r="E1097" s="36">
        <f>IF(ISBLANK('DOE22'!$T79),"",'DOE22'!$T79)</f>
        <v>19576</v>
      </c>
      <c r="F1097" s="125">
        <f>IF(ISBLANK('DOE22'!$U79),"",'DOE22'!$U79)</f>
        <v>37370</v>
      </c>
      <c r="G1097" s="878">
        <f>IF(ISBLANK('DOE22'!$V79),"",'DOE22'!$V79)</f>
        <v>16</v>
      </c>
      <c r="H1097" s="36">
        <f>IF(ISBLANK(DOE21E!$T79),"",DOE21E!$T79)</f>
        <v>19575</v>
      </c>
      <c r="I1097" s="125">
        <f>IF(ISBLANK(DOE21E!$U79),"",DOE21E!$U79)</f>
        <v>37370</v>
      </c>
      <c r="J1097" s="878">
        <f>IF(ISBLANK(DOE21E!$V79),"",DOE21E!$V79)</f>
        <v>16</v>
      </c>
      <c r="K1097" s="36">
        <f>IF(ISBLANK(EnergyPlus1.0!$T79),"",EnergyPlus1.0!$T79)</f>
        <v>19638.765670699806</v>
      </c>
      <c r="L1097" s="886">
        <f>IF(ISBLANK(EnergyPlus1.0!$U79),"",EnergyPlus1.0!$U79)</f>
        <v>40379</v>
      </c>
      <c r="M1097" s="878">
        <f>IF(ISBLANK(EnergyPlus1.0!$V79),"",EnergyPlus1.0!$V79)</f>
        <v>15</v>
      </c>
      <c r="N1097" s="36">
        <f>IF(ISBLANK(CodyRun!$T79),"",CodyRun!$T79)</f>
        <v>18776</v>
      </c>
      <c r="O1097" s="125">
        <f>IF(ISBLANK(CodyRun!$U79),"",CodyRun!$U79)</f>
        <v>156</v>
      </c>
      <c r="P1097" s="878">
        <f>IF(ISBLANK(CodyRun!$V79),"",CodyRun!$V79)</f>
        <v>15</v>
      </c>
      <c r="Q1097" s="36">
        <f>IF(ISBLANK('HOT3000'!$T79),"",'HOT3000'!$T79)</f>
        <v>19626</v>
      </c>
      <c r="R1097" s="125">
        <f>IF(ISBLANK('HOT3000'!$U79),"",'HOT3000'!$U79)</f>
        <v>37810</v>
      </c>
      <c r="S1097" s="878">
        <f>IF(ISBLANK('HOT3000'!$V79),"",'HOT3000'!$V79)</f>
        <v>15</v>
      </c>
      <c r="T1097" s="36">
        <f>IF(ISBLANK(YourData!$T79),"",YourData!$T79)</f>
        <v>19688.516857994</v>
      </c>
      <c r="U1097" s="886" t="str">
        <f>IF(ISBLANK(YourData!$U79),"",YourData!$U79)</f>
        <v>20-Jul</v>
      </c>
      <c r="V1097" s="878">
        <f>IF(ISBLANK(YourData!$V79),"",YourData!$V79)</f>
        <v>15</v>
      </c>
      <c r="W1097" s="36"/>
      <c r="X1097" s="125"/>
      <c r="Y1097" s="878"/>
      <c r="Z1097" s="36"/>
      <c r="AA1097" s="125"/>
      <c r="AB1097" s="878"/>
    </row>
    <row r="1098" spans="1:33">
      <c r="A1098" s="884" t="s">
        <v>482</v>
      </c>
      <c r="B1098" s="36">
        <f>IF(ISBLANK('TRNSYS-TUD'!$T80),"",'TRNSYS-TUD'!$T80)</f>
        <v>19575</v>
      </c>
      <c r="C1098" s="11" t="str">
        <f>IF(ISBLANK('TRNSYS-TUD'!$U80),"",'TRNSYS-TUD'!$U80)</f>
        <v>30-Aug</v>
      </c>
      <c r="D1098" s="878">
        <f>IF(ISBLANK('TRNSYS-TUD'!$V80),"",'TRNSYS-TUD'!$V80)</f>
        <v>16</v>
      </c>
      <c r="E1098" s="36">
        <f>IF(ISBLANK('DOE22'!$T80),"",'DOE22'!$T80)</f>
        <v>19766</v>
      </c>
      <c r="F1098" s="125">
        <f>IF(ISBLANK('DOE22'!$U80),"",'DOE22'!$U80)</f>
        <v>37370</v>
      </c>
      <c r="G1098" s="878">
        <f>IF(ISBLANK('DOE22'!$V80),"",'DOE22'!$V80)</f>
        <v>16</v>
      </c>
      <c r="H1098" s="36">
        <f>IF(ISBLANK(DOE21E!$T80),"",DOE21E!$T80)</f>
        <v>19766</v>
      </c>
      <c r="I1098" s="125">
        <f>IF(ISBLANK(DOE21E!$U80),"",DOE21E!$U80)</f>
        <v>37370</v>
      </c>
      <c r="J1098" s="878">
        <f>IF(ISBLANK(DOE21E!$V80),"",DOE21E!$V80)</f>
        <v>16</v>
      </c>
      <c r="K1098" s="36">
        <f>IF(ISBLANK(EnergyPlus1.0!$T80),"",EnergyPlus1.0!$T80)</f>
        <v>19726.320024435558</v>
      </c>
      <c r="L1098" s="886">
        <f>IF(ISBLANK(EnergyPlus1.0!$U80),"",EnergyPlus1.0!$U80)</f>
        <v>40379</v>
      </c>
      <c r="M1098" s="878">
        <f>IF(ISBLANK(EnergyPlus1.0!$V80),"",EnergyPlus1.0!$V80)</f>
        <v>15</v>
      </c>
      <c r="N1098" s="36">
        <f>IF(ISBLANK(CodyRun!$T80),"",CodyRun!$T80)</f>
        <v>18794</v>
      </c>
      <c r="O1098" s="125">
        <f>IF(ISBLANK(CodyRun!$U80),"",CodyRun!$U80)</f>
        <v>156</v>
      </c>
      <c r="P1098" s="878">
        <f>IF(ISBLANK(CodyRun!$V80),"",CodyRun!$V80)</f>
        <v>15</v>
      </c>
      <c r="Q1098" s="36">
        <f>IF(ISBLANK('HOT3000'!$T80),"",'HOT3000'!$T80)</f>
        <v>19799</v>
      </c>
      <c r="R1098" s="125">
        <f>IF(ISBLANK('HOT3000'!$U80),"",'HOT3000'!$U80)</f>
        <v>37849</v>
      </c>
      <c r="S1098" s="878">
        <f>IF(ISBLANK('HOT3000'!$V80),"",'HOT3000'!$V80)</f>
        <v>15</v>
      </c>
      <c r="T1098" s="36">
        <f>IF(ISBLANK(YourData!$T80),"",YourData!$T80)</f>
        <v>19820.563697124348</v>
      </c>
      <c r="U1098" s="886" t="str">
        <f>IF(ISBLANK(YourData!$U80),"",YourData!$U80)</f>
        <v>20-Jul</v>
      </c>
      <c r="V1098" s="878">
        <f>IF(ISBLANK(YourData!$V80),"",YourData!$V80)</f>
        <v>15</v>
      </c>
      <c r="W1098" s="36"/>
      <c r="X1098" s="125"/>
      <c r="Y1098" s="878"/>
      <c r="Z1098" s="36"/>
      <c r="AA1098" s="125"/>
      <c r="AB1098" s="878"/>
    </row>
    <row r="1099" spans="1:33">
      <c r="A1099" s="884" t="s">
        <v>483</v>
      </c>
      <c r="B1099" s="36">
        <f>IF(ISBLANK('TRNSYS-TUD'!$T81),"",'TRNSYS-TUD'!$T81)</f>
        <v>20075.2</v>
      </c>
      <c r="C1099" s="11" t="str">
        <f>IF(ISBLANK('TRNSYS-TUD'!$U81),"",'TRNSYS-TUD'!$U81)</f>
        <v>17-Jun</v>
      </c>
      <c r="D1099" s="878">
        <f>IF(ISBLANK('TRNSYS-TUD'!$V81),"",'TRNSYS-TUD'!$V81)</f>
        <v>16</v>
      </c>
      <c r="E1099" s="36">
        <f>IF(ISBLANK('DOE22'!$T81),"",'DOE22'!$T81)</f>
        <v>19475</v>
      </c>
      <c r="F1099" s="125">
        <f>IF(ISBLANK('DOE22'!$U81),"",'DOE22'!$U81)</f>
        <v>37370</v>
      </c>
      <c r="G1099" s="878">
        <f>IF(ISBLANK('DOE22'!$V81),"",'DOE22'!$V81)</f>
        <v>16</v>
      </c>
      <c r="H1099" s="36">
        <f>IF(ISBLANK(DOE21E!$T81),"",DOE21E!$T81)</f>
        <v>19474</v>
      </c>
      <c r="I1099" s="125">
        <f>IF(ISBLANK(DOE21E!$U81),"",DOE21E!$U81)</f>
        <v>37370</v>
      </c>
      <c r="J1099" s="878">
        <f>IF(ISBLANK(DOE21E!$V81),"",DOE21E!$V81)</f>
        <v>16</v>
      </c>
      <c r="K1099" s="36">
        <f>IF(ISBLANK(EnergyPlus1.0!$T81),"",EnergyPlus1.0!$T81)</f>
        <v>19539.708108324583</v>
      </c>
      <c r="L1099" s="125">
        <f>IF(ISBLANK(EnergyPlus1.0!$U81),"",EnergyPlus1.0!$U81)</f>
        <v>40379</v>
      </c>
      <c r="M1099" s="878">
        <f>IF(ISBLANK(EnergyPlus1.0!$V81),"",EnergyPlus1.0!$V81)</f>
        <v>15</v>
      </c>
      <c r="N1099" s="36">
        <f>IF(ISBLANK(CodyRun!$T81),"",CodyRun!$T81)</f>
        <v>18759</v>
      </c>
      <c r="O1099" s="125">
        <f>IF(ISBLANK(CodyRun!$U81),"",CodyRun!$U81)</f>
        <v>156</v>
      </c>
      <c r="P1099" s="878">
        <f>IF(ISBLANK(CodyRun!$V81),"",CodyRun!$V81)</f>
        <v>15</v>
      </c>
      <c r="Q1099" s="36">
        <f>IF(ISBLANK('HOT3000'!$T81),"",'HOT3000'!$T81)</f>
        <v>19497</v>
      </c>
      <c r="R1099" s="125">
        <f>IF(ISBLANK('HOT3000'!$U81),"",'HOT3000'!$U81)</f>
        <v>37776</v>
      </c>
      <c r="S1099" s="878">
        <f>IF(ISBLANK('HOT3000'!$V81),"",'HOT3000'!$V81)</f>
        <v>15</v>
      </c>
      <c r="T1099" s="36">
        <f>IF(ISBLANK(YourData!$T81),"",YourData!$T81)</f>
        <v>19570.147792494641</v>
      </c>
      <c r="U1099" s="886" t="str">
        <f>IF(ISBLANK(YourData!$U81),"",YourData!$U81)</f>
        <v>20-Jul</v>
      </c>
      <c r="V1099" s="878">
        <f>IF(ISBLANK(YourData!$V81),"",YourData!$V81)</f>
        <v>15</v>
      </c>
      <c r="W1099" s="36"/>
      <c r="X1099" s="125"/>
      <c r="Y1099" s="878"/>
      <c r="Z1099" s="36"/>
      <c r="AA1099" s="125"/>
      <c r="AB1099" s="878"/>
    </row>
    <row r="1100" spans="1:33">
      <c r="A1100" s="885"/>
      <c r="B1100" s="119"/>
      <c r="E1100" s="119"/>
      <c r="F1100" s="119"/>
      <c r="G1100" s="119"/>
      <c r="H1100" s="119"/>
      <c r="I1100" s="119"/>
      <c r="J1100" s="119"/>
      <c r="K1100" s="119"/>
      <c r="L1100" s="119"/>
      <c r="M1100" s="119"/>
      <c r="N1100" s="119"/>
      <c r="O1100" s="119"/>
      <c r="P1100" s="119"/>
      <c r="Q1100" s="119"/>
      <c r="R1100" s="119"/>
      <c r="S1100" s="119"/>
      <c r="T1100" s="119"/>
      <c r="U1100" s="119"/>
      <c r="V1100" s="119"/>
      <c r="W1100" s="119"/>
      <c r="X1100" s="119"/>
      <c r="Y1100" s="119"/>
      <c r="Z1100" s="119"/>
      <c r="AA1100" s="119"/>
      <c r="AB1100" s="119"/>
      <c r="AC1100" s="119"/>
      <c r="AD1100" s="119"/>
      <c r="AE1100" s="119"/>
      <c r="AF1100" s="119"/>
      <c r="AG1100" s="119"/>
    </row>
    <row r="1101" spans="1:33">
      <c r="B1101" s="119"/>
      <c r="E1101" s="119"/>
      <c r="F1101" s="119"/>
      <c r="G1101" s="119"/>
      <c r="H1101" s="119"/>
      <c r="I1101" s="119"/>
      <c r="J1101" s="119"/>
      <c r="K1101" s="119"/>
      <c r="L1101" s="119"/>
      <c r="M1101" s="119"/>
      <c r="N1101" s="119"/>
      <c r="O1101" s="119"/>
      <c r="P1101" s="119"/>
      <c r="Q1101" s="119"/>
      <c r="R1101" s="119"/>
      <c r="S1101" s="119"/>
      <c r="T1101" s="119"/>
      <c r="U1101" s="119"/>
      <c r="V1101" s="119"/>
      <c r="W1101" s="119"/>
      <c r="X1101" s="119"/>
      <c r="Y1101" s="119"/>
      <c r="Z1101" s="119"/>
      <c r="AA1101" s="119"/>
      <c r="AB1101" s="119"/>
      <c r="AC1101" s="119"/>
      <c r="AD1101" s="119"/>
      <c r="AE1101" s="119"/>
      <c r="AF1101" s="119"/>
      <c r="AG1101" s="119"/>
    </row>
    <row r="1102" spans="1:33">
      <c r="B1102" s="119"/>
      <c r="E1102" s="119"/>
      <c r="F1102" s="119"/>
      <c r="G1102" s="119"/>
      <c r="H1102" s="34"/>
      <c r="I1102" s="34"/>
      <c r="J1102" s="34"/>
      <c r="K1102" s="879"/>
      <c r="L1102" s="879"/>
      <c r="M1102" s="879"/>
      <c r="N1102" s="119"/>
      <c r="O1102" s="119"/>
      <c r="P1102" s="119"/>
      <c r="Q1102" s="119"/>
      <c r="R1102" s="35"/>
      <c r="S1102" s="35"/>
      <c r="T1102" s="119"/>
      <c r="U1102" s="119"/>
      <c r="V1102" s="35"/>
      <c r="W1102" s="35"/>
      <c r="X1102" s="35"/>
      <c r="Y1102" s="35"/>
      <c r="Z1102" s="35"/>
      <c r="AA1102" s="35"/>
      <c r="AB1102" s="35"/>
      <c r="AC1102" s="119"/>
      <c r="AD1102" s="119"/>
      <c r="AE1102" s="119"/>
      <c r="AF1102" s="119"/>
      <c r="AG1102" s="119"/>
    </row>
    <row r="1103" spans="1:33">
      <c r="E1103" s="119"/>
      <c r="F1103" s="119"/>
      <c r="G1103" s="119"/>
      <c r="H1103" s="34"/>
      <c r="I1103" s="34"/>
      <c r="J1103" s="34"/>
      <c r="K1103" s="879"/>
      <c r="L1103" s="879"/>
      <c r="M1103" s="879"/>
      <c r="N1103" s="119"/>
      <c r="O1103" s="119"/>
      <c r="P1103" s="119"/>
      <c r="Q1103" s="119"/>
      <c r="R1103" s="35"/>
      <c r="S1103" s="35"/>
      <c r="T1103" s="119"/>
      <c r="U1103" s="119"/>
      <c r="V1103" s="35"/>
      <c r="W1103" s="35"/>
      <c r="X1103" s="35"/>
      <c r="Y1103" s="35"/>
      <c r="Z1103" s="35"/>
      <c r="AA1103" s="35"/>
      <c r="AB1103" s="35"/>
      <c r="AC1103" s="119"/>
      <c r="AD1103" s="119"/>
      <c r="AE1103" s="119"/>
      <c r="AF1103" s="119"/>
      <c r="AG1103" s="119"/>
    </row>
    <row r="1104" spans="1:33">
      <c r="E1104" s="119"/>
      <c r="F1104" s="119"/>
      <c r="G1104" s="119"/>
      <c r="H1104" s="120"/>
      <c r="I1104" s="120"/>
      <c r="J1104" s="120"/>
      <c r="K1104" s="120"/>
      <c r="L1104" s="120"/>
      <c r="M1104" s="120"/>
      <c r="N1104" s="119"/>
      <c r="O1104" s="119"/>
      <c r="P1104" s="119"/>
      <c r="Q1104" s="119"/>
      <c r="R1104" s="35"/>
      <c r="S1104" s="35"/>
      <c r="T1104" s="119"/>
      <c r="U1104" s="119"/>
      <c r="V1104" s="35"/>
      <c r="W1104" s="35"/>
      <c r="X1104" s="35"/>
      <c r="Y1104" s="35"/>
      <c r="Z1104" s="35"/>
      <c r="AA1104" s="35"/>
      <c r="AB1104" s="35"/>
      <c r="AC1104" s="119"/>
      <c r="AD1104" s="119"/>
      <c r="AE1104" s="119"/>
      <c r="AF1104" s="119"/>
      <c r="AG1104" s="119"/>
    </row>
    <row r="1105" spans="1:33">
      <c r="E1105" s="119"/>
      <c r="F1105" s="119"/>
      <c r="G1105" s="119"/>
      <c r="H1105" s="120"/>
      <c r="I1105" s="120"/>
      <c r="J1105" s="120"/>
      <c r="K1105" s="120"/>
      <c r="L1105" s="120"/>
      <c r="M1105" s="120"/>
      <c r="N1105" s="119"/>
      <c r="O1105" s="119"/>
      <c r="P1105" s="119"/>
      <c r="Q1105" s="119"/>
      <c r="R1105" s="35"/>
      <c r="S1105" s="35"/>
      <c r="T1105" s="119"/>
      <c r="U1105" s="119"/>
      <c r="V1105" s="35"/>
      <c r="W1105" s="35"/>
      <c r="X1105" s="35"/>
      <c r="Y1105" s="35"/>
      <c r="Z1105" s="35"/>
      <c r="AA1105" s="35"/>
      <c r="AB1105" s="35"/>
      <c r="AC1105" s="119"/>
      <c r="AD1105" s="119"/>
      <c r="AE1105" s="119"/>
      <c r="AF1105" s="119"/>
      <c r="AG1105" s="119"/>
    </row>
    <row r="1106" spans="1:33">
      <c r="E1106" s="119"/>
      <c r="F1106" s="119"/>
      <c r="G1106" s="119"/>
      <c r="H1106" s="120"/>
      <c r="I1106" s="120"/>
      <c r="J1106" s="120"/>
      <c r="K1106" s="120"/>
      <c r="L1106" s="120"/>
      <c r="M1106" s="120"/>
      <c r="N1106" s="119"/>
      <c r="O1106" s="119"/>
      <c r="P1106" s="119"/>
      <c r="Q1106" s="119"/>
      <c r="R1106" s="35"/>
      <c r="S1106" s="35"/>
      <c r="T1106" s="119"/>
      <c r="U1106" s="119"/>
      <c r="V1106" s="35"/>
      <c r="W1106" s="35"/>
      <c r="X1106" s="35"/>
      <c r="Y1106" s="35"/>
      <c r="Z1106" s="35"/>
      <c r="AA1106" s="35"/>
      <c r="AB1106" s="35"/>
      <c r="AC1106" s="119"/>
      <c r="AD1106" s="119"/>
      <c r="AE1106" s="119"/>
      <c r="AF1106" s="119"/>
      <c r="AG1106" s="119"/>
    </row>
    <row r="1107" spans="1:33">
      <c r="A1107" s="2" t="s">
        <v>234</v>
      </c>
      <c r="B1107" s="36"/>
      <c r="C1107" s="12"/>
      <c r="D1107" s="12"/>
      <c r="E1107" s="36"/>
      <c r="F1107" s="36"/>
      <c r="G1107" s="36"/>
      <c r="H1107" s="120"/>
      <c r="I1107" s="120"/>
      <c r="J1107" s="120"/>
      <c r="K1107" s="120"/>
      <c r="L1107" s="120"/>
      <c r="M1107" s="120"/>
      <c r="N1107" s="119"/>
      <c r="O1107" s="119"/>
      <c r="P1107" s="119"/>
      <c r="Q1107" s="119"/>
      <c r="R1107" s="120"/>
      <c r="S1107" s="120"/>
      <c r="T1107" s="119"/>
      <c r="U1107" s="119"/>
      <c r="V1107" s="35"/>
      <c r="W1107" s="35"/>
      <c r="X1107" s="35"/>
      <c r="Y1107" s="35"/>
      <c r="Z1107" s="35"/>
      <c r="AA1107" s="35"/>
      <c r="AB1107" s="35"/>
      <c r="AC1107" s="119"/>
      <c r="AD1107" s="119"/>
      <c r="AE1107" s="119"/>
      <c r="AF1107" s="119"/>
      <c r="AG1107" s="119"/>
    </row>
    <row r="1108" spans="1:33">
      <c r="A1108" s="2"/>
      <c r="B1108" s="10"/>
      <c r="E1108" s="34"/>
      <c r="F1108" s="119"/>
      <c r="G1108" s="119"/>
      <c r="H1108" s="34"/>
      <c r="I1108" s="120"/>
      <c r="J1108" s="120"/>
      <c r="K1108" s="34"/>
      <c r="L1108" s="120"/>
      <c r="M1108" s="120"/>
      <c r="N1108" s="34"/>
      <c r="O1108" s="119"/>
      <c r="P1108" s="119"/>
      <c r="Q1108" s="119"/>
      <c r="R1108" s="120"/>
      <c r="S1108" s="120"/>
      <c r="T1108" s="119"/>
      <c r="U1108" s="119"/>
      <c r="V1108" s="35"/>
      <c r="W1108" s="35"/>
      <c r="X1108" s="35"/>
      <c r="Y1108" s="35"/>
      <c r="Z1108" s="35"/>
      <c r="AA1108" s="35"/>
      <c r="AB1108" s="35"/>
      <c r="AC1108" s="119"/>
      <c r="AD1108" s="119"/>
      <c r="AE1108" s="119"/>
      <c r="AF1108" s="119"/>
      <c r="AG1108" s="119"/>
    </row>
    <row r="1109" spans="1:33">
      <c r="A1109" s="883"/>
      <c r="B1109" s="10" t="s">
        <v>237</v>
      </c>
      <c r="C1109" t="s">
        <v>75</v>
      </c>
      <c r="D1109" s="45" t="s">
        <v>76</v>
      </c>
      <c r="E1109" s="10" t="s">
        <v>249</v>
      </c>
      <c r="F1109" s="119" t="s">
        <v>75</v>
      </c>
      <c r="G1109" s="45" t="s">
        <v>76</v>
      </c>
      <c r="H1109" s="10" t="s">
        <v>250</v>
      </c>
      <c r="I1109" s="119" t="s">
        <v>75</v>
      </c>
      <c r="J1109" s="45" t="s">
        <v>76</v>
      </c>
      <c r="K1109" s="10" t="s">
        <v>357</v>
      </c>
      <c r="L1109" s="119" t="s">
        <v>75</v>
      </c>
      <c r="M1109" s="45" t="s">
        <v>76</v>
      </c>
      <c r="N1109" s="10" t="s">
        <v>304</v>
      </c>
      <c r="O1109" s="119" t="s">
        <v>75</v>
      </c>
      <c r="P1109" s="45" t="s">
        <v>76</v>
      </c>
      <c r="Q1109" s="10" t="s">
        <v>384</v>
      </c>
      <c r="R1109" s="119" t="s">
        <v>75</v>
      </c>
      <c r="S1109" s="45" t="s">
        <v>76</v>
      </c>
      <c r="T1109" s="10" t="str">
        <f>YourData!$J$4</f>
        <v>Tested Prg</v>
      </c>
      <c r="U1109" s="119" t="s">
        <v>75</v>
      </c>
      <c r="V1109" s="45" t="s">
        <v>76</v>
      </c>
      <c r="W1109" s="10"/>
      <c r="X1109" s="119"/>
      <c r="Y1109" s="45"/>
      <c r="Z1109" s="10"/>
      <c r="AA1109" s="119"/>
      <c r="AB1109" s="45"/>
    </row>
    <row r="1110" spans="1:33">
      <c r="A1110" s="884" t="s">
        <v>445</v>
      </c>
      <c r="B1110" s="36">
        <f>IF(ISBLANK('TRNSYS-TUD'!$W62),"",'TRNSYS-TUD'!$W62)</f>
        <v>9635.7000000000007</v>
      </c>
      <c r="C1110" s="11" t="str">
        <f>IF(ISBLANK('TRNSYS-TUD'!$X62),"",'TRNSYS-TUD'!$X62)</f>
        <v>03-Sep</v>
      </c>
      <c r="D1110" s="878">
        <f>IF(ISBLANK('TRNSYS-TUD'!$Y62),"",'TRNSYS-TUD'!$Y62)</f>
        <v>16</v>
      </c>
      <c r="E1110" s="36">
        <f>IF(ISBLANK('DOE22'!$W62),"",'DOE22'!$W62)</f>
        <v>9304</v>
      </c>
      <c r="F1110" s="125">
        <f>IF(ISBLANK('DOE22'!$X62),"",'DOE22'!$X62)</f>
        <v>37137</v>
      </c>
      <c r="G1110" s="878">
        <f>IF(ISBLANK('DOE22'!$Y62),"",'DOE22'!$Y62)</f>
        <v>15</v>
      </c>
      <c r="H1110" s="36">
        <f>IF(ISBLANK(DOE21E!$W62),"",DOE21E!$W62)</f>
        <v>9394</v>
      </c>
      <c r="I1110" s="125">
        <f>IF(ISBLANK(DOE21E!$X62),"",DOE21E!$X62)</f>
        <v>37137</v>
      </c>
      <c r="J1110" s="878">
        <f>IF(ISBLANK(DOE21E!$Y62),"",DOE21E!$Y62)</f>
        <v>15</v>
      </c>
      <c r="K1110" s="36">
        <f>IF(ISBLANK(EnergyPlus1.0!$W62),"",EnergyPlus1.0!$W62)</f>
        <v>10234.821717834529</v>
      </c>
      <c r="L1110" s="886">
        <f>IF(ISBLANK(EnergyPlus1.0!$X62),"",EnergyPlus1.0!$X62)</f>
        <v>40369</v>
      </c>
      <c r="M1110" s="878">
        <f>IF(ISBLANK(EnergyPlus1.0!$Y62),"",EnergyPlus1.0!$Y62)</f>
        <v>13</v>
      </c>
      <c r="N1110" s="36">
        <f>IF(ISBLANK(CodyRun!$W62),"",CodyRun!$W62)</f>
        <v>10375</v>
      </c>
      <c r="O1110" s="125">
        <f>IF(ISBLANK(CodyRun!$X62),"",CodyRun!$X62)</f>
        <v>247</v>
      </c>
      <c r="P1110" s="878">
        <f>IF(ISBLANK(CodyRun!$Y62),"",CodyRun!$Y62)</f>
        <v>15</v>
      </c>
      <c r="Q1110" s="36">
        <f>IF(ISBLANK('HOT3000'!$W62),"",'HOT3000'!$W62)</f>
        <v>10392</v>
      </c>
      <c r="R1110" s="125">
        <f>IF(ISBLANK('HOT3000'!$X62),"",'HOT3000'!$X62)</f>
        <v>37867</v>
      </c>
      <c r="S1110" s="878">
        <f>IF(ISBLANK('HOT3000'!$Y62),"",'HOT3000'!$Y62)</f>
        <v>15</v>
      </c>
      <c r="T1110" s="36">
        <f>IF(ISBLANK(YourData!$W62),"",YourData!$W62)</f>
        <v>10596.29529817346</v>
      </c>
      <c r="U1110" s="886" t="str">
        <f>IF(ISBLANK(YourData!$X62),"",YourData!$X62)</f>
        <v>10-Jul</v>
      </c>
      <c r="V1110" s="878">
        <f>IF(ISBLANK(YourData!$Y62),"",YourData!$Y62)</f>
        <v>13</v>
      </c>
      <c r="W1110" s="36"/>
      <c r="X1110" s="125"/>
      <c r="Y1110" s="878"/>
      <c r="Z1110" s="36"/>
      <c r="AA1110" s="125"/>
      <c r="AB1110" s="878"/>
    </row>
    <row r="1111" spans="1:33">
      <c r="A1111" s="884" t="s">
        <v>446</v>
      </c>
      <c r="B1111" s="36">
        <f>IF(ISBLANK('TRNSYS-TUD'!$W63),"",'TRNSYS-TUD'!$W63)</f>
        <v>15907</v>
      </c>
      <c r="C1111" s="11" t="str">
        <f>IF(ISBLANK('TRNSYS-TUD'!$X63),"",'TRNSYS-TUD'!$X63)</f>
        <v>03-Sep</v>
      </c>
      <c r="D1111" s="878">
        <f>IF(ISBLANK('TRNSYS-TUD'!$Y63),"",'TRNSYS-TUD'!$Y63)</f>
        <v>15</v>
      </c>
      <c r="E1111" s="36">
        <f>IF(ISBLANK('DOE22'!$W63),"",'DOE22'!$W63)</f>
        <v>15139</v>
      </c>
      <c r="F1111" s="125">
        <f>IF(ISBLANK('DOE22'!$X63),"",'DOE22'!$X63)</f>
        <v>37137</v>
      </c>
      <c r="G1111" s="878">
        <f>IF(ISBLANK('DOE22'!$Y63),"",'DOE22'!$Y63)</f>
        <v>15</v>
      </c>
      <c r="H1111" s="36">
        <f>IF(ISBLANK(DOE21E!$W63),"",DOE21E!$W63)</f>
        <v>15270</v>
      </c>
      <c r="I1111" s="125">
        <f>IF(ISBLANK(DOE21E!$X63),"",DOE21E!$X63)</f>
        <v>37137</v>
      </c>
      <c r="J1111" s="878">
        <f>IF(ISBLANK(DOE21E!$Y63),"",DOE21E!$Y63)</f>
        <v>15</v>
      </c>
      <c r="K1111" s="36">
        <f>IF(ISBLANK(EnergyPlus1.0!$W63),"",EnergyPlus1.0!$W63)</f>
        <v>16274.837923311194</v>
      </c>
      <c r="L1111" s="886">
        <f>IF(ISBLANK(EnergyPlus1.0!$X63),"",EnergyPlus1.0!$X63)</f>
        <v>40394</v>
      </c>
      <c r="M1111" s="878">
        <f>IF(ISBLANK(EnergyPlus1.0!$Y63),"",EnergyPlus1.0!$Y63)</f>
        <v>15</v>
      </c>
      <c r="N1111" s="36">
        <f>IF(ISBLANK(CodyRun!$W63),"",CodyRun!$W63)</f>
        <v>16112</v>
      </c>
      <c r="O1111" s="125">
        <f>IF(ISBLANK(CodyRun!$X63),"",CodyRun!$X63)</f>
        <v>217</v>
      </c>
      <c r="P1111" s="878">
        <f>IF(ISBLANK(CodyRun!$Y63),"",CodyRun!$Y63)</f>
        <v>15</v>
      </c>
      <c r="Q1111" s="36">
        <f>IF(ISBLANK('HOT3000'!$W63),"",'HOT3000'!$W63)</f>
        <v>16077</v>
      </c>
      <c r="R1111" s="125">
        <f>IF(ISBLANK('HOT3000'!$X63),"",'HOT3000'!$X63)</f>
        <v>37867</v>
      </c>
      <c r="S1111" s="878">
        <f>IF(ISBLANK('HOT3000'!$Y63),"",'HOT3000'!$Y63)</f>
        <v>16</v>
      </c>
      <c r="T1111" s="36">
        <f>IF(ISBLANK(YourData!$W63),"",YourData!$W63)</f>
        <v>16645.113848390782</v>
      </c>
      <c r="U1111" s="886" t="str">
        <f>IF(ISBLANK(YourData!$X63),"",YourData!$X63)</f>
        <v>04-Aug</v>
      </c>
      <c r="V1111" s="878">
        <f>IF(ISBLANK(YourData!$Y63),"",YourData!$Y63)</f>
        <v>15</v>
      </c>
      <c r="W1111" s="36"/>
      <c r="X1111" s="125"/>
      <c r="Y1111" s="878"/>
      <c r="Z1111" s="36"/>
      <c r="AA1111" s="125"/>
      <c r="AB1111" s="878"/>
    </row>
    <row r="1112" spans="1:33">
      <c r="A1112" s="884" t="s">
        <v>447</v>
      </c>
      <c r="B1112" s="36">
        <f>IF(ISBLANK('TRNSYS-TUD'!$W64),"",'TRNSYS-TUD'!$W64)</f>
        <v>23147.3</v>
      </c>
      <c r="C1112" s="11" t="str">
        <f>IF(ISBLANK('TRNSYS-TUD'!$X64),"",'TRNSYS-TUD'!$X64)</f>
        <v>02-Oct</v>
      </c>
      <c r="D1112" s="878">
        <f>IF(ISBLANK('TRNSYS-TUD'!$Y64),"",'TRNSYS-TUD'!$Y64)</f>
        <v>10</v>
      </c>
      <c r="E1112" s="36">
        <f>IF(ISBLANK('DOE22'!$W64),"",'DOE22'!$W64)</f>
        <v>31497</v>
      </c>
      <c r="F1112" s="125">
        <f>IF(ISBLANK('DOE22'!$X64),"",'DOE22'!$X64)</f>
        <v>37531</v>
      </c>
      <c r="G1112" s="878">
        <f>IF(ISBLANK('DOE22'!$Y64),"",'DOE22'!$Y64)</f>
        <v>9</v>
      </c>
      <c r="H1112" s="36">
        <f>IF(ISBLANK(DOE21E!$W64),"",DOE21E!$W64)</f>
        <v>31503</v>
      </c>
      <c r="I1112" s="125">
        <f>IF(ISBLANK(DOE21E!$X64),"",DOE21E!$X64)</f>
        <v>37531</v>
      </c>
      <c r="J1112" s="878">
        <f>IF(ISBLANK(DOE21E!$Y64),"",DOE21E!$Y64)</f>
        <v>9</v>
      </c>
      <c r="K1112" s="36">
        <f>IF(ISBLANK(EnergyPlus1.0!$W64),"",EnergyPlus1.0!$W64)</f>
        <v>22195.471166755364</v>
      </c>
      <c r="L1112" s="886">
        <f>IF(ISBLANK(EnergyPlus1.0!$X64),"",EnergyPlus1.0!$X64)</f>
        <v>40453</v>
      </c>
      <c r="M1112" s="878">
        <f>IF(ISBLANK(EnergyPlus1.0!$Y64),"",EnergyPlus1.0!$Y64)</f>
        <v>10</v>
      </c>
      <c r="N1112" s="36">
        <f>IF(ISBLANK(CodyRun!$W64),"",CodyRun!$W64)</f>
        <v>21697</v>
      </c>
      <c r="O1112" s="125">
        <f>IF(ISBLANK(CodyRun!$X64),"",CodyRun!$X64)</f>
        <v>261</v>
      </c>
      <c r="P1112" s="878">
        <f>IF(ISBLANK(CodyRun!$Y64),"",CodyRun!$Y64)</f>
        <v>12</v>
      </c>
      <c r="Q1112" s="36">
        <f>IF(ISBLANK('HOT3000'!$W64),"",'HOT3000'!$W64)</f>
        <v>21929</v>
      </c>
      <c r="R1112" s="125">
        <f>IF(ISBLANK('HOT3000'!$X64),"",'HOT3000'!$X64)</f>
        <v>37895</v>
      </c>
      <c r="S1112" s="878">
        <f>IF(ISBLANK('HOT3000'!$Y64),"",'HOT3000'!$Y64)</f>
        <v>20</v>
      </c>
      <c r="T1112" s="36">
        <f>IF(ISBLANK(YourData!$W64),"",YourData!$W64)</f>
        <v>22755.867250174771</v>
      </c>
      <c r="U1112" s="886" t="str">
        <f>IF(ISBLANK(YourData!$X64),"",YourData!$X64)</f>
        <v>02-Oct</v>
      </c>
      <c r="V1112" s="878">
        <f>IF(ISBLANK(YourData!$Y64),"",YourData!$Y64)</f>
        <v>10</v>
      </c>
      <c r="W1112" s="36"/>
      <c r="X1112" s="125"/>
      <c r="Y1112" s="878"/>
      <c r="Z1112" s="36"/>
      <c r="AA1112" s="125"/>
      <c r="AB1112" s="878"/>
    </row>
    <row r="1113" spans="1:33">
      <c r="A1113" s="884" t="s">
        <v>448</v>
      </c>
      <c r="B1113" s="36">
        <f>IF(ISBLANK('TRNSYS-TUD'!$W65),"",'TRNSYS-TUD'!$W65)</f>
        <v>27825.200000000001</v>
      </c>
      <c r="C1113" s="11" t="str">
        <f>IF(ISBLANK('TRNSYS-TUD'!$X65),"",'TRNSYS-TUD'!$X65)</f>
        <v>18-Sep</v>
      </c>
      <c r="D1113" s="878">
        <f>IF(ISBLANK('TRNSYS-TUD'!$Y65),"",'TRNSYS-TUD'!$Y65)</f>
        <v>16</v>
      </c>
      <c r="E1113" s="36">
        <f>IF(ISBLANK('DOE22'!$W65),"",'DOE22'!$W65)</f>
        <v>26941</v>
      </c>
      <c r="F1113" s="125">
        <f>IF(ISBLANK('DOE22'!$X65),"",'DOE22'!$X65)</f>
        <v>37882</v>
      </c>
      <c r="G1113" s="878">
        <f>IF(ISBLANK('DOE22'!$Y65),"",'DOE22'!$Y65)</f>
        <v>15</v>
      </c>
      <c r="H1113" s="36">
        <f>IF(ISBLANK(DOE21E!$W65),"",DOE21E!$W65)</f>
        <v>40809</v>
      </c>
      <c r="I1113" s="125">
        <f>IF(ISBLANK(DOE21E!$X65),"",DOE21E!$X65)</f>
        <v>37531</v>
      </c>
      <c r="J1113" s="878">
        <f>IF(ISBLANK(DOE21E!$Y65),"",DOE21E!$Y65)</f>
        <v>9</v>
      </c>
      <c r="K1113" s="36">
        <f>IF(ISBLANK(EnergyPlus1.0!$W65),"",EnergyPlus1.0!$W65)</f>
        <v>27134.314868476751</v>
      </c>
      <c r="L1113" s="886">
        <f>IF(ISBLANK(EnergyPlus1.0!$X65),"",EnergyPlus1.0!$X65)</f>
        <v>40439</v>
      </c>
      <c r="M1113" s="878">
        <f>IF(ISBLANK(EnergyPlus1.0!$Y65),"",EnergyPlus1.0!$Y65)</f>
        <v>16</v>
      </c>
      <c r="N1113" s="36">
        <f>IF(ISBLANK(CodyRun!$W65),"",CodyRun!$W65)</f>
        <v>28184</v>
      </c>
      <c r="O1113" s="125">
        <f>IF(ISBLANK(CodyRun!$X65),"",CodyRun!$X65)</f>
        <v>262</v>
      </c>
      <c r="P1113" s="878">
        <f>IF(ISBLANK(CodyRun!$Y65),"",CodyRun!$Y65)</f>
        <v>15</v>
      </c>
      <c r="Q1113" s="36">
        <f>IF(ISBLANK('HOT3000'!$W65),"",'HOT3000'!$W65)</f>
        <v>27488</v>
      </c>
      <c r="R1113" s="125">
        <f>IF(ISBLANK('HOT3000'!$X65),"",'HOT3000'!$X65)</f>
        <v>37882</v>
      </c>
      <c r="S1113" s="878">
        <f>IF(ISBLANK('HOT3000'!$Y65),"",'HOT3000'!$Y65)</f>
        <v>15</v>
      </c>
      <c r="T1113" s="36">
        <f>IF(ISBLANK(YourData!$W65),"",YourData!$W65)</f>
        <v>27596.700484402732</v>
      </c>
      <c r="U1113" s="886" t="str">
        <f>IF(ISBLANK(YourData!$X65),"",YourData!$X65)</f>
        <v>18-Sep</v>
      </c>
      <c r="V1113" s="878">
        <f>IF(ISBLANK(YourData!$Y65),"",YourData!$Y65)</f>
        <v>16</v>
      </c>
      <c r="W1113" s="36"/>
      <c r="X1113" s="125"/>
      <c r="Y1113" s="878"/>
      <c r="Z1113" s="36"/>
      <c r="AA1113" s="125"/>
      <c r="AB1113" s="878"/>
    </row>
    <row r="1114" spans="1:33">
      <c r="A1114" s="884" t="s">
        <v>449</v>
      </c>
      <c r="B1114" s="36">
        <f>IF(ISBLANK('TRNSYS-TUD'!$W66),"",'TRNSYS-TUD'!$W66)</f>
        <v>24848.3</v>
      </c>
      <c r="C1114" s="11" t="str">
        <f>IF(ISBLANK('TRNSYS-TUD'!$X66),"",'TRNSYS-TUD'!$X66)</f>
        <v>02-Oct</v>
      </c>
      <c r="D1114" s="878">
        <f>IF(ISBLANK('TRNSYS-TUD'!$Y66),"",'TRNSYS-TUD'!$Y66)</f>
        <v>9</v>
      </c>
      <c r="E1114" s="36">
        <f>IF(ISBLANK('DOE22'!$W66),"",'DOE22'!$W66)</f>
        <v>30451</v>
      </c>
      <c r="F1114" s="125">
        <f>IF(ISBLANK('DOE22'!$X66),"",'DOE22'!$X66)</f>
        <v>37531</v>
      </c>
      <c r="G1114" s="878">
        <f>IF(ISBLANK('DOE22'!$Y66),"",'DOE22'!$Y66)</f>
        <v>9</v>
      </c>
      <c r="H1114" s="36">
        <f>IF(ISBLANK(DOE21E!$W66),"",DOE21E!$W66)</f>
        <v>36011</v>
      </c>
      <c r="I1114" s="125">
        <f>IF(ISBLANK(DOE21E!$X66),"",DOE21E!$X66)</f>
        <v>37531</v>
      </c>
      <c r="J1114" s="878">
        <f>IF(ISBLANK(DOE21E!$Y66),"",DOE21E!$Y66)</f>
        <v>9</v>
      </c>
      <c r="K1114" s="36">
        <f>IF(ISBLANK(EnergyPlus1.0!$W66),"",EnergyPlus1.0!$W66)</f>
        <v>23911.241495511138</v>
      </c>
      <c r="L1114" s="886">
        <f>IF(ISBLANK(EnergyPlus1.0!$X66),"",EnergyPlus1.0!$X66)</f>
        <v>40453</v>
      </c>
      <c r="M1114" s="878">
        <f>IF(ISBLANK(EnergyPlus1.0!$Y66),"",EnergyPlus1.0!$Y66)</f>
        <v>10</v>
      </c>
      <c r="N1114" s="36">
        <f>IF(ISBLANK(CodyRun!$W66),"",CodyRun!$W66)</f>
        <v>24225</v>
      </c>
      <c r="O1114" s="125">
        <f>IF(ISBLANK(CodyRun!$X66),"",CodyRun!$X66)</f>
        <v>247</v>
      </c>
      <c r="P1114" s="878">
        <f>IF(ISBLANK(CodyRun!$Y66),"",CodyRun!$Y66)</f>
        <v>17</v>
      </c>
      <c r="Q1114" s="36">
        <f>IF(ISBLANK('HOT3000'!$W66),"",'HOT3000'!$W66)</f>
        <v>23794</v>
      </c>
      <c r="R1114" s="125">
        <f>IF(ISBLANK('HOT3000'!$X66),"",'HOT3000'!$X66)</f>
        <v>37895</v>
      </c>
      <c r="S1114" s="878">
        <f>IF(ISBLANK('HOT3000'!$Y66),"",'HOT3000'!$Y66)</f>
        <v>20</v>
      </c>
      <c r="T1114" s="36">
        <f>IF(ISBLANK(YourData!$W66),"",YourData!$W66)</f>
        <v>27596.700484402732</v>
      </c>
      <c r="U1114" s="886" t="str">
        <f>IF(ISBLANK(YourData!$X66),"",YourData!$X66)</f>
        <v>18-Sep</v>
      </c>
      <c r="V1114" s="878">
        <f>IF(ISBLANK(YourData!$Y66),"",YourData!$Y66)</f>
        <v>16</v>
      </c>
      <c r="W1114" s="36"/>
      <c r="X1114" s="125"/>
      <c r="Y1114" s="878"/>
      <c r="Z1114" s="36"/>
      <c r="AA1114" s="125"/>
      <c r="AB1114" s="878"/>
    </row>
    <row r="1115" spans="1:33">
      <c r="A1115" s="884" t="s">
        <v>450</v>
      </c>
      <c r="B1115" s="36">
        <f>IF(ISBLANK('TRNSYS-TUD'!$W67),"",'TRNSYS-TUD'!$W67)</f>
        <v>9751.26</v>
      </c>
      <c r="C1115" s="11" t="str">
        <f>IF(ISBLANK('TRNSYS-TUD'!$X67),"",'TRNSYS-TUD'!$X67)</f>
        <v>01-Oct</v>
      </c>
      <c r="D1115" s="878">
        <f>IF(ISBLANK('TRNSYS-TUD'!$Y67),"",'TRNSYS-TUD'!$Y67)</f>
        <v>13</v>
      </c>
      <c r="E1115" s="36">
        <f>IF(ISBLANK('DOE22'!$W67),"",'DOE22'!$W67)</f>
        <v>9303</v>
      </c>
      <c r="F1115" s="125">
        <f>IF(ISBLANK('DOE22'!$X67),"",'DOE22'!$X67)</f>
        <v>37137</v>
      </c>
      <c r="G1115" s="878">
        <f>IF(ISBLANK('DOE22'!$Y67),"",'DOE22'!$Y67)</f>
        <v>15</v>
      </c>
      <c r="H1115" s="36">
        <f>IF(ISBLANK(DOE21E!$W67),"",DOE21E!$W67)</f>
        <v>9393</v>
      </c>
      <c r="I1115" s="125">
        <f>IF(ISBLANK(DOE21E!$X67),"",DOE21E!$X67)</f>
        <v>37137</v>
      </c>
      <c r="J1115" s="878">
        <f>IF(ISBLANK(DOE21E!$Y67),"",DOE21E!$Y67)</f>
        <v>15</v>
      </c>
      <c r="K1115" s="36">
        <f>IF(ISBLANK(EnergyPlus1.0!$W67),"",EnergyPlus1.0!$W67)</f>
        <v>10235.353160549585</v>
      </c>
      <c r="L1115" s="886">
        <f>IF(ISBLANK(EnergyPlus1.0!$X67),"",EnergyPlus1.0!$X67)</f>
        <v>40369</v>
      </c>
      <c r="M1115" s="878">
        <f>IF(ISBLANK(EnergyPlus1.0!$Y67),"",EnergyPlus1.0!$Y67)</f>
        <v>13</v>
      </c>
      <c r="N1115" s="36">
        <f>IF(ISBLANK(CodyRun!$W67),"",CodyRun!$W67)</f>
        <v>10755</v>
      </c>
      <c r="O1115" s="125">
        <f>IF(ISBLANK(CodyRun!$X67),"",CodyRun!$X67)</f>
        <v>276</v>
      </c>
      <c r="P1115" s="878">
        <f>IF(ISBLANK(CodyRun!$Y67),"",CodyRun!$Y67)</f>
        <v>8</v>
      </c>
      <c r="Q1115" s="36">
        <f>IF(ISBLANK('HOT3000'!$W67),"",'HOT3000'!$W67)</f>
        <v>11603</v>
      </c>
      <c r="R1115" s="125">
        <f>IF(ISBLANK('HOT3000'!$X67),"",'HOT3000'!$X67)</f>
        <v>37836</v>
      </c>
      <c r="S1115" s="878">
        <f>IF(ISBLANK('HOT3000'!$Y67),"",'HOT3000'!$Y67)</f>
        <v>7</v>
      </c>
      <c r="T1115" s="36">
        <f>IF(ISBLANK(YourData!$W67),"",YourData!$W67)</f>
        <v>10596.867715247454</v>
      </c>
      <c r="U1115" s="886" t="str">
        <f>IF(ISBLANK(YourData!$X67),"",YourData!$X67)</f>
        <v>10-Jul</v>
      </c>
      <c r="V1115" s="878">
        <f>IF(ISBLANK(YourData!$Y67),"",YourData!$Y67)</f>
        <v>13</v>
      </c>
      <c r="W1115" s="36"/>
      <c r="X1115" s="125"/>
      <c r="Y1115" s="878"/>
      <c r="Z1115" s="36"/>
      <c r="AA1115" s="125"/>
      <c r="AB1115" s="878"/>
    </row>
    <row r="1116" spans="1:33">
      <c r="A1116" s="884" t="s">
        <v>451</v>
      </c>
      <c r="B1116" s="36">
        <f>IF(ISBLANK('TRNSYS-TUD'!$W68),"",'TRNSYS-TUD'!$W68)</f>
        <v>9275.16</v>
      </c>
      <c r="C1116" s="11" t="str">
        <f>IF(ISBLANK('TRNSYS-TUD'!$X68),"",'TRNSYS-TUD'!$X68)</f>
        <v>02-Oct</v>
      </c>
      <c r="D1116" s="878">
        <f>IF(ISBLANK('TRNSYS-TUD'!$Y68),"",'TRNSYS-TUD'!$Y68)</f>
        <v>10</v>
      </c>
      <c r="E1116" s="36">
        <f>IF(ISBLANK('DOE22'!$W68),"",'DOE22'!$W68)</f>
        <v>10026</v>
      </c>
      <c r="F1116" s="125">
        <f>IF(ISBLANK('DOE22'!$X68),"",'DOE22'!$X68)</f>
        <v>37531</v>
      </c>
      <c r="G1116" s="878">
        <f>IF(ISBLANK('DOE22'!$Y68),"",'DOE22'!$Y68)</f>
        <v>9</v>
      </c>
      <c r="H1116" s="36">
        <f>IF(ISBLANK(DOE21E!$W68),"",DOE21E!$W68)</f>
        <v>10336</v>
      </c>
      <c r="I1116" s="125">
        <f>IF(ISBLANK(DOE21E!$X68),"",DOE21E!$X68)</f>
        <v>37531</v>
      </c>
      <c r="J1116" s="878">
        <f>IF(ISBLANK(DOE21E!$Y68),"",DOE21E!$Y68)</f>
        <v>9</v>
      </c>
      <c r="K1116" s="36">
        <f>IF(ISBLANK(EnergyPlus1.0!$W68),"",EnergyPlus1.0!$W68)</f>
        <v>8520.3176358191668</v>
      </c>
      <c r="L1116" s="886">
        <f>IF(ISBLANK(EnergyPlus1.0!$X68),"",EnergyPlus1.0!$X68)</f>
        <v>40453</v>
      </c>
      <c r="M1116" s="878">
        <f>IF(ISBLANK(EnergyPlus1.0!$Y68),"",EnergyPlus1.0!$Y68)</f>
        <v>11</v>
      </c>
      <c r="N1116" s="36">
        <f>IF(ISBLANK(CodyRun!$W68),"",CodyRun!$W68)</f>
        <v>8859</v>
      </c>
      <c r="O1116" s="125">
        <f>IF(ISBLANK(CodyRun!$X68),"",CodyRun!$X68)</f>
        <v>247</v>
      </c>
      <c r="P1116" s="878">
        <f>IF(ISBLANK(CodyRun!$Y68),"",CodyRun!$Y68)</f>
        <v>17</v>
      </c>
      <c r="Q1116" s="36">
        <f>IF(ISBLANK('HOT3000'!$W68),"",'HOT3000'!$W68)</f>
        <v>8934</v>
      </c>
      <c r="R1116" s="125">
        <f>IF(ISBLANK('HOT3000'!$X68),"",'HOT3000'!$X68)</f>
        <v>37867</v>
      </c>
      <c r="S1116" s="878">
        <f>IF(ISBLANK('HOT3000'!$Y68),"",'HOT3000'!$Y68)</f>
        <v>17</v>
      </c>
      <c r="T1116" s="36">
        <f>IF(ISBLANK(YourData!$W68),"",YourData!$W68)</f>
        <v>8908.3109457046012</v>
      </c>
      <c r="U1116" s="886" t="str">
        <f>IF(ISBLANK(YourData!$X68),"",YourData!$X68)</f>
        <v>02-Oct</v>
      </c>
      <c r="V1116" s="878">
        <f>IF(ISBLANK(YourData!$Y68),"",YourData!$Y68)</f>
        <v>10</v>
      </c>
      <c r="W1116" s="36"/>
      <c r="X1116" s="125"/>
      <c r="Y1116" s="878"/>
      <c r="Z1116" s="36"/>
      <c r="AA1116" s="125"/>
      <c r="AB1116" s="878"/>
    </row>
    <row r="1117" spans="1:33">
      <c r="A1117" s="884" t="s">
        <v>462</v>
      </c>
      <c r="B1117" s="36">
        <f>IF(ISBLANK('TRNSYS-TUD'!$W69),"",'TRNSYS-TUD'!$W69)</f>
        <v>27075.3</v>
      </c>
      <c r="C1117" s="11" t="str">
        <f>IF(ISBLANK('TRNSYS-TUD'!$X69),"",'TRNSYS-TUD'!$X69)</f>
        <v>16-Sep</v>
      </c>
      <c r="D1117" s="878">
        <f>IF(ISBLANK('TRNSYS-TUD'!$Y69),"",'TRNSYS-TUD'!$Y69)</f>
        <v>15</v>
      </c>
      <c r="E1117" s="36">
        <f>IF(ISBLANK('DOE22'!$W69),"",'DOE22'!$W69)</f>
        <v>25578</v>
      </c>
      <c r="F1117" s="125">
        <f>IF(ISBLANK('DOE22'!$X69),"",'DOE22'!$X69)</f>
        <v>37517</v>
      </c>
      <c r="G1117" s="878">
        <f>IF(ISBLANK('DOE22'!$Y69),"",'DOE22'!$Y69)</f>
        <v>14</v>
      </c>
      <c r="H1117" s="36">
        <f>IF(ISBLANK(DOE21E!$W69),"",DOE21E!$W69)</f>
        <v>32396</v>
      </c>
      <c r="I1117" s="125">
        <f>IF(ISBLANK(DOE21E!$X69),"",DOE21E!$X69)</f>
        <v>37882</v>
      </c>
      <c r="J1117" s="878">
        <f>IF(ISBLANK(DOE21E!$Y69),"",DOE21E!$Y69)</f>
        <v>15</v>
      </c>
      <c r="K1117" s="36">
        <f>IF(ISBLANK(EnergyPlus1.0!$W69),"",EnergyPlus1.0!$W69)</f>
        <v>26317.281802013167</v>
      </c>
      <c r="L1117" s="886">
        <f>IF(ISBLANK(EnergyPlus1.0!$X69),"",EnergyPlus1.0!$X69)</f>
        <v>40437</v>
      </c>
      <c r="M1117" s="878">
        <f>IF(ISBLANK(EnergyPlus1.0!$Y69),"",EnergyPlus1.0!$Y69)</f>
        <v>14</v>
      </c>
      <c r="N1117" s="36" t="str">
        <f>IF(ISBLANK(CodyRun!$W69),"",CodyRun!$W69)</f>
        <v/>
      </c>
      <c r="O1117" s="125" t="str">
        <f>IF(ISBLANK(CodyRun!$X69),"",CodyRun!$X69)</f>
        <v/>
      </c>
      <c r="P1117" s="878" t="str">
        <f>IF(ISBLANK(CodyRun!$Y69),"",CodyRun!$Y69)</f>
        <v/>
      </c>
      <c r="Q1117" s="36">
        <f>IF(ISBLANK('HOT3000'!$W69),"",'HOT3000'!$W69)</f>
        <v>26645</v>
      </c>
      <c r="R1117" s="125">
        <f>IF(ISBLANK('HOT3000'!$X69),"",'HOT3000'!$X69)</f>
        <v>37880</v>
      </c>
      <c r="S1117" s="878">
        <f>IF(ISBLANK('HOT3000'!$Y69),"",'HOT3000'!$Y69)</f>
        <v>14</v>
      </c>
      <c r="T1117" s="36">
        <f>IF(ISBLANK(YourData!$W69),"",YourData!$W69)</f>
        <v>22715.837179116537</v>
      </c>
      <c r="U1117" s="886" t="str">
        <f>IF(ISBLANK(YourData!$X69),"",YourData!$X69)</f>
        <v>17-Jun</v>
      </c>
      <c r="V1117" s="878">
        <f>IF(ISBLANK(YourData!$Y69),"",YourData!$Y69)</f>
        <v>16</v>
      </c>
      <c r="W1117" s="36"/>
      <c r="X1117" s="125"/>
      <c r="Y1117" s="878"/>
      <c r="Z1117" s="36"/>
      <c r="AA1117" s="125"/>
      <c r="AB1117" s="878"/>
    </row>
    <row r="1118" spans="1:33">
      <c r="A1118" s="884" t="s">
        <v>463</v>
      </c>
      <c r="B1118" s="36">
        <f>IF(ISBLANK('TRNSYS-TUD'!$W70),"",'TRNSYS-TUD'!$W70)</f>
        <v>11138.9</v>
      </c>
      <c r="C1118" s="11" t="str">
        <f>IF(ISBLANK('TRNSYS-TUD'!$X70),"",'TRNSYS-TUD'!$X70)</f>
        <v>16-Sep</v>
      </c>
      <c r="D1118" s="878">
        <f>IF(ISBLANK('TRNSYS-TUD'!$Y70),"",'TRNSYS-TUD'!$Y70)</f>
        <v>15</v>
      </c>
      <c r="E1118" s="36">
        <f>IF(ISBLANK('DOE22'!$W70),"",'DOE22'!$W70)</f>
        <v>9304</v>
      </c>
      <c r="F1118" s="125">
        <f>IF(ISBLANK('DOE22'!$X70),"",'DOE22'!$X70)</f>
        <v>37137</v>
      </c>
      <c r="G1118" s="878">
        <f>IF(ISBLANK('DOE22'!$Y70),"",'DOE22'!$Y70)</f>
        <v>15</v>
      </c>
      <c r="H1118" s="36">
        <f>IF(ISBLANK(DOE21E!$W70),"",DOE21E!$W70)</f>
        <v>9391</v>
      </c>
      <c r="I1118" s="125">
        <f>IF(ISBLANK(DOE21E!$X70),"",DOE21E!$X70)</f>
        <v>37867</v>
      </c>
      <c r="J1118" s="878">
        <f>IF(ISBLANK(DOE21E!$Y70),"",DOE21E!$Y70)</f>
        <v>15</v>
      </c>
      <c r="K1118" s="36" t="str">
        <f>IF(ISBLANK(EnergyPlus1.0!$W70),"",EnergyPlus1.0!$W70)</f>
        <v/>
      </c>
      <c r="L1118" s="886" t="str">
        <f>IF(ISBLANK(EnergyPlus1.0!$X70),"",EnergyPlus1.0!$X70)</f>
        <v/>
      </c>
      <c r="M1118" s="878" t="str">
        <f>IF(ISBLANK(EnergyPlus1.0!$Y70),"",EnergyPlus1.0!$Y70)</f>
        <v/>
      </c>
      <c r="N1118" s="36" t="str">
        <f>IF(ISBLANK(CodyRun!$W70),"",CodyRun!$W70)</f>
        <v/>
      </c>
      <c r="O1118" s="125" t="str">
        <f>IF(ISBLANK(CodyRun!$X70),"",CodyRun!$X70)</f>
        <v/>
      </c>
      <c r="P1118" s="878" t="str">
        <f>IF(ISBLANK(CodyRun!$Y70),"",CodyRun!$Y70)</f>
        <v/>
      </c>
      <c r="Q1118" s="36">
        <f>IF(ISBLANK('HOT3000'!$W70),"",'HOT3000'!$W70)</f>
        <v>10377</v>
      </c>
      <c r="R1118" s="125">
        <f>IF(ISBLANK('HOT3000'!$X70),"",'HOT3000'!$X70)</f>
        <v>37873</v>
      </c>
      <c r="S1118" s="878">
        <f>IF(ISBLANK('HOT3000'!$Y70),"",'HOT3000'!$Y70)</f>
        <v>15</v>
      </c>
      <c r="T1118" s="36">
        <f>IF(ISBLANK(YourData!$W70),"",YourData!$W70)</f>
        <v>10596.29529817346</v>
      </c>
      <c r="U1118" s="886" t="str">
        <f>IF(ISBLANK(YourData!$X70),"",YourData!$X70)</f>
        <v>10-Jul</v>
      </c>
      <c r="V1118" s="878">
        <f>IF(ISBLANK(YourData!$Y70),"",YourData!$Y70)</f>
        <v>13</v>
      </c>
      <c r="W1118" s="36"/>
      <c r="X1118" s="125"/>
      <c r="Y1118" s="878"/>
      <c r="Z1118" s="36"/>
      <c r="AA1118" s="125"/>
      <c r="AB1118" s="878"/>
    </row>
    <row r="1119" spans="1:33">
      <c r="A1119" s="884" t="s">
        <v>464</v>
      </c>
      <c r="B1119" s="36">
        <f>IF(ISBLANK('TRNSYS-TUD'!$W71),"",'TRNSYS-TUD'!$W71)</f>
        <v>9751.0400000000009</v>
      </c>
      <c r="C1119" s="11" t="str">
        <f>IF(ISBLANK('TRNSYS-TUD'!$X71),"",'TRNSYS-TUD'!$X71)</f>
        <v>01-Oct</v>
      </c>
      <c r="D1119" s="878">
        <f>IF(ISBLANK('TRNSYS-TUD'!$Y71),"",'TRNSYS-TUD'!$Y71)</f>
        <v>13</v>
      </c>
      <c r="E1119" s="36">
        <f>IF(ISBLANK('DOE22'!$W71),"",'DOE22'!$W71)</f>
        <v>9304</v>
      </c>
      <c r="F1119" s="125">
        <f>IF(ISBLANK('DOE22'!$X71),"",'DOE22'!$X71)</f>
        <v>37137</v>
      </c>
      <c r="G1119" s="878">
        <f>IF(ISBLANK('DOE22'!$Y71),"",'DOE22'!$Y71)</f>
        <v>15</v>
      </c>
      <c r="H1119" s="36">
        <f>IF(ISBLANK(DOE21E!$W71),"",DOE21E!$W71)</f>
        <v>9394</v>
      </c>
      <c r="I1119" s="125">
        <f>IF(ISBLANK(DOE21E!$X71),"",DOE21E!$X71)</f>
        <v>37867</v>
      </c>
      <c r="J1119" s="878">
        <f>IF(ISBLANK(DOE21E!$Y71),"",DOE21E!$Y71)</f>
        <v>15</v>
      </c>
      <c r="K1119" s="36">
        <f>IF(ISBLANK(EnergyPlus1.0!$W71),"",EnergyPlus1.0!$W71)</f>
        <v>10234.821717834473</v>
      </c>
      <c r="L1119" s="886">
        <f>IF(ISBLANK(EnergyPlus1.0!$X71),"",EnergyPlus1.0!$X71)</f>
        <v>40369</v>
      </c>
      <c r="M1119" s="878">
        <f>IF(ISBLANK(EnergyPlus1.0!$Y71),"",EnergyPlus1.0!$Y71)</f>
        <v>13</v>
      </c>
      <c r="N1119" s="36" t="str">
        <f>IF(ISBLANK(CodyRun!$W71),"",CodyRun!$W71)</f>
        <v/>
      </c>
      <c r="O1119" s="125" t="str">
        <f>IF(ISBLANK(CodyRun!$X71),"",CodyRun!$X71)</f>
        <v/>
      </c>
      <c r="P1119" s="878" t="str">
        <f>IF(ISBLANK(CodyRun!$Y71),"",CodyRun!$Y71)</f>
        <v/>
      </c>
      <c r="Q1119" s="36">
        <f>IF(ISBLANK('HOT3000'!$W71),"",'HOT3000'!$W71)</f>
        <v>10394</v>
      </c>
      <c r="R1119" s="125">
        <f>IF(ISBLANK('HOT3000'!$X71),"",'HOT3000'!$X71)</f>
        <v>37867</v>
      </c>
      <c r="S1119" s="878">
        <f>IF(ISBLANK('HOT3000'!$Y71),"",'HOT3000'!$Y71)</f>
        <v>15</v>
      </c>
      <c r="T1119" s="36">
        <f>IF(ISBLANK(YourData!$W71),"",YourData!$W71)</f>
        <v>10596.29529817346</v>
      </c>
      <c r="U1119" s="886" t="str">
        <f>IF(ISBLANK(YourData!$X71),"",YourData!$X71)</f>
        <v>10-Jul</v>
      </c>
      <c r="V1119" s="878">
        <f>IF(ISBLANK(YourData!$Y71),"",YourData!$Y71)</f>
        <v>13</v>
      </c>
      <c r="W1119" s="36"/>
      <c r="X1119" s="125"/>
      <c r="Y1119" s="878"/>
      <c r="Z1119" s="36"/>
      <c r="AA1119" s="125"/>
      <c r="AB1119" s="878"/>
    </row>
    <row r="1120" spans="1:33">
      <c r="A1120" s="884" t="s">
        <v>465</v>
      </c>
      <c r="B1120" s="36">
        <f>IF(ISBLANK('TRNSYS-TUD'!$W72),"",'TRNSYS-TUD'!$W72)</f>
        <v>9635.7000000000007</v>
      </c>
      <c r="C1120" s="11" t="str">
        <f>IF(ISBLANK('TRNSYS-TUD'!$X72),"",'TRNSYS-TUD'!$X72)</f>
        <v>03-Sep</v>
      </c>
      <c r="D1120" s="878">
        <f>IF(ISBLANK('TRNSYS-TUD'!$Y72),"",'TRNSYS-TUD'!$Y72)</f>
        <v>16</v>
      </c>
      <c r="E1120" s="36">
        <f>IF(ISBLANK('DOE22'!$W72),"",'DOE22'!$W72)</f>
        <v>11105</v>
      </c>
      <c r="F1120" s="125">
        <f>IF(ISBLANK('DOE22'!$X72),"",'DOE22'!$X72)</f>
        <v>38284</v>
      </c>
      <c r="G1120" s="878">
        <f>IF(ISBLANK('DOE22'!$Y72),"",'DOE22'!$Y72)</f>
        <v>14</v>
      </c>
      <c r="H1120" s="36">
        <f>IF(ISBLANK(DOE21E!$W72),"",DOE21E!$W72)</f>
        <v>11101</v>
      </c>
      <c r="I1120" s="125">
        <f>IF(ISBLANK(DOE21E!$X72),"",DOE21E!$X72)</f>
        <v>37762</v>
      </c>
      <c r="J1120" s="878">
        <f>IF(ISBLANK(DOE21E!$Y72),"",DOE21E!$Y72)</f>
        <v>15</v>
      </c>
      <c r="K1120" s="36">
        <f>IF(ISBLANK(EnergyPlus1.0!$W72),"",EnergyPlus1.0!$W72)</f>
        <v>11073.773911647362</v>
      </c>
      <c r="L1120" s="886">
        <f>IF(ISBLANK(EnergyPlus1.0!$X72),"",EnergyPlus1.0!$X72)</f>
        <v>40475</v>
      </c>
      <c r="M1120" s="878">
        <f>IF(ISBLANK(EnergyPlus1.0!$Y72),"",EnergyPlus1.0!$Y72)</f>
        <v>13</v>
      </c>
      <c r="N1120" s="36" t="str">
        <f>IF(ISBLANK(CodyRun!$W72),"",CodyRun!$W72)</f>
        <v/>
      </c>
      <c r="O1120" s="125" t="str">
        <f>IF(ISBLANK(CodyRun!$X72),"",CodyRun!$X72)</f>
        <v/>
      </c>
      <c r="P1120" s="878" t="str">
        <f>IF(ISBLANK(CodyRun!$Y72),"",CodyRun!$Y72)</f>
        <v/>
      </c>
      <c r="Q1120" s="36">
        <f>IF(ISBLANK('HOT3000'!$W72),"",'HOT3000'!$W72)</f>
        <v>10394</v>
      </c>
      <c r="R1120" s="125">
        <f>IF(ISBLANK('HOT3000'!$X72),"",'HOT3000'!$X72)</f>
        <v>37867</v>
      </c>
      <c r="S1120" s="878">
        <f>IF(ISBLANK('HOT3000'!$Y72),"",'HOT3000'!$Y72)</f>
        <v>15</v>
      </c>
      <c r="T1120" s="36">
        <f>IF(ISBLANK(YourData!$W72),"",YourData!$W72)</f>
        <v>11373.717900767882</v>
      </c>
      <c r="U1120" s="886" t="str">
        <f>IF(ISBLANK(YourData!$X72),"",YourData!$X72)</f>
        <v>24-Oct</v>
      </c>
      <c r="V1120" s="878">
        <f>IF(ISBLANK(YourData!$Y72),"",YourData!$Y72)</f>
        <v>13</v>
      </c>
      <c r="W1120" s="36"/>
      <c r="X1120" s="125"/>
      <c r="Y1120" s="878"/>
      <c r="Z1120" s="36"/>
      <c r="AA1120" s="125"/>
      <c r="AB1120" s="878"/>
    </row>
    <row r="1121" spans="1:30">
      <c r="A1121" s="884" t="s">
        <v>466</v>
      </c>
      <c r="B1121" s="36">
        <f>IF(ISBLANK('TRNSYS-TUD'!$W73),"",'TRNSYS-TUD'!$W73)</f>
        <v>9635.7000000000007</v>
      </c>
      <c r="C1121" s="11" t="str">
        <f>IF(ISBLANK('TRNSYS-TUD'!$X73),"",'TRNSYS-TUD'!$X73)</f>
        <v>03-Sep</v>
      </c>
      <c r="D1121" s="878">
        <f>IF(ISBLANK('TRNSYS-TUD'!$Y73),"",'TRNSYS-TUD'!$Y73)</f>
        <v>16</v>
      </c>
      <c r="E1121" s="36">
        <f>IF(ISBLANK('DOE22'!$W73),"",'DOE22'!$W73)</f>
        <v>9304</v>
      </c>
      <c r="F1121" s="125">
        <f>IF(ISBLANK('DOE22'!$X73),"",'DOE22'!$X73)</f>
        <v>37137</v>
      </c>
      <c r="G1121" s="878">
        <f>IF(ISBLANK('DOE22'!$Y73),"",'DOE22'!$Y73)</f>
        <v>15</v>
      </c>
      <c r="H1121" s="36">
        <f>IF(ISBLANK(DOE21E!$W73),"",DOE21E!$W73)</f>
        <v>9391</v>
      </c>
      <c r="I1121" s="125">
        <f>IF(ISBLANK(DOE21E!$X73),"",DOE21E!$X73)</f>
        <v>37867</v>
      </c>
      <c r="J1121" s="878">
        <f>IF(ISBLANK(DOE21E!$Y73),"",DOE21E!$Y73)</f>
        <v>15</v>
      </c>
      <c r="K1121" s="36">
        <f>IF(ISBLANK(EnergyPlus1.0!$W73),"",EnergyPlus1.0!$W73)</f>
        <v>10234.8217178345</v>
      </c>
      <c r="L1121" s="886">
        <f>IF(ISBLANK(EnergyPlus1.0!$X73),"",EnergyPlus1.0!$X73)</f>
        <v>40369</v>
      </c>
      <c r="M1121" s="878">
        <f>IF(ISBLANK(EnergyPlus1.0!$Y73),"",EnergyPlus1.0!$Y73)</f>
        <v>13</v>
      </c>
      <c r="N1121" s="36" t="str">
        <f>IF(ISBLANK(CodyRun!$W73),"",CodyRun!$W73)</f>
        <v/>
      </c>
      <c r="O1121" s="125" t="str">
        <f>IF(ISBLANK(CodyRun!$X73),"",CodyRun!$X73)</f>
        <v/>
      </c>
      <c r="P1121" s="878" t="str">
        <f>IF(ISBLANK(CodyRun!$Y73),"",CodyRun!$Y73)</f>
        <v/>
      </c>
      <c r="Q1121" s="36">
        <f>IF(ISBLANK('HOT3000'!$W73),"",'HOT3000'!$W73)</f>
        <v>10139</v>
      </c>
      <c r="R1121" s="125">
        <f>IF(ISBLANK('HOT3000'!$X73),"",'HOT3000'!$X73)</f>
        <v>37867</v>
      </c>
      <c r="S1121" s="878">
        <f>IF(ISBLANK('HOT3000'!$Y73),"",'HOT3000'!$Y73)</f>
        <v>15</v>
      </c>
      <c r="T1121" s="36">
        <f>IF(ISBLANK(YourData!$W73),"",YourData!$W73)</f>
        <v>10596.295298173616</v>
      </c>
      <c r="U1121" s="886" t="str">
        <f>IF(ISBLANK(YourData!$X73),"",YourData!$X73)</f>
        <v>10-Jul</v>
      </c>
      <c r="V1121" s="878">
        <f>IF(ISBLANK(YourData!$Y73),"",YourData!$Y73)</f>
        <v>13</v>
      </c>
      <c r="W1121" s="36"/>
      <c r="X1121" s="125"/>
      <c r="Y1121" s="878"/>
      <c r="Z1121" s="36"/>
      <c r="AA1121" s="125"/>
      <c r="AB1121" s="878"/>
    </row>
    <row r="1122" spans="1:30">
      <c r="A1122" s="884" t="s">
        <v>473</v>
      </c>
      <c r="B1122" s="36">
        <f>IF(ISBLANK('TRNSYS-TUD'!$W74),"",'TRNSYS-TUD'!$W74)</f>
        <v>7965.46</v>
      </c>
      <c r="C1122" s="11" t="str">
        <f>IF(ISBLANK('TRNSYS-TUD'!$X74),"",'TRNSYS-TUD'!$X74)</f>
        <v>06-Oct</v>
      </c>
      <c r="D1122" s="878">
        <f>IF(ISBLANK('TRNSYS-TUD'!$Y74),"",'TRNSYS-TUD'!$Y74)</f>
        <v>15</v>
      </c>
      <c r="E1122" s="36">
        <f>IF(ISBLANK('DOE22'!$W74),"",'DOE22'!$W74)</f>
        <v>7733</v>
      </c>
      <c r="F1122" s="125">
        <f>IF(ISBLANK('DOE22'!$X74),"",'DOE22'!$X74)</f>
        <v>37137</v>
      </c>
      <c r="G1122" s="878">
        <f>IF(ISBLANK('DOE22'!$Y74),"",'DOE22'!$Y74)</f>
        <v>15</v>
      </c>
      <c r="H1122" s="36">
        <f>IF(ISBLANK(DOE21E!$W74),"",DOE21E!$W74)</f>
        <v>7733</v>
      </c>
      <c r="I1122" s="125">
        <f>IF(ISBLANK(DOE21E!$X74),"",DOE21E!$X74)</f>
        <v>37137</v>
      </c>
      <c r="J1122" s="878">
        <f>IF(ISBLANK(DOE21E!$Y74),"",DOE21E!$Y74)</f>
        <v>15</v>
      </c>
      <c r="K1122" s="36">
        <f>IF(ISBLANK(EnergyPlus1.0!$W74),"",EnergyPlus1.0!$W74)</f>
        <v>7838.7203372169997</v>
      </c>
      <c r="L1122" s="886">
        <f>IF(ISBLANK(EnergyPlus1.0!$X74),"",EnergyPlus1.0!$X74)</f>
        <v>40358</v>
      </c>
      <c r="M1122" s="878">
        <f>IF(ISBLANK(EnergyPlus1.0!$Y74),"",EnergyPlus1.0!$Y74)</f>
        <v>16</v>
      </c>
      <c r="N1122" s="36">
        <f>IF(ISBLANK(CodyRun!$W74),"",CodyRun!$W74)</f>
        <v>7805</v>
      </c>
      <c r="O1122" s="125">
        <f>IF(ISBLANK(CodyRun!$X74),"",CodyRun!$X74)</f>
        <v>181</v>
      </c>
      <c r="P1122" s="878">
        <f>IF(ISBLANK(CodyRun!$Y74),"",CodyRun!$Y74)</f>
        <v>16</v>
      </c>
      <c r="Q1122" s="36">
        <f>IF(ISBLANK('HOT3000'!$W74),"",'HOT3000'!$W74)</f>
        <v>7762</v>
      </c>
      <c r="R1122" s="125">
        <f>IF(ISBLANK('HOT3000'!$X74),"",'HOT3000'!$X74)</f>
        <v>37801</v>
      </c>
      <c r="S1122" s="878">
        <f>IF(ISBLANK('HOT3000'!$Y74),"",'HOT3000'!$Y74)</f>
        <v>15</v>
      </c>
      <c r="T1122" s="36">
        <f>IF(ISBLANK(YourData!$W74),"",YourData!$W74)</f>
        <v>7908.9775784557996</v>
      </c>
      <c r="U1122" s="886" t="str">
        <f>IF(ISBLANK(YourData!$X74),"",YourData!$X74)</f>
        <v>29-Jun</v>
      </c>
      <c r="V1122" s="878">
        <f>IF(ISBLANK(YourData!$Y74),"",YourData!$Y74)</f>
        <v>16</v>
      </c>
      <c r="W1122" s="36"/>
      <c r="X1122" s="125"/>
      <c r="Y1122" s="878"/>
      <c r="Z1122" s="36"/>
      <c r="AA1122" s="125"/>
      <c r="AB1122" s="878"/>
    </row>
    <row r="1123" spans="1:30">
      <c r="A1123" s="884" t="s">
        <v>476</v>
      </c>
      <c r="B1123" s="36">
        <f>IF(ISBLANK('TRNSYS-TUD'!$W75),"",'TRNSYS-TUD'!$W75)</f>
        <v>8892.56</v>
      </c>
      <c r="C1123" s="11" t="str">
        <f>IF(ISBLANK('TRNSYS-TUD'!$X75),"",'TRNSYS-TUD'!$X75)</f>
        <v>15-Sep</v>
      </c>
      <c r="D1123" s="878">
        <f>IF(ISBLANK('TRNSYS-TUD'!$Y75),"",'TRNSYS-TUD'!$Y75)</f>
        <v>11</v>
      </c>
      <c r="E1123" s="36">
        <f>IF(ISBLANK('DOE22'!$W75),"",'DOE22'!$W75)</f>
        <v>8723</v>
      </c>
      <c r="F1123" s="125">
        <f>IF(ISBLANK('DOE22'!$X75),"",'DOE22'!$X75)</f>
        <v>37531</v>
      </c>
      <c r="G1123" s="878">
        <f>IF(ISBLANK('DOE22'!$Y75),"",'DOE22'!$Y75)</f>
        <v>9</v>
      </c>
      <c r="H1123" s="36">
        <f>IF(ISBLANK(DOE21E!$W75),"",DOE21E!$W75)</f>
        <v>8723</v>
      </c>
      <c r="I1123" s="125">
        <f>IF(ISBLANK(DOE21E!$X75),"",DOE21E!$X75)</f>
        <v>37896</v>
      </c>
      <c r="J1123" s="878">
        <f>IF(ISBLANK(DOE21E!$Y75),"",DOE21E!$Y75)</f>
        <v>9</v>
      </c>
      <c r="K1123" s="36">
        <f>IF(ISBLANK(EnergyPlus1.0!$W75),"",EnergyPlus1.0!$W75)</f>
        <v>8954.7918008669731</v>
      </c>
      <c r="L1123" s="886">
        <f>IF(ISBLANK(EnergyPlus1.0!$X75),"",EnergyPlus1.0!$X75)</f>
        <v>40346</v>
      </c>
      <c r="M1123" s="878">
        <f>IF(ISBLANK(EnergyPlus1.0!$Y75),"",EnergyPlus1.0!$Y75)</f>
        <v>14</v>
      </c>
      <c r="N1123" s="36">
        <f>IF(ISBLANK(CodyRun!$W75),"",CodyRun!$W75)</f>
        <v>8850</v>
      </c>
      <c r="O1123" s="125">
        <f>IF(ISBLANK(CodyRun!$X75),"",CodyRun!$X75)</f>
        <v>169</v>
      </c>
      <c r="P1123" s="878">
        <f>IF(ISBLANK(CodyRun!$Y75),"",CodyRun!$Y75)</f>
        <v>14</v>
      </c>
      <c r="Q1123" s="36">
        <f>IF(ISBLANK('HOT3000'!$W75),"",'HOT3000'!$W75)</f>
        <v>8874</v>
      </c>
      <c r="R1123" s="125">
        <f>IF(ISBLANK('HOT3000'!$X75),"",'HOT3000'!$X75)</f>
        <v>37789</v>
      </c>
      <c r="S1123" s="878">
        <f>IF(ISBLANK('HOT3000'!$Y75),"",'HOT3000'!$Y75)</f>
        <v>13</v>
      </c>
      <c r="T1123" s="36">
        <f>IF(ISBLANK(YourData!$W75),"",YourData!$W75)</f>
        <v>9048.2118954287907</v>
      </c>
      <c r="U1123" s="886" t="str">
        <f>IF(ISBLANK(YourData!$X75),"",YourData!$X75)</f>
        <v>20-Apr</v>
      </c>
      <c r="V1123" s="878">
        <f>IF(ISBLANK(YourData!$Y75),"",YourData!$Y75)</f>
        <v>1</v>
      </c>
      <c r="W1123" s="36"/>
      <c r="X1123" s="125"/>
      <c r="Y1123" s="878"/>
      <c r="Z1123" s="36"/>
      <c r="AA1123" s="125"/>
      <c r="AB1123" s="878"/>
    </row>
    <row r="1124" spans="1:30">
      <c r="A1124" s="884" t="s">
        <v>478</v>
      </c>
      <c r="B1124" s="36">
        <f>IF(ISBLANK('TRNSYS-TUD'!$W76),"",'TRNSYS-TUD'!$W76)</f>
        <v>7913.7</v>
      </c>
      <c r="C1124" s="11" t="str">
        <f>IF(ISBLANK('TRNSYS-TUD'!$X76),"",'TRNSYS-TUD'!$X76)</f>
        <v>28-Sep</v>
      </c>
      <c r="D1124" s="878">
        <f>IF(ISBLANK('TRNSYS-TUD'!$Y76),"",'TRNSYS-TUD'!$Y76)</f>
        <v>15</v>
      </c>
      <c r="E1124" s="36">
        <f>IF(ISBLANK('DOE22'!$W76),"",'DOE22'!$W76)</f>
        <v>7785</v>
      </c>
      <c r="F1124" s="125">
        <f>IF(ISBLANK('DOE22'!$X76),"",'DOE22'!$X76)</f>
        <v>37137</v>
      </c>
      <c r="G1124" s="878">
        <f>IF(ISBLANK('DOE22'!$Y76),"",'DOE22'!$Y76)</f>
        <v>15</v>
      </c>
      <c r="H1124" s="36">
        <f>IF(ISBLANK(DOE21E!$W76),"",DOE21E!$W76)</f>
        <v>7785</v>
      </c>
      <c r="I1124" s="125">
        <f>IF(ISBLANK(DOE21E!$X76),"",DOE21E!$X76)</f>
        <v>37137</v>
      </c>
      <c r="J1124" s="878">
        <f>IF(ISBLANK(DOE21E!$Y76),"",DOE21E!$Y76)</f>
        <v>15</v>
      </c>
      <c r="K1124" s="36">
        <f>IF(ISBLANK(EnergyPlus1.0!$W76),"",EnergyPlus1.0!$W76)</f>
        <v>7698.5341556048888</v>
      </c>
      <c r="L1124" s="886">
        <f>IF(ISBLANK(EnergyPlus1.0!$X76),"",EnergyPlus1.0!$X76)</f>
        <v>40358</v>
      </c>
      <c r="M1124" s="878">
        <f>IF(ISBLANK(EnergyPlus1.0!$Y76),"",EnergyPlus1.0!$Y76)</f>
        <v>16</v>
      </c>
      <c r="N1124" s="36">
        <f>IF(ISBLANK(CodyRun!$W76),"",CodyRun!$W76)</f>
        <v>7726</v>
      </c>
      <c r="O1124" s="125">
        <f>IF(ISBLANK(CodyRun!$X76),"",CodyRun!$X76)</f>
        <v>182</v>
      </c>
      <c r="P1124" s="878">
        <f>IF(ISBLANK(CodyRun!$Y76),"",CodyRun!$Y76)</f>
        <v>16</v>
      </c>
      <c r="Q1124" s="36">
        <f>IF(ISBLANK('HOT3000'!$W76),"",'HOT3000'!$W76)</f>
        <v>7964</v>
      </c>
      <c r="R1124" s="125">
        <f>IF(ISBLANK('HOT3000'!$X76),"",'HOT3000'!$X76)</f>
        <v>37764</v>
      </c>
      <c r="S1124" s="878">
        <f>IF(ISBLANK('HOT3000'!$Y76),"",'HOT3000'!$Y76)</f>
        <v>15</v>
      </c>
      <c r="T1124" s="36">
        <f>IF(ISBLANK(YourData!$W76),"",YourData!$W76)</f>
        <v>7785.2374354168951</v>
      </c>
      <c r="U1124" s="886" t="str">
        <f>IF(ISBLANK(YourData!$X76),"",YourData!$X76)</f>
        <v>29-Jun</v>
      </c>
      <c r="V1124" s="878">
        <f>IF(ISBLANK(YourData!$Y76),"",YourData!$Y76)</f>
        <v>16</v>
      </c>
      <c r="W1124" s="36"/>
      <c r="X1124" s="125"/>
      <c r="Y1124" s="878"/>
      <c r="Z1124" s="36"/>
      <c r="AA1124" s="125"/>
      <c r="AB1124" s="878"/>
    </row>
    <row r="1125" spans="1:30">
      <c r="A1125" s="884" t="s">
        <v>479</v>
      </c>
      <c r="B1125" s="36">
        <f>IF(ISBLANK('TRNSYS-TUD'!$W77),"",'TRNSYS-TUD'!$W77)</f>
        <v>7906.7</v>
      </c>
      <c r="C1125" s="11" t="str">
        <f>IF(ISBLANK('TRNSYS-TUD'!$X77),"",'TRNSYS-TUD'!$X77)</f>
        <v>02-Mai</v>
      </c>
      <c r="D1125" s="878">
        <f>IF(ISBLANK('TRNSYS-TUD'!$Y77),"",'TRNSYS-TUD'!$Y77)</f>
        <v>15</v>
      </c>
      <c r="E1125" s="36">
        <f>IF(ISBLANK('DOE22'!$W77),"",'DOE22'!$W77)</f>
        <v>7760</v>
      </c>
      <c r="F1125" s="125">
        <f>IF(ISBLANK('DOE22'!$X77),"",'DOE22'!$X77)</f>
        <v>37137</v>
      </c>
      <c r="G1125" s="878">
        <f>IF(ISBLANK('DOE22'!$Y77),"",'DOE22'!$Y77)</f>
        <v>15</v>
      </c>
      <c r="H1125" s="36">
        <f>IF(ISBLANK(DOE21E!$W77),"",DOE21E!$W77)</f>
        <v>7760</v>
      </c>
      <c r="I1125" s="125">
        <f>IF(ISBLANK(DOE21E!$X77),"",DOE21E!$X77)</f>
        <v>37137</v>
      </c>
      <c r="J1125" s="878">
        <f>IF(ISBLANK(DOE21E!$Y77),"",DOE21E!$Y77)</f>
        <v>15</v>
      </c>
      <c r="K1125" s="36">
        <f>IF(ISBLANK(EnergyPlus1.0!$W77),"",EnergyPlus1.0!$W77)</f>
        <v>7769.7702360302783</v>
      </c>
      <c r="L1125" s="886">
        <f>IF(ISBLANK(EnergyPlus1.0!$X77),"",EnergyPlus1.0!$X77)</f>
        <v>40358</v>
      </c>
      <c r="M1125" s="878">
        <f>IF(ISBLANK(EnergyPlus1.0!$Y77),"",EnergyPlus1.0!$Y77)</f>
        <v>16</v>
      </c>
      <c r="N1125" s="36">
        <f>IF(ISBLANK(CodyRun!$W77),"",CodyRun!$W77)</f>
        <v>7743</v>
      </c>
      <c r="O1125" s="125">
        <f>IF(ISBLANK(CodyRun!$X77),"",CodyRun!$X77)</f>
        <v>181</v>
      </c>
      <c r="P1125" s="878">
        <f>IF(ISBLANK(CodyRun!$Y77),"",CodyRun!$Y77)</f>
        <v>16</v>
      </c>
      <c r="Q1125" s="36">
        <f>IF(ISBLANK('HOT3000'!$W77),"",'HOT3000'!$W77)</f>
        <v>7745</v>
      </c>
      <c r="R1125" s="125">
        <f>IF(ISBLANK('HOT3000'!$X77),"",'HOT3000'!$X77)</f>
        <v>37801</v>
      </c>
      <c r="S1125" s="878">
        <f>IF(ISBLANK('HOT3000'!$Y77),"",'HOT3000'!$Y77)</f>
        <v>15</v>
      </c>
      <c r="T1125" s="36">
        <f>IF(ISBLANK(YourData!$W77),"",YourData!$W77)</f>
        <v>7850.1813418618249</v>
      </c>
      <c r="U1125" s="886" t="str">
        <f>IF(ISBLANK(YourData!$X77),"",YourData!$X77)</f>
        <v>29-Jun</v>
      </c>
      <c r="V1125" s="878">
        <f>IF(ISBLANK(YourData!$Y77),"",YourData!$Y77)</f>
        <v>16</v>
      </c>
      <c r="W1125" s="36"/>
      <c r="X1125" s="125"/>
      <c r="Y1125" s="878"/>
      <c r="Z1125" s="36"/>
      <c r="AA1125" s="125"/>
      <c r="AB1125" s="878"/>
    </row>
    <row r="1126" spans="1:30">
      <c r="A1126" s="884" t="s">
        <v>480</v>
      </c>
      <c r="B1126" s="36">
        <f>IF(ISBLANK('TRNSYS-TUD'!$W78),"",'TRNSYS-TUD'!$W78)</f>
        <v>8037.07</v>
      </c>
      <c r="C1126" s="11" t="str">
        <f>IF(ISBLANK('TRNSYS-TUD'!$X78),"",'TRNSYS-TUD'!$X78)</f>
        <v>26-Jul</v>
      </c>
      <c r="D1126" s="878">
        <f>IF(ISBLANK('TRNSYS-TUD'!$Y78),"",'TRNSYS-TUD'!$Y78)</f>
        <v>16</v>
      </c>
      <c r="E1126" s="36">
        <f>IF(ISBLANK('DOE22'!$W78),"",'DOE22'!$W78)</f>
        <v>7663</v>
      </c>
      <c r="F1126" s="125">
        <f>IF(ISBLANK('DOE22'!$X78),"",'DOE22'!$X78)</f>
        <v>37137</v>
      </c>
      <c r="G1126" s="878">
        <f>IF(ISBLANK('DOE22'!$Y78),"",'DOE22'!$Y78)</f>
        <v>15</v>
      </c>
      <c r="H1126" s="36">
        <f>IF(ISBLANK(DOE21E!$W78),"",DOE21E!$W78)</f>
        <v>7663</v>
      </c>
      <c r="I1126" s="125">
        <f>IF(ISBLANK(DOE21E!$X78),"",DOE21E!$X78)</f>
        <v>37137</v>
      </c>
      <c r="J1126" s="878">
        <f>IF(ISBLANK(DOE21E!$Y78),"",DOE21E!$Y78)</f>
        <v>15</v>
      </c>
      <c r="K1126" s="36">
        <f>IF(ISBLANK(EnergyPlus1.0!$W78),"",EnergyPlus1.0!$W78)</f>
        <v>7947.3919267814717</v>
      </c>
      <c r="L1126" s="886">
        <f>IF(ISBLANK(EnergyPlus1.0!$X78),"",EnergyPlus1.0!$X78)</f>
        <v>40358</v>
      </c>
      <c r="M1126" s="878">
        <f>IF(ISBLANK(EnergyPlus1.0!$Y78),"",EnergyPlus1.0!$Y78)</f>
        <v>16</v>
      </c>
      <c r="N1126" s="36">
        <f>IF(ISBLANK(CodyRun!$W78),"",CodyRun!$W78)</f>
        <v>7938</v>
      </c>
      <c r="O1126" s="125">
        <f>IF(ISBLANK(CodyRun!$X78),"",CodyRun!$X78)</f>
        <v>181</v>
      </c>
      <c r="P1126" s="878">
        <f>IF(ISBLANK(CodyRun!$Y78),"",CodyRun!$Y78)</f>
        <v>16</v>
      </c>
      <c r="Q1126" s="36">
        <f>IF(ISBLANK('HOT3000'!$W78),"",'HOT3000'!$W78)</f>
        <v>7820</v>
      </c>
      <c r="R1126" s="125">
        <f>IF(ISBLANK('HOT3000'!$X78),"",'HOT3000'!$X78)</f>
        <v>37801</v>
      </c>
      <c r="S1126" s="878">
        <f>IF(ISBLANK('HOT3000'!$Y78),"",'HOT3000'!$Y78)</f>
        <v>15</v>
      </c>
      <c r="T1126" s="36">
        <f>IF(ISBLANK(YourData!$W78),"",YourData!$W78)</f>
        <v>8006.5357830712182</v>
      </c>
      <c r="U1126" s="886" t="str">
        <f>IF(ISBLANK(YourData!$X78),"",YourData!$X78)</f>
        <v>29-Jun</v>
      </c>
      <c r="V1126" s="878">
        <f>IF(ISBLANK(YourData!$Y78),"",YourData!$Y78)</f>
        <v>16</v>
      </c>
      <c r="W1126" s="36"/>
      <c r="X1126" s="125"/>
      <c r="Y1126" s="878"/>
      <c r="Z1126" s="36"/>
      <c r="AA1126" s="125"/>
      <c r="AB1126" s="878"/>
    </row>
    <row r="1127" spans="1:30">
      <c r="A1127" s="884" t="s">
        <v>481</v>
      </c>
      <c r="B1127" s="36">
        <f>IF(ISBLANK('TRNSYS-TUD'!$W79),"",'TRNSYS-TUD'!$W79)</f>
        <v>1.6431299999999999E-11</v>
      </c>
      <c r="C1127" s="11" t="str">
        <f>IF(ISBLANK('TRNSYS-TUD'!$X79),"",'TRNSYS-TUD'!$X79)</f>
        <v>18-Jun</v>
      </c>
      <c r="D1127" s="878">
        <f>IF(ISBLANK('TRNSYS-TUD'!$Y79),"",'TRNSYS-TUD'!$Y79)</f>
        <v>16</v>
      </c>
      <c r="E1127" s="36">
        <f>IF(ISBLANK('DOE22'!$W79),"",'DOE22'!$W79)</f>
        <v>0</v>
      </c>
      <c r="F1127" s="125">
        <f>IF(ISBLANK('DOE22'!$X79),"",'DOE22'!$X79)</f>
        <v>0</v>
      </c>
      <c r="G1127" s="878">
        <f>IF(ISBLANK('DOE22'!$Y79),"",'DOE22'!$Y79)</f>
        <v>0</v>
      </c>
      <c r="H1127" s="36">
        <f>IF(ISBLANK(DOE21E!$W79),"",DOE21E!$W79)</f>
        <v>0</v>
      </c>
      <c r="I1127" s="125">
        <f>IF(ISBLANK(DOE21E!$X79),"",DOE21E!$X79)</f>
        <v>0</v>
      </c>
      <c r="J1127" s="878">
        <f>IF(ISBLANK(DOE21E!$Y79),"",DOE21E!$Y79)</f>
        <v>0</v>
      </c>
      <c r="K1127" s="36">
        <f>IF(ISBLANK(EnergyPlus1.0!$W79),"",EnergyPlus1.0!$W79)</f>
        <v>1.058729622971214</v>
      </c>
      <c r="L1127" s="886">
        <f>IF(ISBLANK(EnergyPlus1.0!$X79),"",EnergyPlus1.0!$X79)</f>
        <v>40253</v>
      </c>
      <c r="M1127" s="878">
        <f>IF(ISBLANK(EnergyPlus1.0!$Y79),"",EnergyPlus1.0!$Y79)</f>
        <v>10</v>
      </c>
      <c r="N1127" s="36">
        <f>IF(ISBLANK(CodyRun!$W79),"",CodyRun!$W79)</f>
        <v>179</v>
      </c>
      <c r="O1127" s="125">
        <f>IF(ISBLANK(CodyRun!$X79),"",CodyRun!$X79)</f>
        <v>71</v>
      </c>
      <c r="P1127" s="878">
        <f>IF(ISBLANK(CodyRun!$Y79),"",CodyRun!$Y79)</f>
        <v>11</v>
      </c>
      <c r="Q1127" s="36">
        <f>IF(ISBLANK('HOT3000'!$W79),"",'HOT3000'!$W79)</f>
        <v>35.9</v>
      </c>
      <c r="R1127" s="125">
        <f>IF(ISBLANK('HOT3000'!$X79),"",'HOT3000'!$X79)</f>
        <v>37926</v>
      </c>
      <c r="S1127" s="878">
        <f>IF(ISBLANK('HOT3000'!$Y79),"",'HOT3000'!$Y79)</f>
        <v>20</v>
      </c>
      <c r="T1127" s="36">
        <f>IF(ISBLANK(YourData!$W79),"",YourData!$W79)</f>
        <v>5.4569682106375694E-12</v>
      </c>
      <c r="U1127" s="886" t="str">
        <f>IF(ISBLANK(YourData!$X79),"",YourData!$X79)</f>
        <v>04-Jun</v>
      </c>
      <c r="V1127" s="878">
        <f>IF(ISBLANK(YourData!$Y79),"",YourData!$Y79)</f>
        <v>15</v>
      </c>
      <c r="W1127" s="36"/>
      <c r="X1127" s="125"/>
      <c r="Y1127" s="878"/>
      <c r="Z1127" s="36"/>
      <c r="AA1127" s="125"/>
      <c r="AB1127" s="878"/>
    </row>
    <row r="1128" spans="1:30">
      <c r="A1128" s="884" t="s">
        <v>482</v>
      </c>
      <c r="B1128" s="36">
        <f>IF(ISBLANK('TRNSYS-TUD'!$W80),"",'TRNSYS-TUD'!$W80)</f>
        <v>627.18600000000004</v>
      </c>
      <c r="C1128" s="11" t="str">
        <f>IF(ISBLANK('TRNSYS-TUD'!$X80),"",'TRNSYS-TUD'!$X80)</f>
        <v>11-Mar</v>
      </c>
      <c r="D1128" s="878">
        <f>IF(ISBLANK('TRNSYS-TUD'!$Y80),"",'TRNSYS-TUD'!$Y80)</f>
        <v>10</v>
      </c>
      <c r="E1128" s="36">
        <f>IF(ISBLANK('DOE22'!$W80),"",'DOE22'!$W80)</f>
        <v>0</v>
      </c>
      <c r="F1128" s="125">
        <f>IF(ISBLANK('DOE22'!$X80),"",'DOE22'!$X80)</f>
        <v>0</v>
      </c>
      <c r="G1128" s="878">
        <f>IF(ISBLANK('DOE22'!$Y80),"",'DOE22'!$Y80)</f>
        <v>0</v>
      </c>
      <c r="H1128" s="36">
        <f>IF(ISBLANK(DOE21E!$W80),"",DOE21E!$W80)</f>
        <v>0</v>
      </c>
      <c r="I1128" s="125">
        <f>IF(ISBLANK(DOE21E!$X80),"",DOE21E!$X80)</f>
        <v>0</v>
      </c>
      <c r="J1128" s="878">
        <f>IF(ISBLANK(DOE21E!$Y80),"",DOE21E!$Y80)</f>
        <v>0</v>
      </c>
      <c r="K1128" s="36">
        <f>IF(ISBLANK(EnergyPlus1.0!$W80),"",EnergyPlus1.0!$W80)</f>
        <v>1654.9514186530416</v>
      </c>
      <c r="L1128" s="886">
        <f>IF(ISBLANK(EnergyPlus1.0!$X80),"",EnergyPlus1.0!$X80)</f>
        <v>40248</v>
      </c>
      <c r="M1128" s="878">
        <f>IF(ISBLANK(EnergyPlus1.0!$Y80),"",EnergyPlus1.0!$Y80)</f>
        <v>10</v>
      </c>
      <c r="N1128" s="36">
        <f>IF(ISBLANK(CodyRun!$W80),"",CodyRun!$W80)</f>
        <v>845</v>
      </c>
      <c r="O1128" s="125">
        <f>IF(ISBLANK(CodyRun!$X80),"",CodyRun!$X80)</f>
        <v>71</v>
      </c>
      <c r="P1128" s="878">
        <f>IF(ISBLANK(CodyRun!$Y80),"",CodyRun!$Y80)</f>
        <v>10</v>
      </c>
      <c r="Q1128" s="36">
        <f>IF(ISBLANK('HOT3000'!$W80),"",'HOT3000'!$W80)</f>
        <v>1181</v>
      </c>
      <c r="R1128" s="125">
        <f>IF(ISBLANK('HOT3000'!$X80),"",'HOT3000'!$X80)</f>
        <v>37691</v>
      </c>
      <c r="S1128" s="878">
        <f>IF(ISBLANK('HOT3000'!$Y80),"",'HOT3000'!$Y80)</f>
        <v>10</v>
      </c>
      <c r="T1128" s="36">
        <f>IF(ISBLANK(YourData!$W80),"",YourData!$W80)</f>
        <v>3.637978807091713E-12</v>
      </c>
      <c r="U1128" s="886" t="str">
        <f>IF(ISBLANK(YourData!$X80),"",YourData!$X80)</f>
        <v>09-Jun</v>
      </c>
      <c r="V1128" s="878">
        <f>IF(ISBLANK(YourData!$Y80),"",YourData!$Y80)</f>
        <v>13</v>
      </c>
      <c r="W1128" s="36"/>
      <c r="X1128" s="125"/>
      <c r="Y1128" s="878"/>
      <c r="Z1128" s="36"/>
      <c r="AA1128" s="125"/>
      <c r="AB1128" s="878"/>
    </row>
    <row r="1129" spans="1:30">
      <c r="A1129" s="884" t="s">
        <v>483</v>
      </c>
      <c r="B1129" s="36">
        <f>IF(ISBLANK('TRNSYS-TUD'!$W81),"",'TRNSYS-TUD'!$W81)</f>
        <v>1.81188E-11</v>
      </c>
      <c r="C1129" s="11" t="str">
        <f>IF(ISBLANK('TRNSYS-TUD'!$X81),"",'TRNSYS-TUD'!$X81)</f>
        <v>01-Jul</v>
      </c>
      <c r="D1129" s="878">
        <f>IF(ISBLANK('TRNSYS-TUD'!$Y81),"",'TRNSYS-TUD'!$Y81)</f>
        <v>16</v>
      </c>
      <c r="E1129" s="36">
        <f>IF(ISBLANK('DOE22'!$W81),"",'DOE22'!$W81)</f>
        <v>0</v>
      </c>
      <c r="F1129" s="125">
        <f>IF(ISBLANK('DOE22'!$X81),"",'DOE22'!$X81)</f>
        <v>0</v>
      </c>
      <c r="G1129" s="878">
        <f>IF(ISBLANK('DOE22'!$Y81),"",'DOE22'!$Y81)</f>
        <v>0</v>
      </c>
      <c r="H1129" s="36">
        <f>IF(ISBLANK(DOE21E!$W81),"",DOE21E!$W81)</f>
        <v>0</v>
      </c>
      <c r="I1129" s="125">
        <f>IF(ISBLANK(DOE21E!$X81),"",DOE21E!$X81)</f>
        <v>0</v>
      </c>
      <c r="J1129" s="878">
        <f>IF(ISBLANK(DOE21E!$Y81),"",DOE21E!$Y81)</f>
        <v>0</v>
      </c>
      <c r="K1129" s="36">
        <f>IF(ISBLANK(EnergyPlus1.0!$W81),"",EnergyPlus1.0!$W81)</f>
        <v>8.2784228854709169E-12</v>
      </c>
      <c r="L1129" s="886">
        <f>IF(ISBLANK(EnergyPlus1.0!$X81),"",EnergyPlus1.0!$X81)</f>
        <v>40321</v>
      </c>
      <c r="M1129" s="878">
        <f>IF(ISBLANK(EnergyPlus1.0!$Y81),"",EnergyPlus1.0!$Y81)</f>
        <v>15</v>
      </c>
      <c r="N1129" s="36">
        <f>IF(ISBLANK(CodyRun!$W81),"",CodyRun!$W81)</f>
        <v>4</v>
      </c>
      <c r="O1129" s="125">
        <f>IF(ISBLANK(CodyRun!$X81),"",CodyRun!$X81)</f>
        <v>202</v>
      </c>
      <c r="P1129" s="878">
        <f>IF(ISBLANK(CodyRun!$Y81),"",CodyRun!$Y81)</f>
        <v>15</v>
      </c>
      <c r="Q1129" s="36">
        <f>IF(ISBLANK('HOT3000'!$W81),"",'HOT3000'!$W81)</f>
        <v>0</v>
      </c>
      <c r="R1129" s="125">
        <f>IF(ISBLANK('HOT3000'!$X81),"",'HOT3000'!$X81)</f>
        <v>37622</v>
      </c>
      <c r="S1129" s="878">
        <f>IF(ISBLANK('HOT3000'!$Y81),"",'HOT3000'!$Y81)</f>
        <v>1</v>
      </c>
      <c r="T1129" s="36">
        <f>IF(ISBLANK(YourData!$W81),"",YourData!$W81)</f>
        <v>1.2732925824820995E-11</v>
      </c>
      <c r="U1129" s="886" t="str">
        <f>IF(ISBLANK(YourData!$X81),"",YourData!$X81)</f>
        <v>11-Jun</v>
      </c>
      <c r="V1129" s="878">
        <f>IF(ISBLANK(YourData!$Y81),"",YourData!$Y81)</f>
        <v>15</v>
      </c>
      <c r="W1129" s="36"/>
      <c r="X1129" s="125"/>
      <c r="Y1129" s="878"/>
      <c r="Z1129" s="36"/>
      <c r="AA1129" s="125"/>
      <c r="AB1129" s="878"/>
    </row>
    <row r="1130" spans="1:30">
      <c r="A1130" s="885"/>
      <c r="E1130" s="119"/>
      <c r="F1130" s="119"/>
      <c r="G1130" s="119"/>
      <c r="H1130" s="122"/>
      <c r="I1130" s="122"/>
      <c r="J1130" s="122"/>
      <c r="K1130" s="122"/>
      <c r="L1130" s="122"/>
      <c r="M1130" s="122"/>
      <c r="N1130" s="119"/>
      <c r="O1130" s="119"/>
      <c r="P1130" s="119"/>
      <c r="Q1130" s="119"/>
      <c r="R1130" s="35"/>
      <c r="S1130" s="35"/>
      <c r="T1130" s="119"/>
      <c r="U1130" s="119"/>
      <c r="V1130" s="35"/>
      <c r="W1130" s="35"/>
      <c r="X1130" s="35"/>
      <c r="Y1130" s="35"/>
      <c r="Z1130" s="35"/>
      <c r="AA1130" s="35"/>
      <c r="AB1130" s="35"/>
      <c r="AC1130" s="119"/>
      <c r="AD1130" s="119"/>
    </row>
    <row r="1131" spans="1:30">
      <c r="E1131" s="119"/>
      <c r="F1131" s="119"/>
      <c r="G1131" s="119"/>
      <c r="H1131" s="122"/>
      <c r="I1131" s="122"/>
      <c r="J1131" s="122"/>
      <c r="K1131" s="122"/>
      <c r="L1131" s="122"/>
      <c r="M1131" s="122"/>
      <c r="N1131" s="119"/>
      <c r="O1131" s="119"/>
      <c r="P1131" s="119"/>
      <c r="Q1131" s="119"/>
      <c r="R1131" s="35"/>
      <c r="S1131" s="35"/>
      <c r="T1131" s="119"/>
      <c r="U1131" s="119"/>
      <c r="V1131" s="35"/>
      <c r="W1131" s="35"/>
      <c r="X1131" s="35"/>
      <c r="Y1131" s="35"/>
      <c r="Z1131" s="35"/>
      <c r="AA1131" s="35"/>
      <c r="AB1131" s="35"/>
      <c r="AC1131" s="119"/>
      <c r="AD1131" s="119"/>
    </row>
    <row r="1132" spans="1:30">
      <c r="E1132" s="119"/>
      <c r="F1132" s="119"/>
      <c r="G1132" s="119"/>
      <c r="H1132" s="122"/>
      <c r="I1132" s="122"/>
      <c r="J1132" s="122"/>
      <c r="K1132" s="122"/>
      <c r="L1132" s="122"/>
      <c r="M1132" s="122"/>
      <c r="N1132" s="119"/>
      <c r="O1132" s="119"/>
      <c r="P1132" s="119"/>
      <c r="Q1132" s="119"/>
      <c r="R1132" s="35"/>
      <c r="S1132" s="35"/>
      <c r="T1132" s="119"/>
      <c r="U1132" s="119"/>
      <c r="V1132" s="35"/>
      <c r="W1132" s="35"/>
      <c r="X1132" s="35"/>
      <c r="Y1132" s="35"/>
      <c r="Z1132" s="35"/>
      <c r="AA1132" s="35"/>
      <c r="AB1132" s="35"/>
      <c r="AC1132" s="119"/>
      <c r="AD1132" s="119"/>
    </row>
    <row r="1133" spans="1:30">
      <c r="E1133" s="119"/>
      <c r="F1133" s="119"/>
      <c r="G1133" s="119"/>
      <c r="H1133" s="122"/>
      <c r="I1133" s="122"/>
      <c r="J1133" s="122"/>
      <c r="K1133" s="122"/>
      <c r="L1133" s="122"/>
      <c r="M1133" s="122"/>
      <c r="N1133" s="119"/>
      <c r="O1133" s="119"/>
      <c r="P1133" s="119"/>
      <c r="Q1133" s="119"/>
      <c r="R1133" s="35"/>
      <c r="S1133" s="35"/>
      <c r="T1133" s="119"/>
      <c r="U1133" s="119"/>
      <c r="V1133" s="35"/>
      <c r="W1133" s="35"/>
      <c r="X1133" s="35"/>
      <c r="Y1133" s="35"/>
      <c r="Z1133" s="35"/>
      <c r="AA1133" s="35"/>
      <c r="AB1133" s="35"/>
      <c r="AC1133" s="119"/>
      <c r="AD1133" s="119"/>
    </row>
    <row r="1134" spans="1:30">
      <c r="E1134" s="119"/>
      <c r="F1134" s="119"/>
      <c r="G1134" s="119"/>
      <c r="H1134" s="122"/>
      <c r="I1134" s="122"/>
      <c r="J1134" s="122"/>
      <c r="K1134" s="122"/>
      <c r="L1134" s="122"/>
      <c r="M1134" s="122"/>
      <c r="N1134" s="119"/>
      <c r="O1134" s="119"/>
      <c r="P1134" s="119"/>
      <c r="Q1134" s="119"/>
      <c r="R1134" s="35"/>
      <c r="S1134" s="35"/>
      <c r="T1134" s="119"/>
      <c r="U1134" s="119"/>
      <c r="V1134" s="35"/>
      <c r="W1134" s="35"/>
      <c r="X1134" s="35"/>
      <c r="Y1134" s="35"/>
      <c r="Z1134" s="35"/>
      <c r="AA1134" s="35"/>
      <c r="AB1134" s="35"/>
      <c r="AC1134" s="119"/>
      <c r="AD1134" s="119"/>
    </row>
    <row r="1135" spans="1:30">
      <c r="E1135" s="119"/>
      <c r="F1135" s="119"/>
      <c r="G1135" s="119"/>
      <c r="H1135" s="122"/>
      <c r="I1135" s="122"/>
      <c r="J1135" s="122"/>
      <c r="K1135" s="122"/>
      <c r="L1135" s="122"/>
      <c r="M1135" s="122"/>
      <c r="N1135" s="119"/>
      <c r="O1135" s="119"/>
      <c r="P1135" s="119"/>
      <c r="Q1135" s="119"/>
      <c r="R1135" s="35"/>
      <c r="S1135" s="35"/>
      <c r="T1135" s="119"/>
      <c r="U1135" s="119"/>
      <c r="V1135" s="35"/>
      <c r="W1135" s="35"/>
      <c r="X1135" s="35"/>
      <c r="Y1135" s="35"/>
      <c r="Z1135" s="35"/>
      <c r="AA1135" s="35"/>
      <c r="AB1135" s="35"/>
      <c r="AC1135" s="119"/>
      <c r="AD1135" s="119"/>
    </row>
    <row r="1136" spans="1:30">
      <c r="E1136" s="119"/>
      <c r="F1136" s="119"/>
      <c r="G1136" s="119"/>
      <c r="H1136" s="122"/>
      <c r="I1136" s="122"/>
      <c r="J1136" s="122"/>
      <c r="K1136" s="122"/>
      <c r="L1136" s="122"/>
      <c r="M1136" s="122"/>
      <c r="N1136" s="119"/>
      <c r="O1136" s="119"/>
      <c r="P1136" s="119"/>
      <c r="Q1136" s="119"/>
      <c r="R1136" s="35"/>
      <c r="S1136" s="35"/>
      <c r="T1136" s="119"/>
      <c r="U1136" s="119"/>
      <c r="V1136" s="35"/>
      <c r="W1136" s="35"/>
      <c r="X1136" s="35"/>
      <c r="Y1136" s="35"/>
      <c r="Z1136" s="35"/>
      <c r="AA1136" s="35"/>
      <c r="AB1136" s="35"/>
      <c r="AC1136" s="119"/>
      <c r="AD1136" s="119"/>
    </row>
    <row r="1137" spans="1:30">
      <c r="A1137" s="2" t="s">
        <v>239</v>
      </c>
      <c r="B1137" s="36"/>
      <c r="C1137" s="12"/>
      <c r="D1137" s="12"/>
      <c r="E1137" s="36"/>
      <c r="F1137" s="36"/>
      <c r="G1137" s="36"/>
      <c r="H1137" s="120"/>
      <c r="I1137" s="120"/>
      <c r="J1137" s="120"/>
      <c r="K1137" s="120"/>
      <c r="L1137" s="120"/>
      <c r="M1137" s="120"/>
      <c r="N1137" s="119"/>
      <c r="O1137" s="119"/>
      <c r="P1137" s="119"/>
      <c r="Q1137" s="119"/>
      <c r="R1137" s="120"/>
      <c r="S1137" s="120"/>
      <c r="T1137" s="119"/>
      <c r="U1137" s="119"/>
      <c r="V1137" s="35"/>
      <c r="W1137" s="35"/>
      <c r="X1137" s="35"/>
      <c r="Y1137" s="35"/>
      <c r="Z1137" s="35"/>
      <c r="AA1137" s="35"/>
      <c r="AB1137" s="35"/>
      <c r="AC1137" s="119"/>
      <c r="AD1137" s="119"/>
    </row>
    <row r="1138" spans="1:30">
      <c r="A1138" s="2"/>
      <c r="B1138" s="10"/>
      <c r="E1138" s="34"/>
      <c r="F1138" s="119"/>
      <c r="G1138" s="119"/>
      <c r="H1138" s="34"/>
      <c r="I1138" s="120"/>
      <c r="J1138" s="120"/>
      <c r="K1138" s="34"/>
      <c r="L1138" s="120"/>
      <c r="M1138" s="120"/>
      <c r="N1138" s="34"/>
      <c r="O1138" s="119"/>
      <c r="P1138" s="119"/>
      <c r="Q1138" s="119"/>
      <c r="R1138" s="120"/>
      <c r="S1138" s="120"/>
      <c r="T1138" s="119"/>
      <c r="U1138" s="119"/>
      <c r="V1138" s="119"/>
      <c r="W1138" s="119"/>
      <c r="X1138" s="119"/>
      <c r="Y1138" s="119"/>
      <c r="Z1138" s="119"/>
      <c r="AA1138" s="119"/>
      <c r="AB1138" s="119"/>
      <c r="AC1138" s="119"/>
      <c r="AD1138" s="119"/>
    </row>
    <row r="1139" spans="1:30">
      <c r="A1139" s="883"/>
      <c r="B1139" s="10" t="s">
        <v>237</v>
      </c>
      <c r="C1139" t="s">
        <v>75</v>
      </c>
      <c r="D1139" s="45" t="s">
        <v>76</v>
      </c>
      <c r="E1139" s="10" t="s">
        <v>249</v>
      </c>
      <c r="F1139" s="119" t="s">
        <v>75</v>
      </c>
      <c r="G1139" s="45" t="s">
        <v>76</v>
      </c>
      <c r="H1139" s="10" t="s">
        <v>250</v>
      </c>
      <c r="I1139" s="119" t="s">
        <v>75</v>
      </c>
      <c r="J1139" s="45" t="s">
        <v>76</v>
      </c>
      <c r="K1139" s="10" t="s">
        <v>357</v>
      </c>
      <c r="L1139" s="119" t="s">
        <v>75</v>
      </c>
      <c r="M1139" s="45" t="s">
        <v>76</v>
      </c>
      <c r="N1139" s="10" t="s">
        <v>304</v>
      </c>
      <c r="O1139" s="119" t="s">
        <v>75</v>
      </c>
      <c r="P1139" s="45" t="s">
        <v>76</v>
      </c>
      <c r="Q1139" s="10" t="s">
        <v>384</v>
      </c>
      <c r="R1139" s="119" t="s">
        <v>75</v>
      </c>
      <c r="S1139" s="45" t="s">
        <v>76</v>
      </c>
      <c r="T1139" s="10" t="str">
        <f>YourData!$J$4</f>
        <v>Tested Prg</v>
      </c>
      <c r="U1139" s="119" t="s">
        <v>75</v>
      </c>
      <c r="V1139" s="45" t="s">
        <v>76</v>
      </c>
      <c r="W1139" s="10"/>
      <c r="X1139" s="119"/>
      <c r="Y1139" s="45"/>
      <c r="Z1139" s="10"/>
      <c r="AA1139" s="119"/>
      <c r="AB1139" s="45"/>
    </row>
    <row r="1140" spans="1:30">
      <c r="A1140" s="884" t="s">
        <v>445</v>
      </c>
      <c r="B1140" s="36">
        <f>IF(ISBLANK('TRNSYS-TUD'!$Z62),"",'TRNSYS-TUD'!$Z62)</f>
        <v>32174.05</v>
      </c>
      <c r="C1140" s="11" t="str">
        <f>IF(ISBLANK('TRNSYS-TUD'!$AA62),"",'TRNSYS-TUD'!$AA62)</f>
        <v>08-Jul</v>
      </c>
      <c r="D1140" s="878">
        <f>IF(ISBLANK('TRNSYS-TUD'!$AB62),"",'TRNSYS-TUD'!$AB62)</f>
        <v>15</v>
      </c>
      <c r="E1140" s="36">
        <f>IF(ISBLANK('DOE22'!$Z62),"",'DOE22'!$Z62)</f>
        <v>31401</v>
      </c>
      <c r="F1140" s="125">
        <f>IF(ISBLANK('DOE22'!$AA62),"",'DOE22'!$AA62)</f>
        <v>37092</v>
      </c>
      <c r="G1140" s="878">
        <f>IF(ISBLANK('DOE22'!$AB62),"",'DOE22'!$AB62)</f>
        <v>15</v>
      </c>
      <c r="H1140" s="36">
        <f>IF(ISBLANK(DOE21E!$Z62),"",DOE21E!$Z62)</f>
        <v>31455</v>
      </c>
      <c r="I1140" s="125">
        <f>IF(ISBLANK(DOE21E!$AA62),"",DOE21E!$AA62)</f>
        <v>37092</v>
      </c>
      <c r="J1140" s="878">
        <f>IF(ISBLANK(DOE21E!$AB62),"",DOE21E!$AB62)</f>
        <v>15</v>
      </c>
      <c r="K1140" s="36">
        <f>IF(ISBLANK(EnergyPlus1.0!$Z62),"",EnergyPlus1.0!$Z62)</f>
        <v>32733.255596879997</v>
      </c>
      <c r="L1140" s="886">
        <f>IF(ISBLANK(EnergyPlus1.0!$AA62),"",EnergyPlus1.0!$AA62)</f>
        <v>40379</v>
      </c>
      <c r="M1140" s="887">
        <f>IF(ISBLANK(EnergyPlus1.0!$AB62),"",EnergyPlus1.0!$AB62)</f>
        <v>15</v>
      </c>
      <c r="N1140" s="36">
        <f>IF(ISBLANK(CodyRun!$Z62),"",CodyRun!$Z62)</f>
        <v>32502</v>
      </c>
      <c r="O1140" s="125">
        <f>IF(ISBLANK(CodyRun!$AA62),"",CodyRun!$AA62)</f>
        <v>202</v>
      </c>
      <c r="P1140" s="878">
        <f>IF(ISBLANK(CodyRun!$AB62),"",CodyRun!$AB62)</f>
        <v>15</v>
      </c>
      <c r="Q1140" s="36">
        <f>IF(ISBLANK('HOT3000'!$Z62),"",'HOT3000'!$Z62)</f>
        <v>32072</v>
      </c>
      <c r="R1140" s="125">
        <f>IF(ISBLANK('HOT3000'!$AA62),"",'HOT3000'!$AA62)</f>
        <v>37822</v>
      </c>
      <c r="S1140" s="878">
        <f>IF(ISBLANK('HOT3000'!$AB62),"",'HOT3000'!$AB62)</f>
        <v>15</v>
      </c>
      <c r="T1140" s="36">
        <f>IF(ISBLANK(YourData!$Z62),"",YourData!$Z62)</f>
        <v>33059.131596184387</v>
      </c>
      <c r="U1140" s="886" t="str">
        <f>IF(ISBLANK(YourData!$AA62),"",YourData!$AA62)</f>
        <v>20-Jul</v>
      </c>
      <c r="V1140" s="887">
        <f>IF(ISBLANK(YourData!$AB62),"",YourData!$AB62)</f>
        <v>15</v>
      </c>
      <c r="W1140" s="36"/>
      <c r="X1140" s="125"/>
      <c r="Y1140" s="878"/>
      <c r="Z1140" s="36"/>
      <c r="AA1140" s="125"/>
      <c r="AB1140" s="878"/>
    </row>
    <row r="1141" spans="1:30">
      <c r="A1141" s="884" t="s">
        <v>446</v>
      </c>
      <c r="B1141" s="36">
        <f>IF(ISBLANK('TRNSYS-TUD'!$Z63),"",'TRNSYS-TUD'!$Z63)</f>
        <v>37328</v>
      </c>
      <c r="C1141" s="11" t="str">
        <f>IF(ISBLANK('TRNSYS-TUD'!$AA63),"",'TRNSYS-TUD'!$AA63)</f>
        <v>03-Sep</v>
      </c>
      <c r="D1141" s="878">
        <f>IF(ISBLANK('TRNSYS-TUD'!$AB63),"",'TRNSYS-TUD'!$AB63)</f>
        <v>15</v>
      </c>
      <c r="E1141" s="36">
        <f>IF(ISBLANK('DOE22'!$Z63),"",'DOE22'!$Z63)</f>
        <v>36750</v>
      </c>
      <c r="F1141" s="125">
        <f>IF(ISBLANK('DOE22'!$AA63),"",'DOE22'!$AA63)</f>
        <v>38233</v>
      </c>
      <c r="G1141" s="878">
        <f>IF(ISBLANK('DOE22'!$AB63),"",'DOE22'!$AB63)</f>
        <v>16</v>
      </c>
      <c r="H1141" s="36">
        <f>IF(ISBLANK(DOE21E!$Z63),"",DOE21E!$Z63)</f>
        <v>37033</v>
      </c>
      <c r="I1141" s="125">
        <f>IF(ISBLANK(DOE21E!$AA63),"",DOE21E!$AA63)</f>
        <v>38233</v>
      </c>
      <c r="J1141" s="878">
        <f>IF(ISBLANK(DOE21E!$AB63),"",DOE21E!$AB63)</f>
        <v>16</v>
      </c>
      <c r="K1141" s="36">
        <f>IF(ISBLANK(EnergyPlus1.0!$Z63),"",EnergyPlus1.0!$Z63)</f>
        <v>37126.479468571393</v>
      </c>
      <c r="L1141" s="886">
        <f>IF(ISBLANK(EnergyPlus1.0!$AA63),"",EnergyPlus1.0!$AA63)</f>
        <v>40438</v>
      </c>
      <c r="M1141" s="887">
        <f>IF(ISBLANK(EnergyPlus1.0!$AB63),"",EnergyPlus1.0!$AB63)</f>
        <v>15</v>
      </c>
      <c r="N1141" s="36">
        <f>IF(ISBLANK(CodyRun!$Z63),"",CodyRun!$Z63)</f>
        <v>37261</v>
      </c>
      <c r="O1141" s="125">
        <f>IF(ISBLANK(CodyRun!$AA63),"",CodyRun!$AA63)</f>
        <v>247</v>
      </c>
      <c r="P1141" s="878">
        <f>IF(ISBLANK(CodyRun!$AB63),"",CodyRun!$AB63)</f>
        <v>15</v>
      </c>
      <c r="Q1141" s="36">
        <f>IF(ISBLANK('HOT3000'!$Z63),"",'HOT3000'!$Z63)</f>
        <v>36991</v>
      </c>
      <c r="R1141" s="125">
        <f>IF(ISBLANK('HOT3000'!$AA63),"",'HOT3000'!$AA63)</f>
        <v>37867</v>
      </c>
      <c r="S1141" s="878">
        <f>IF(ISBLANK('HOT3000'!$AB63),"",'HOT3000'!$AB63)</f>
        <v>16</v>
      </c>
      <c r="T1141" s="36">
        <f>IF(ISBLANK(YourData!$Z63),"",YourData!$Z63)</f>
        <v>37373.129739375217</v>
      </c>
      <c r="U1141" s="886" t="str">
        <f>IF(ISBLANK(YourData!$AA63),"",YourData!$AA63)</f>
        <v>17-Sep</v>
      </c>
      <c r="V1141" s="887">
        <f>IF(ISBLANK(YourData!$AB63),"",YourData!$AB63)</f>
        <v>15</v>
      </c>
      <c r="W1141" s="36"/>
      <c r="X1141" s="125"/>
      <c r="Y1141" s="878"/>
      <c r="Z1141" s="36"/>
      <c r="AA1141" s="125"/>
      <c r="AB1141" s="878"/>
    </row>
    <row r="1142" spans="1:30">
      <c r="A1142" s="884" t="s">
        <v>447</v>
      </c>
      <c r="B1142" s="36">
        <f>IF(ISBLANK('TRNSYS-TUD'!$Z64),"",'TRNSYS-TUD'!$Z64)</f>
        <v>40317.599999999999</v>
      </c>
      <c r="C1142" s="11" t="str">
        <f>IF(ISBLANK('TRNSYS-TUD'!$AA64),"",'TRNSYS-TUD'!$AA64)</f>
        <v>03-Sep</v>
      </c>
      <c r="D1142" s="878">
        <f>IF(ISBLANK('TRNSYS-TUD'!$AB64),"",'TRNSYS-TUD'!$AB64)</f>
        <v>16</v>
      </c>
      <c r="E1142" s="36">
        <f>IF(ISBLANK('DOE22'!$Z64),"",'DOE22'!$Z64)</f>
        <v>53813</v>
      </c>
      <c r="F1142" s="125">
        <f>IF(ISBLANK('DOE22'!$AA64),"",'DOE22'!$AA64)</f>
        <v>37531</v>
      </c>
      <c r="G1142" s="878">
        <f>IF(ISBLANK('DOE22'!$AB64),"",'DOE22'!$AB64)</f>
        <v>9</v>
      </c>
      <c r="H1142" s="36">
        <f>IF(ISBLANK(DOE21E!$Z64),"",DOE21E!$Z64)</f>
        <v>53823</v>
      </c>
      <c r="I1142" s="125">
        <f>IF(ISBLANK(DOE21E!$AA64),"",DOE21E!$AA64)</f>
        <v>37531</v>
      </c>
      <c r="J1142" s="878">
        <f>IF(ISBLANK(DOE21E!$AB64),"",DOE21E!$AB64)</f>
        <v>9</v>
      </c>
      <c r="K1142" s="36">
        <f>IF(ISBLANK(EnergyPlus1.0!$Z64),"",EnergyPlus1.0!$Z64)</f>
        <v>39765.182849620003</v>
      </c>
      <c r="L1142" s="886">
        <f>IF(ISBLANK(EnergyPlus1.0!$AA64),"",EnergyPlus1.0!$AA64)</f>
        <v>40424</v>
      </c>
      <c r="M1142" s="887">
        <f>IF(ISBLANK(EnergyPlus1.0!$AB64),"",EnergyPlus1.0!$AB64)</f>
        <v>16</v>
      </c>
      <c r="N1142" s="36">
        <f>IF(ISBLANK(CodyRun!$Z64),"",CodyRun!$Z64)</f>
        <v>39904</v>
      </c>
      <c r="O1142" s="125">
        <f>IF(ISBLANK(CodyRun!$AA64),"",CodyRun!$AA64)</f>
        <v>247</v>
      </c>
      <c r="P1142" s="878">
        <f>IF(ISBLANK(CodyRun!$AB64),"",CodyRun!$AB64)</f>
        <v>16</v>
      </c>
      <c r="Q1142" s="36">
        <f>IF(ISBLANK('HOT3000'!$Z64),"",'HOT3000'!$Z64)</f>
        <v>39920</v>
      </c>
      <c r="R1142" s="125">
        <f>IF(ISBLANK('HOT3000'!$AA64),"",'HOT3000'!$AA64)</f>
        <v>37867</v>
      </c>
      <c r="S1142" s="878">
        <f>IF(ISBLANK('HOT3000'!$AB64),"",'HOT3000'!$AB64)</f>
        <v>16</v>
      </c>
      <c r="T1142" s="36">
        <f>IF(ISBLANK(YourData!$Z64),"",YourData!$Z64)</f>
        <v>40096.66450346692</v>
      </c>
      <c r="U1142" s="886" t="str">
        <f>IF(ISBLANK(YourData!$AA64),"",YourData!$AA64)</f>
        <v>02-Oct</v>
      </c>
      <c r="V1142" s="887">
        <f>IF(ISBLANK(YourData!$AB64),"",YourData!$AB64)</f>
        <v>10</v>
      </c>
      <c r="W1142" s="36"/>
      <c r="X1142" s="125"/>
      <c r="Y1142" s="878"/>
      <c r="Z1142" s="36"/>
      <c r="AA1142" s="125"/>
      <c r="AB1142" s="878"/>
    </row>
    <row r="1143" spans="1:30">
      <c r="A1143" s="884" t="s">
        <v>448</v>
      </c>
      <c r="B1143" s="36">
        <f>IF(ISBLANK('TRNSYS-TUD'!$Z65),"",'TRNSYS-TUD'!$Z65)</f>
        <v>43492</v>
      </c>
      <c r="C1143" s="11" t="str">
        <f>IF(ISBLANK('TRNSYS-TUD'!$AA65),"",'TRNSYS-TUD'!$AA65)</f>
        <v>02-Oct</v>
      </c>
      <c r="D1143" s="878">
        <f>IF(ISBLANK('TRNSYS-TUD'!$AB65),"",'TRNSYS-TUD'!$AB65)</f>
        <v>9</v>
      </c>
      <c r="E1143" s="36">
        <f>IF(ISBLANK('DOE22'!$Z65),"",'DOE22'!$Z65)</f>
        <v>43628</v>
      </c>
      <c r="F1143" s="125">
        <f>IF(ISBLANK('DOE22'!$AA65),"",'DOE22'!$AA65)</f>
        <v>37531</v>
      </c>
      <c r="G1143" s="878">
        <f>IF(ISBLANK('DOE22'!$AB65),"",'DOE22'!$AB65)</f>
        <v>9</v>
      </c>
      <c r="H1143" s="36">
        <f>IF(ISBLANK(DOE21E!$Z65),"",DOE21E!$Z65)</f>
        <v>64572</v>
      </c>
      <c r="I1143" s="125">
        <f>IF(ISBLANK(DOE21E!$AA65),"",DOE21E!$AA65)</f>
        <v>37531</v>
      </c>
      <c r="J1143" s="878">
        <f>IF(ISBLANK(DOE21E!$AB65),"",DOE21E!$AB65)</f>
        <v>9</v>
      </c>
      <c r="K1143" s="36">
        <f>IF(ISBLANK(EnergyPlus1.0!$Z65),"",EnergyPlus1.0!$Z65)</f>
        <v>43445.080810040832</v>
      </c>
      <c r="L1143" s="886">
        <f>IF(ISBLANK(EnergyPlus1.0!$AA65),"",EnergyPlus1.0!$AA65)</f>
        <v>40453</v>
      </c>
      <c r="M1143" s="887">
        <f>IF(ISBLANK(EnergyPlus1.0!$AB65),"",EnergyPlus1.0!$AB65)</f>
        <v>9</v>
      </c>
      <c r="N1143" s="36">
        <f>IF(ISBLANK(CodyRun!$Z65),"",CodyRun!$Z65)</f>
        <v>43978</v>
      </c>
      <c r="O1143" s="125">
        <f>IF(ISBLANK(CodyRun!$AA65),"",CodyRun!$AA65)</f>
        <v>276</v>
      </c>
      <c r="P1143" s="878">
        <f>IF(ISBLANK(CodyRun!$AB65),"",CodyRun!$AB65)</f>
        <v>9</v>
      </c>
      <c r="Q1143" s="36">
        <f>IF(ISBLANK('HOT3000'!$Z65),"",'HOT3000'!$Z65)</f>
        <v>42415</v>
      </c>
      <c r="R1143" s="125">
        <f>IF(ISBLANK('HOT3000'!$AA65),"",'HOT3000'!$AA65)</f>
        <v>37812</v>
      </c>
      <c r="S1143" s="878">
        <f>IF(ISBLANK('HOT3000'!$AB65),"",'HOT3000'!$AB65)</f>
        <v>11</v>
      </c>
      <c r="T1143" s="36">
        <f>IF(ISBLANK(YourData!$Z65),"",YourData!$Z65)</f>
        <v>43597.944904315256</v>
      </c>
      <c r="U1143" s="886" t="str">
        <f>IF(ISBLANK(YourData!$AA65),"",YourData!$AA65)</f>
        <v>02-Oct</v>
      </c>
      <c r="V1143" s="887">
        <f>IF(ISBLANK(YourData!$AB65),"",YourData!$AB65)</f>
        <v>9</v>
      </c>
      <c r="W1143" s="36"/>
      <c r="X1143" s="125"/>
      <c r="Y1143" s="878"/>
      <c r="Z1143" s="36"/>
      <c r="AA1143" s="125"/>
      <c r="AB1143" s="878"/>
    </row>
    <row r="1144" spans="1:30">
      <c r="A1144" s="884" t="s">
        <v>449</v>
      </c>
      <c r="B1144" s="36">
        <f>IF(ISBLANK('TRNSYS-TUD'!$Z66),"",'TRNSYS-TUD'!$Z66)</f>
        <v>41651.699999999997</v>
      </c>
      <c r="C1144" s="11" t="str">
        <f>IF(ISBLANK('TRNSYS-TUD'!$AA66),"",'TRNSYS-TUD'!$AA66)</f>
        <v>02-Oct</v>
      </c>
      <c r="D1144" s="878">
        <f>IF(ISBLANK('TRNSYS-TUD'!$AB66),"",'TRNSYS-TUD'!$AB66)</f>
        <v>10</v>
      </c>
      <c r="E1144" s="36">
        <f>IF(ISBLANK('DOE22'!$Z66),"",'DOE22'!$Z66)</f>
        <v>50819</v>
      </c>
      <c r="F1144" s="125">
        <f>IF(ISBLANK('DOE22'!$AA66),"",'DOE22'!$AA66)</f>
        <v>37531</v>
      </c>
      <c r="G1144" s="878">
        <f>IF(ISBLANK('DOE22'!$AB66),"",'DOE22'!$AB66)</f>
        <v>9</v>
      </c>
      <c r="H1144" s="36">
        <f>IF(ISBLANK(DOE21E!$Z66),"",DOE21E!$Z66)</f>
        <v>59549</v>
      </c>
      <c r="I1144" s="125">
        <f>IF(ISBLANK(DOE21E!$AA66),"",DOE21E!$AA66)</f>
        <v>37531</v>
      </c>
      <c r="J1144" s="878">
        <f>IF(ISBLANK(DOE21E!$AB66),"",DOE21E!$AB66)</f>
        <v>9</v>
      </c>
      <c r="K1144" s="36">
        <f>IF(ISBLANK(EnergyPlus1.0!$Z66),"",EnergyPlus1.0!$Z66)</f>
        <v>41328.273605188333</v>
      </c>
      <c r="L1144" s="886">
        <f>IF(ISBLANK(EnergyPlus1.0!$AA66),"",EnergyPlus1.0!$AA66)</f>
        <v>40453</v>
      </c>
      <c r="M1144" s="887">
        <f>IF(ISBLANK(EnergyPlus1.0!$AB66),"",EnergyPlus1.0!$AB66)</f>
        <v>10</v>
      </c>
      <c r="N1144" s="36">
        <f>IF(ISBLANK(CodyRun!$Z66),"",CodyRun!$Z66)</f>
        <v>41366</v>
      </c>
      <c r="O1144" s="125">
        <f>IF(ISBLANK(CodyRun!$AA66),"",CodyRun!$AA66)</f>
        <v>247</v>
      </c>
      <c r="P1144" s="878">
        <f>IF(ISBLANK(CodyRun!$AB66),"",CodyRun!$AB66)</f>
        <v>15</v>
      </c>
      <c r="Q1144" s="36">
        <f>IF(ISBLANK('HOT3000'!$Z66),"",'HOT3000'!$Z66)</f>
        <v>41132</v>
      </c>
      <c r="R1144" s="125">
        <f>IF(ISBLANK('HOT3000'!$AA66),"",'HOT3000'!$AA66)</f>
        <v>37867</v>
      </c>
      <c r="S1144" s="878">
        <f>IF(ISBLANK('HOT3000'!$AB66),"",'HOT3000'!$AB66)</f>
        <v>16</v>
      </c>
      <c r="T1144" s="36">
        <f>IF(ISBLANK(YourData!$Z66),"",YourData!$Z66)</f>
        <v>43597.944904315256</v>
      </c>
      <c r="U1144" s="886" t="str">
        <f>IF(ISBLANK(YourData!$AA66),"",YourData!$AA66)</f>
        <v>02-Oct</v>
      </c>
      <c r="V1144" s="887">
        <f>IF(ISBLANK(YourData!$AB66),"",YourData!$AB66)</f>
        <v>9</v>
      </c>
      <c r="W1144" s="36"/>
      <c r="X1144" s="125"/>
      <c r="Y1144" s="878"/>
      <c r="Z1144" s="36"/>
      <c r="AA1144" s="125"/>
      <c r="AB1144" s="878"/>
    </row>
    <row r="1145" spans="1:30">
      <c r="A1145" s="884" t="s">
        <v>450</v>
      </c>
      <c r="B1145" s="36">
        <f>IF(ISBLANK('TRNSYS-TUD'!$Z67),"",'TRNSYS-TUD'!$Z67)</f>
        <v>32091.73</v>
      </c>
      <c r="C1145" s="11" t="str">
        <f>IF(ISBLANK('TRNSYS-TUD'!$AA67),"",'TRNSYS-TUD'!$AA67)</f>
        <v>08-Jul</v>
      </c>
      <c r="D1145" s="878">
        <f>IF(ISBLANK('TRNSYS-TUD'!$AB67),"",'TRNSYS-TUD'!$AB67)</f>
        <v>15</v>
      </c>
      <c r="E1145" s="36">
        <f>IF(ISBLANK('DOE22'!$Z67),"",'DOE22'!$Z67)</f>
        <v>31401</v>
      </c>
      <c r="F1145" s="125">
        <f>IF(ISBLANK('DOE22'!$AA67),"",'DOE22'!$AA67)</f>
        <v>37092</v>
      </c>
      <c r="G1145" s="878">
        <f>IF(ISBLANK('DOE22'!$AB67),"",'DOE22'!$AB67)</f>
        <v>15</v>
      </c>
      <c r="H1145" s="36">
        <f>IF(ISBLANK(DOE21E!$Z67),"",DOE21E!$Z67)</f>
        <v>31454</v>
      </c>
      <c r="I1145" s="125">
        <f>IF(ISBLANK(DOE21E!$AA67),"",DOE21E!$AA67)</f>
        <v>37092</v>
      </c>
      <c r="J1145" s="878">
        <f>IF(ISBLANK(DOE21E!$AB67),"",DOE21E!$AB67)</f>
        <v>15</v>
      </c>
      <c r="K1145" s="36">
        <f>IF(ISBLANK(EnergyPlus1.0!$Z67),"",EnergyPlus1.0!$Z67)</f>
        <v>32733.264971190001</v>
      </c>
      <c r="L1145" s="886">
        <f>IF(ISBLANK(EnergyPlus1.0!$AA67),"",EnergyPlus1.0!$AA67)</f>
        <v>40379</v>
      </c>
      <c r="M1145" s="887">
        <f>IF(ISBLANK(EnergyPlus1.0!$AB67),"",EnergyPlus1.0!$AB67)</f>
        <v>15</v>
      </c>
      <c r="N1145" s="36">
        <f>IF(ISBLANK(CodyRun!$Z67),"",CodyRun!$Z67)</f>
        <v>32502</v>
      </c>
      <c r="O1145" s="125">
        <f>IF(ISBLANK(CodyRun!$AA67),"",CodyRun!$AA67)</f>
        <v>202</v>
      </c>
      <c r="P1145" s="878">
        <f>IF(ISBLANK(CodyRun!$AB67),"",CodyRun!$AB67)</f>
        <v>15</v>
      </c>
      <c r="Q1145" s="36">
        <f>IF(ISBLANK('HOT3000'!$Z67),"",'HOT3000'!$Z67)</f>
        <v>32077</v>
      </c>
      <c r="R1145" s="125">
        <f>IF(ISBLANK('HOT3000'!$AA67),"",'HOT3000'!$AA67)</f>
        <v>37822</v>
      </c>
      <c r="S1145" s="878">
        <f>IF(ISBLANK('HOT3000'!$AB67),"",'HOT3000'!$AB67)</f>
        <v>15</v>
      </c>
      <c r="T1145" s="36">
        <f>IF(ISBLANK(YourData!$Z67),"",YourData!$Z67)</f>
        <v>33059.098195552026</v>
      </c>
      <c r="U1145" s="886" t="str">
        <f>IF(ISBLANK(YourData!$AA67),"",YourData!$AA67)</f>
        <v>20-Jul</v>
      </c>
      <c r="V1145" s="887">
        <f>IF(ISBLANK(YourData!$AB67),"",YourData!$AB67)</f>
        <v>15</v>
      </c>
      <c r="W1145" s="36"/>
      <c r="X1145" s="125"/>
      <c r="Y1145" s="878"/>
      <c r="Z1145" s="36"/>
      <c r="AA1145" s="125"/>
      <c r="AB1145" s="878"/>
    </row>
    <row r="1146" spans="1:30">
      <c r="A1146" s="884" t="s">
        <v>451</v>
      </c>
      <c r="B1146" s="36">
        <f>IF(ISBLANK('TRNSYS-TUD'!$Z68),"",'TRNSYS-TUD'!$Z68)</f>
        <v>38857.160000000003</v>
      </c>
      <c r="C1146" s="11" t="str">
        <f>IF(ISBLANK('TRNSYS-TUD'!$AA68),"",'TRNSYS-TUD'!$AA68)</f>
        <v>02-Oct</v>
      </c>
      <c r="D1146" s="878">
        <f>IF(ISBLANK('TRNSYS-TUD'!$AB68),"",'TRNSYS-TUD'!$AB68)</f>
        <v>10</v>
      </c>
      <c r="E1146" s="36">
        <f>IF(ISBLANK('DOE22'!$Z68),"",'DOE22'!$Z68)</f>
        <v>40613</v>
      </c>
      <c r="F1146" s="125">
        <f>IF(ISBLANK('DOE22'!$AA68),"",'DOE22'!$AA68)</f>
        <v>37531</v>
      </c>
      <c r="G1146" s="878">
        <f>IF(ISBLANK('DOE22'!$AB68),"",'DOE22'!$AB68)</f>
        <v>9</v>
      </c>
      <c r="H1146" s="36">
        <f>IF(ISBLANK(DOE21E!$Z68),"",DOE21E!$Z68)</f>
        <v>41019</v>
      </c>
      <c r="I1146" s="125">
        <f>IF(ISBLANK(DOE21E!$AA68),"",DOE21E!$AA68)</f>
        <v>37531</v>
      </c>
      <c r="J1146" s="878">
        <f>IF(ISBLANK(DOE21E!$AB68),"",DOE21E!$AB68)</f>
        <v>9</v>
      </c>
      <c r="K1146" s="36">
        <f>IF(ISBLANK(EnergyPlus1.0!$Z68),"",EnergyPlus1.0!$Z68)</f>
        <v>38459.728186112501</v>
      </c>
      <c r="L1146" s="886">
        <f>IF(ISBLANK(EnergyPlus1.0!$AA68),"",EnergyPlus1.0!$AA68)</f>
        <v>40453</v>
      </c>
      <c r="M1146" s="887">
        <f>IF(ISBLANK(EnergyPlus1.0!$AB68),"",EnergyPlus1.0!$AB68)</f>
        <v>11</v>
      </c>
      <c r="N1146" s="36">
        <f>IF(ISBLANK(CodyRun!$Z68),"",CodyRun!$Z68)</f>
        <v>38322</v>
      </c>
      <c r="O1146" s="125">
        <f>IF(ISBLANK(CodyRun!$AA68),"",CodyRun!$AA68)</f>
        <v>276</v>
      </c>
      <c r="P1146" s="878">
        <f>IF(ISBLANK(CodyRun!$AB68),"",CodyRun!$AB68)</f>
        <v>10</v>
      </c>
      <c r="Q1146" s="36">
        <f>IF(ISBLANK('HOT3000'!$Z68),"",'HOT3000'!$Z68)</f>
        <v>38451</v>
      </c>
      <c r="R1146" s="125">
        <f>IF(ISBLANK('HOT3000'!$AA68),"",'HOT3000'!$AA68)</f>
        <v>37896</v>
      </c>
      <c r="S1146" s="878">
        <f>IF(ISBLANK('HOT3000'!$AB68),"",'HOT3000'!$AB68)</f>
        <v>10</v>
      </c>
      <c r="T1146" s="36">
        <f>IF(ISBLANK(YourData!$Z68),"",YourData!$Z68)</f>
        <v>38692.080186578118</v>
      </c>
      <c r="U1146" s="886" t="str">
        <f>IF(ISBLANK(YourData!$AA68),"",YourData!$AA68)</f>
        <v>02-Oct</v>
      </c>
      <c r="V1146" s="887">
        <f>IF(ISBLANK(YourData!$AB68),"",YourData!$AB68)</f>
        <v>11</v>
      </c>
      <c r="W1146" s="36"/>
      <c r="X1146" s="125"/>
      <c r="Y1146" s="878"/>
      <c r="Z1146" s="36"/>
      <c r="AA1146" s="125"/>
      <c r="AB1146" s="878"/>
    </row>
    <row r="1147" spans="1:30">
      <c r="A1147" s="884" t="s">
        <v>462</v>
      </c>
      <c r="B1147" s="36">
        <f>IF(ISBLANK('TRNSYS-TUD'!$Z69),"",'TRNSYS-TUD'!$Z69)</f>
        <v>41178.6</v>
      </c>
      <c r="C1147" s="11" t="str">
        <f>IF(ISBLANK('TRNSYS-TUD'!$AA69),"",'TRNSYS-TUD'!$AA69)</f>
        <v>16-Sep</v>
      </c>
      <c r="D1147" s="878">
        <f>IF(ISBLANK('TRNSYS-TUD'!$AB69),"",'TRNSYS-TUD'!$AB69)</f>
        <v>15</v>
      </c>
      <c r="E1147" s="36">
        <f>IF(ISBLANK('DOE22'!$Z69),"",'DOE22'!$Z69)</f>
        <v>40543</v>
      </c>
      <c r="F1147" s="125">
        <f>IF(ISBLANK('DOE22'!$AA69),"",'DOE22'!$AA69)</f>
        <v>37517</v>
      </c>
      <c r="G1147" s="878">
        <f>IF(ISBLANK('DOE22'!$AB69),"",'DOE22'!$AB69)</f>
        <v>14</v>
      </c>
      <c r="H1147" s="36">
        <f>IF(ISBLANK(DOE21E!$Z69),"",DOE21E!$Z69)</f>
        <v>49838</v>
      </c>
      <c r="I1147" s="125">
        <f>IF(ISBLANK(DOE21E!$AA69),"",DOE21E!$AA69)</f>
        <v>37882</v>
      </c>
      <c r="J1147" s="878">
        <f>IF(ISBLANK(DOE21E!$AB69),"",DOE21E!$AB69)</f>
        <v>15</v>
      </c>
      <c r="K1147" s="36">
        <f>IF(ISBLANK(EnergyPlus1.0!$Z69),"",EnergyPlus1.0!$Z69)</f>
        <v>40728.142203556665</v>
      </c>
      <c r="L1147" s="886">
        <f>IF(ISBLANK(EnergyPlus1.0!$AA69),"",EnergyPlus1.0!$AA69)</f>
        <v>40437</v>
      </c>
      <c r="M1147" s="887">
        <f>IF(ISBLANK(EnergyPlus1.0!$AB69),"",EnergyPlus1.0!$AB69)</f>
        <v>15</v>
      </c>
      <c r="N1147" s="36" t="str">
        <f>IF(ISBLANK(CodyRun!$Z69),"",CodyRun!$Z69)</f>
        <v/>
      </c>
      <c r="O1147" s="125" t="str">
        <f>IF(ISBLANK(CodyRun!$AA69),"",CodyRun!$AA69)</f>
        <v/>
      </c>
      <c r="P1147" s="878" t="str">
        <f>IF(ISBLANK(CodyRun!$AB69),"",CodyRun!$AB69)</f>
        <v/>
      </c>
      <c r="Q1147" s="36">
        <f>IF(ISBLANK('HOT3000'!$Z69),"",'HOT3000'!$Z69)</f>
        <v>40774</v>
      </c>
      <c r="R1147" s="125">
        <f>IF(ISBLANK('HOT3000'!$AA69),"",'HOT3000'!$AA69)</f>
        <v>37880</v>
      </c>
      <c r="S1147" s="878">
        <f>IF(ISBLANK('HOT3000'!$AB69),"",'HOT3000'!$AB69)</f>
        <v>14</v>
      </c>
      <c r="T1147" s="36">
        <f>IF(ISBLANK(YourData!$Z69),"",YourData!$Z69)</f>
        <v>39122.29538524407</v>
      </c>
      <c r="U1147" s="886" t="str">
        <f>IF(ISBLANK(YourData!$AA69),"",YourData!$AA69)</f>
        <v>25-Oct</v>
      </c>
      <c r="V1147" s="887">
        <f>IF(ISBLANK(YourData!$AB69),"",YourData!$AB69)</f>
        <v>15</v>
      </c>
      <c r="W1147" s="36"/>
      <c r="X1147" s="125"/>
      <c r="Y1147" s="878"/>
      <c r="Z1147" s="36"/>
      <c r="AA1147" s="125"/>
      <c r="AB1147" s="878"/>
    </row>
    <row r="1148" spans="1:30">
      <c r="A1148" s="884" t="s">
        <v>463</v>
      </c>
      <c r="B1148" s="36">
        <f>IF(ISBLANK('TRNSYS-TUD'!$Z70),"",'TRNSYS-TUD'!$Z70)</f>
        <v>32091.73</v>
      </c>
      <c r="C1148" s="11" t="str">
        <f>IF(ISBLANK('TRNSYS-TUD'!$AA70),"",'TRNSYS-TUD'!$AA70)</f>
        <v>08-Jul</v>
      </c>
      <c r="D1148" s="878">
        <f>IF(ISBLANK('TRNSYS-TUD'!$AB70),"",'TRNSYS-TUD'!$AB70)</f>
        <v>15</v>
      </c>
      <c r="E1148" s="36">
        <f>IF(ISBLANK('DOE22'!$Z70),"",'DOE22'!$Z70)</f>
        <v>31401</v>
      </c>
      <c r="F1148" s="125">
        <f>IF(ISBLANK('DOE22'!$AA70),"",'DOE22'!$AA70)</f>
        <v>37092</v>
      </c>
      <c r="G1148" s="878">
        <f>IF(ISBLANK('DOE22'!$AB70),"",'DOE22'!$AB70)</f>
        <v>15</v>
      </c>
      <c r="H1148" s="36">
        <f>IF(ISBLANK(DOE21E!$Z70),"",DOE21E!$Z70)</f>
        <v>31455</v>
      </c>
      <c r="I1148" s="125">
        <f>IF(ISBLANK(DOE21E!$AA70),"",DOE21E!$AA70)</f>
        <v>37092</v>
      </c>
      <c r="J1148" s="878">
        <f>IF(ISBLANK(DOE21E!$AB70),"",DOE21E!$AB70)</f>
        <v>15</v>
      </c>
      <c r="K1148" s="36" t="str">
        <f>IF(ISBLANK(EnergyPlus1.0!$Z70),"",EnergyPlus1.0!$Z70)</f>
        <v/>
      </c>
      <c r="L1148" s="886" t="str">
        <f>IF(ISBLANK(EnergyPlus1.0!$AA70),"",EnergyPlus1.0!$AA70)</f>
        <v/>
      </c>
      <c r="M1148" s="887" t="str">
        <f>IF(ISBLANK(EnergyPlus1.0!$AB70),"",EnergyPlus1.0!$AB70)</f>
        <v/>
      </c>
      <c r="N1148" s="36" t="str">
        <f>IF(ISBLANK(CodyRun!$Z70),"",CodyRun!$Z70)</f>
        <v/>
      </c>
      <c r="O1148" s="125" t="str">
        <f>IF(ISBLANK(CodyRun!$AA70),"",CodyRun!$AA70)</f>
        <v/>
      </c>
      <c r="P1148" s="878" t="str">
        <f>IF(ISBLANK(CodyRun!$AB70),"",CodyRun!$AB70)</f>
        <v/>
      </c>
      <c r="Q1148" s="36">
        <f>IF(ISBLANK('HOT3000'!$Z70),"",'HOT3000'!$Z70)</f>
        <v>32073</v>
      </c>
      <c r="R1148" s="125">
        <f>IF(ISBLANK('HOT3000'!$AA70),"",'HOT3000'!$AA70)</f>
        <v>37822</v>
      </c>
      <c r="S1148" s="878">
        <f>IF(ISBLANK('HOT3000'!$AB70),"",'HOT3000'!$AB70)</f>
        <v>15</v>
      </c>
      <c r="T1148" s="36">
        <f>IF(ISBLANK(YourData!$Z70),"",YourData!$Z70)</f>
        <v>33059.131596184387</v>
      </c>
      <c r="U1148" s="886" t="str">
        <f>IF(ISBLANK(YourData!$AA70),"",YourData!$AA70)</f>
        <v>20-Jul</v>
      </c>
      <c r="V1148" s="887">
        <f>IF(ISBLANK(YourData!$AB70),"",YourData!$AB70)</f>
        <v>15</v>
      </c>
      <c r="W1148" s="36"/>
      <c r="X1148" s="125"/>
      <c r="Y1148" s="878"/>
      <c r="Z1148" s="36"/>
      <c r="AA1148" s="125"/>
      <c r="AB1148" s="878"/>
    </row>
    <row r="1149" spans="1:30">
      <c r="A1149" s="884" t="s">
        <v>464</v>
      </c>
      <c r="B1149" s="36">
        <f>IF(ISBLANK('TRNSYS-TUD'!$Z71),"",'TRNSYS-TUD'!$Z71)</f>
        <v>32174.05</v>
      </c>
      <c r="C1149" s="11" t="str">
        <f>IF(ISBLANK('TRNSYS-TUD'!$AA71),"",'TRNSYS-TUD'!$AA71)</f>
        <v>08-Jul</v>
      </c>
      <c r="D1149" s="878">
        <f>IF(ISBLANK('TRNSYS-TUD'!$AB71),"",'TRNSYS-TUD'!$AB71)</f>
        <v>15</v>
      </c>
      <c r="E1149" s="36">
        <f>IF(ISBLANK('DOE22'!$Z71),"",'DOE22'!$Z71)</f>
        <v>31401</v>
      </c>
      <c r="F1149" s="125">
        <f>IF(ISBLANK('DOE22'!$AA71),"",'DOE22'!$AA71)</f>
        <v>37092</v>
      </c>
      <c r="G1149" s="878">
        <f>IF(ISBLANK('DOE22'!$AB71),"",'DOE22'!$AB71)</f>
        <v>15</v>
      </c>
      <c r="H1149" s="36">
        <f>IF(ISBLANK(DOE21E!$Z71),"",DOE21E!$Z71)</f>
        <v>31455</v>
      </c>
      <c r="I1149" s="125">
        <f>IF(ISBLANK(DOE21E!$AA71),"",DOE21E!$AA71)</f>
        <v>37092</v>
      </c>
      <c r="J1149" s="878">
        <f>IF(ISBLANK(DOE21E!$AB71),"",DOE21E!$AB71)</f>
        <v>15</v>
      </c>
      <c r="K1149" s="36">
        <f>IF(ISBLANK(EnergyPlus1.0!$Z71),"",EnergyPlus1.0!$Z71)</f>
        <v>32733.255596879997</v>
      </c>
      <c r="L1149" s="886">
        <f>IF(ISBLANK(EnergyPlus1.0!$AA71),"",EnergyPlus1.0!$AA71)</f>
        <v>40379</v>
      </c>
      <c r="M1149" s="887">
        <f>IF(ISBLANK(EnergyPlus1.0!$AB71),"",EnergyPlus1.0!$AB71)</f>
        <v>15</v>
      </c>
      <c r="N1149" s="36" t="str">
        <f>IF(ISBLANK(CodyRun!$Z71),"",CodyRun!$Z71)</f>
        <v/>
      </c>
      <c r="O1149" s="125" t="str">
        <f>IF(ISBLANK(CodyRun!$AA71),"",CodyRun!$AA71)</f>
        <v/>
      </c>
      <c r="P1149" s="878" t="str">
        <f>IF(ISBLANK(CodyRun!$AB71),"",CodyRun!$AB71)</f>
        <v/>
      </c>
      <c r="Q1149" s="36">
        <f>IF(ISBLANK('HOT3000'!$Z71),"",'HOT3000'!$Z71)</f>
        <v>32072</v>
      </c>
      <c r="R1149" s="125">
        <f>IF(ISBLANK('HOT3000'!$AA71),"",'HOT3000'!$AA71)</f>
        <v>37822</v>
      </c>
      <c r="S1149" s="878">
        <f>IF(ISBLANK('HOT3000'!$AB71),"",'HOT3000'!$AB71)</f>
        <v>15</v>
      </c>
      <c r="T1149" s="36">
        <f>IF(ISBLANK(YourData!$Z71),"",YourData!$Z71)</f>
        <v>33059.131596184387</v>
      </c>
      <c r="U1149" s="886" t="str">
        <f>IF(ISBLANK(YourData!$AA71),"",YourData!$AA71)</f>
        <v>20-Jul</v>
      </c>
      <c r="V1149" s="887">
        <f>IF(ISBLANK(YourData!$AB71),"",YourData!$AB71)</f>
        <v>15</v>
      </c>
      <c r="W1149" s="36"/>
      <c r="X1149" s="125"/>
      <c r="Y1149" s="878"/>
      <c r="Z1149" s="36"/>
      <c r="AA1149" s="125"/>
      <c r="AB1149" s="878"/>
    </row>
    <row r="1150" spans="1:30">
      <c r="A1150" s="884" t="s">
        <v>465</v>
      </c>
      <c r="B1150" s="36">
        <f>IF(ISBLANK('TRNSYS-TUD'!$Z72),"",'TRNSYS-TUD'!$Z72)</f>
        <v>32174.05</v>
      </c>
      <c r="C1150" s="11" t="str">
        <f>IF(ISBLANK('TRNSYS-TUD'!$AA72),"",'TRNSYS-TUD'!$AA72)</f>
        <v>08-Jul</v>
      </c>
      <c r="D1150" s="878">
        <f>IF(ISBLANK('TRNSYS-TUD'!$AB72),"",'TRNSYS-TUD'!$AB72)</f>
        <v>15</v>
      </c>
      <c r="E1150" s="36">
        <f>IF(ISBLANK('DOE22'!$Z72),"",'DOE22'!$Z72)</f>
        <v>31401</v>
      </c>
      <c r="F1150" s="125">
        <f>IF(ISBLANK('DOE22'!$AA72),"",'DOE22'!$AA72)</f>
        <v>37092</v>
      </c>
      <c r="G1150" s="878">
        <f>IF(ISBLANK('DOE22'!$AB72),"",'DOE22'!$AB72)</f>
        <v>15</v>
      </c>
      <c r="H1150" s="36">
        <f>IF(ISBLANK(DOE21E!$Z72),"",DOE21E!$Z72)</f>
        <v>31455</v>
      </c>
      <c r="I1150" s="125">
        <f>IF(ISBLANK(DOE21E!$AA72),"",DOE21E!$AA72)</f>
        <v>37092</v>
      </c>
      <c r="J1150" s="878">
        <f>IF(ISBLANK(DOE21E!$AB72),"",DOE21E!$AB72)</f>
        <v>15</v>
      </c>
      <c r="K1150" s="36">
        <f>IF(ISBLANK(EnergyPlus1.0!$Z72),"",EnergyPlus1.0!$Z72)</f>
        <v>32733.255596879444</v>
      </c>
      <c r="L1150" s="886">
        <f>IF(ISBLANK(EnergyPlus1.0!$AA72),"",EnergyPlus1.0!$AA72)</f>
        <v>40379</v>
      </c>
      <c r="M1150" s="887">
        <f>IF(ISBLANK(EnergyPlus1.0!$AB72),"",EnergyPlus1.0!$AB72)</f>
        <v>15</v>
      </c>
      <c r="N1150" s="36" t="str">
        <f>IF(ISBLANK(CodyRun!$Z72),"",CodyRun!$Z72)</f>
        <v/>
      </c>
      <c r="O1150" s="125" t="str">
        <f>IF(ISBLANK(CodyRun!$AA72),"",CodyRun!$AA72)</f>
        <v/>
      </c>
      <c r="P1150" s="878" t="str">
        <f>IF(ISBLANK(CodyRun!$AB72),"",CodyRun!$AB72)</f>
        <v/>
      </c>
      <c r="Q1150" s="36">
        <f>IF(ISBLANK('HOT3000'!$Z72),"",'HOT3000'!$Z72)</f>
        <v>32072</v>
      </c>
      <c r="R1150" s="125">
        <f>IF(ISBLANK('HOT3000'!$AA72),"",'HOT3000'!$AA72)</f>
        <v>37822</v>
      </c>
      <c r="S1150" s="878">
        <f>IF(ISBLANK('HOT3000'!$AB72),"",'HOT3000'!$AB72)</f>
        <v>15</v>
      </c>
      <c r="T1150" s="36">
        <f>IF(ISBLANK(YourData!$Z72),"",YourData!$Z72)</f>
        <v>33059.131596184176</v>
      </c>
      <c r="U1150" s="886" t="str">
        <f>IF(ISBLANK(YourData!$AA72),"",YourData!$AA72)</f>
        <v>20-Jul</v>
      </c>
      <c r="V1150" s="887">
        <f>IF(ISBLANK(YourData!$AB72),"",YourData!$AB72)</f>
        <v>15</v>
      </c>
      <c r="W1150" s="36"/>
      <c r="X1150" s="125"/>
      <c r="Y1150" s="878"/>
      <c r="Z1150" s="36"/>
      <c r="AA1150" s="125"/>
      <c r="AB1150" s="878"/>
    </row>
    <row r="1151" spans="1:30">
      <c r="A1151" s="884" t="s">
        <v>466</v>
      </c>
      <c r="B1151" s="36">
        <f>IF(ISBLANK('TRNSYS-TUD'!$Z73),"",'TRNSYS-TUD'!$Z73)</f>
        <v>32174.05</v>
      </c>
      <c r="C1151" s="11" t="str">
        <f>IF(ISBLANK('TRNSYS-TUD'!$AA73),"",'TRNSYS-TUD'!$AA73)</f>
        <v>08-Jul</v>
      </c>
      <c r="D1151" s="878">
        <f>IF(ISBLANK('TRNSYS-TUD'!$AB73),"",'TRNSYS-TUD'!$AB73)</f>
        <v>15</v>
      </c>
      <c r="E1151" s="36">
        <f>IF(ISBLANK('DOE22'!$Z73),"",'DOE22'!$Z73)</f>
        <v>31401</v>
      </c>
      <c r="F1151" s="125">
        <f>IF(ISBLANK('DOE22'!$AA73),"",'DOE22'!$AA73)</f>
        <v>37092</v>
      </c>
      <c r="G1151" s="878">
        <f>IF(ISBLANK('DOE22'!$AB73),"",'DOE22'!$AB73)</f>
        <v>15</v>
      </c>
      <c r="H1151" s="36">
        <f>IF(ISBLANK(DOE21E!$Z73),"",DOE21E!$Z73)</f>
        <v>31455</v>
      </c>
      <c r="I1151" s="125">
        <f>IF(ISBLANK(DOE21E!$AA73),"",DOE21E!$AA73)</f>
        <v>37822</v>
      </c>
      <c r="J1151" s="878">
        <f>IF(ISBLANK(DOE21E!$AB73),"",DOE21E!$AB73)</f>
        <v>15</v>
      </c>
      <c r="K1151" s="36">
        <f>IF(ISBLANK(EnergyPlus1.0!$Z73),"",EnergyPlus1.0!$Z73)</f>
        <v>32733.255596879721</v>
      </c>
      <c r="L1151" s="886">
        <f>IF(ISBLANK(EnergyPlus1.0!$AA73),"",EnergyPlus1.0!$AA73)</f>
        <v>40379</v>
      </c>
      <c r="M1151" s="887">
        <f>IF(ISBLANK(EnergyPlus1.0!$AB73),"",EnergyPlus1.0!$AB73)</f>
        <v>15</v>
      </c>
      <c r="N1151" s="36" t="str">
        <f>IF(ISBLANK(CodyRun!$Z73),"",CodyRun!$Z73)</f>
        <v/>
      </c>
      <c r="O1151" s="125" t="str">
        <f>IF(ISBLANK(CodyRun!$AA73),"",CodyRun!$AA73)</f>
        <v/>
      </c>
      <c r="P1151" s="878" t="str">
        <f>IF(ISBLANK(CodyRun!$AB73),"",CodyRun!$AB73)</f>
        <v/>
      </c>
      <c r="Q1151" s="36">
        <f>IF(ISBLANK('HOT3000'!$Z73),"",'HOT3000'!$Z73)</f>
        <v>31777</v>
      </c>
      <c r="R1151" s="125">
        <f>IF(ISBLANK('HOT3000'!$AA73),"",'HOT3000'!$AA73)</f>
        <v>37810</v>
      </c>
      <c r="S1151" s="878">
        <f>IF(ISBLANK('HOT3000'!$AB73),"",'HOT3000'!$AB73)</f>
        <v>16</v>
      </c>
      <c r="T1151" s="36">
        <f>IF(ISBLANK(YourData!$Z73),"",YourData!$Z73)</f>
        <v>33059.131596184452</v>
      </c>
      <c r="U1151" s="886" t="str">
        <f>IF(ISBLANK(YourData!$AA73),"",YourData!$AA73)</f>
        <v>20-Jul</v>
      </c>
      <c r="V1151" s="887">
        <f>IF(ISBLANK(YourData!$AB73),"",YourData!$AB73)</f>
        <v>15</v>
      </c>
      <c r="W1151" s="36"/>
      <c r="X1151" s="125"/>
      <c r="Y1151" s="878"/>
      <c r="Z1151" s="36"/>
      <c r="AA1151" s="125"/>
      <c r="AB1151" s="878"/>
    </row>
    <row r="1152" spans="1:30">
      <c r="A1152" s="884" t="s">
        <v>473</v>
      </c>
      <c r="B1152" s="36">
        <f>IF(ISBLANK('TRNSYS-TUD'!$Z74),"",'TRNSYS-TUD'!$Z74)</f>
        <v>27485.51</v>
      </c>
      <c r="C1152" s="11" t="str">
        <f>IF(ISBLANK('TRNSYS-TUD'!$AA74),"",'TRNSYS-TUD'!$AA74)</f>
        <v>28-Oct</v>
      </c>
      <c r="D1152" s="878">
        <f>IF(ISBLANK('TRNSYS-TUD'!$AB74),"",'TRNSYS-TUD'!$AB74)</f>
        <v>15</v>
      </c>
      <c r="E1152" s="36">
        <f>IF(ISBLANK('DOE22'!$Z74),"",'DOE22'!$Z74)</f>
        <v>27707</v>
      </c>
      <c r="F1152" s="125">
        <f>IF(ISBLANK('DOE22'!$AA74),"",'DOE22'!$AA74)</f>
        <v>37119</v>
      </c>
      <c r="G1152" s="878">
        <f>IF(ISBLANK('DOE22'!$AB74),"",'DOE22'!$AB74)</f>
        <v>16</v>
      </c>
      <c r="H1152" s="36">
        <f>IF(ISBLANK(DOE21E!$Z74),"",DOE21E!$Z74)</f>
        <v>27706</v>
      </c>
      <c r="I1152" s="125">
        <f>IF(ISBLANK(DOE21E!$AA74),"",DOE21E!$AA74)</f>
        <v>37119</v>
      </c>
      <c r="J1152" s="878">
        <f>IF(ISBLANK(DOE21E!$AB74),"",DOE21E!$AB74)</f>
        <v>16</v>
      </c>
      <c r="K1152" s="36">
        <f>IF(ISBLANK(EnergyPlus1.0!$Z74),"",EnergyPlus1.0!$Z74)</f>
        <v>27646.425616607528</v>
      </c>
      <c r="L1152" s="886">
        <f>IF(ISBLANK(EnergyPlus1.0!$AA74),"",EnergyPlus1.0!$AA74)</f>
        <v>40358</v>
      </c>
      <c r="M1152" s="887">
        <f>IF(ISBLANK(EnergyPlus1.0!$AB74),"",EnergyPlus1.0!$AB74)</f>
        <v>16</v>
      </c>
      <c r="N1152" s="36">
        <f>IF(ISBLANK(CodyRun!$Z74),"",CodyRun!$Z74)</f>
        <v>26567</v>
      </c>
      <c r="O1152" s="125">
        <f>IF(ISBLANK(CodyRun!$AA74),"",CodyRun!$AA74)</f>
        <v>181</v>
      </c>
      <c r="P1152" s="878">
        <f>IF(ISBLANK(CodyRun!$AB74),"",CodyRun!$AB74)</f>
        <v>16</v>
      </c>
      <c r="Q1152" s="36">
        <f>IF(ISBLANK('HOT3000'!$Z74),"",'HOT3000'!$Z74)</f>
        <v>27555</v>
      </c>
      <c r="R1152" s="125">
        <f>IF(ISBLANK('HOT3000'!$AA74),"",'HOT3000'!$AA74)</f>
        <v>37801</v>
      </c>
      <c r="S1152" s="878">
        <f>IF(ISBLANK('HOT3000'!$AB74),"",'HOT3000'!$AB74)</f>
        <v>15</v>
      </c>
      <c r="T1152" s="36">
        <f>IF(ISBLANK(YourData!$Z74),"",YourData!$Z74)</f>
        <v>27656.384975967103</v>
      </c>
      <c r="U1152" s="886" t="str">
        <f>IF(ISBLANK(YourData!$AA74),"",YourData!$AA74)</f>
        <v>29-Jun</v>
      </c>
      <c r="V1152" s="887">
        <f>IF(ISBLANK(YourData!$AB74),"",YourData!$AB74)</f>
        <v>16</v>
      </c>
      <c r="W1152" s="36"/>
      <c r="X1152" s="125"/>
      <c r="Y1152" s="878"/>
      <c r="Z1152" s="36"/>
      <c r="AA1152" s="125"/>
      <c r="AB1152" s="878"/>
    </row>
    <row r="1153" spans="1:28">
      <c r="A1153" s="884" t="s">
        <v>476</v>
      </c>
      <c r="B1153" s="36">
        <f>IF(ISBLANK('TRNSYS-TUD'!$Z75),"",'TRNSYS-TUD'!$Z75)</f>
        <v>30593.05</v>
      </c>
      <c r="C1153" s="11" t="str">
        <f>IF(ISBLANK('TRNSYS-TUD'!$AA75),"",'TRNSYS-TUD'!$AA75)</f>
        <v>29-Apr</v>
      </c>
      <c r="D1153" s="878">
        <f>IF(ISBLANK('TRNSYS-TUD'!$AB75),"",'TRNSYS-TUD'!$AB75)</f>
        <v>19</v>
      </c>
      <c r="E1153" s="36">
        <f>IF(ISBLANK('DOE22'!$Z75),"",'DOE22'!$Z75)</f>
        <v>31188</v>
      </c>
      <c r="F1153" s="125">
        <f>IF(ISBLANK('DOE22'!$AA75),"",'DOE22'!$AA75)</f>
        <v>37092</v>
      </c>
      <c r="G1153" s="878">
        <f>IF(ISBLANK('DOE22'!$AB75),"",'DOE22'!$AB75)</f>
        <v>15</v>
      </c>
      <c r="H1153" s="36">
        <f>IF(ISBLANK(DOE21E!$Z75),"",DOE21E!$Z75)</f>
        <v>31188</v>
      </c>
      <c r="I1153" s="125">
        <f>IF(ISBLANK(DOE21E!$AA75),"",DOE21E!$AA75)</f>
        <v>37092</v>
      </c>
      <c r="J1153" s="878">
        <f>IF(ISBLANK(DOE21E!$AB75),"",DOE21E!$AB75)</f>
        <v>15</v>
      </c>
      <c r="K1153" s="36">
        <f>IF(ISBLANK(EnergyPlus1.0!$Z75),"",EnergyPlus1.0!$Z75)</f>
        <v>31177.750996972223</v>
      </c>
      <c r="L1153" s="886">
        <f>IF(ISBLANK(EnergyPlus1.0!$AA75),"",EnergyPlus1.0!$AA75)</f>
        <v>40346</v>
      </c>
      <c r="M1153" s="887">
        <f>IF(ISBLANK(EnergyPlus1.0!$AB75),"",EnergyPlus1.0!$AB75)</f>
        <v>14</v>
      </c>
      <c r="N1153" s="36">
        <f>IF(ISBLANK(CodyRun!$Z75),"",CodyRun!$Z75)</f>
        <v>29948</v>
      </c>
      <c r="O1153" s="125">
        <f>IF(ISBLANK(CodyRun!$AA75),"",CodyRun!$AA75)</f>
        <v>169</v>
      </c>
      <c r="P1153" s="878">
        <f>IF(ISBLANK(CodyRun!$AB75),"",CodyRun!$AB75)</f>
        <v>14</v>
      </c>
      <c r="Q1153" s="36">
        <f>IF(ISBLANK('HOT3000'!$Z75),"",'HOT3000'!$Z75)</f>
        <v>31097</v>
      </c>
      <c r="R1153" s="125">
        <f>IF(ISBLANK('HOT3000'!$AA75),"",'HOT3000'!$AA75)</f>
        <v>37789</v>
      </c>
      <c r="S1153" s="878">
        <f>IF(ISBLANK('HOT3000'!$AB75),"",'HOT3000'!$AB75)</f>
        <v>13</v>
      </c>
      <c r="T1153" s="36">
        <f>IF(ISBLANK(YourData!$Z75),"",YourData!$Z75)</f>
        <v>31194.489709234629</v>
      </c>
      <c r="U1153" s="886" t="str">
        <f>IF(ISBLANK(YourData!$AA75),"",YourData!$AA75)</f>
        <v>17-Jun</v>
      </c>
      <c r="V1153" s="887">
        <f>IF(ISBLANK(YourData!$AB75),"",YourData!$AB75)</f>
        <v>14</v>
      </c>
      <c r="W1153" s="36"/>
      <c r="X1153" s="125"/>
      <c r="Y1153" s="878"/>
      <c r="Z1153" s="36"/>
      <c r="AA1153" s="125"/>
      <c r="AB1153" s="878"/>
    </row>
    <row r="1154" spans="1:28">
      <c r="A1154" s="884" t="s">
        <v>478</v>
      </c>
      <c r="B1154" s="36">
        <f>IF(ISBLANK('TRNSYS-TUD'!$Z76),"",'TRNSYS-TUD'!$Z76)</f>
        <v>27329.599999999999</v>
      </c>
      <c r="C1154" s="11" t="str">
        <f>IF(ISBLANK('TRNSYS-TUD'!$AA76),"",'TRNSYS-TUD'!$AA76)</f>
        <v>28-Sep</v>
      </c>
      <c r="D1154" s="878">
        <f>IF(ISBLANK('TRNSYS-TUD'!$AB76),"",'TRNSYS-TUD'!$AB76)</f>
        <v>15</v>
      </c>
      <c r="E1154" s="36">
        <f>IF(ISBLANK('DOE22'!$Z76),"",'DOE22'!$Z76)</f>
        <v>27878</v>
      </c>
      <c r="F1154" s="125">
        <f>IF(ISBLANK('DOE22'!$AA76),"",'DOE22'!$AA76)</f>
        <v>38213</v>
      </c>
      <c r="G1154" s="878">
        <f>IF(ISBLANK('DOE22'!$AB76),"",'DOE22'!$AB76)</f>
        <v>16</v>
      </c>
      <c r="H1154" s="36">
        <f>IF(ISBLANK(DOE21E!$Z76),"",DOE21E!$Z76)</f>
        <v>27878</v>
      </c>
      <c r="I1154" s="125">
        <f>IF(ISBLANK(DOE21E!$AA76),"",DOE21E!$AA76)</f>
        <v>38191</v>
      </c>
      <c r="J1154" s="878">
        <f>IF(ISBLANK(DOE21E!$AB76),"",DOE21E!$AB76)</f>
        <v>16</v>
      </c>
      <c r="K1154" s="36">
        <f>IF(ISBLANK(EnergyPlus1.0!$Z76),"",EnergyPlus1.0!$Z76)</f>
        <v>27652.695428857136</v>
      </c>
      <c r="L1154" s="886">
        <f>IF(ISBLANK(EnergyPlus1.0!$AA76),"",EnergyPlus1.0!$AA76)</f>
        <v>40358</v>
      </c>
      <c r="M1154" s="887">
        <f>IF(ISBLANK(EnergyPlus1.0!$AB76),"",EnergyPlus1.0!$AB76)</f>
        <v>16</v>
      </c>
      <c r="N1154" s="36">
        <f>IF(ISBLANK(CodyRun!$Z76),"",CodyRun!$Z76)</f>
        <v>26675</v>
      </c>
      <c r="O1154" s="125">
        <f>IF(ISBLANK(CodyRun!$AA76),"",CodyRun!$AA76)</f>
        <v>202</v>
      </c>
      <c r="P1154" s="878">
        <f>IF(ISBLANK(CodyRun!$AB76),"",CodyRun!$AB76)</f>
        <v>16</v>
      </c>
      <c r="Q1154" s="36">
        <f>IF(ISBLANK('HOT3000'!$Z76),"",'HOT3000'!$Z76)</f>
        <v>28343</v>
      </c>
      <c r="R1154" s="125">
        <f>IF(ISBLANK('HOT3000'!$AA76),"",'HOT3000'!$AA76)</f>
        <v>37764</v>
      </c>
      <c r="S1154" s="878">
        <f>IF(ISBLANK('HOT3000'!$AB76),"",'HOT3000'!$AB76)</f>
        <v>15</v>
      </c>
      <c r="T1154" s="36">
        <f>IF(ISBLANK(YourData!$Z76),"",YourData!$Z76)</f>
        <v>27731.138064104824</v>
      </c>
      <c r="U1154" s="886" t="str">
        <f>IF(ISBLANK(YourData!$AA76),"",YourData!$AA76)</f>
        <v>29-Jun</v>
      </c>
      <c r="V1154" s="887">
        <f>IF(ISBLANK(YourData!$AB76),"",YourData!$AB76)</f>
        <v>16</v>
      </c>
      <c r="W1154" s="36"/>
      <c r="X1154" s="125"/>
      <c r="Y1154" s="878"/>
      <c r="Z1154" s="36"/>
      <c r="AA1154" s="125"/>
      <c r="AB1154" s="878"/>
    </row>
    <row r="1155" spans="1:28">
      <c r="A1155" s="884" t="s">
        <v>479</v>
      </c>
      <c r="B1155" s="36">
        <f>IF(ISBLANK('TRNSYS-TUD'!$Z77),"",'TRNSYS-TUD'!$Z77)</f>
        <v>27383.59</v>
      </c>
      <c r="C1155" s="11" t="str">
        <f>IF(ISBLANK('TRNSYS-TUD'!$AA77),"",'TRNSYS-TUD'!$AA77)</f>
        <v>12-Mai</v>
      </c>
      <c r="D1155" s="878">
        <f>IF(ISBLANK('TRNSYS-TUD'!$AB77),"",'TRNSYS-TUD'!$AB77)</f>
        <v>15</v>
      </c>
      <c r="E1155" s="36">
        <f>IF(ISBLANK('DOE22'!$Z77),"",'DOE22'!$Z77)</f>
        <v>27868</v>
      </c>
      <c r="F1155" s="125">
        <f>IF(ISBLANK('DOE22'!$AA77),"",'DOE22'!$AA77)</f>
        <v>37484</v>
      </c>
      <c r="G1155" s="878">
        <f>IF(ISBLANK('DOE22'!$AB77),"",'DOE22'!$AB77)</f>
        <v>16</v>
      </c>
      <c r="H1155" s="36">
        <f>IF(ISBLANK(DOE21E!$Z77),"",DOE21E!$Z77)</f>
        <v>27866</v>
      </c>
      <c r="I1155" s="125">
        <f>IF(ISBLANK(DOE21E!$AA77),"",DOE21E!$AA77)</f>
        <v>37484</v>
      </c>
      <c r="J1155" s="878">
        <f>IF(ISBLANK(DOE21E!$AB77),"",DOE21E!$AB77)</f>
        <v>16</v>
      </c>
      <c r="K1155" s="36">
        <f>IF(ISBLANK(EnergyPlus1.0!$Z77),"",EnergyPlus1.0!$Z77)</f>
        <v>27658.791782768196</v>
      </c>
      <c r="L1155" s="886">
        <f>IF(ISBLANK(EnergyPlus1.0!$AA77),"",EnergyPlus1.0!$AA77)</f>
        <v>40358</v>
      </c>
      <c r="M1155" s="887">
        <f>IF(ISBLANK(EnergyPlus1.0!$AB77),"",EnergyPlus1.0!$AB77)</f>
        <v>16</v>
      </c>
      <c r="N1155" s="36">
        <f>IF(ISBLANK(CodyRun!$Z77),"",CodyRun!$Z77)</f>
        <v>26514</v>
      </c>
      <c r="O1155" s="125">
        <f>IF(ISBLANK(CodyRun!$AA77),"",CodyRun!$AA77)</f>
        <v>181</v>
      </c>
      <c r="P1155" s="878">
        <f>IF(ISBLANK(CodyRun!$AB77),"",CodyRun!$AB77)</f>
        <v>16</v>
      </c>
      <c r="Q1155" s="36">
        <f>IF(ISBLANK('HOT3000'!$Z77),"",'HOT3000'!$Z77)</f>
        <v>27636</v>
      </c>
      <c r="R1155" s="125">
        <f>IF(ISBLANK('HOT3000'!$AA77),"",'HOT3000'!$AA77)</f>
        <v>37801</v>
      </c>
      <c r="S1155" s="878">
        <f>IF(ISBLANK('HOT3000'!$AB77),"",'HOT3000'!$AB77)</f>
        <v>15</v>
      </c>
      <c r="T1155" s="36">
        <f>IF(ISBLANK(YourData!$Z77),"",YourData!$Z77)</f>
        <v>27698.350646599745</v>
      </c>
      <c r="U1155" s="886" t="str">
        <f>IF(ISBLANK(YourData!$AA77),"",YourData!$AA77)</f>
        <v>29-Jun</v>
      </c>
      <c r="V1155" s="887">
        <f>IF(ISBLANK(YourData!$AB77),"",YourData!$AB77)</f>
        <v>16</v>
      </c>
      <c r="W1155" s="36"/>
      <c r="X1155" s="125"/>
      <c r="Y1155" s="878"/>
      <c r="Z1155" s="36"/>
      <c r="AA1155" s="125"/>
      <c r="AB1155" s="878"/>
    </row>
    <row r="1156" spans="1:28">
      <c r="A1156" s="884" t="s">
        <v>480</v>
      </c>
      <c r="B1156" s="36">
        <f>IF(ISBLANK('TRNSYS-TUD'!$Z78),"",'TRNSYS-TUD'!$Z78)</f>
        <v>27739.77</v>
      </c>
      <c r="C1156" s="11" t="str">
        <f>IF(ISBLANK('TRNSYS-TUD'!$AA78),"",'TRNSYS-TUD'!$AA78)</f>
        <v>26-Jul</v>
      </c>
      <c r="D1156" s="878">
        <f>IF(ISBLANK('TRNSYS-TUD'!$AB78),"",'TRNSYS-TUD'!$AB78)</f>
        <v>16</v>
      </c>
      <c r="E1156" s="36">
        <f>IF(ISBLANK('DOE22'!$Z78),"",'DOE22'!$Z78)</f>
        <v>27466</v>
      </c>
      <c r="F1156" s="125">
        <f>IF(ISBLANK('DOE22'!$AA78),"",'DOE22'!$AA78)</f>
        <v>37445</v>
      </c>
      <c r="G1156" s="878">
        <f>IF(ISBLANK('DOE22'!$AB78),"",'DOE22'!$AB78)</f>
        <v>16</v>
      </c>
      <c r="H1156" s="36">
        <f>IF(ISBLANK(DOE21E!$Z78),"",DOE21E!$Z78)</f>
        <v>27466</v>
      </c>
      <c r="I1156" s="125">
        <f>IF(ISBLANK(DOE21E!$AA78),"",DOE21E!$AA78)</f>
        <v>37445</v>
      </c>
      <c r="J1156" s="878">
        <f>IF(ISBLANK(DOE21E!$AB78),"",DOE21E!$AB78)</f>
        <v>16</v>
      </c>
      <c r="K1156" s="36">
        <f>IF(ISBLANK(EnergyPlus1.0!$Z78),"",EnergyPlus1.0!$Z78)</f>
        <v>27576.513708109</v>
      </c>
      <c r="L1156" s="886">
        <f>IF(ISBLANK(EnergyPlus1.0!$AA78),"",EnergyPlus1.0!$AA78)</f>
        <v>40358</v>
      </c>
      <c r="M1156" s="887">
        <f>IF(ISBLANK(EnergyPlus1.0!$AB78),"",EnergyPlus1.0!$AB78)</f>
        <v>16</v>
      </c>
      <c r="N1156" s="36">
        <f>IF(ISBLANK(CodyRun!$Z78),"",CodyRun!$Z78)</f>
        <v>26683</v>
      </c>
      <c r="O1156" s="125">
        <f>IF(ISBLANK(CodyRun!$AA78),"",CodyRun!$AA78)</f>
        <v>181</v>
      </c>
      <c r="P1156" s="878">
        <f>IF(ISBLANK(CodyRun!$AB78),"",CodyRun!$AB78)</f>
        <v>16</v>
      </c>
      <c r="Q1156" s="36">
        <f>IF(ISBLANK('HOT3000'!$Z78),"",'HOT3000'!$Z78)</f>
        <v>27462</v>
      </c>
      <c r="R1156" s="125">
        <f>IF(ISBLANK('HOT3000'!$AA78),"",'HOT3000'!$AA78)</f>
        <v>37801</v>
      </c>
      <c r="S1156" s="878">
        <f>IF(ISBLANK('HOT3000'!$AB78),"",'HOT3000'!$AB78)</f>
        <v>15</v>
      </c>
      <c r="T1156" s="36">
        <f>IF(ISBLANK(YourData!$Z78),"",YourData!$Z78)</f>
        <v>27564.79756733809</v>
      </c>
      <c r="U1156" s="886" t="str">
        <f>IF(ISBLANK(YourData!$AA78),"",YourData!$AA78)</f>
        <v>29-Jun</v>
      </c>
      <c r="V1156" s="887">
        <f>IF(ISBLANK(YourData!$AB78),"",YourData!$AB78)</f>
        <v>16</v>
      </c>
      <c r="W1156" s="36"/>
      <c r="X1156" s="125"/>
      <c r="Y1156" s="878"/>
      <c r="Z1156" s="36"/>
      <c r="AA1156" s="125"/>
      <c r="AB1156" s="878"/>
    </row>
    <row r="1157" spans="1:28">
      <c r="A1157" s="884" t="s">
        <v>481</v>
      </c>
      <c r="B1157" s="36">
        <f>IF(ISBLANK('TRNSYS-TUD'!$Z79),"",'TRNSYS-TUD'!$Z79)</f>
        <v>19834.099999999999</v>
      </c>
      <c r="C1157" s="11" t="str">
        <f>IF(ISBLANK('TRNSYS-TUD'!$AA79),"",'TRNSYS-TUD'!$AA79)</f>
        <v>29-Mai</v>
      </c>
      <c r="D1157" s="878">
        <f>IF(ISBLANK('TRNSYS-TUD'!$AB79),"",'TRNSYS-TUD'!$AB79)</f>
        <v>15</v>
      </c>
      <c r="E1157" s="36">
        <f>IF(ISBLANK('DOE22'!$Z79),"",'DOE22'!$Z79)</f>
        <v>19576</v>
      </c>
      <c r="F1157" s="125">
        <f>IF(ISBLANK('DOE22'!$AA79),"",'DOE22'!$AA79)</f>
        <v>37370</v>
      </c>
      <c r="G1157" s="878">
        <f>IF(ISBLANK('DOE22'!$AB79),"",'DOE22'!$AB79)</f>
        <v>16</v>
      </c>
      <c r="H1157" s="36">
        <f>IF(ISBLANK(DOE21E!$Z79),"",DOE21E!$Z79)</f>
        <v>19575</v>
      </c>
      <c r="I1157" s="125">
        <f>IF(ISBLANK(DOE21E!$AA79),"",DOE21E!$AA79)</f>
        <v>37370</v>
      </c>
      <c r="J1157" s="878">
        <f>IF(ISBLANK(DOE21E!$AB79),"",DOE21E!$AB79)</f>
        <v>16</v>
      </c>
      <c r="K1157" s="36">
        <f>IF(ISBLANK(EnergyPlus1.0!$Z79),"",EnergyPlus1.0!$Z79)</f>
        <v>19638.765670699806</v>
      </c>
      <c r="L1157" s="886">
        <f>IF(ISBLANK(EnergyPlus1.0!$AA79),"",EnergyPlus1.0!$AA79)</f>
        <v>40379</v>
      </c>
      <c r="M1157" s="887">
        <f>IF(ISBLANK(EnergyPlus1.0!$AB79),"",EnergyPlus1.0!$AB79)</f>
        <v>15</v>
      </c>
      <c r="N1157" s="36">
        <f>IF(ISBLANK(CodyRun!$Z79),"",CodyRun!$Z79)</f>
        <v>18776</v>
      </c>
      <c r="O1157" s="125">
        <f>IF(ISBLANK(CodyRun!$AA79),"",CodyRun!$AA79)</f>
        <v>156</v>
      </c>
      <c r="P1157" s="878">
        <f>IF(ISBLANK(CodyRun!$AB79),"",CodyRun!$AB79)</f>
        <v>15</v>
      </c>
      <c r="Q1157" s="36">
        <f>IF(ISBLANK('HOT3000'!$Z79),"",'HOT3000'!$Z79)</f>
        <v>19626</v>
      </c>
      <c r="R1157" s="125">
        <f>IF(ISBLANK('HOT3000'!$AA79),"",'HOT3000'!$AA79)</f>
        <v>37810</v>
      </c>
      <c r="S1157" s="878">
        <f>IF(ISBLANK('HOT3000'!$AB79),"",'HOT3000'!$AB79)</f>
        <v>15</v>
      </c>
      <c r="T1157" s="36">
        <f>IF(ISBLANK(YourData!$Z79),"",YourData!$Z79)</f>
        <v>19688.516857994</v>
      </c>
      <c r="U1157" s="886" t="str">
        <f>IF(ISBLANK(YourData!$AA79),"",YourData!$AA79)</f>
        <v>20-Jul</v>
      </c>
      <c r="V1157" s="887">
        <f>IF(ISBLANK(YourData!$AB79),"",YourData!$AB79)</f>
        <v>15</v>
      </c>
      <c r="W1157" s="36"/>
      <c r="X1157" s="125"/>
      <c r="Y1157" s="878"/>
      <c r="Z1157" s="36"/>
      <c r="AA1157" s="125"/>
      <c r="AB1157" s="878"/>
    </row>
    <row r="1158" spans="1:28">
      <c r="A1158" s="884" t="s">
        <v>482</v>
      </c>
      <c r="B1158" s="36">
        <f>IF(ISBLANK('TRNSYS-TUD'!$Z80),"",'TRNSYS-TUD'!$Z80)</f>
        <v>19575</v>
      </c>
      <c r="C1158" s="11" t="str">
        <f>IF(ISBLANK('TRNSYS-TUD'!$AA80),"",'TRNSYS-TUD'!$AA80)</f>
        <v>30-Aug</v>
      </c>
      <c r="D1158" s="878">
        <f>IF(ISBLANK('TRNSYS-TUD'!$AB80),"",'TRNSYS-TUD'!$AB80)</f>
        <v>16</v>
      </c>
      <c r="E1158" s="36">
        <f>IF(ISBLANK('DOE22'!$Z80),"",'DOE22'!$Z80)</f>
        <v>19766</v>
      </c>
      <c r="F1158" s="125">
        <f>IF(ISBLANK('DOE22'!$AA80),"",'DOE22'!$AA80)</f>
        <v>37370</v>
      </c>
      <c r="G1158" s="878">
        <f>IF(ISBLANK('DOE22'!$AB80),"",'DOE22'!$AB80)</f>
        <v>16</v>
      </c>
      <c r="H1158" s="36">
        <f>IF(ISBLANK(DOE21E!$Z80),"",DOE21E!$Z80)</f>
        <v>19766</v>
      </c>
      <c r="I1158" s="125">
        <f>IF(ISBLANK(DOE21E!$AA80),"",DOE21E!$AA80)</f>
        <v>37370</v>
      </c>
      <c r="J1158" s="878">
        <f>IF(ISBLANK(DOE21E!$AB80),"",DOE21E!$AB80)</f>
        <v>16</v>
      </c>
      <c r="K1158" s="36">
        <f>IF(ISBLANK(EnergyPlus1.0!$Z80),"",EnergyPlus1.0!$Z80)</f>
        <v>19726.320024435558</v>
      </c>
      <c r="L1158" s="886">
        <f>IF(ISBLANK(EnergyPlus1.0!$AA80),"",EnergyPlus1.0!$AA80)</f>
        <v>40379</v>
      </c>
      <c r="M1158" s="887">
        <f>IF(ISBLANK(EnergyPlus1.0!$AB80),"",EnergyPlus1.0!$AB80)</f>
        <v>15</v>
      </c>
      <c r="N1158" s="36">
        <f>IF(ISBLANK(CodyRun!$Z80),"",CodyRun!$Z80)</f>
        <v>18794</v>
      </c>
      <c r="O1158" s="125">
        <f>IF(ISBLANK(CodyRun!$AA80),"",CodyRun!$AA80)</f>
        <v>156</v>
      </c>
      <c r="P1158" s="878">
        <f>IF(ISBLANK(CodyRun!$AB80),"",CodyRun!$AB80)</f>
        <v>15</v>
      </c>
      <c r="Q1158" s="36">
        <f>IF(ISBLANK('HOT3000'!$Z80),"",'HOT3000'!$Z80)</f>
        <v>19799</v>
      </c>
      <c r="R1158" s="125">
        <f>IF(ISBLANK('HOT3000'!$AA80),"",'HOT3000'!$AA80)</f>
        <v>37849</v>
      </c>
      <c r="S1158" s="878">
        <f>IF(ISBLANK('HOT3000'!$AB80),"",'HOT3000'!$AB80)</f>
        <v>15</v>
      </c>
      <c r="T1158" s="36">
        <f>IF(ISBLANK(YourData!$Z80),"",YourData!$Z80)</f>
        <v>19820.563697124348</v>
      </c>
      <c r="U1158" s="886" t="str">
        <f>IF(ISBLANK(YourData!$AA80),"",YourData!$AA80)</f>
        <v>20-Jul</v>
      </c>
      <c r="V1158" s="887">
        <f>IF(ISBLANK(YourData!$AB80),"",YourData!$AB80)</f>
        <v>15</v>
      </c>
      <c r="W1158" s="36"/>
      <c r="X1158" s="125"/>
      <c r="Y1158" s="878"/>
      <c r="Z1158" s="36"/>
      <c r="AA1158" s="125"/>
      <c r="AB1158" s="878"/>
    </row>
    <row r="1159" spans="1:28">
      <c r="A1159" s="884" t="s">
        <v>483</v>
      </c>
      <c r="B1159" s="36">
        <f>IF(ISBLANK('TRNSYS-TUD'!$Z81),"",'TRNSYS-TUD'!$Z81)</f>
        <v>20075.2</v>
      </c>
      <c r="C1159" s="11" t="str">
        <f>IF(ISBLANK('TRNSYS-TUD'!$AA81),"",'TRNSYS-TUD'!$AA81)</f>
        <v>17-Jun</v>
      </c>
      <c r="D1159" s="878">
        <f>IF(ISBLANK('TRNSYS-TUD'!$AB81),"",'TRNSYS-TUD'!$AB81)</f>
        <v>16</v>
      </c>
      <c r="E1159" s="36">
        <f>IF(ISBLANK('DOE22'!$Z81),"",'DOE22'!$Z81)</f>
        <v>19475</v>
      </c>
      <c r="F1159" s="125">
        <f>IF(ISBLANK('DOE22'!$AA81),"",'DOE22'!$AA81)</f>
        <v>37370</v>
      </c>
      <c r="G1159" s="878">
        <f>IF(ISBLANK('DOE22'!$AB81),"",'DOE22'!$AB81)</f>
        <v>16</v>
      </c>
      <c r="H1159" s="36">
        <f>IF(ISBLANK(DOE21E!$Z81),"",DOE21E!$Z81)</f>
        <v>19474</v>
      </c>
      <c r="I1159" s="125">
        <f>IF(ISBLANK(DOE21E!$AA81),"",DOE21E!$AA81)</f>
        <v>37370</v>
      </c>
      <c r="J1159" s="878">
        <f>IF(ISBLANK(DOE21E!$AB81),"",DOE21E!$AB81)</f>
        <v>16</v>
      </c>
      <c r="K1159" s="36">
        <f>IF(ISBLANK(EnergyPlus1.0!$Z81),"",EnergyPlus1.0!$Z81)</f>
        <v>19539.708108324583</v>
      </c>
      <c r="L1159" s="886">
        <f>IF(ISBLANK(EnergyPlus1.0!$AA81),"",EnergyPlus1.0!$AA81)</f>
        <v>40379</v>
      </c>
      <c r="M1159" s="887">
        <f>IF(ISBLANK(EnergyPlus1.0!$AB81),"",EnergyPlus1.0!$AB81)</f>
        <v>15</v>
      </c>
      <c r="N1159" s="36">
        <f>IF(ISBLANK(CodyRun!$Z81),"",CodyRun!$Z81)</f>
        <v>18764</v>
      </c>
      <c r="O1159" s="125">
        <f>IF(ISBLANK(CodyRun!$AA81),"",CodyRun!$AA81)</f>
        <v>202</v>
      </c>
      <c r="P1159" s="878">
        <f>IF(ISBLANK(CodyRun!$AB81),"",CodyRun!$AB81)</f>
        <v>15</v>
      </c>
      <c r="Q1159" s="36">
        <f>IF(ISBLANK('HOT3000'!$Z81),"",'HOT3000'!$Z81)</f>
        <v>19497</v>
      </c>
      <c r="R1159" s="125">
        <f>IF(ISBLANK('HOT3000'!$AA81),"",'HOT3000'!$AA81)</f>
        <v>37776</v>
      </c>
      <c r="S1159" s="878">
        <f>IF(ISBLANK('HOT3000'!$AB81),"",'HOT3000'!$AB81)</f>
        <v>15</v>
      </c>
      <c r="T1159" s="36">
        <f>IF(ISBLANK(YourData!$Z81),"",YourData!$Z81)</f>
        <v>19570.147792494645</v>
      </c>
      <c r="U1159" s="886" t="str">
        <f>IF(ISBLANK(YourData!$AA81),"",YourData!$AA81)</f>
        <v>20-Jul</v>
      </c>
      <c r="V1159" s="887">
        <f>IF(ISBLANK(YourData!$AB81),"",YourData!$AB81)</f>
        <v>15</v>
      </c>
      <c r="W1159" s="36"/>
      <c r="X1159" s="125"/>
      <c r="Y1159" s="878"/>
      <c r="Z1159" s="36"/>
      <c r="AA1159" s="125"/>
      <c r="AB1159" s="878"/>
    </row>
    <row r="1160" spans="1:28">
      <c r="D1160" s="119"/>
      <c r="E1160" s="119"/>
      <c r="G1160" s="119"/>
      <c r="H1160" s="119"/>
      <c r="J1160" s="119"/>
      <c r="K1160" s="119"/>
      <c r="M1160" s="119"/>
      <c r="N1160" s="119"/>
      <c r="P1160" s="119"/>
      <c r="Q1160" s="119"/>
    </row>
    <row r="1161" spans="1:28">
      <c r="D1161" s="119"/>
      <c r="E1161" s="119"/>
      <c r="G1161" s="119"/>
      <c r="H1161" s="119"/>
      <c r="J1161" s="119"/>
      <c r="K1161" s="119"/>
      <c r="M1161" s="119"/>
      <c r="N1161" s="119"/>
      <c r="P1161" s="119"/>
      <c r="Q1161" s="119"/>
    </row>
    <row r="1162" spans="1:28">
      <c r="D1162" s="119"/>
      <c r="E1162" s="119"/>
      <c r="G1162" s="119"/>
      <c r="H1162" s="119"/>
      <c r="J1162" s="119"/>
      <c r="K1162" s="119"/>
      <c r="M1162" s="119"/>
      <c r="N1162" s="119"/>
      <c r="P1162" s="119"/>
      <c r="Q1162" s="119"/>
    </row>
    <row r="1163" spans="1:28">
      <c r="D1163" s="119"/>
      <c r="E1163" s="119"/>
      <c r="G1163" s="119"/>
      <c r="H1163" s="119"/>
      <c r="J1163" s="119"/>
      <c r="K1163" s="119"/>
      <c r="M1163" s="119"/>
      <c r="N1163" s="119"/>
      <c r="P1163" s="119"/>
      <c r="Q1163" s="119"/>
    </row>
    <row r="1164" spans="1:28">
      <c r="D1164" s="119"/>
      <c r="E1164" s="119"/>
      <c r="G1164" s="119"/>
      <c r="H1164" s="119"/>
      <c r="J1164" s="119"/>
      <c r="K1164" s="119"/>
      <c r="M1164" s="119"/>
      <c r="N1164" s="119"/>
      <c r="P1164" s="119"/>
      <c r="Q1164" s="119"/>
    </row>
    <row r="1165" spans="1:28">
      <c r="D1165" s="119"/>
      <c r="E1165" s="119"/>
      <c r="G1165" s="119"/>
      <c r="H1165" s="119"/>
      <c r="J1165" s="119"/>
      <c r="K1165" s="119"/>
      <c r="M1165" s="119"/>
      <c r="N1165" s="119"/>
      <c r="P1165" s="119"/>
      <c r="Q1165" s="119"/>
    </row>
    <row r="1166" spans="1:28">
      <c r="A1166" s="55" t="s">
        <v>453</v>
      </c>
      <c r="D1166" s="119"/>
      <c r="E1166" s="119"/>
      <c r="G1166" s="119"/>
      <c r="H1166" s="119"/>
      <c r="J1166" s="119"/>
      <c r="K1166" s="119"/>
      <c r="M1166" s="119"/>
      <c r="N1166" s="119"/>
      <c r="P1166" s="119"/>
      <c r="Q1166" s="119"/>
    </row>
    <row r="1167" spans="1:28">
      <c r="D1167" s="119"/>
      <c r="E1167" s="119"/>
      <c r="G1167" s="119"/>
      <c r="H1167" s="119"/>
      <c r="J1167" s="119"/>
      <c r="K1167" s="119"/>
      <c r="M1167" s="119"/>
      <c r="N1167" s="119"/>
      <c r="P1167" s="119"/>
      <c r="Q1167" s="119"/>
    </row>
    <row r="1168" spans="1:28">
      <c r="B1168" s="10"/>
      <c r="E1168" s="10"/>
      <c r="F1168" s="119"/>
      <c r="G1168" s="119"/>
      <c r="H1168" s="34"/>
      <c r="I1168" s="120"/>
      <c r="J1168" s="120"/>
      <c r="K1168" s="10"/>
      <c r="L1168" s="120"/>
      <c r="M1168" s="120"/>
      <c r="N1168" s="10"/>
      <c r="O1168" s="119"/>
      <c r="P1168" s="119"/>
      <c r="Q1168" s="119"/>
      <c r="R1168" s="120"/>
      <c r="S1168" s="120"/>
    </row>
    <row r="1169" spans="1:28">
      <c r="B1169" s="10" t="s">
        <v>237</v>
      </c>
      <c r="C1169" t="s">
        <v>75</v>
      </c>
      <c r="D1169" s="45" t="s">
        <v>76</v>
      </c>
      <c r="E1169" s="10" t="s">
        <v>249</v>
      </c>
      <c r="F1169" s="119" t="s">
        <v>75</v>
      </c>
      <c r="G1169" s="45" t="s">
        <v>76</v>
      </c>
      <c r="H1169" s="10" t="s">
        <v>250</v>
      </c>
      <c r="I1169" s="119" t="s">
        <v>75</v>
      </c>
      <c r="J1169" s="45" t="s">
        <v>76</v>
      </c>
      <c r="K1169" s="10" t="s">
        <v>357</v>
      </c>
      <c r="L1169" s="119" t="s">
        <v>75</v>
      </c>
      <c r="M1169" s="45" t="s">
        <v>76</v>
      </c>
      <c r="N1169" s="10" t="s">
        <v>304</v>
      </c>
      <c r="O1169" s="119" t="s">
        <v>75</v>
      </c>
      <c r="P1169" s="45" t="s">
        <v>76</v>
      </c>
      <c r="Q1169" s="10" t="s">
        <v>384</v>
      </c>
      <c r="R1169" s="119" t="s">
        <v>75</v>
      </c>
      <c r="S1169" s="45" t="s">
        <v>76</v>
      </c>
      <c r="T1169" s="10" t="str">
        <f>YourData!$J$4</f>
        <v>Tested Prg</v>
      </c>
      <c r="U1169" s="119" t="s">
        <v>75</v>
      </c>
      <c r="V1169" s="45" t="s">
        <v>76</v>
      </c>
      <c r="W1169" s="10"/>
      <c r="X1169" s="119"/>
      <c r="Y1169" s="45"/>
      <c r="Z1169" s="10"/>
      <c r="AA1169" s="119"/>
      <c r="AB1169" s="45"/>
    </row>
    <row r="1170" spans="1:28">
      <c r="A1170" t="s">
        <v>149</v>
      </c>
      <c r="B1170" s="36">
        <f>IF(ISBLANK('TRNSYS-TUD'!$AC62),"",'TRNSYS-TUD'!$AC62)</f>
        <v>34.700000000000003</v>
      </c>
      <c r="C1170" s="11" t="str">
        <f>IF(ISBLANK('TRNSYS-TUD'!$AD62),"",'TRNSYS-TUD'!$AD62)</f>
        <v>20-Jul</v>
      </c>
      <c r="D1170" s="878">
        <f>IF(ISBLANK('TRNSYS-TUD'!$AE62),"",'TRNSYS-TUD'!$AE62)</f>
        <v>15</v>
      </c>
      <c r="E1170" s="36">
        <f>IF(ISBLANK('DOE22'!$AC62),"",'DOE22'!$AC62)</f>
        <v>35</v>
      </c>
      <c r="F1170" s="125">
        <f>IF(ISBLANK('DOE22'!$AD62),"",'DOE22'!$AD62)</f>
        <v>37457</v>
      </c>
      <c r="G1170" s="878">
        <f>IF(ISBLANK('DOE22'!$AE62),"",'DOE22'!$AE62)</f>
        <v>15</v>
      </c>
      <c r="H1170" s="36">
        <f>IF(ISBLANK(DOE21E!$AC62),"",DOE21E!$AC62)</f>
        <v>35</v>
      </c>
      <c r="I1170" s="125">
        <f>IF(ISBLANK(DOE21E!$AD62),"",DOE21E!$AD62)</f>
        <v>37457</v>
      </c>
      <c r="J1170" s="878">
        <f>IF(ISBLANK(DOE21E!$AE62),"",DOE21E!$AE62)</f>
        <v>15</v>
      </c>
      <c r="K1170" s="36">
        <f>IF(ISBLANK(EnergyPlus1.0!$AC62),"",EnergyPlus1.0!$AC62)</f>
        <v>34.774999999999999</v>
      </c>
      <c r="L1170" s="886">
        <f>IF(ISBLANK(EnergyPlus1.0!$AD62),"",EnergyPlus1.0!$AD62)</f>
        <v>40379</v>
      </c>
      <c r="M1170" s="887">
        <f>IF(ISBLANK(EnergyPlus1.0!$AE62),"",EnergyPlus1.0!$AE62)</f>
        <v>15</v>
      </c>
      <c r="N1170" s="36">
        <f>IF(ISBLANK(CodyRun!$AC62),"",CodyRun!$AC62)</f>
        <v>35</v>
      </c>
      <c r="O1170" s="125">
        <f>IF(ISBLANK(CodyRun!$AD62),"",CodyRun!$AD62)</f>
        <v>202</v>
      </c>
      <c r="P1170" s="878">
        <f>IF(ISBLANK(CodyRun!$AE62),"",CodyRun!$AE62)</f>
        <v>15</v>
      </c>
      <c r="Q1170" s="36">
        <f>IF(ISBLANK('HOT3000'!$AC62),"",'HOT3000'!$AC62)</f>
        <v>35</v>
      </c>
      <c r="R1170" s="125">
        <f>IF(ISBLANK('HOT3000'!$AD62),"",'HOT3000'!$AD62)</f>
        <v>37822</v>
      </c>
      <c r="S1170" s="878">
        <f>IF(ISBLANK('HOT3000'!$AE62),"",'HOT3000'!$AE62)</f>
        <v>15</v>
      </c>
      <c r="T1170" s="36">
        <f>IF(ISBLANK(YourData!$AC62),"",YourData!$AC62)</f>
        <v>34.774999999999999</v>
      </c>
      <c r="U1170" s="886" t="str">
        <f>IF(ISBLANK(YourData!$AD62),"",YourData!$AD62)</f>
        <v>20-Jul</v>
      </c>
      <c r="V1170" s="887">
        <f>IF(ISBLANK(YourData!$AE62),"",YourData!$AE62)</f>
        <v>15</v>
      </c>
      <c r="W1170" s="36"/>
      <c r="X1170" s="125"/>
      <c r="Y1170" s="878"/>
      <c r="Z1170" s="36"/>
      <c r="AA1170" s="125"/>
      <c r="AB1170" s="878"/>
    </row>
    <row r="1171" spans="1:28">
      <c r="A1171" t="s">
        <v>221</v>
      </c>
      <c r="B1171" s="888">
        <f>IF(ISBLANK('TRNSYS-TUD'!$AF62),"",'TRNSYS-TUD'!$AF62)</f>
        <v>2.1877500000000001E-2</v>
      </c>
      <c r="C1171" s="11" t="str">
        <f>IF(ISBLANK('TRNSYS-TUD'!$AG62),"",'TRNSYS-TUD'!$AG62)</f>
        <v>02-Oct</v>
      </c>
      <c r="D1171" s="878">
        <f>IF(ISBLANK('TRNSYS-TUD'!$AH62),"",'TRNSYS-TUD'!$AH62)</f>
        <v>9</v>
      </c>
      <c r="E1171" s="888">
        <f>IF(ISBLANK('DOE22'!$AF62),"",'DOE22'!$AF62)</f>
        <v>2.2499999999999999E-2</v>
      </c>
      <c r="F1171" s="125">
        <f>IF(ISBLANK('DOE22'!$AG62),"",'DOE22'!$AG62)</f>
        <v>37531</v>
      </c>
      <c r="G1171" s="878">
        <f>IF(ISBLANK('DOE22'!$AH62),"",'DOE22'!$AH62)</f>
        <v>9</v>
      </c>
      <c r="H1171" s="888">
        <f>IF(ISBLANK(DOE21E!$AF62),"",DOE21E!$AF62)</f>
        <v>2.2499999999999999E-2</v>
      </c>
      <c r="I1171" s="125">
        <f>IF(ISBLANK(DOE21E!$AG62),"",DOE21E!$AG62)</f>
        <v>37531</v>
      </c>
      <c r="J1171" s="878">
        <f>IF(ISBLANK(DOE21E!$AH62),"",DOE21E!$AH62)</f>
        <v>9</v>
      </c>
      <c r="K1171" s="888">
        <f>IF(ISBLANK(EnergyPlus1.0!$AF62),"",EnergyPlus1.0!$AF62)</f>
        <v>2.18418081964879E-2</v>
      </c>
      <c r="L1171" s="886">
        <f>IF(ISBLANK(EnergyPlus1.0!$AG62),"",EnergyPlus1.0!$AG62)</f>
        <v>40453</v>
      </c>
      <c r="M1171" s="887">
        <f>IF(ISBLANK(EnergyPlus1.0!$AH62),"",EnergyPlus1.0!$AH62)</f>
        <v>9</v>
      </c>
      <c r="N1171" s="888">
        <f>IF(ISBLANK(CodyRun!$AF62),"",CodyRun!$AF62)</f>
        <v>2.2405999999999999E-2</v>
      </c>
      <c r="O1171" s="125">
        <f>IF(ISBLANK(CodyRun!$AG62),"",CodyRun!$AG62)</f>
        <v>276</v>
      </c>
      <c r="P1171" s="878">
        <f>IF(ISBLANK(CodyRun!$AH62),"",CodyRun!$AH62)</f>
        <v>9</v>
      </c>
      <c r="Q1171" s="888">
        <f>IF(ISBLANK('HOT3000'!$AF62),"",'HOT3000'!$AF62)</f>
        <v>2.23E-2</v>
      </c>
      <c r="R1171" s="125">
        <f>IF(ISBLANK('HOT3000'!$AG62),"",'HOT3000'!$AG62)</f>
        <v>37896</v>
      </c>
      <c r="S1171" s="878">
        <f>IF(ISBLANK('HOT3000'!$AH62),"",'HOT3000'!$AH62)</f>
        <v>9</v>
      </c>
      <c r="T1171" s="888">
        <f>IF(ISBLANK(YourData!$AF62),"",YourData!$AF62)</f>
        <v>2.1867908064606263E-2</v>
      </c>
      <c r="U1171" s="886" t="str">
        <f>IF(ISBLANK(YourData!$AG62),"",YourData!$AG62)</f>
        <v>02-Oct</v>
      </c>
      <c r="V1171" s="887">
        <f>IF(ISBLANK(YourData!$AH62),"",YourData!$AH62)</f>
        <v>9</v>
      </c>
      <c r="W1171" s="36"/>
      <c r="X1171" s="125"/>
      <c r="Y1171" s="878"/>
      <c r="Z1171" s="36"/>
      <c r="AA1171" s="125"/>
      <c r="AB1171" s="878"/>
    </row>
    <row r="1172" spans="1:28">
      <c r="D1172" s="119"/>
      <c r="E1172" s="119"/>
      <c r="G1172" s="119"/>
      <c r="H1172" s="119"/>
      <c r="J1172" s="119"/>
      <c r="K1172" s="119"/>
      <c r="M1172" s="119"/>
      <c r="N1172" s="119"/>
      <c r="P1172" s="119"/>
      <c r="Q1172" s="119"/>
    </row>
    <row r="1173" spans="1:28">
      <c r="D1173" s="119"/>
      <c r="E1173" s="119"/>
      <c r="G1173" s="119"/>
      <c r="H1173" s="119"/>
      <c r="J1173" s="119"/>
      <c r="K1173" s="119"/>
      <c r="M1173" s="119"/>
      <c r="N1173" s="119"/>
      <c r="P1173" s="119"/>
      <c r="Q1173" s="119"/>
    </row>
    <row r="1174" spans="1:28">
      <c r="D1174" s="119"/>
      <c r="E1174" s="119"/>
      <c r="G1174" s="119"/>
      <c r="H1174" s="119"/>
      <c r="J1174" s="119"/>
      <c r="K1174" s="119"/>
      <c r="M1174" s="119"/>
      <c r="N1174" s="119"/>
      <c r="P1174" s="119"/>
      <c r="Q1174" s="119"/>
    </row>
    <row r="1175" spans="1:28">
      <c r="D1175" s="119"/>
      <c r="E1175" s="119"/>
      <c r="G1175" s="119"/>
      <c r="H1175" s="119"/>
      <c r="J1175" s="119"/>
      <c r="K1175" s="119"/>
      <c r="M1175" s="119"/>
      <c r="N1175" s="119"/>
      <c r="P1175" s="119"/>
      <c r="Q1175" s="119"/>
    </row>
    <row r="1176" spans="1:28">
      <c r="D1176" s="119"/>
      <c r="E1176" s="119"/>
      <c r="G1176" s="119"/>
      <c r="H1176" s="119"/>
      <c r="J1176" s="119"/>
      <c r="K1176" s="119"/>
      <c r="M1176" s="119"/>
      <c r="N1176" s="119"/>
      <c r="P1176" s="119"/>
      <c r="Q1176" s="119"/>
    </row>
    <row r="1177" spans="1:28">
      <c r="D1177" s="119"/>
      <c r="E1177" s="119"/>
      <c r="G1177" s="119"/>
      <c r="H1177" s="119"/>
      <c r="J1177" s="119"/>
      <c r="K1177" s="119"/>
      <c r="M1177" s="119"/>
      <c r="N1177" s="119"/>
      <c r="P1177" s="119"/>
      <c r="Q1177" s="119"/>
    </row>
    <row r="1178" spans="1:28">
      <c r="D1178" s="119"/>
      <c r="E1178" s="119"/>
      <c r="G1178" s="119"/>
      <c r="H1178" s="119"/>
      <c r="J1178" s="119"/>
      <c r="K1178" s="119"/>
      <c r="M1178" s="119"/>
      <c r="N1178" s="119"/>
      <c r="P1178" s="119"/>
      <c r="Q1178" s="119"/>
    </row>
    <row r="1179" spans="1:28">
      <c r="D1179" s="119"/>
      <c r="E1179" s="119"/>
      <c r="G1179" s="119"/>
      <c r="H1179" s="119"/>
      <c r="J1179" s="119"/>
      <c r="K1179" s="119"/>
      <c r="M1179" s="119"/>
      <c r="N1179" s="119"/>
      <c r="P1179" s="119"/>
      <c r="Q1179" s="119"/>
    </row>
    <row r="1180" spans="1:28">
      <c r="D1180" s="119"/>
      <c r="E1180" s="119"/>
      <c r="G1180" s="119"/>
      <c r="H1180" s="119"/>
      <c r="J1180" s="119"/>
      <c r="K1180" s="119"/>
      <c r="M1180" s="119"/>
      <c r="N1180" s="119"/>
      <c r="P1180" s="119"/>
      <c r="Q1180" s="119"/>
    </row>
    <row r="1181" spans="1:28">
      <c r="D1181" s="119"/>
      <c r="E1181" s="119"/>
      <c r="G1181" s="119"/>
      <c r="H1181" s="119"/>
      <c r="J1181" s="119"/>
      <c r="K1181" s="119"/>
      <c r="M1181" s="119"/>
      <c r="N1181" s="119"/>
      <c r="P1181" s="119"/>
      <c r="Q1181" s="119"/>
    </row>
    <row r="1182" spans="1:28">
      <c r="D1182" s="119"/>
      <c r="E1182" s="119"/>
      <c r="G1182" s="119"/>
      <c r="H1182" s="123"/>
      <c r="I1182" s="16"/>
      <c r="J1182" s="123"/>
      <c r="K1182" s="123"/>
      <c r="L1182" s="16"/>
      <c r="M1182" s="123"/>
      <c r="N1182" s="119"/>
      <c r="P1182" s="119"/>
      <c r="Q1182" s="119"/>
      <c r="R1182" s="2"/>
      <c r="S1182" s="2"/>
      <c r="T1182" s="2"/>
      <c r="U1182" s="2"/>
      <c r="V1182" s="2"/>
      <c r="W1182" s="2"/>
      <c r="X1182" s="2"/>
      <c r="Y1182" s="2"/>
      <c r="Z1182" s="2"/>
      <c r="AA1182" s="2"/>
      <c r="AB1182" s="2"/>
    </row>
    <row r="1183" spans="1:28">
      <c r="A1183" s="55" t="s">
        <v>240</v>
      </c>
      <c r="D1183" s="119"/>
      <c r="E1183" s="119"/>
      <c r="G1183" s="119"/>
      <c r="H1183" s="123"/>
      <c r="I1183" s="16"/>
      <c r="J1183" s="123"/>
      <c r="K1183" s="123"/>
      <c r="L1183" s="16"/>
      <c r="M1183" s="123"/>
      <c r="N1183" s="119"/>
      <c r="P1183" s="119"/>
      <c r="Q1183" s="119"/>
      <c r="R1183" s="2"/>
      <c r="S1183" s="2"/>
      <c r="T1183" s="2"/>
      <c r="U1183" s="2"/>
      <c r="V1183" s="2"/>
      <c r="W1183" s="2"/>
      <c r="X1183" s="2"/>
      <c r="Y1183" s="2"/>
      <c r="Z1183" s="2"/>
      <c r="AA1183" s="2"/>
      <c r="AB1183" s="2"/>
    </row>
    <row r="1184" spans="1:28">
      <c r="D1184" s="119"/>
      <c r="E1184" s="119"/>
      <c r="G1184" s="119"/>
      <c r="H1184" s="123"/>
      <c r="I1184" s="16"/>
      <c r="J1184" s="123"/>
      <c r="K1184" s="123"/>
      <c r="L1184" s="16"/>
      <c r="M1184" s="123"/>
      <c r="N1184" s="119"/>
      <c r="P1184" s="119"/>
      <c r="Q1184" s="119"/>
      <c r="R1184" s="2"/>
      <c r="S1184" s="2"/>
      <c r="T1184" s="2"/>
      <c r="U1184" s="2"/>
      <c r="V1184" s="2"/>
      <c r="W1184" s="2"/>
      <c r="X1184" s="2"/>
      <c r="Y1184" s="2"/>
      <c r="Z1184" s="2"/>
      <c r="AA1184" s="2"/>
      <c r="AB1184" s="2"/>
    </row>
    <row r="1185" spans="1:28">
      <c r="D1185" s="119"/>
      <c r="E1185" s="119"/>
      <c r="G1185" s="119"/>
      <c r="H1185" s="123"/>
      <c r="I1185" s="16"/>
      <c r="J1185" s="123"/>
      <c r="K1185" s="123"/>
      <c r="L1185" s="16"/>
      <c r="M1185" s="123"/>
      <c r="N1185" s="119"/>
      <c r="P1185" s="119"/>
      <c r="Q1185" s="119"/>
      <c r="R1185" s="2"/>
      <c r="S1185" s="2"/>
      <c r="T1185" s="2"/>
      <c r="U1185" s="2"/>
      <c r="V1185" s="2"/>
      <c r="W1185" s="2"/>
      <c r="X1185" s="2"/>
      <c r="Y1185" s="2"/>
      <c r="Z1185" s="2"/>
      <c r="AA1185" s="2"/>
      <c r="AB1185" s="2"/>
    </row>
    <row r="1186" spans="1:28">
      <c r="D1186" s="119"/>
      <c r="E1186" s="119"/>
      <c r="G1186" s="119"/>
      <c r="H1186" s="123"/>
      <c r="I1186" s="16"/>
      <c r="J1186" s="123"/>
      <c r="K1186" s="123"/>
      <c r="L1186" s="16"/>
      <c r="M1186" s="123"/>
      <c r="N1186" s="119"/>
      <c r="P1186" s="119"/>
      <c r="Q1186" s="119"/>
      <c r="R1186" s="2"/>
      <c r="S1186" s="2"/>
      <c r="T1186" s="2"/>
      <c r="U1186" s="2"/>
      <c r="V1186" s="2"/>
      <c r="W1186" s="2"/>
      <c r="X1186" s="2"/>
      <c r="Y1186" s="2"/>
      <c r="Z1186" s="2"/>
      <c r="AA1186" s="2"/>
      <c r="AB1186" s="2"/>
    </row>
    <row r="1187" spans="1:28">
      <c r="A1187" s="2" t="s">
        <v>241</v>
      </c>
      <c r="B1187" s="36"/>
      <c r="C1187" s="12"/>
      <c r="D1187" s="36"/>
      <c r="E1187" s="36"/>
      <c r="F1187" s="36"/>
      <c r="G1187" s="36"/>
      <c r="H1187" s="120"/>
      <c r="I1187" s="120"/>
      <c r="J1187" s="120"/>
      <c r="K1187" s="120"/>
      <c r="L1187" s="120"/>
      <c r="M1187" s="120"/>
      <c r="N1187" s="119"/>
      <c r="O1187" s="119"/>
      <c r="P1187" s="119"/>
      <c r="Q1187" s="119"/>
      <c r="R1187" s="120"/>
      <c r="S1187" s="120"/>
      <c r="T1187" s="2"/>
      <c r="U1187" s="2"/>
      <c r="V1187" s="2"/>
      <c r="W1187" s="2"/>
      <c r="X1187" s="2"/>
      <c r="Y1187" s="2"/>
      <c r="Z1187" s="2"/>
      <c r="AA1187" s="2"/>
      <c r="AB1187" s="2"/>
    </row>
    <row r="1188" spans="1:28">
      <c r="A1188" s="2"/>
      <c r="B1188" s="10"/>
      <c r="E1188" s="10"/>
      <c r="F1188" s="119"/>
      <c r="G1188" s="119"/>
      <c r="H1188" s="34"/>
      <c r="I1188" s="120"/>
      <c r="J1188" s="120"/>
      <c r="K1188" s="10"/>
      <c r="L1188" s="120"/>
      <c r="M1188" s="120"/>
      <c r="N1188" s="10"/>
      <c r="O1188" s="119"/>
      <c r="P1188" s="119"/>
      <c r="Q1188" s="119"/>
      <c r="R1188" s="120"/>
      <c r="S1188" s="120"/>
      <c r="V1188" s="2"/>
      <c r="W1188" s="2"/>
      <c r="X1188" s="2"/>
      <c r="Y1188" s="2"/>
      <c r="Z1188" s="2"/>
      <c r="AA1188" s="2"/>
      <c r="AB1188" s="2"/>
    </row>
    <row r="1189" spans="1:28">
      <c r="A1189" s="883"/>
      <c r="B1189" s="10" t="s">
        <v>237</v>
      </c>
      <c r="C1189" t="s">
        <v>75</v>
      </c>
      <c r="D1189" s="45" t="s">
        <v>76</v>
      </c>
      <c r="E1189" s="10" t="s">
        <v>249</v>
      </c>
      <c r="F1189" s="119" t="s">
        <v>75</v>
      </c>
      <c r="G1189" s="45" t="s">
        <v>76</v>
      </c>
      <c r="H1189" s="10" t="s">
        <v>250</v>
      </c>
      <c r="I1189" s="119" t="s">
        <v>75</v>
      </c>
      <c r="J1189" s="45" t="s">
        <v>76</v>
      </c>
      <c r="K1189" s="10" t="s">
        <v>357</v>
      </c>
      <c r="L1189" s="119" t="s">
        <v>75</v>
      </c>
      <c r="M1189" s="45" t="s">
        <v>76</v>
      </c>
      <c r="N1189" s="10" t="s">
        <v>304</v>
      </c>
      <c r="O1189" s="119" t="s">
        <v>75</v>
      </c>
      <c r="P1189" s="45" t="s">
        <v>76</v>
      </c>
      <c r="Q1189" s="10" t="s">
        <v>384</v>
      </c>
      <c r="R1189" s="119" t="s">
        <v>75</v>
      </c>
      <c r="S1189" s="45" t="s">
        <v>76</v>
      </c>
      <c r="T1189" s="10" t="str">
        <f>YourData!$J$4</f>
        <v>Tested Prg</v>
      </c>
      <c r="U1189" s="119" t="s">
        <v>75</v>
      </c>
      <c r="V1189" s="45" t="s">
        <v>76</v>
      </c>
      <c r="W1189" s="10"/>
      <c r="X1189" s="119"/>
      <c r="Y1189" s="45"/>
      <c r="Z1189" s="10"/>
      <c r="AA1189" s="119"/>
      <c r="AB1189" s="45"/>
    </row>
    <row r="1190" spans="1:28">
      <c r="A1190" s="884" t="s">
        <v>445</v>
      </c>
      <c r="B1190" s="123">
        <f>IF(ISBLANK('TRNSYS-TUD'!$Q89),"",'TRNSYS-TUD'!$Q89)</f>
        <v>4.1683375374401095</v>
      </c>
      <c r="C1190" s="11" t="str">
        <f>IF(ISBLANK('TRNSYS-TUD'!$R89),"",'TRNSYS-TUD'!$R89)</f>
        <v>16-Apr</v>
      </c>
      <c r="D1190" s="878">
        <f>IF(ISBLANK('TRNSYS-TUD'!$S89),"",'TRNSYS-TUD'!$S89)</f>
        <v>3</v>
      </c>
      <c r="E1190" s="123">
        <f>IF(ISBLANK('DOE22'!$Q89),"",'DOE22'!$Q89)</f>
        <v>3.8690000000000002</v>
      </c>
      <c r="F1190" s="125">
        <f>IF(ISBLANK('DOE22'!$R89),"",'DOE22'!$R89)</f>
        <v>37376</v>
      </c>
      <c r="G1190" s="878">
        <f>IF(ISBLANK('DOE22'!$S89),"",'DOE22'!$S89)</f>
        <v>16</v>
      </c>
      <c r="H1190" s="123">
        <f>IF(ISBLANK(DOE21E!$Q89),"",DOE21E!$Q89)</f>
        <v>3.8570000000000002</v>
      </c>
      <c r="I1190" s="125">
        <f>IF(ISBLANK(DOE21E!$R89),"",DOE21E!$R89)</f>
        <v>37376</v>
      </c>
      <c r="J1190" s="878">
        <f>IF(ISBLANK(DOE21E!$S89),"",DOE21E!$S89)</f>
        <v>16</v>
      </c>
      <c r="K1190" s="123">
        <f>IF(ISBLANK(EnergyPlus1.0!$Q89),"",EnergyPlus1.0!$Q89)</f>
        <v>3.925207167876799</v>
      </c>
      <c r="L1190" s="886">
        <f>IF(ISBLANK(EnergyPlus1.0!$R89),"",EnergyPlus1.0!$R89)</f>
        <v>40298</v>
      </c>
      <c r="M1190" s="887">
        <f>IF(ISBLANK(EnergyPlus1.0!$S89),"",EnergyPlus1.0!$S89)</f>
        <v>15</v>
      </c>
      <c r="N1190" s="123">
        <f>IF(ISBLANK(CodyRun!$Q89),"",CodyRun!$Q89)</f>
        <v>3.8706106870229005</v>
      </c>
      <c r="O1190" s="125">
        <f>IF(ISBLANK(CodyRun!$R89),"",CodyRun!$R89)</f>
        <v>121</v>
      </c>
      <c r="P1190" s="878">
        <f>IF(ISBLANK(CodyRun!$S89),"",CodyRun!$S89)</f>
        <v>16</v>
      </c>
      <c r="Q1190" s="123">
        <f>IF(ISBLANK('HOT3000'!$Q89),"",'HOT3000'!$Q89)</f>
        <v>3.88</v>
      </c>
      <c r="R1190" s="125">
        <f>IF(ISBLANK('HOT3000'!$R89),"",'HOT3000'!$R89)</f>
        <v>37741</v>
      </c>
      <c r="S1190" s="878">
        <f>IF(ISBLANK('HOT3000'!$S89),"",'HOT3000'!$S89)</f>
        <v>16</v>
      </c>
      <c r="T1190" s="123">
        <f>IF(ISBLANK(YourData!$Q89),"",YourData!$Q89)</f>
        <v>4.0174215072869375</v>
      </c>
      <c r="U1190" s="886" t="str">
        <f>IF(ISBLANK(YourData!$R89),"",YourData!$R89)</f>
        <v>31-DEC</v>
      </c>
      <c r="V1190" s="887">
        <f>IF(ISBLANK(YourData!$S89),"",YourData!$S89)</f>
        <v>23</v>
      </c>
      <c r="W1190" s="36"/>
      <c r="X1190" s="125"/>
      <c r="Y1190" s="878"/>
      <c r="Z1190" s="36"/>
      <c r="AA1190" s="125"/>
      <c r="AB1190" s="878"/>
    </row>
    <row r="1191" spans="1:28">
      <c r="A1191" s="884" t="s">
        <v>446</v>
      </c>
      <c r="B1191" s="123">
        <f>IF(ISBLANK('TRNSYS-TUD'!$Q90),"",'TRNSYS-TUD'!$Q90)</f>
        <v>4.1433004323979068</v>
      </c>
      <c r="C1191" s="11" t="str">
        <f>IF(ISBLANK('TRNSYS-TUD'!$R90),"",'TRNSYS-TUD'!$R90)</f>
        <v>30-Apr</v>
      </c>
      <c r="D1191" s="878">
        <f>IF(ISBLANK('TRNSYS-TUD'!$S90),"",'TRNSYS-TUD'!$S90)</f>
        <v>15</v>
      </c>
      <c r="E1191" s="123">
        <f>IF(ISBLANK('DOE22'!$Q90),"",'DOE22'!$Q90)</f>
        <v>4.141</v>
      </c>
      <c r="F1191" s="125">
        <f>IF(ISBLANK('DOE22'!$R90),"",'DOE22'!$R90)</f>
        <v>37376</v>
      </c>
      <c r="G1191" s="878">
        <f>IF(ISBLANK('DOE22'!$S90),"",'DOE22'!$S90)</f>
        <v>16</v>
      </c>
      <c r="H1191" s="123">
        <f>IF(ISBLANK(DOE21E!$Q90),"",DOE21E!$Q90)</f>
        <v>4.1280000000000001</v>
      </c>
      <c r="I1191" s="125">
        <f>IF(ISBLANK(DOE21E!$R90),"",DOE21E!$R90)</f>
        <v>37376</v>
      </c>
      <c r="J1191" s="878">
        <f>IF(ISBLANK(DOE21E!$S90),"",DOE21E!$S90)</f>
        <v>16</v>
      </c>
      <c r="K1191" s="123">
        <f>IF(ISBLANK(EnergyPlus1.0!$Q90),"",EnergyPlus1.0!$Q90)</f>
        <v>4.1729080768923774</v>
      </c>
      <c r="L1191" s="886">
        <f>IF(ISBLANK(EnergyPlus1.0!$R90),"",EnergyPlus1.0!$R90)</f>
        <v>40298</v>
      </c>
      <c r="M1191" s="887">
        <f>IF(ISBLANK(EnergyPlus1.0!$S90),"",EnergyPlus1.0!$S90)</f>
        <v>15</v>
      </c>
      <c r="N1191" s="123">
        <f>IF(ISBLANK(CodyRun!$Q90),"",CodyRun!$Q90)</f>
        <v>4.1276400367309449</v>
      </c>
      <c r="O1191" s="125">
        <f>IF(ISBLANK(CodyRun!$R90),"",CodyRun!$R90)</f>
        <v>121</v>
      </c>
      <c r="P1191" s="878">
        <f>IF(ISBLANK(CodyRun!$S90),"",CodyRun!$S90)</f>
        <v>15</v>
      </c>
      <c r="Q1191" s="123">
        <f>IF(ISBLANK('HOT3000'!$Q90),"",'HOT3000'!$Q90)</f>
        <v>4.12</v>
      </c>
      <c r="R1191" s="125">
        <f>IF(ISBLANK('HOT3000'!$R90),"",'HOT3000'!$R90)</f>
        <v>37741</v>
      </c>
      <c r="S1191" s="878">
        <f>IF(ISBLANK('HOT3000'!$S90),"",'HOT3000'!$S90)</f>
        <v>15</v>
      </c>
      <c r="T1191" s="123">
        <f>IF(ISBLANK(YourData!$Q90),"",YourData!$Q90)</f>
        <v>4.3803360648005549</v>
      </c>
      <c r="U1191" s="886" t="str">
        <f>IF(ISBLANK(YourData!$R90),"",YourData!$R90)</f>
        <v>31-DEC</v>
      </c>
      <c r="V1191" s="887">
        <f>IF(ISBLANK(YourData!$S90),"",YourData!$S90)</f>
        <v>23</v>
      </c>
      <c r="W1191" s="36"/>
      <c r="X1191" s="125"/>
      <c r="Y1191" s="878"/>
      <c r="Z1191" s="36"/>
      <c r="AA1191" s="125"/>
      <c r="AB1191" s="878"/>
    </row>
    <row r="1192" spans="1:28">
      <c r="A1192" s="884" t="s">
        <v>447</v>
      </c>
      <c r="B1192" s="123">
        <f>IF(ISBLANK('TRNSYS-TUD'!$Q91),"",'TRNSYS-TUD'!$Q91)</f>
        <v>4.1683375374401095</v>
      </c>
      <c r="C1192" s="11" t="str">
        <f>IF(ISBLANK('TRNSYS-TUD'!$R91),"",'TRNSYS-TUD'!$R91)</f>
        <v>16-Apr</v>
      </c>
      <c r="D1192" s="878">
        <f>IF(ISBLANK('TRNSYS-TUD'!$S91),"",'TRNSYS-TUD'!$S91)</f>
        <v>3</v>
      </c>
      <c r="E1192" s="123">
        <f>IF(ISBLANK('DOE22'!$Q91),"",'DOE22'!$Q91)</f>
        <v>5.1429999999999998</v>
      </c>
      <c r="F1192" s="125">
        <f>IF(ISBLANK('DOE22'!$R91),"",'DOE22'!$R91)</f>
        <v>37531</v>
      </c>
      <c r="G1192" s="878">
        <f>IF(ISBLANK('DOE22'!$S91),"",'DOE22'!$S91)</f>
        <v>9</v>
      </c>
      <c r="H1192" s="123">
        <f>IF(ISBLANK(DOE21E!$Q91),"",DOE21E!$Q91)</f>
        <v>4.9669999999999996</v>
      </c>
      <c r="I1192" s="125">
        <f>IF(ISBLANK(DOE21E!$R91),"",DOE21E!$R91)</f>
        <v>37531</v>
      </c>
      <c r="J1192" s="878">
        <f>IF(ISBLANK(DOE21E!$S91),"",DOE21E!$S91)</f>
        <v>9</v>
      </c>
      <c r="K1192" s="123">
        <f>IF(ISBLANK(EnergyPlus1.0!$Q91),"",EnergyPlus1.0!$Q91)</f>
        <v>3.9395050865418062</v>
      </c>
      <c r="L1192" s="886">
        <f>IF(ISBLANK(EnergyPlus1.0!$R91),"",EnergyPlus1.0!$R91)</f>
        <v>40437</v>
      </c>
      <c r="M1192" s="887">
        <f>IF(ISBLANK(EnergyPlus1.0!$S91),"",EnergyPlus1.0!$S91)</f>
        <v>15</v>
      </c>
      <c r="N1192" s="123">
        <f>IF(ISBLANK(CodyRun!$Q91),"",CodyRun!$Q91)</f>
        <v>3.9433046993431025</v>
      </c>
      <c r="O1192" s="125">
        <f>IF(ISBLANK(CodyRun!$R91),"",CodyRun!$R91)</f>
        <v>260</v>
      </c>
      <c r="P1192" s="878">
        <f>IF(ISBLANK(CodyRun!$S91),"",CodyRun!$S91)</f>
        <v>15</v>
      </c>
      <c r="Q1192" s="123">
        <f>IF(ISBLANK('HOT3000'!$Q91),"",'HOT3000'!$Q91)</f>
        <v>4.38</v>
      </c>
      <c r="R1192" s="125">
        <f>IF(ISBLANK('HOT3000'!$R91),"",'HOT3000'!$R91)</f>
        <v>37973</v>
      </c>
      <c r="S1192" s="878">
        <f>IF(ISBLANK('HOT3000'!$S91),"",'HOT3000'!$S91)</f>
        <v>3</v>
      </c>
      <c r="T1192" s="123">
        <f>IF(ISBLANK(YourData!$Q91),"",YourData!$Q91)</f>
        <v>4.1000066814650156</v>
      </c>
      <c r="U1192" s="886" t="str">
        <f>IF(ISBLANK(YourData!$R91),"",YourData!$R91)</f>
        <v>31-DEC</v>
      </c>
      <c r="V1192" s="887">
        <f>IF(ISBLANK(YourData!$S91),"",YourData!$S91)</f>
        <v>23</v>
      </c>
      <c r="W1192" s="36"/>
      <c r="X1192" s="125"/>
      <c r="Y1192" s="878"/>
      <c r="Z1192" s="36"/>
      <c r="AA1192" s="125"/>
      <c r="AB1192" s="878"/>
    </row>
    <row r="1193" spans="1:28">
      <c r="A1193" s="884" t="s">
        <v>448</v>
      </c>
      <c r="B1193" s="123">
        <f>IF(ISBLANK('TRNSYS-TUD'!$Q92),"",'TRNSYS-TUD'!$Q92)</f>
        <v>4.1683375374401095</v>
      </c>
      <c r="C1193" s="11" t="str">
        <f>IF(ISBLANK('TRNSYS-TUD'!$R92),"",'TRNSYS-TUD'!$R92)</f>
        <v>16-Apr</v>
      </c>
      <c r="D1193" s="878">
        <f>IF(ISBLANK('TRNSYS-TUD'!$S92),"",'TRNSYS-TUD'!$S92)</f>
        <v>3</v>
      </c>
      <c r="E1193" s="123">
        <f>IF(ISBLANK('DOE22'!$Q92),"",'DOE22'!$Q92)</f>
        <v>4.109</v>
      </c>
      <c r="F1193" s="125">
        <f>IF(ISBLANK('DOE22'!$R92),"",'DOE22'!$R92)</f>
        <v>37789</v>
      </c>
      <c r="G1193" s="878">
        <f>IF(ISBLANK('DOE22'!$S92),"",'DOE22'!$S92)</f>
        <v>16</v>
      </c>
      <c r="H1193" s="123">
        <f>IF(ISBLANK(DOE21E!$Q92),"",DOE21E!$Q92)</f>
        <v>5.5949999999999998</v>
      </c>
      <c r="I1193" s="125">
        <f>IF(ISBLANK(DOE21E!$R92),"",DOE21E!$R92)</f>
        <v>37531</v>
      </c>
      <c r="J1193" s="878">
        <f>IF(ISBLANK(DOE21E!$S92),"",DOE21E!$S92)</f>
        <v>9</v>
      </c>
      <c r="K1193" s="123">
        <f>IF(ISBLANK(EnergyPlus1.0!$Q92),"",EnergyPlus1.0!$Q92)</f>
        <v>4.0714684874766807</v>
      </c>
      <c r="L1193" s="886">
        <f>IF(ISBLANK(EnergyPlus1.0!$R92),"",EnergyPlus1.0!$R92)</f>
        <v>40437</v>
      </c>
      <c r="M1193" s="887">
        <f>IF(ISBLANK(EnergyPlus1.0!$S92),"",EnergyPlus1.0!$S92)</f>
        <v>14</v>
      </c>
      <c r="N1193" s="123">
        <f>IF(ISBLANK(CodyRun!$Q92),"",CodyRun!$Q92)</f>
        <v>4.1219461046450672</v>
      </c>
      <c r="O1193" s="125">
        <f>IF(ISBLANK(CodyRun!$R92),"",CodyRun!$R92)</f>
        <v>169</v>
      </c>
      <c r="P1193" s="878">
        <f>IF(ISBLANK(CodyRun!$S92),"",CodyRun!$S92)</f>
        <v>16</v>
      </c>
      <c r="Q1193" s="123">
        <f>IF(ISBLANK('HOT3000'!$Q92),"",'HOT3000'!$Q92)</f>
        <v>4.05</v>
      </c>
      <c r="R1193" s="125">
        <f>IF(ISBLANK('HOT3000'!$R92),"",'HOT3000'!$R92)</f>
        <v>37789</v>
      </c>
      <c r="S1193" s="878">
        <f>IF(ISBLANK('HOT3000'!$S92),"",'HOT3000'!$S92)</f>
        <v>16</v>
      </c>
      <c r="T1193" s="123">
        <f>IF(ISBLANK(YourData!$Q92),"",YourData!$Q92)</f>
        <v>4.0961440714040176</v>
      </c>
      <c r="U1193" s="886" t="str">
        <f>IF(ISBLANK(YourData!$R92),"",YourData!$R92)</f>
        <v>31-DEC</v>
      </c>
      <c r="V1193" s="887">
        <f>IF(ISBLANK(YourData!$S92),"",YourData!$S92)</f>
        <v>23</v>
      </c>
      <c r="W1193" s="36"/>
      <c r="X1193" s="125"/>
      <c r="Y1193" s="878"/>
      <c r="Z1193" s="36"/>
      <c r="AA1193" s="125"/>
      <c r="AB1193" s="878"/>
    </row>
    <row r="1194" spans="1:28">
      <c r="A1194" s="884" t="s">
        <v>449</v>
      </c>
      <c r="B1194" s="123">
        <f>IF(ISBLANK('TRNSYS-TUD'!$Q93),"",'TRNSYS-TUD'!$Q93)</f>
        <v>4.1683375374401095</v>
      </c>
      <c r="C1194" s="11" t="str">
        <f>IF(ISBLANK('TRNSYS-TUD'!$R93),"",'TRNSYS-TUD'!$R93)</f>
        <v>16-Apr</v>
      </c>
      <c r="D1194" s="878">
        <f>IF(ISBLANK('TRNSYS-TUD'!$S93),"",'TRNSYS-TUD'!$S93)</f>
        <v>3</v>
      </c>
      <c r="E1194" s="123">
        <f>IF(ISBLANK('DOE22'!$Q93),"",'DOE22'!$Q93)</f>
        <v>4.6210000000000004</v>
      </c>
      <c r="F1194" s="125">
        <f>IF(ISBLANK('DOE22'!$R93),"",'DOE22'!$R93)</f>
        <v>37531</v>
      </c>
      <c r="G1194" s="878">
        <f>IF(ISBLANK('DOE22'!$S93),"",'DOE22'!$S93)</f>
        <v>9</v>
      </c>
      <c r="H1194" s="123">
        <f>IF(ISBLANK(DOE21E!$Q93),"",DOE21E!$Q93)</f>
        <v>5.3390000000000004</v>
      </c>
      <c r="I1194" s="125">
        <f>IF(ISBLANK(DOE21E!$R93),"",DOE21E!$R93)</f>
        <v>37531</v>
      </c>
      <c r="J1194" s="878">
        <f>IF(ISBLANK(DOE21E!$S93),"",DOE21E!$S93)</f>
        <v>9</v>
      </c>
      <c r="K1194" s="123">
        <f>IF(ISBLANK(EnergyPlus1.0!$Q93),"",EnergyPlus1.0!$Q93)</f>
        <v>3.9865836498914717</v>
      </c>
      <c r="L1194" s="886">
        <f>IF(ISBLANK(EnergyPlus1.0!$R93),"",EnergyPlus1.0!$R93)</f>
        <v>40437</v>
      </c>
      <c r="M1194" s="887">
        <f>IF(ISBLANK(EnergyPlus1.0!$S93),"",EnergyPlus1.0!$S93)</f>
        <v>15</v>
      </c>
      <c r="N1194" s="123">
        <f>IF(ISBLANK(CodyRun!$Q93),"",CodyRun!$Q93)</f>
        <v>4.0171608448415927</v>
      </c>
      <c r="O1194" s="125">
        <f>IF(ISBLANK(CodyRun!$R93),"",CodyRun!$R93)</f>
        <v>260</v>
      </c>
      <c r="P1194" s="878">
        <f>IF(ISBLANK(CodyRun!$S93),"",CodyRun!$S93)</f>
        <v>16</v>
      </c>
      <c r="Q1194" s="123">
        <f>IF(ISBLANK('HOT3000'!$Q93),"",'HOT3000'!$Q93)</f>
        <v>3.95</v>
      </c>
      <c r="R1194" s="125">
        <f>IF(ISBLANK('HOT3000'!$R93),"",'HOT3000'!$R93)</f>
        <v>37880</v>
      </c>
      <c r="S1194" s="878">
        <f>IF(ISBLANK('HOT3000'!$S93),"",'HOT3000'!$S93)</f>
        <v>16</v>
      </c>
      <c r="T1194" s="123">
        <f>IF(ISBLANK(YourData!$Q93),"",YourData!$Q93)</f>
        <v>4.0802637808603235</v>
      </c>
      <c r="U1194" s="886" t="str">
        <f>IF(ISBLANK(YourData!$R93),"",YourData!$R93)</f>
        <v>31-DEC</v>
      </c>
      <c r="V1194" s="887">
        <f>IF(ISBLANK(YourData!$S93),"",YourData!$S93)</f>
        <v>23</v>
      </c>
      <c r="W1194" s="36"/>
      <c r="X1194" s="125"/>
      <c r="Y1194" s="878"/>
      <c r="Z1194" s="36"/>
      <c r="AA1194" s="125"/>
      <c r="AB1194" s="878"/>
    </row>
    <row r="1195" spans="1:28">
      <c r="A1195" s="884" t="s">
        <v>450</v>
      </c>
      <c r="B1195" s="123">
        <f>IF(ISBLANK('TRNSYS-TUD'!$Q94),"",'TRNSYS-TUD'!$Q94)</f>
        <v>4.1683375374401095</v>
      </c>
      <c r="C1195" s="11" t="str">
        <f>IF(ISBLANK('TRNSYS-TUD'!$R94),"",'TRNSYS-TUD'!$R94)</f>
        <v>16-Apr</v>
      </c>
      <c r="D1195" s="878">
        <f>IF(ISBLANK('TRNSYS-TUD'!$S94),"",'TRNSYS-TUD'!$S94)</f>
        <v>3</v>
      </c>
      <c r="E1195" s="123">
        <f>IF(ISBLANK('DOE22'!$Q94),"",'DOE22'!$Q94)</f>
        <v>3.8889999999999998</v>
      </c>
      <c r="F1195" s="125">
        <f>IF(ISBLANK('DOE22'!$R94),"",'DOE22'!$R94)</f>
        <v>37738</v>
      </c>
      <c r="G1195" s="878">
        <f>IF(ISBLANK('DOE22'!$S94),"",'DOE22'!$S94)</f>
        <v>5</v>
      </c>
      <c r="H1195" s="123">
        <f>IF(ISBLANK(DOE21E!$Q94),"",DOE21E!$Q94)</f>
        <v>3.863</v>
      </c>
      <c r="I1195" s="125">
        <f>IF(ISBLANK(DOE21E!$R94),"",DOE21E!$R94)</f>
        <v>38265</v>
      </c>
      <c r="J1195" s="878">
        <f>IF(ISBLANK(DOE21E!$S94),"",DOE21E!$S94)</f>
        <v>3</v>
      </c>
      <c r="K1195" s="123">
        <f>IF(ISBLANK(EnergyPlus1.0!$Q94),"",EnergyPlus1.0!$Q94)</f>
        <v>4.555230809047135</v>
      </c>
      <c r="L1195" s="886">
        <f>IF(ISBLANK(EnergyPlus1.0!$R94),"",EnergyPlus1.0!$R94)</f>
        <v>40464</v>
      </c>
      <c r="M1195" s="887">
        <f>IF(ISBLANK(EnergyPlus1.0!$S94),"",EnergyPlus1.0!$S94)</f>
        <v>1</v>
      </c>
      <c r="N1195" s="123">
        <f>IF(ISBLANK(CodyRun!$Q94),"",CodyRun!$Q94)</f>
        <v>3.9320987654320994</v>
      </c>
      <c r="O1195" s="125">
        <f>IF(ISBLANK(CodyRun!$R94),"",CodyRun!$R94)</f>
        <v>278</v>
      </c>
      <c r="P1195" s="878">
        <f>IF(ISBLANK(CodyRun!$S94),"",CodyRun!$S94)</f>
        <v>24</v>
      </c>
      <c r="Q1195" s="123">
        <f>IF(ISBLANK('HOT3000'!$Q94),"",'HOT3000'!$Q94)</f>
        <v>3.88</v>
      </c>
      <c r="R1195" s="125">
        <f>IF(ISBLANK('HOT3000'!$R94),"",'HOT3000'!$R94)</f>
        <v>37741</v>
      </c>
      <c r="S1195" s="878">
        <f>IF(ISBLANK('HOT3000'!$S94),"",'HOT3000'!$S94)</f>
        <v>16</v>
      </c>
      <c r="T1195" s="123">
        <f>IF(ISBLANK(YourData!$Q94),"",YourData!$Q94)</f>
        <v>4.7586895967614833</v>
      </c>
      <c r="U1195" s="886" t="str">
        <f>IF(ISBLANK(YourData!$R94),"",YourData!$R94)</f>
        <v>31-DEC</v>
      </c>
      <c r="V1195" s="887">
        <f>IF(ISBLANK(YourData!$S94),"",YourData!$S94)</f>
        <v>23</v>
      </c>
      <c r="W1195" s="36"/>
      <c r="X1195" s="125"/>
      <c r="Y1195" s="878"/>
      <c r="Z1195" s="36"/>
      <c r="AA1195" s="125"/>
      <c r="AB1195" s="878"/>
    </row>
    <row r="1196" spans="1:28">
      <c r="A1196" s="884" t="s">
        <v>451</v>
      </c>
      <c r="B1196" s="123">
        <f>IF(ISBLANK('TRNSYS-TUD'!$Q95),"",'TRNSYS-TUD'!$Q95)</f>
        <v>4.4009649556697976</v>
      </c>
      <c r="C1196" s="11" t="str">
        <f>IF(ISBLANK('TRNSYS-TUD'!$R95),"",'TRNSYS-TUD'!$R95)</f>
        <v>05-Oct</v>
      </c>
      <c r="D1196" s="878">
        <f>IF(ISBLANK('TRNSYS-TUD'!$S95),"",'TRNSYS-TUD'!$S95)</f>
        <v>1</v>
      </c>
      <c r="E1196" s="123">
        <f>IF(ISBLANK('DOE22'!$Q95),"",'DOE22'!$Q95)</f>
        <v>4.4279999999999999</v>
      </c>
      <c r="F1196" s="125">
        <f>IF(ISBLANK('DOE22'!$R95),"",'DOE22'!$R95)</f>
        <v>37533</v>
      </c>
      <c r="G1196" s="878">
        <f>IF(ISBLANK('DOE22'!$S95),"",'DOE22'!$S95)</f>
        <v>24</v>
      </c>
      <c r="H1196" s="123">
        <f>IF(ISBLANK(DOE21E!$Q95),"",DOE21E!$Q95)</f>
        <v>4.4269999999999996</v>
      </c>
      <c r="I1196" s="125">
        <f>IF(ISBLANK(DOE21E!$R95),"",DOE21E!$R95)</f>
        <v>37533</v>
      </c>
      <c r="J1196" s="878">
        <f>IF(ISBLANK(DOE21E!$S95),"",DOE21E!$S95)</f>
        <v>24</v>
      </c>
      <c r="K1196" s="123">
        <f>IF(ISBLANK(EnergyPlus1.0!$Q95),"",EnergyPlus1.0!$Q95)</f>
        <v>4.4553511245654542</v>
      </c>
      <c r="L1196" s="886">
        <f>IF(ISBLANK(EnergyPlus1.0!$R95),"",EnergyPlus1.0!$R95)</f>
        <v>40455</v>
      </c>
      <c r="M1196" s="887">
        <f>IF(ISBLANK(EnergyPlus1.0!$S95),"",EnergyPlus1.0!$S95)</f>
        <v>24</v>
      </c>
      <c r="N1196" s="123">
        <f>IF(ISBLANK(CodyRun!$Q95),"",CodyRun!$Q95)</f>
        <v>4.4320100031259768</v>
      </c>
      <c r="O1196" s="125">
        <f>IF(ISBLANK(CodyRun!$R95),"",CodyRun!$R95)</f>
        <v>278</v>
      </c>
      <c r="P1196" s="878">
        <f>IF(ISBLANK(CodyRun!$S95),"",CodyRun!$S95)</f>
        <v>24</v>
      </c>
      <c r="Q1196" s="123">
        <f>IF(ISBLANK('HOT3000'!$Q95),"",'HOT3000'!$Q95)</f>
        <v>4.4400000000000004</v>
      </c>
      <c r="R1196" s="125">
        <f>IF(ISBLANK('HOT3000'!$R95),"",'HOT3000'!$R95)</f>
        <v>37898</v>
      </c>
      <c r="S1196" s="878">
        <f>IF(ISBLANK('HOT3000'!$S95),"",'HOT3000'!$S95)</f>
        <v>24</v>
      </c>
      <c r="T1196" s="123">
        <f>IF(ISBLANK(YourData!$Q95),"",YourData!$Q95)</f>
        <v>4.626536894443392</v>
      </c>
      <c r="U1196" s="886" t="str">
        <f>IF(ISBLANK(YourData!$R95),"",YourData!$R95)</f>
        <v>31-DEC</v>
      </c>
      <c r="V1196" s="887">
        <f>IF(ISBLANK(YourData!$S95),"",YourData!$S95)</f>
        <v>23</v>
      </c>
      <c r="W1196" s="36"/>
      <c r="X1196" s="125"/>
      <c r="Y1196" s="878"/>
      <c r="Z1196" s="36"/>
      <c r="AA1196" s="125"/>
      <c r="AB1196" s="878"/>
    </row>
    <row r="1197" spans="1:28">
      <c r="A1197" s="884" t="s">
        <v>462</v>
      </c>
      <c r="B1197" s="123">
        <f>IF(ISBLANK('TRNSYS-TUD'!$Q96),"",'TRNSYS-TUD'!$Q96)</f>
        <v>4.0769395929961423</v>
      </c>
      <c r="C1197" s="11" t="str">
        <f>IF(ISBLANK('TRNSYS-TUD'!$R96),"",'TRNSYS-TUD'!$R96)</f>
        <v>16-Sep</v>
      </c>
      <c r="D1197" s="878">
        <f>IF(ISBLANK('TRNSYS-TUD'!$S96),"",'TRNSYS-TUD'!$S96)</f>
        <v>15</v>
      </c>
      <c r="E1197" s="123">
        <f>IF(ISBLANK('DOE22'!$Q96),"",'DOE22'!$Q96)</f>
        <v>4.0880000000000001</v>
      </c>
      <c r="F1197" s="125">
        <f>IF(ISBLANK('DOE22'!$R96),"",'DOE22'!$R96)</f>
        <v>37789</v>
      </c>
      <c r="G1197" s="878">
        <f>IF(ISBLANK('DOE22'!$S96),"",'DOE22'!$S96)</f>
        <v>16</v>
      </c>
      <c r="H1197" s="123">
        <f>IF(ISBLANK(DOE21E!$Q96),"",DOE21E!$Q96)</f>
        <v>4.7759999999999998</v>
      </c>
      <c r="I1197" s="125">
        <f>IF(ISBLANK(DOE21E!$R96),"",DOE21E!$R96)</f>
        <v>37882</v>
      </c>
      <c r="J1197" s="878">
        <f>IF(ISBLANK(DOE21E!$S96),"",DOE21E!$S96)</f>
        <v>15</v>
      </c>
      <c r="K1197" s="123">
        <f>IF(ISBLANK(EnergyPlus1.0!$Q96),"",EnergyPlus1.0!$Q96)</f>
        <v>4.0714545629501995</v>
      </c>
      <c r="L1197" s="886">
        <f>IF(ISBLANK(EnergyPlus1.0!$R96),"",EnergyPlus1.0!$R96)</f>
        <v>40437</v>
      </c>
      <c r="M1197" s="887">
        <f>IF(ISBLANK(EnergyPlus1.0!$S96),"",EnergyPlus1.0!$S96)</f>
        <v>14</v>
      </c>
      <c r="N1197" s="123" t="str">
        <f>IF(ISBLANK(CodyRun!$Q96),"",CodyRun!$Q96)</f>
        <v/>
      </c>
      <c r="O1197" s="125" t="str">
        <f>IF(ISBLANK(CodyRun!$R96),"",CodyRun!$R96)</f>
        <v/>
      </c>
      <c r="P1197" s="878" t="str">
        <f>IF(ISBLANK(CodyRun!$S96),"",CodyRun!$S96)</f>
        <v/>
      </c>
      <c r="Q1197" s="123">
        <f>IF(ISBLANK('HOT3000'!$Q96),"",'HOT3000'!$Q96)</f>
        <v>4.05</v>
      </c>
      <c r="R1197" s="125">
        <f>IF(ISBLANK('HOT3000'!$R96),"",'HOT3000'!$R96)</f>
        <v>37789</v>
      </c>
      <c r="S1197" s="878">
        <f>IF(ISBLANK('HOT3000'!$S96),"",'HOT3000'!$S96)</f>
        <v>16</v>
      </c>
      <c r="T1197" s="123">
        <f>IF(ISBLANK(YourData!$Q96),"",YourData!$Q96)</f>
        <v>4.0881624879800418</v>
      </c>
      <c r="U1197" s="886" t="str">
        <f>IF(ISBLANK(YourData!$R96),"",YourData!$R96)</f>
        <v>31-DEC</v>
      </c>
      <c r="V1197" s="887">
        <f>IF(ISBLANK(YourData!$S96),"",YourData!$S96)</f>
        <v>23</v>
      </c>
      <c r="W1197" s="36"/>
      <c r="X1197" s="125"/>
      <c r="Y1197" s="878"/>
      <c r="Z1197" s="36"/>
      <c r="AA1197" s="125"/>
      <c r="AB1197" s="878"/>
    </row>
    <row r="1198" spans="1:28">
      <c r="A1198" s="884" t="s">
        <v>463</v>
      </c>
      <c r="B1198" s="123">
        <f>IF(ISBLANK('TRNSYS-TUD'!$Q97),"",'TRNSYS-TUD'!$Q97)</f>
        <v>3.8879096164892295</v>
      </c>
      <c r="C1198" s="11" t="str">
        <f>IF(ISBLANK('TRNSYS-TUD'!$R97),"",'TRNSYS-TUD'!$R97)</f>
        <v>30-Apr</v>
      </c>
      <c r="D1198" s="878">
        <f>IF(ISBLANK('TRNSYS-TUD'!$S97),"",'TRNSYS-TUD'!$S97)</f>
        <v>15</v>
      </c>
      <c r="E1198" s="123">
        <f>IF(ISBLANK('DOE22'!$Q97),"",'DOE22'!$Q97)</f>
        <v>3.903</v>
      </c>
      <c r="F1198" s="125">
        <f>IF(ISBLANK('DOE22'!$R97),"",'DOE22'!$R97)</f>
        <v>37376</v>
      </c>
      <c r="G1198" s="878">
        <f>IF(ISBLANK('DOE22'!$S97),"",'DOE22'!$S97)</f>
        <v>15</v>
      </c>
      <c r="H1198" s="123">
        <f>IF(ISBLANK(DOE21E!$Q97),"",DOE21E!$Q97)</f>
        <v>3.855</v>
      </c>
      <c r="I1198" s="125">
        <f>IF(ISBLANK(DOE21E!$R97),"",DOE21E!$R97)</f>
        <v>37376</v>
      </c>
      <c r="J1198" s="878">
        <f>IF(ISBLANK(DOE21E!$S97),"",DOE21E!$S97)</f>
        <v>16</v>
      </c>
      <c r="K1198" s="123" t="str">
        <f>IF(ISBLANK(EnergyPlus1.0!$Q97),"",EnergyPlus1.0!$Q97)</f>
        <v/>
      </c>
      <c r="L1198" s="886" t="str">
        <f>IF(ISBLANK(EnergyPlus1.0!$R97),"",EnergyPlus1.0!$R97)</f>
        <v/>
      </c>
      <c r="M1198" s="887" t="str">
        <f>IF(ISBLANK(EnergyPlus1.0!$S97),"",EnergyPlus1.0!$S97)</f>
        <v/>
      </c>
      <c r="N1198" s="123" t="str">
        <f>IF(ISBLANK(CodyRun!$Q97),"",CodyRun!$Q97)</f>
        <v/>
      </c>
      <c r="O1198" s="125" t="str">
        <f>IF(ISBLANK(CodyRun!$R97),"",CodyRun!$R97)</f>
        <v/>
      </c>
      <c r="P1198" s="878" t="str">
        <f>IF(ISBLANK(CodyRun!$S97),"",CodyRun!$S97)</f>
        <v/>
      </c>
      <c r="Q1198" s="123">
        <f>IF(ISBLANK('HOT3000'!$Q97),"",'HOT3000'!$Q97)</f>
        <v>3.84</v>
      </c>
      <c r="R1198" s="125">
        <f>IF(ISBLANK('HOT3000'!$R97),"",'HOT3000'!$R97)</f>
        <v>37762</v>
      </c>
      <c r="S1198" s="878">
        <f>IF(ISBLANK('HOT3000'!$S97),"",'HOT3000'!$S97)</f>
        <v>15</v>
      </c>
      <c r="T1198" s="123">
        <f>IF(ISBLANK(YourData!$Q97),"",YourData!$Q97)</f>
        <v>4.0174215072869375</v>
      </c>
      <c r="U1198" s="886" t="str">
        <f>IF(ISBLANK(YourData!$R97),"",YourData!$R97)</f>
        <v>31-DEC</v>
      </c>
      <c r="V1198" s="887">
        <f>IF(ISBLANK(YourData!$S97),"",YourData!$S97)</f>
        <v>23</v>
      </c>
      <c r="W1198" s="36"/>
      <c r="X1198" s="125"/>
      <c r="Y1198" s="878"/>
      <c r="Z1198" s="36"/>
      <c r="AA1198" s="125"/>
      <c r="AB1198" s="878"/>
    </row>
    <row r="1199" spans="1:28">
      <c r="A1199" s="884" t="s">
        <v>464</v>
      </c>
      <c r="B1199" s="123">
        <f>IF(ISBLANK('TRNSYS-TUD'!$Q98),"",'TRNSYS-TUD'!$Q98)</f>
        <v>3.7812884390914867</v>
      </c>
      <c r="C1199" s="11" t="str">
        <f>IF(ISBLANK('TRNSYS-TUD'!$R98),"",'TRNSYS-TUD'!$R98)</f>
        <v>27-Sep</v>
      </c>
      <c r="D1199" s="878">
        <f>IF(ISBLANK('TRNSYS-TUD'!$S98),"",'TRNSYS-TUD'!$S98)</f>
        <v>16</v>
      </c>
      <c r="E1199" s="123">
        <f>IF(ISBLANK('DOE22'!$Q98),"",'DOE22'!$Q98)</f>
        <v>3.8069999999999999</v>
      </c>
      <c r="F1199" s="125">
        <f>IF(ISBLANK('DOE22'!$R98),"",'DOE22'!$R98)</f>
        <v>37762</v>
      </c>
      <c r="G1199" s="878">
        <f>IF(ISBLANK('DOE22'!$S98),"",'DOE22'!$S98)</f>
        <v>15</v>
      </c>
      <c r="H1199" s="123">
        <f>IF(ISBLANK(DOE21E!$Q98),"",DOE21E!$Q98)</f>
        <v>3.7589999999999999</v>
      </c>
      <c r="I1199" s="125">
        <f>IF(ISBLANK(DOE21E!$R98),"",DOE21E!$R98)</f>
        <v>37891</v>
      </c>
      <c r="J1199" s="878">
        <f>IF(ISBLANK(DOE21E!$S98),"",DOE21E!$S98)</f>
        <v>15</v>
      </c>
      <c r="K1199" s="123">
        <f>IF(ISBLANK(EnergyPlus1.0!$Q98),"",EnergyPlus1.0!$Q98)</f>
        <v>3.8213622217605439</v>
      </c>
      <c r="L1199" s="886">
        <f>IF(ISBLANK(EnergyPlus1.0!$R98),"",EnergyPlus1.0!$R98)</f>
        <v>40319</v>
      </c>
      <c r="M1199" s="887">
        <f>IF(ISBLANK(EnergyPlus1.0!$S98),"",EnergyPlus1.0!$S98)</f>
        <v>15</v>
      </c>
      <c r="N1199" s="123" t="str">
        <f>IF(ISBLANK(CodyRun!$Q98),"",CodyRun!$Q98)</f>
        <v/>
      </c>
      <c r="O1199" s="125" t="str">
        <f>IF(ISBLANK(CodyRun!$R98),"",CodyRun!$R98)</f>
        <v/>
      </c>
      <c r="P1199" s="878" t="str">
        <f>IF(ISBLANK(CodyRun!$S98),"",CodyRun!$S98)</f>
        <v/>
      </c>
      <c r="Q1199" s="123">
        <f>IF(ISBLANK('HOT3000'!$Q98),"",'HOT3000'!$Q98)</f>
        <v>3.94</v>
      </c>
      <c r="R1199" s="125">
        <f>IF(ISBLANK('HOT3000'!$R98),"",'HOT3000'!$R98)</f>
        <v>37762</v>
      </c>
      <c r="S1199" s="878">
        <f>IF(ISBLANK('HOT3000'!$S98),"",'HOT3000'!$S98)</f>
        <v>13</v>
      </c>
      <c r="T1199" s="123">
        <f>IF(ISBLANK(YourData!$Q98),"",YourData!$Q98)</f>
        <v>4.0174215072869375</v>
      </c>
      <c r="U1199" s="886" t="str">
        <f>IF(ISBLANK(YourData!$R98),"",YourData!$R98)</f>
        <v>31-DEC</v>
      </c>
      <c r="V1199" s="887">
        <f>IF(ISBLANK(YourData!$S98),"",YourData!$S98)</f>
        <v>23</v>
      </c>
      <c r="W1199" s="36"/>
      <c r="X1199" s="125"/>
      <c r="Y1199" s="878"/>
      <c r="Z1199" s="36"/>
      <c r="AA1199" s="125"/>
      <c r="AB1199" s="878"/>
    </row>
    <row r="1200" spans="1:28">
      <c r="A1200" s="884" t="s">
        <v>465</v>
      </c>
      <c r="B1200" s="123">
        <f>IF(ISBLANK('TRNSYS-TUD'!$Q99),"",'TRNSYS-TUD'!$Q99)</f>
        <v>3.7812884390914867</v>
      </c>
      <c r="C1200" s="11" t="str">
        <f>IF(ISBLANK('TRNSYS-TUD'!$R99),"",'TRNSYS-TUD'!$R99)</f>
        <v>27-Sep</v>
      </c>
      <c r="D1200" s="878">
        <f>IF(ISBLANK('TRNSYS-TUD'!$S99),"",'TRNSYS-TUD'!$S99)</f>
        <v>16</v>
      </c>
      <c r="E1200" s="123">
        <f>IF(ISBLANK('DOE22'!$Q99),"",'DOE22'!$Q99)</f>
        <v>3.8050000000000002</v>
      </c>
      <c r="F1200" s="125">
        <f>IF(ISBLANK('DOE22'!$R99),"",'DOE22'!$R99)</f>
        <v>37918</v>
      </c>
      <c r="G1200" s="878">
        <f>IF(ISBLANK('DOE22'!$S99),"",'DOE22'!$S99)</f>
        <v>15</v>
      </c>
      <c r="H1200" s="123">
        <f>IF(ISBLANK(DOE21E!$Q99),"",DOE21E!$Q99)</f>
        <v>3.7589999999999999</v>
      </c>
      <c r="I1200" s="125">
        <f>IF(ISBLANK(DOE21E!$R99),"",DOE21E!$R99)</f>
        <v>37891</v>
      </c>
      <c r="J1200" s="878">
        <f>IF(ISBLANK(DOE21E!$S99),"",DOE21E!$S99)</f>
        <v>15</v>
      </c>
      <c r="K1200" s="123">
        <f>IF(ISBLANK(EnergyPlus1.0!$Q99),"",EnergyPlus1.0!$Q99)</f>
        <v>3.7926802045028154</v>
      </c>
      <c r="L1200" s="886">
        <f>IF(ISBLANK(EnergyPlus1.0!$R99),"",EnergyPlus1.0!$R99)</f>
        <v>40319</v>
      </c>
      <c r="M1200" s="887">
        <f>IF(ISBLANK(EnergyPlus1.0!$S99),"",EnergyPlus1.0!$S99)</f>
        <v>16</v>
      </c>
      <c r="N1200" s="123" t="str">
        <f>IF(ISBLANK(CodyRun!$Q99),"",CodyRun!$Q99)</f>
        <v/>
      </c>
      <c r="O1200" s="125" t="str">
        <f>IF(ISBLANK(CodyRun!$R99),"",CodyRun!$R99)</f>
        <v/>
      </c>
      <c r="P1200" s="878" t="str">
        <f>IF(ISBLANK(CodyRun!$S99),"",CodyRun!$S99)</f>
        <v/>
      </c>
      <c r="Q1200" s="123">
        <f>IF(ISBLANK('HOT3000'!$Q99),"",'HOT3000'!$Q99)</f>
        <v>3.93</v>
      </c>
      <c r="R1200" s="125">
        <f>IF(ISBLANK('HOT3000'!$R99),"",'HOT3000'!$R99)</f>
        <v>37741</v>
      </c>
      <c r="S1200" s="878">
        <f>IF(ISBLANK('HOT3000'!$S99),"",'HOT3000'!$S99)</f>
        <v>13</v>
      </c>
      <c r="T1200" s="123">
        <f>IF(ISBLANK(YourData!$Q99),"",YourData!$Q99)</f>
        <v>3.8044165614808216</v>
      </c>
      <c r="U1200" s="886" t="str">
        <f>IF(ISBLANK(YourData!$R99),"",YourData!$R99)</f>
        <v>31-DEC</v>
      </c>
      <c r="V1200" s="887">
        <f>IF(ISBLANK(YourData!$S99),"",YourData!$S99)</f>
        <v>23</v>
      </c>
      <c r="W1200" s="36"/>
      <c r="X1200" s="125"/>
      <c r="Y1200" s="878"/>
      <c r="Z1200" s="36"/>
      <c r="AA1200" s="125"/>
      <c r="AB1200" s="878"/>
    </row>
    <row r="1201" spans="1:28">
      <c r="A1201" s="884" t="s">
        <v>466</v>
      </c>
      <c r="B1201" s="123">
        <f>IF(ISBLANK('TRNSYS-TUD'!$Q100),"",'TRNSYS-TUD'!$Q100)</f>
        <v>3.8834748713994482</v>
      </c>
      <c r="C1201" s="11" t="str">
        <f>IF(ISBLANK('TRNSYS-TUD'!$R100),"",'TRNSYS-TUD'!$R100)</f>
        <v>12-Dez</v>
      </c>
      <c r="D1201" s="878">
        <f>IF(ISBLANK('TRNSYS-TUD'!$S100),"",'TRNSYS-TUD'!$S100)</f>
        <v>7</v>
      </c>
      <c r="E1201" s="123">
        <f>IF(ISBLANK('DOE22'!$Q100),"",'DOE22'!$Q100)</f>
        <v>3.774</v>
      </c>
      <c r="F1201" s="125">
        <f>IF(ISBLANK('DOE22'!$R100),"",'DOE22'!$R100)</f>
        <v>37526</v>
      </c>
      <c r="G1201" s="878">
        <f>IF(ISBLANK('DOE22'!$S100),"",'DOE22'!$S100)</f>
        <v>15</v>
      </c>
      <c r="H1201" s="123">
        <f>IF(ISBLANK(DOE21E!$Q100),"",DOE21E!$Q100)</f>
        <v>3.7589999999999999</v>
      </c>
      <c r="I1201" s="125">
        <f>IF(ISBLANK(DOE21E!$R100),"",DOE21E!$R100)</f>
        <v>37526</v>
      </c>
      <c r="J1201" s="878">
        <f>IF(ISBLANK(DOE21E!$S100),"",DOE21E!$S100)</f>
        <v>15</v>
      </c>
      <c r="K1201" s="123">
        <f>IF(ISBLANK(EnergyPlus1.0!$Q100),"",EnergyPlus1.0!$Q100)</f>
        <v>3.8018289094579329</v>
      </c>
      <c r="L1201" s="886">
        <f>IF(ISBLANK(EnergyPlus1.0!$R100),"",EnergyPlus1.0!$R100)</f>
        <v>40319</v>
      </c>
      <c r="M1201" s="887">
        <f>IF(ISBLANK(EnergyPlus1.0!$S100),"",EnergyPlus1.0!$S100)</f>
        <v>15</v>
      </c>
      <c r="N1201" s="123" t="str">
        <f>IF(ISBLANK(CodyRun!$Q100),"",CodyRun!$Q100)</f>
        <v/>
      </c>
      <c r="O1201" s="125" t="str">
        <f>IF(ISBLANK(CodyRun!$R100),"",CodyRun!$R100)</f>
        <v/>
      </c>
      <c r="P1201" s="878" t="str">
        <f>IF(ISBLANK(CodyRun!$S100),"",CodyRun!$S100)</f>
        <v/>
      </c>
      <c r="Q1201" s="123">
        <f>IF(ISBLANK('HOT3000'!$Q100),"",'HOT3000'!$Q100)</f>
        <v>3.81</v>
      </c>
      <c r="R1201" s="125">
        <f>IF(ISBLANK('HOT3000'!$R100),"",'HOT3000'!$R100)</f>
        <v>37741</v>
      </c>
      <c r="S1201" s="878">
        <f>IF(ISBLANK('HOT3000'!$S100),"",'HOT3000'!$S100)</f>
        <v>15</v>
      </c>
      <c r="T1201" s="123">
        <f>IF(ISBLANK(YourData!$Q100),"",YourData!$Q100)</f>
        <v>3.8044165614808163</v>
      </c>
      <c r="U1201" s="886" t="str">
        <f>IF(ISBLANK(YourData!$R100),"",YourData!$R100)</f>
        <v>31-DEC</v>
      </c>
      <c r="V1201" s="887">
        <f>IF(ISBLANK(YourData!$S100),"",YourData!$S100)</f>
        <v>23</v>
      </c>
      <c r="W1201" s="36"/>
      <c r="X1201" s="125"/>
      <c r="Y1201" s="878"/>
      <c r="Z1201" s="36"/>
      <c r="AA1201" s="125"/>
      <c r="AB1201" s="878"/>
    </row>
    <row r="1202" spans="1:28">
      <c r="A1202" s="884" t="s">
        <v>473</v>
      </c>
      <c r="B1202" s="123">
        <f>IF(ISBLANK('TRNSYS-TUD'!$Q101),"",'TRNSYS-TUD'!$Q101)</f>
        <v>4.2751401713091282</v>
      </c>
      <c r="C1202" s="11" t="str">
        <f>IF(ISBLANK('TRNSYS-TUD'!$R101),"",'TRNSYS-TUD'!$R101)</f>
        <v>13-Oct</v>
      </c>
      <c r="D1202" s="878">
        <f>IF(ISBLANK('TRNSYS-TUD'!$S101),"",'TRNSYS-TUD'!$S101)</f>
        <v>1</v>
      </c>
      <c r="E1202" s="123">
        <f>IF(ISBLANK('DOE22'!$Q101),"",'DOE22'!$Q101)</f>
        <v>7.367</v>
      </c>
      <c r="F1202" s="125">
        <f>IF(ISBLANK('DOE22'!$R101),"",'DOE22'!$R101)</f>
        <v>38057</v>
      </c>
      <c r="G1202" s="878">
        <f>IF(ISBLANK('DOE22'!$S101),"",'DOE22'!$S101)</f>
        <v>10</v>
      </c>
      <c r="H1202" s="123">
        <f>IF(ISBLANK(DOE21E!$Q101),"",DOE21E!$Q101)</f>
        <v>5.3010000000000002</v>
      </c>
      <c r="I1202" s="125">
        <f>IF(ISBLANK(DOE21E!$R101),"",DOE21E!$R101)</f>
        <v>38273</v>
      </c>
      <c r="J1202" s="878">
        <f>IF(ISBLANK(DOE21E!$S101),"",DOE21E!$S101)</f>
        <v>9</v>
      </c>
      <c r="K1202" s="123">
        <f>IF(ISBLANK(EnergyPlus1.0!$Q101),"",EnergyPlus1.0!$Q101)</f>
        <v>4.1979631776990924</v>
      </c>
      <c r="L1202" s="886">
        <f>IF(ISBLANK(EnergyPlus1.0!$R101),"",EnergyPlus1.0!$R101)</f>
        <v>40253</v>
      </c>
      <c r="M1202" s="887">
        <f>IF(ISBLANK(EnergyPlus1.0!$S101),"",EnergyPlus1.0!$S101)</f>
        <v>10</v>
      </c>
      <c r="N1202" s="123">
        <f>IF(ISBLANK(CodyRun!$Q101),"",CodyRun!$Q101)</f>
        <v>4.1846218842416558</v>
      </c>
      <c r="O1202" s="125">
        <f>IF(ISBLANK(CodyRun!$R101),"",CodyRun!$R101)</f>
        <v>76</v>
      </c>
      <c r="P1202" s="878">
        <f>IF(ISBLANK(CodyRun!$S101),"",CodyRun!$S101)</f>
        <v>10</v>
      </c>
      <c r="Q1202" s="123">
        <f>IF(ISBLANK('HOT3000'!$Q101),"",'HOT3000'!$Q101)</f>
        <v>4.1399999999999997</v>
      </c>
      <c r="R1202" s="125">
        <f>IF(ISBLANK('HOT3000'!$R101),"",'HOT3000'!$R101)</f>
        <v>37741</v>
      </c>
      <c r="S1202" s="878">
        <f>IF(ISBLANK('HOT3000'!$S101),"",'HOT3000'!$S101)</f>
        <v>16</v>
      </c>
      <c r="T1202" s="123">
        <f>IF(ISBLANK(YourData!$Q101),"",YourData!$Q101)</f>
        <v>4.6192380693433179</v>
      </c>
      <c r="U1202" s="886" t="str">
        <f>IF(ISBLANK(YourData!$R101),"",YourData!$R101)</f>
        <v>02-OCT</v>
      </c>
      <c r="V1202" s="887">
        <f>IF(ISBLANK(YourData!$S101),"",YourData!$S101)</f>
        <v>23</v>
      </c>
      <c r="W1202" s="36"/>
      <c r="X1202" s="125"/>
      <c r="Y1202" s="878"/>
      <c r="Z1202" s="36"/>
      <c r="AA1202" s="125"/>
      <c r="AB1202" s="878"/>
    </row>
    <row r="1203" spans="1:28">
      <c r="A1203" s="884" t="s">
        <v>476</v>
      </c>
      <c r="B1203" s="123">
        <f>IF(ISBLANK('TRNSYS-TUD'!$Q102),"",'TRNSYS-TUD'!$Q102)</f>
        <v>4.6925417995477332</v>
      </c>
      <c r="C1203" s="11" t="str">
        <f>IF(ISBLANK('TRNSYS-TUD'!$R102),"",'TRNSYS-TUD'!$R102)</f>
        <v>05-Oct</v>
      </c>
      <c r="D1203" s="878">
        <f>IF(ISBLANK('TRNSYS-TUD'!$S102),"",'TRNSYS-TUD'!$S102)</f>
        <v>1</v>
      </c>
      <c r="E1203" s="123">
        <f>IF(ISBLANK('DOE22'!$Q102),"",'DOE22'!$Q102)</f>
        <v>7.367</v>
      </c>
      <c r="F1203" s="125">
        <f>IF(ISBLANK('DOE22'!$R102),"",'DOE22'!$R102)</f>
        <v>38057</v>
      </c>
      <c r="G1203" s="878">
        <f>IF(ISBLANK('DOE22'!$S102),"",'DOE22'!$S102)</f>
        <v>10</v>
      </c>
      <c r="H1203" s="123">
        <f>IF(ISBLANK(DOE21E!$Q102),"",DOE21E!$Q102)</f>
        <v>5.3010000000000002</v>
      </c>
      <c r="I1203" s="125">
        <f>IF(ISBLANK(DOE21E!$R102),"",DOE21E!$R102)</f>
        <v>38273</v>
      </c>
      <c r="J1203" s="878">
        <f>IF(ISBLANK(DOE21E!$S102),"",DOE21E!$S102)</f>
        <v>9</v>
      </c>
      <c r="K1203" s="123">
        <f>IF(ISBLANK(EnergyPlus1.0!$Q102),"",EnergyPlus1.0!$Q102)</f>
        <v>4.6846519310443204</v>
      </c>
      <c r="L1203" s="886">
        <f>IF(ISBLANK(EnergyPlus1.0!$R102),"",EnergyPlus1.0!$R102)</f>
        <v>40456</v>
      </c>
      <c r="M1203" s="887">
        <f>IF(ISBLANK(EnergyPlus1.0!$S102),"",EnergyPlus1.0!$S102)</f>
        <v>1</v>
      </c>
      <c r="N1203" s="123">
        <f>IF(ISBLANK(CodyRun!$Q102),"",CodyRun!$Q102)</f>
        <v>4.6895843211632684</v>
      </c>
      <c r="O1203" s="125">
        <f>IF(ISBLANK(CodyRun!$R102),"",CodyRun!$R102)</f>
        <v>278</v>
      </c>
      <c r="P1203" s="878">
        <f>IF(ISBLANK(CodyRun!$S102),"",CodyRun!$S102)</f>
        <v>24</v>
      </c>
      <c r="Q1203" s="123">
        <f>IF(ISBLANK('HOT3000'!$Q102),"",'HOT3000'!$Q102)</f>
        <v>4.53</v>
      </c>
      <c r="R1203" s="125">
        <f>IF(ISBLANK('HOT3000'!$R102),"",'HOT3000'!$R102)</f>
        <v>37745</v>
      </c>
      <c r="S1203" s="878">
        <f>IF(ISBLANK('HOT3000'!$S102),"",'HOT3000'!$S102)</f>
        <v>3</v>
      </c>
      <c r="T1203" s="123">
        <f>IF(ISBLANK(YourData!$Q102),"",YourData!$Q102)</f>
        <v>4.9929595267644222</v>
      </c>
      <c r="U1203" s="886" t="str">
        <f>IF(ISBLANK(YourData!$R102),"",YourData!$R102)</f>
        <v>02-OCT</v>
      </c>
      <c r="V1203" s="887">
        <f>IF(ISBLANK(YourData!$S102),"",YourData!$S102)</f>
        <v>23</v>
      </c>
      <c r="W1203" s="36"/>
      <c r="X1203" s="125"/>
      <c r="Y1203" s="878"/>
      <c r="Z1203" s="36"/>
      <c r="AA1203" s="125"/>
      <c r="AB1203" s="878"/>
    </row>
    <row r="1204" spans="1:28">
      <c r="A1204" s="884" t="s">
        <v>478</v>
      </c>
      <c r="B1204" s="123">
        <f>IF(ISBLANK('TRNSYS-TUD'!$Q103),"",'TRNSYS-TUD'!$Q103)</f>
        <v>3.8137362627521112</v>
      </c>
      <c r="C1204" s="11" t="str">
        <f>IF(ISBLANK('TRNSYS-TUD'!$R103),"",'TRNSYS-TUD'!$R103)</f>
        <v>30-Apr</v>
      </c>
      <c r="D1204" s="878">
        <f>IF(ISBLANK('TRNSYS-TUD'!$S103),"",'TRNSYS-TUD'!$S103)</f>
        <v>15</v>
      </c>
      <c r="E1204" s="123">
        <f>IF(ISBLANK('DOE22'!$Q103),"",'DOE22'!$Q103)</f>
        <v>4.8959999999999999</v>
      </c>
      <c r="F1204" s="125">
        <f>IF(ISBLANK('DOE22'!$R103),"",'DOE22'!$R103)</f>
        <v>38062</v>
      </c>
      <c r="G1204" s="878">
        <f>IF(ISBLANK('DOE22'!$S103),"",'DOE22'!$S103)</f>
        <v>10</v>
      </c>
      <c r="H1204" s="123">
        <f>IF(ISBLANK(DOE21E!$Q103),"",DOE21E!$Q103)</f>
        <v>4.6520000000000001</v>
      </c>
      <c r="I1204" s="125">
        <f>IF(ISBLANK(DOE21E!$R103),"",DOE21E!$R103)</f>
        <v>37696</v>
      </c>
      <c r="J1204" s="878">
        <f>IF(ISBLANK(DOE21E!$S103),"",DOE21E!$S103)</f>
        <v>10</v>
      </c>
      <c r="K1204" s="123">
        <f>IF(ISBLANK(EnergyPlus1.0!$Q103),"",EnergyPlus1.0!$Q103)</f>
        <v>3.9376595698056289</v>
      </c>
      <c r="L1204" s="886">
        <f>IF(ISBLANK(EnergyPlus1.0!$R103),"",EnergyPlus1.0!$R103)</f>
        <v>40298</v>
      </c>
      <c r="M1204" s="887">
        <f>IF(ISBLANK(EnergyPlus1.0!$S103),"",EnergyPlus1.0!$S103)</f>
        <v>15</v>
      </c>
      <c r="N1204" s="123">
        <f>IF(ISBLANK(CodyRun!$Q103),"",CodyRun!$Q103)</f>
        <v>3.8017291066282426</v>
      </c>
      <c r="O1204" s="125">
        <f>IF(ISBLANK(CodyRun!$R103),"",CodyRun!$R103)</f>
        <v>121</v>
      </c>
      <c r="P1204" s="878">
        <f>IF(ISBLANK(CodyRun!$S103),"",CodyRun!$S103)</f>
        <v>16</v>
      </c>
      <c r="Q1204" s="123">
        <f>IF(ISBLANK('HOT3000'!$Q103),"",'HOT3000'!$Q103)</f>
        <v>3.84</v>
      </c>
      <c r="R1204" s="125">
        <f>IF(ISBLANK('HOT3000'!$R103),"",'HOT3000'!$R103)</f>
        <v>37741</v>
      </c>
      <c r="S1204" s="878">
        <f>IF(ISBLANK('HOT3000'!$S103),"",'HOT3000'!$S103)</f>
        <v>16</v>
      </c>
      <c r="T1204" s="123">
        <f>IF(ISBLANK(YourData!$Q103),"",YourData!$Q103)</f>
        <v>4.1508135392801533</v>
      </c>
      <c r="U1204" s="886" t="str">
        <f>IF(ISBLANK(YourData!$R103),"",YourData!$R103)</f>
        <v>02-OCT</v>
      </c>
      <c r="V1204" s="887">
        <f>IF(ISBLANK(YourData!$S103),"",YourData!$S103)</f>
        <v>23</v>
      </c>
      <c r="W1204" s="36"/>
      <c r="X1204" s="125"/>
      <c r="Y1204" s="878"/>
      <c r="Z1204" s="36"/>
      <c r="AA1204" s="125"/>
      <c r="AB1204" s="878"/>
    </row>
    <row r="1205" spans="1:28">
      <c r="A1205" s="884" t="s">
        <v>479</v>
      </c>
      <c r="B1205" s="123">
        <f>IF(ISBLANK('TRNSYS-TUD'!$Q104),"",'TRNSYS-TUD'!$Q104)</f>
        <v>3.9855085757608739</v>
      </c>
      <c r="C1205" s="11" t="str">
        <f>IF(ISBLANK('TRNSYS-TUD'!$R104),"",'TRNSYS-TUD'!$R104)</f>
        <v>16-Mar</v>
      </c>
      <c r="D1205" s="878">
        <f>IF(ISBLANK('TRNSYS-TUD'!$S104),"",'TRNSYS-TUD'!$S104)</f>
        <v>10</v>
      </c>
      <c r="E1205" s="123">
        <f>IF(ISBLANK('DOE22'!$Q104),"",'DOE22'!$Q104)</f>
        <v>6.2329999999999997</v>
      </c>
      <c r="F1205" s="125">
        <f>IF(ISBLANK('DOE22'!$R104),"",'DOE22'!$R104)</f>
        <v>38057</v>
      </c>
      <c r="G1205" s="878">
        <f>IF(ISBLANK('DOE22'!$S104),"",'DOE22'!$S104)</f>
        <v>10</v>
      </c>
      <c r="H1205" s="123">
        <f>IF(ISBLANK(DOE21E!$Q104),"",DOE21E!$Q104)</f>
        <v>5.6779999999999999</v>
      </c>
      <c r="I1205" s="125">
        <f>IF(ISBLANK(DOE21E!$R104),"",DOE21E!$R104)</f>
        <v>38057</v>
      </c>
      <c r="J1205" s="878">
        <f>IF(ISBLANK(DOE21E!$S104),"",DOE21E!$S104)</f>
        <v>10</v>
      </c>
      <c r="K1205" s="123">
        <f>IF(ISBLANK(EnergyPlus1.0!$Q104),"",EnergyPlus1.0!$Q104)</f>
        <v>4.0423817269763118</v>
      </c>
      <c r="L1205" s="886">
        <f>IF(ISBLANK(EnergyPlus1.0!$R104),"",EnergyPlus1.0!$R104)</f>
        <v>40298</v>
      </c>
      <c r="M1205" s="887">
        <f>IF(ISBLANK(EnergyPlus1.0!$S104),"",EnergyPlus1.0!$S104)</f>
        <v>15</v>
      </c>
      <c r="N1205" s="123">
        <f>IF(ISBLANK(CodyRun!$Q104),"",CodyRun!$Q104)</f>
        <v>3.9857984589817197</v>
      </c>
      <c r="O1205" s="125">
        <f>IF(ISBLANK(CodyRun!$R104),"",CodyRun!$R104)</f>
        <v>121</v>
      </c>
      <c r="P1205" s="878">
        <f>IF(ISBLANK(CodyRun!$S104),"",CodyRun!$S104)</f>
        <v>16</v>
      </c>
      <c r="Q1205" s="123">
        <f>IF(ISBLANK('HOT3000'!$Q104),"",'HOT3000'!$Q104)</f>
        <v>4</v>
      </c>
      <c r="R1205" s="125">
        <f>IF(ISBLANK('HOT3000'!$R104),"",'HOT3000'!$R104)</f>
        <v>37741</v>
      </c>
      <c r="S1205" s="878">
        <f>IF(ISBLANK('HOT3000'!$S104),"",'HOT3000'!$S104)</f>
        <v>16</v>
      </c>
      <c r="T1205" s="123">
        <f>IF(ISBLANK(YourData!$Q104),"",YourData!$Q104)</f>
        <v>4.3871079967061295</v>
      </c>
      <c r="U1205" s="886" t="str">
        <f>IF(ISBLANK(YourData!$R104),"",YourData!$R104)</f>
        <v>02-OCT</v>
      </c>
      <c r="V1205" s="887">
        <f>IF(ISBLANK(YourData!$S104),"",YourData!$S104)</f>
        <v>23</v>
      </c>
      <c r="W1205" s="36"/>
      <c r="X1205" s="125"/>
      <c r="Y1205" s="878"/>
      <c r="Z1205" s="36"/>
      <c r="AA1205" s="125"/>
      <c r="AB1205" s="878"/>
    </row>
    <row r="1206" spans="1:28">
      <c r="A1206" s="884" t="s">
        <v>480</v>
      </c>
      <c r="B1206" s="123">
        <f>IF(ISBLANK('TRNSYS-TUD'!$Q105),"",'TRNSYS-TUD'!$Q105)</f>
        <v>4.7177562254396657</v>
      </c>
      <c r="C1206" s="11" t="str">
        <f>IF(ISBLANK('TRNSYS-TUD'!$R105),"",'TRNSYS-TUD'!$R105)</f>
        <v>13-Oct</v>
      </c>
      <c r="D1206" s="878">
        <f>IF(ISBLANK('TRNSYS-TUD'!$S105),"",'TRNSYS-TUD'!$S105)</f>
        <v>1</v>
      </c>
      <c r="E1206" s="123">
        <f>IF(ISBLANK('DOE22'!$Q105),"",'DOE22'!$Q105)</f>
        <v>6.3250000000000002</v>
      </c>
      <c r="F1206" s="125">
        <f>IF(ISBLANK('DOE22'!$R105),"",'DOE22'!$R105)</f>
        <v>38089</v>
      </c>
      <c r="G1206" s="878">
        <f>IF(ISBLANK('DOE22'!$S105),"",'DOE22'!$S105)</f>
        <v>9</v>
      </c>
      <c r="H1206" s="123">
        <f>IF(ISBLANK(DOE21E!$Q105),"",DOE21E!$Q105)</f>
        <v>6.0309999999999997</v>
      </c>
      <c r="I1206" s="125">
        <f>IF(ISBLANK(DOE21E!$R105),"",DOE21E!$R105)</f>
        <v>38062</v>
      </c>
      <c r="J1206" s="878">
        <f>IF(ISBLANK(DOE21E!$S105),"",DOE21E!$S105)</f>
        <v>10</v>
      </c>
      <c r="K1206" s="123">
        <f>IF(ISBLANK(EnergyPlus1.0!$Q105),"",EnergyPlus1.0!$Q105)</f>
        <v>4.7040196116884543</v>
      </c>
      <c r="L1206" s="886">
        <f>IF(ISBLANK(EnergyPlus1.0!$R105),"",EnergyPlus1.0!$R105)</f>
        <v>40253</v>
      </c>
      <c r="M1206" s="887">
        <f>IF(ISBLANK(EnergyPlus1.0!$S105),"",EnergyPlus1.0!$S105)</f>
        <v>10</v>
      </c>
      <c r="N1206" s="123">
        <f>IF(ISBLANK(CodyRun!$Q105),"",CodyRun!$Q105)</f>
        <v>4.6380543633762521</v>
      </c>
      <c r="O1206" s="125">
        <f>IF(ISBLANK(CodyRun!$R105),"",CodyRun!$R105)</f>
        <v>76</v>
      </c>
      <c r="P1206" s="878">
        <f>IF(ISBLANK(CodyRun!$S105),"",CodyRun!$S105)</f>
        <v>10</v>
      </c>
      <c r="Q1206" s="123">
        <f>IF(ISBLANK('HOT3000'!$Q105),"",'HOT3000'!$Q105)</f>
        <v>4.4000000000000004</v>
      </c>
      <c r="R1206" s="125">
        <f>IF(ISBLANK('HOT3000'!$R105),"",'HOT3000'!$R105)</f>
        <v>37696</v>
      </c>
      <c r="S1206" s="878">
        <f>IF(ISBLANK('HOT3000'!$S105),"",'HOT3000'!$S105)</f>
        <v>10</v>
      </c>
      <c r="T1206" s="123">
        <f>IF(ISBLANK(YourData!$Q105),"",YourData!$Q105)</f>
        <v>5.0604771438011049</v>
      </c>
      <c r="U1206" s="886" t="str">
        <f>IF(ISBLANK(YourData!$R105),"",YourData!$R105)</f>
        <v>02-OCT</v>
      </c>
      <c r="V1206" s="887">
        <f>IF(ISBLANK(YourData!$S105),"",YourData!$S105)</f>
        <v>23</v>
      </c>
      <c r="W1206" s="36"/>
      <c r="X1206" s="125"/>
      <c r="Y1206" s="878"/>
      <c r="Z1206" s="36"/>
      <c r="AA1206" s="125"/>
      <c r="AB1206" s="878"/>
    </row>
    <row r="1207" spans="1:28">
      <c r="A1207" s="884" t="s">
        <v>481</v>
      </c>
      <c r="B1207" s="123">
        <f>IF(ISBLANK('TRNSYS-TUD'!$Q106),"",'TRNSYS-TUD'!$Q106)</f>
        <v>4.0060722426657005</v>
      </c>
      <c r="C1207" s="11" t="str">
        <f>IF(ISBLANK('TRNSYS-TUD'!$R106),"",'TRNSYS-TUD'!$R106)</f>
        <v>02-Nov</v>
      </c>
      <c r="D1207" s="878">
        <f>IF(ISBLANK('TRNSYS-TUD'!$S106),"",'TRNSYS-TUD'!$S106)</f>
        <v>1</v>
      </c>
      <c r="E1207" s="123">
        <f>IF(ISBLANK('DOE22'!$Q106),"",'DOE22'!$Q106)</f>
        <v>3.9809999999999999</v>
      </c>
      <c r="F1207" s="125">
        <f>IF(ISBLANK('DOE22'!$R106),"",'DOE22'!$R106)</f>
        <v>38057</v>
      </c>
      <c r="G1207" s="878">
        <f>IF(ISBLANK('DOE22'!$S106),"",'DOE22'!$S106)</f>
        <v>10</v>
      </c>
      <c r="H1207" s="123">
        <f>IF(ISBLANK(DOE21E!$Q106),"",DOE21E!$Q106)</f>
        <v>3.85</v>
      </c>
      <c r="I1207" s="125">
        <f>IF(ISBLANK(DOE21E!$R106),"",DOE21E!$R106)</f>
        <v>38273</v>
      </c>
      <c r="J1207" s="878">
        <f>IF(ISBLANK(DOE21E!$S106),"",DOE21E!$S106)</f>
        <v>9</v>
      </c>
      <c r="K1207" s="123">
        <f>IF(ISBLANK(EnergyPlus1.0!$Q106),"",EnergyPlus1.0!$Q106)</f>
        <v>3.9250063327252209</v>
      </c>
      <c r="L1207" s="886">
        <f>IF(ISBLANK(EnergyPlus1.0!$R106),"",EnergyPlus1.0!$R106)</f>
        <v>40253</v>
      </c>
      <c r="M1207" s="887">
        <f>IF(ISBLANK(EnergyPlus1.0!$S106),"",EnergyPlus1.0!$S106)</f>
        <v>10</v>
      </c>
      <c r="N1207" s="123">
        <f>IF(ISBLANK(CodyRun!$Q106),"",CodyRun!$Q106)</f>
        <v>3.8400447427293063</v>
      </c>
      <c r="O1207" s="125">
        <f>IF(ISBLANK(CodyRun!$R106),"",CodyRun!$R106)</f>
        <v>76</v>
      </c>
      <c r="P1207" s="878">
        <f>IF(ISBLANK(CodyRun!$S106),"",CodyRun!$S106)</f>
        <v>10</v>
      </c>
      <c r="Q1207" s="123">
        <f>IF(ISBLANK('HOT3000'!$Q106),"",'HOT3000'!$Q106)</f>
        <v>3.88</v>
      </c>
      <c r="R1207" s="125">
        <f>IF(ISBLANK('HOT3000'!$R106),"",'HOT3000'!$R106)</f>
        <v>37696</v>
      </c>
      <c r="S1207" s="878">
        <f>IF(ISBLANK('HOT3000'!$S106),"",'HOT3000'!$S106)</f>
        <v>10</v>
      </c>
      <c r="T1207" s="123">
        <f>IF(ISBLANK(YourData!$Q106),"",YourData!$Q106)</f>
        <v>4.1986352436535563</v>
      </c>
      <c r="U1207" s="886" t="str">
        <f>IF(ISBLANK(YourData!$R106),"",YourData!$R106)</f>
        <v>02-OCT</v>
      </c>
      <c r="V1207" s="887">
        <f>IF(ISBLANK(YourData!$S106),"",YourData!$S106)</f>
        <v>23</v>
      </c>
      <c r="W1207" s="36"/>
      <c r="X1207" s="125"/>
      <c r="Y1207" s="878"/>
      <c r="Z1207" s="36"/>
      <c r="AA1207" s="125"/>
      <c r="AB1207" s="878"/>
    </row>
    <row r="1208" spans="1:28">
      <c r="A1208" s="884" t="s">
        <v>482</v>
      </c>
      <c r="B1208" s="123">
        <f>IF(ISBLANK('TRNSYS-TUD'!$Q107),"",'TRNSYS-TUD'!$Q107)</f>
        <v>3.4559785684339444</v>
      </c>
      <c r="C1208" s="11" t="str">
        <f>IF(ISBLANK('TRNSYS-TUD'!$R107),"",'TRNSYS-TUD'!$R107)</f>
        <v>30-Apr</v>
      </c>
      <c r="D1208" s="878">
        <f>IF(ISBLANK('TRNSYS-TUD'!$S107),"",'TRNSYS-TUD'!$S107)</f>
        <v>15</v>
      </c>
      <c r="E1208" s="123">
        <f>IF(ISBLANK('DOE22'!$Q107),"",'DOE22'!$Q107)</f>
        <v>3.456</v>
      </c>
      <c r="F1208" s="125">
        <f>IF(ISBLANK('DOE22'!$R107),"",'DOE22'!$R107)</f>
        <v>38107</v>
      </c>
      <c r="G1208" s="878">
        <f>IF(ISBLANK('DOE22'!$S107),"",'DOE22'!$S107)</f>
        <v>16</v>
      </c>
      <c r="H1208" s="123">
        <f>IF(ISBLANK(DOE21E!$Q107),"",DOE21E!$Q107)</f>
        <v>3.4550000000000001</v>
      </c>
      <c r="I1208" s="125">
        <f>IF(ISBLANK(DOE21E!$R107),"",DOE21E!$R107)</f>
        <v>38107</v>
      </c>
      <c r="J1208" s="878">
        <f>IF(ISBLANK(DOE21E!$S107),"",DOE21E!$S107)</f>
        <v>16</v>
      </c>
      <c r="K1208" s="123">
        <f>IF(ISBLANK(EnergyPlus1.0!$Q107),"",EnergyPlus1.0!$Q107)</f>
        <v>3.6958842184098093</v>
      </c>
      <c r="L1208" s="886">
        <f>IF(ISBLANK(EnergyPlus1.0!$R107),"",EnergyPlus1.0!$R107)</f>
        <v>40253</v>
      </c>
      <c r="M1208" s="887">
        <f>IF(ISBLANK(EnergyPlus1.0!$S107),"",EnergyPlus1.0!$S107)</f>
        <v>10</v>
      </c>
      <c r="N1208" s="123">
        <f>IF(ISBLANK(CodyRun!$Q107),"",CodyRun!$Q107)</f>
        <v>3.6666666666666665</v>
      </c>
      <c r="O1208" s="125">
        <f>IF(ISBLANK(CodyRun!$R107),"",CodyRun!$R107)</f>
        <v>71</v>
      </c>
      <c r="P1208" s="878">
        <f>IF(ISBLANK(CodyRun!$S107),"",CodyRun!$S107)</f>
        <v>22</v>
      </c>
      <c r="Q1208" s="123">
        <f>IF(ISBLANK('HOT3000'!$Q107),"",'HOT3000'!$Q107)</f>
        <v>3.69</v>
      </c>
      <c r="R1208" s="125">
        <f>IF(ISBLANK('HOT3000'!$R107),"",'HOT3000'!$R107)</f>
        <v>37911</v>
      </c>
      <c r="S1208" s="878">
        <f>IF(ISBLANK('HOT3000'!$S107),"",'HOT3000'!$S107)</f>
        <v>5</v>
      </c>
      <c r="T1208" s="123">
        <f>IF(ISBLANK(YourData!$Q107),"",YourData!$Q107)</f>
        <v>3.8266980334008123</v>
      </c>
      <c r="U1208" s="886" t="str">
        <f>IF(ISBLANK(YourData!$R107),"",YourData!$R107)</f>
        <v>02-OCT</v>
      </c>
      <c r="V1208" s="887">
        <f>IF(ISBLANK(YourData!$S107),"",YourData!$S107)</f>
        <v>23</v>
      </c>
      <c r="W1208" s="36"/>
      <c r="X1208" s="125"/>
      <c r="Y1208" s="878"/>
      <c r="Z1208" s="36"/>
      <c r="AA1208" s="125"/>
      <c r="AB1208" s="878"/>
    </row>
    <row r="1209" spans="1:28">
      <c r="A1209" s="884" t="s">
        <v>483</v>
      </c>
      <c r="B1209" s="123">
        <f>IF(ISBLANK('TRNSYS-TUD'!$Q108),"",'TRNSYS-TUD'!$Q108)</f>
        <v>4.2504539844715268</v>
      </c>
      <c r="C1209" s="11" t="str">
        <f>IF(ISBLANK('TRNSYS-TUD'!$R108),"",'TRNSYS-TUD'!$R108)</f>
        <v>16-Mar</v>
      </c>
      <c r="D1209" s="878">
        <f>IF(ISBLANK('TRNSYS-TUD'!$S108),"",'TRNSYS-TUD'!$S108)</f>
        <v>10</v>
      </c>
      <c r="E1209" s="123">
        <f>IF(ISBLANK('DOE22'!$Q108),"",'DOE22'!$Q108)</f>
        <v>4.2750000000000004</v>
      </c>
      <c r="F1209" s="125">
        <f>IF(ISBLANK('DOE22'!$R108),"",'DOE22'!$R108)</f>
        <v>38062</v>
      </c>
      <c r="G1209" s="878">
        <f>IF(ISBLANK('DOE22'!$S108),"",'DOE22'!$S108)</f>
        <v>10</v>
      </c>
      <c r="H1209" s="123">
        <f>IF(ISBLANK(DOE21E!$Q108),"",DOE21E!$Q108)</f>
        <v>4.4279999999999999</v>
      </c>
      <c r="I1209" s="125">
        <f>IF(ISBLANK(DOE21E!$R108),"",DOE21E!$R108)</f>
        <v>38062</v>
      </c>
      <c r="J1209" s="878">
        <f>IF(ISBLANK(DOE21E!$S108),"",DOE21E!$S108)</f>
        <v>10</v>
      </c>
      <c r="K1209" s="123">
        <f>IF(ISBLANK(EnergyPlus1.0!$Q108),"",EnergyPlus1.0!$Q108)</f>
        <v>4.1660966084146009</v>
      </c>
      <c r="L1209" s="886">
        <f>IF(ISBLANK(EnergyPlus1.0!$R108),"",EnergyPlus1.0!$R108)</f>
        <v>40253</v>
      </c>
      <c r="M1209" s="887">
        <f>IF(ISBLANK(EnergyPlus1.0!$S108),"",EnergyPlus1.0!$S108)</f>
        <v>10</v>
      </c>
      <c r="N1209" s="123">
        <f>IF(ISBLANK(CodyRun!$Q108),"",CodyRun!$Q108)</f>
        <v>4.1564885496183201</v>
      </c>
      <c r="O1209" s="125">
        <f>IF(ISBLANK(CodyRun!$R108),"",CodyRun!$R108)</f>
        <v>76</v>
      </c>
      <c r="P1209" s="878">
        <f>IF(ISBLANK(CodyRun!$S108),"",CodyRun!$S108)</f>
        <v>10</v>
      </c>
      <c r="Q1209" s="123">
        <f>IF(ISBLANK('HOT3000'!$Q108),"",'HOT3000'!$Q108)</f>
        <v>4.17</v>
      </c>
      <c r="R1209" s="125">
        <f>IF(ISBLANK('HOT3000'!$R108),"",'HOT3000'!$R108)</f>
        <v>37696</v>
      </c>
      <c r="S1209" s="878">
        <f>IF(ISBLANK('HOT3000'!$S108),"",'HOT3000'!$S108)</f>
        <v>10</v>
      </c>
      <c r="T1209" s="123">
        <f>IF(ISBLANK(YourData!$Q108),"",YourData!$Q108)</f>
        <v>4.5272665876579721</v>
      </c>
      <c r="U1209" s="886" t="str">
        <f>IF(ISBLANK(YourData!$R108),"",YourData!$R108)</f>
        <v>02-OCT</v>
      </c>
      <c r="V1209" s="887">
        <f>IF(ISBLANK(YourData!$S108),"",YourData!$S108)</f>
        <v>23</v>
      </c>
      <c r="W1209" s="36"/>
      <c r="X1209" s="125"/>
      <c r="Y1209" s="878"/>
      <c r="Z1209" s="36"/>
      <c r="AA1209" s="125"/>
      <c r="AB1209" s="878"/>
    </row>
    <row r="1210" spans="1:28">
      <c r="A1210" s="15"/>
      <c r="B1210" s="16"/>
      <c r="C1210" s="16"/>
      <c r="D1210" s="123"/>
      <c r="E1210" s="123"/>
      <c r="F1210" s="125"/>
      <c r="G1210" s="123"/>
      <c r="H1210" s="123"/>
      <c r="I1210" s="125"/>
      <c r="J1210" s="123"/>
      <c r="K1210" s="123"/>
      <c r="L1210" s="16"/>
      <c r="M1210" s="123"/>
      <c r="N1210" s="119"/>
      <c r="P1210" s="119"/>
      <c r="Q1210" s="119"/>
      <c r="R1210" s="2"/>
      <c r="S1210" s="2"/>
      <c r="T1210" s="2"/>
      <c r="U1210" s="2"/>
      <c r="V1210" s="2"/>
      <c r="W1210" s="2"/>
      <c r="X1210" s="2"/>
      <c r="Y1210" s="2"/>
      <c r="Z1210" s="2"/>
      <c r="AA1210" s="2"/>
      <c r="AB1210" s="2"/>
    </row>
    <row r="1211" spans="1:28">
      <c r="A1211" s="15"/>
      <c r="B1211" s="16"/>
      <c r="C1211" s="16"/>
      <c r="D1211" s="123"/>
      <c r="E1211" s="123"/>
      <c r="F1211" s="125"/>
      <c r="G1211" s="123"/>
      <c r="H1211" s="123"/>
      <c r="I1211" s="125"/>
      <c r="J1211" s="123"/>
      <c r="K1211" s="123"/>
      <c r="L1211" s="16"/>
      <c r="M1211" s="123"/>
      <c r="N1211" s="119"/>
      <c r="P1211" s="119"/>
      <c r="Q1211" s="119"/>
      <c r="R1211" s="2"/>
      <c r="S1211" s="2"/>
      <c r="T1211" s="2"/>
      <c r="U1211" s="2"/>
      <c r="V1211" s="2"/>
      <c r="W1211" s="2"/>
      <c r="X1211" s="2"/>
      <c r="Y1211" s="2"/>
      <c r="Z1211" s="2"/>
      <c r="AA1211" s="2"/>
      <c r="AB1211" s="2"/>
    </row>
    <row r="1212" spans="1:28">
      <c r="A1212" s="15"/>
      <c r="B1212" s="16"/>
      <c r="C1212" s="16"/>
      <c r="D1212" s="123"/>
      <c r="E1212" s="123"/>
      <c r="F1212" s="125"/>
      <c r="G1212" s="123"/>
      <c r="H1212" s="123"/>
      <c r="I1212" s="125"/>
      <c r="J1212" s="123"/>
      <c r="K1212" s="123"/>
      <c r="L1212" s="16"/>
      <c r="M1212" s="123"/>
      <c r="N1212" s="119"/>
      <c r="P1212" s="119"/>
      <c r="Q1212" s="119"/>
      <c r="R1212" s="2"/>
      <c r="S1212" s="2"/>
      <c r="T1212" s="2"/>
      <c r="U1212" s="2"/>
      <c r="V1212" s="2"/>
      <c r="W1212" s="2"/>
      <c r="X1212" s="2"/>
      <c r="Y1212" s="2"/>
      <c r="Z1212" s="2"/>
      <c r="AA1212" s="2"/>
      <c r="AB1212" s="2"/>
    </row>
    <row r="1213" spans="1:28">
      <c r="A1213" s="15"/>
      <c r="B1213" s="16"/>
      <c r="C1213" s="16"/>
      <c r="D1213" s="123"/>
      <c r="E1213" s="123"/>
      <c r="F1213" s="125"/>
      <c r="G1213" s="123"/>
      <c r="H1213" s="123"/>
      <c r="I1213" s="125"/>
      <c r="J1213" s="123"/>
      <c r="K1213" s="123"/>
      <c r="L1213" s="16"/>
      <c r="M1213" s="123"/>
      <c r="N1213" s="119"/>
      <c r="P1213" s="119"/>
      <c r="Q1213" s="119"/>
      <c r="R1213" s="2"/>
      <c r="S1213" s="2"/>
      <c r="T1213" s="2"/>
      <c r="U1213" s="2"/>
      <c r="V1213" s="2"/>
      <c r="W1213" s="2"/>
      <c r="X1213" s="2"/>
      <c r="Y1213" s="2"/>
      <c r="Z1213" s="2"/>
      <c r="AA1213" s="2"/>
      <c r="AB1213" s="2"/>
    </row>
    <row r="1214" spans="1:28">
      <c r="A1214" s="15"/>
      <c r="B1214" s="16"/>
      <c r="C1214" s="16"/>
      <c r="D1214" s="123"/>
      <c r="E1214" s="123"/>
      <c r="F1214" s="125"/>
      <c r="G1214" s="123"/>
      <c r="H1214" s="123"/>
      <c r="I1214" s="125"/>
      <c r="J1214" s="123"/>
      <c r="K1214" s="123"/>
      <c r="L1214" s="16"/>
      <c r="M1214" s="123"/>
      <c r="N1214" s="119"/>
      <c r="P1214" s="119"/>
      <c r="Q1214" s="119"/>
      <c r="R1214" s="2"/>
      <c r="S1214" s="2"/>
      <c r="T1214" s="2"/>
      <c r="U1214" s="2"/>
      <c r="V1214" s="2"/>
      <c r="W1214" s="2"/>
      <c r="X1214" s="2"/>
      <c r="Y1214" s="2"/>
      <c r="Z1214" s="2"/>
      <c r="AA1214" s="2"/>
      <c r="AB1214" s="2"/>
    </row>
    <row r="1215" spans="1:28">
      <c r="A1215" s="15"/>
      <c r="B1215" s="16"/>
      <c r="C1215" s="16"/>
      <c r="D1215" s="123"/>
      <c r="E1215" s="123"/>
      <c r="F1215" s="125"/>
      <c r="G1215" s="123"/>
      <c r="H1215" s="123"/>
      <c r="I1215" s="125"/>
      <c r="J1215" s="123"/>
      <c r="K1215" s="123"/>
      <c r="L1215" s="16"/>
      <c r="M1215" s="123"/>
      <c r="N1215" s="119"/>
      <c r="P1215" s="119"/>
      <c r="Q1215" s="119"/>
      <c r="R1215" s="2"/>
      <c r="S1215" s="2"/>
      <c r="T1215" s="2"/>
      <c r="U1215" s="2"/>
      <c r="V1215" s="2"/>
      <c r="W1215" s="2"/>
      <c r="X1215" s="2"/>
      <c r="Y1215" s="2"/>
      <c r="Z1215" s="2"/>
      <c r="AA1215" s="2"/>
      <c r="AB1215" s="2"/>
    </row>
    <row r="1216" spans="1:28">
      <c r="A1216" s="15"/>
      <c r="B1216" s="16"/>
      <c r="C1216" s="16"/>
      <c r="D1216" s="123"/>
      <c r="E1216" s="123"/>
      <c r="F1216" s="125"/>
      <c r="G1216" s="123"/>
      <c r="H1216" s="123"/>
      <c r="I1216" s="125"/>
      <c r="J1216" s="123"/>
      <c r="K1216" s="123"/>
      <c r="L1216" s="16"/>
      <c r="M1216" s="123"/>
      <c r="N1216" s="119"/>
      <c r="P1216" s="119"/>
      <c r="Q1216" s="119"/>
      <c r="R1216" s="2"/>
      <c r="S1216" s="2"/>
      <c r="T1216" s="2"/>
      <c r="U1216" s="2"/>
      <c r="V1216" s="2"/>
      <c r="W1216" s="2"/>
      <c r="X1216" s="2"/>
      <c r="Y1216" s="2"/>
      <c r="Z1216" s="2"/>
      <c r="AA1216" s="2"/>
      <c r="AB1216" s="2"/>
    </row>
    <row r="1217" spans="1:28">
      <c r="A1217" s="2" t="s">
        <v>242</v>
      </c>
      <c r="B1217" s="36"/>
      <c r="C1217" s="12"/>
      <c r="D1217" s="36"/>
      <c r="E1217" s="36"/>
      <c r="F1217" s="124"/>
      <c r="G1217" s="36"/>
      <c r="H1217" s="120"/>
      <c r="I1217" s="124"/>
      <c r="J1217" s="120"/>
      <c r="K1217" s="120"/>
      <c r="L1217" s="120"/>
      <c r="M1217" s="120"/>
      <c r="N1217" s="119"/>
      <c r="O1217" s="119"/>
      <c r="P1217" s="119"/>
      <c r="Q1217" s="119"/>
      <c r="R1217" s="120"/>
      <c r="S1217" s="120"/>
      <c r="T1217" s="2"/>
      <c r="U1217" s="2"/>
      <c r="V1217" s="2"/>
      <c r="W1217" s="2"/>
      <c r="X1217" s="2"/>
      <c r="Y1217" s="2"/>
      <c r="Z1217" s="2"/>
      <c r="AA1217" s="2"/>
      <c r="AB1217" s="2"/>
    </row>
    <row r="1218" spans="1:28">
      <c r="A1218" s="2"/>
      <c r="B1218" s="10"/>
      <c r="E1218" s="10"/>
      <c r="F1218" s="119"/>
      <c r="G1218" s="119"/>
      <c r="H1218" s="34"/>
      <c r="I1218" s="120"/>
      <c r="J1218" s="120"/>
      <c r="K1218" s="10"/>
      <c r="L1218" s="120"/>
      <c r="M1218" s="120"/>
      <c r="N1218" s="10"/>
      <c r="O1218" s="119"/>
      <c r="P1218" s="119"/>
      <c r="Q1218" s="119"/>
      <c r="R1218" s="120"/>
      <c r="S1218" s="120"/>
      <c r="V1218" s="2"/>
      <c r="W1218" s="2"/>
      <c r="X1218" s="2"/>
      <c r="Y1218" s="2"/>
      <c r="Z1218" s="2"/>
      <c r="AA1218" s="2"/>
      <c r="AB1218" s="2"/>
    </row>
    <row r="1219" spans="1:28">
      <c r="A1219" s="883"/>
      <c r="B1219" s="10" t="s">
        <v>237</v>
      </c>
      <c r="C1219" t="s">
        <v>75</v>
      </c>
      <c r="D1219" s="45" t="s">
        <v>76</v>
      </c>
      <c r="E1219" s="10" t="s">
        <v>249</v>
      </c>
      <c r="F1219" s="119" t="s">
        <v>75</v>
      </c>
      <c r="G1219" s="45" t="s">
        <v>76</v>
      </c>
      <c r="H1219" s="10" t="s">
        <v>250</v>
      </c>
      <c r="I1219" s="119" t="s">
        <v>75</v>
      </c>
      <c r="J1219" s="45" t="s">
        <v>76</v>
      </c>
      <c r="K1219" s="10" t="s">
        <v>357</v>
      </c>
      <c r="L1219" s="119" t="s">
        <v>75</v>
      </c>
      <c r="M1219" s="45" t="s">
        <v>76</v>
      </c>
      <c r="N1219" s="10" t="s">
        <v>304</v>
      </c>
      <c r="O1219" s="119" t="s">
        <v>75</v>
      </c>
      <c r="P1219" s="45" t="s">
        <v>76</v>
      </c>
      <c r="Q1219" s="10" t="s">
        <v>384</v>
      </c>
      <c r="R1219" s="119" t="s">
        <v>75</v>
      </c>
      <c r="S1219" s="45" t="s">
        <v>76</v>
      </c>
      <c r="T1219" s="10" t="str">
        <f>YourData!$J$4</f>
        <v>Tested Prg</v>
      </c>
      <c r="U1219" s="119" t="s">
        <v>75</v>
      </c>
      <c r="V1219" s="45" t="s">
        <v>76</v>
      </c>
      <c r="W1219" s="10"/>
      <c r="X1219" s="119"/>
      <c r="Y1219" s="45"/>
      <c r="Z1219" s="10"/>
      <c r="AA1219" s="119"/>
      <c r="AB1219" s="45"/>
    </row>
    <row r="1220" spans="1:28">
      <c r="A1220" s="884" t="s">
        <v>445</v>
      </c>
      <c r="B1220" s="123">
        <f>IF(ISBLANK('TRNSYS-TUD'!$T89),"",'TRNSYS-TUD'!$T89)</f>
        <v>2.7930660792870952</v>
      </c>
      <c r="C1220" s="11" t="str">
        <f>IF(ISBLANK('TRNSYS-TUD'!$U89),"",'TRNSYS-TUD'!$U89)</f>
        <v>24-Apr</v>
      </c>
      <c r="D1220" s="878">
        <f>IF(ISBLANK('TRNSYS-TUD'!$V89),"",'TRNSYS-TUD'!$V89)</f>
        <v>17</v>
      </c>
      <c r="E1220" s="123">
        <f>IF(ISBLANK('DOE22'!$T89),"",'DOE22'!$T89)</f>
        <v>2.798</v>
      </c>
      <c r="F1220" s="125">
        <f>IF(ISBLANK('DOE22'!$U89),"",'DOE22'!$U89)</f>
        <v>37591</v>
      </c>
      <c r="G1220" s="878">
        <f>IF(ISBLANK('DOE22'!$V89),"",'DOE22'!$V89)</f>
        <v>14</v>
      </c>
      <c r="H1220" s="123">
        <f>IF(ISBLANK(DOE21E!$T89),"",DOE21E!$T89)</f>
        <v>2.8010000000000002</v>
      </c>
      <c r="I1220" s="125">
        <f>IF(ISBLANK(DOE21E!$U89),"",DOE21E!$U89)</f>
        <v>37956</v>
      </c>
      <c r="J1220" s="878">
        <f>IF(ISBLANK(DOE21E!$V89),"",DOE21E!$V89)</f>
        <v>12</v>
      </c>
      <c r="K1220" s="123">
        <f>IF(ISBLANK(EnergyPlus1.0!$T89),"",EnergyPlus1.0!$T89)</f>
        <v>2.7815288137980563</v>
      </c>
      <c r="L1220" s="886">
        <f>IF(ISBLANK(EnergyPlus1.0!$U89),"",EnergyPlus1.0!$U89)</f>
        <v>40342</v>
      </c>
      <c r="M1220" s="887">
        <f>IF(ISBLANK(EnergyPlus1.0!$V89),"",EnergyPlus1.0!$V89)</f>
        <v>17</v>
      </c>
      <c r="N1220" s="123">
        <f>IF(ISBLANK(CodyRun!$T89),"",CodyRun!$T89)</f>
        <v>2.7856291503490547</v>
      </c>
      <c r="O1220" s="125">
        <f>IF(ISBLANK(CodyRun!$U89),"",CodyRun!$U89)</f>
        <v>165</v>
      </c>
      <c r="P1220" s="878">
        <f>IF(ISBLANK(CodyRun!$V89),"",CodyRun!$V89)</f>
        <v>17</v>
      </c>
      <c r="Q1220" s="123">
        <f>IF(ISBLANK('HOT3000'!$T89),"",'HOT3000'!$T89)</f>
        <v>2.81</v>
      </c>
      <c r="R1220" s="125">
        <f>IF(ISBLANK('HOT3000'!$U89),"",'HOT3000'!$U89)</f>
        <v>37786</v>
      </c>
      <c r="S1220" s="878">
        <f>IF(ISBLANK('HOT3000'!$V89),"",'HOT3000'!$V89)</f>
        <v>12</v>
      </c>
      <c r="T1220" s="123">
        <f>IF(ISBLANK(YourData!$T89),"",YourData!$T89)</f>
        <v>2.7744200538169843</v>
      </c>
      <c r="U1220" s="886" t="str">
        <f>IF(ISBLANK(YourData!$U89),"",YourData!$U89)</f>
        <v>13-JUN</v>
      </c>
      <c r="V1220" s="887">
        <f>IF(ISBLANK(YourData!$V89),"",YourData!$V89)</f>
        <v>16</v>
      </c>
      <c r="W1220" s="36"/>
      <c r="X1220" s="125"/>
      <c r="Y1220" s="878"/>
      <c r="Z1220" s="36"/>
      <c r="AA1220" s="125"/>
      <c r="AB1220" s="878"/>
    </row>
    <row r="1221" spans="1:28">
      <c r="A1221" s="884" t="s">
        <v>446</v>
      </c>
      <c r="B1221" s="123">
        <f>IF(ISBLANK('TRNSYS-TUD'!$T90),"",'TRNSYS-TUD'!$T90)</f>
        <v>2.8652350328328815</v>
      </c>
      <c r="C1221" s="11" t="str">
        <f>IF(ISBLANK('TRNSYS-TUD'!$U90),"",'TRNSYS-TUD'!$U90)</f>
        <v>01-Dec</v>
      </c>
      <c r="D1221" s="878">
        <f>IF(ISBLANK('TRNSYS-TUD'!$V90),"",'TRNSYS-TUD'!$V90)</f>
        <v>15</v>
      </c>
      <c r="E1221" s="123">
        <f>IF(ISBLANK('DOE22'!$T90),"",'DOE22'!$T90)</f>
        <v>2.85</v>
      </c>
      <c r="F1221" s="125">
        <f>IF(ISBLANK('DOE22'!$U90),"",'DOE22'!$U90)</f>
        <v>37591</v>
      </c>
      <c r="G1221" s="878">
        <f>IF(ISBLANK('DOE22'!$V90),"",'DOE22'!$V90)</f>
        <v>14</v>
      </c>
      <c r="H1221" s="123">
        <f>IF(ISBLANK(DOE21E!$T90),"",DOE21E!$T90)</f>
        <v>2.851</v>
      </c>
      <c r="I1221" s="125">
        <f>IF(ISBLANK(DOE21E!$U90),"",DOE21E!$U90)</f>
        <v>37591</v>
      </c>
      <c r="J1221" s="878">
        <f>IF(ISBLANK(DOE21E!$V90),"",DOE21E!$V90)</f>
        <v>12</v>
      </c>
      <c r="K1221" s="123">
        <f>IF(ISBLANK(EnergyPlus1.0!$T90),"",EnergyPlus1.0!$T90)</f>
        <v>2.8926579421717062</v>
      </c>
      <c r="L1221" s="886">
        <f>IF(ISBLANK(EnergyPlus1.0!$U90),"",EnergyPlus1.0!$U90)</f>
        <v>40513</v>
      </c>
      <c r="M1221" s="887">
        <f>IF(ISBLANK(EnergyPlus1.0!$V90),"",EnergyPlus1.0!$V90)</f>
        <v>15</v>
      </c>
      <c r="N1221" s="123">
        <f>IF(ISBLANK(CodyRun!$T90),"",CodyRun!$T90)</f>
        <v>2.8726445743989606</v>
      </c>
      <c r="O1221" s="125">
        <f>IF(ISBLANK(CodyRun!$U90),"",CodyRun!$U90)</f>
        <v>336</v>
      </c>
      <c r="P1221" s="878">
        <f>IF(ISBLANK(CodyRun!$V90),"",CodyRun!$V90)</f>
        <v>15</v>
      </c>
      <c r="Q1221" s="123">
        <f>IF(ISBLANK('HOT3000'!$T90),"",'HOT3000'!$T90)</f>
        <v>2.87</v>
      </c>
      <c r="R1221" s="125">
        <f>IF(ISBLANK('HOT3000'!$U90),"",'HOT3000'!$U90)</f>
        <v>37956</v>
      </c>
      <c r="S1221" s="878">
        <f>IF(ISBLANK('HOT3000'!$V90),"",'HOT3000'!$V90)</f>
        <v>14</v>
      </c>
      <c r="T1221" s="123">
        <f>IF(ISBLANK(YourData!$T90),"",YourData!$T90)</f>
        <v>2.8671167269558211</v>
      </c>
      <c r="U1221" s="886" t="str">
        <f>IF(ISBLANK(YourData!$U90),"",YourData!$U90)</f>
        <v>31-NOV</v>
      </c>
      <c r="V1221" s="887">
        <f>IF(ISBLANK(YourData!$V90),"",YourData!$V90)</f>
        <v>14</v>
      </c>
      <c r="W1221" s="36"/>
      <c r="X1221" s="125"/>
      <c r="Y1221" s="878"/>
      <c r="Z1221" s="36"/>
      <c r="AA1221" s="125"/>
      <c r="AB1221" s="878"/>
    </row>
    <row r="1222" spans="1:28">
      <c r="A1222" s="884" t="s">
        <v>447</v>
      </c>
      <c r="B1222" s="123">
        <f>IF(ISBLANK('TRNSYS-TUD'!$T91),"",'TRNSYS-TUD'!$T91)</f>
        <v>2.8252032267490548</v>
      </c>
      <c r="C1222" s="11" t="str">
        <f>IF(ISBLANK('TRNSYS-TUD'!$U91),"",'TRNSYS-TUD'!$U91)</f>
        <v>31-Mar</v>
      </c>
      <c r="D1222" s="878">
        <f>IF(ISBLANK('TRNSYS-TUD'!$V91),"",'TRNSYS-TUD'!$V91)</f>
        <v>14</v>
      </c>
      <c r="E1222" s="123">
        <f>IF(ISBLANK('DOE22'!$T91),"",'DOE22'!$T91)</f>
        <v>2.8010000000000002</v>
      </c>
      <c r="F1222" s="125">
        <f>IF(ISBLANK('DOE22'!$U91),"",'DOE22'!$U91)</f>
        <v>37591</v>
      </c>
      <c r="G1222" s="878">
        <f>IF(ISBLANK('DOE22'!$V91),"",'DOE22'!$V91)</f>
        <v>14</v>
      </c>
      <c r="H1222" s="123">
        <f>IF(ISBLANK(DOE21E!$T91),"",DOE21E!$T91)</f>
        <v>2.8050000000000002</v>
      </c>
      <c r="I1222" s="125">
        <f>IF(ISBLANK(DOE21E!$U91),"",DOE21E!$U91)</f>
        <v>37956</v>
      </c>
      <c r="J1222" s="878">
        <f>IF(ISBLANK(DOE21E!$V91),"",DOE21E!$V91)</f>
        <v>15</v>
      </c>
      <c r="K1222" s="123">
        <f>IF(ISBLANK(EnergyPlus1.0!$T91),"",EnergyPlus1.0!$T91)</f>
        <v>2.8415125615897106</v>
      </c>
      <c r="L1222" s="886">
        <f>IF(ISBLANK(EnergyPlus1.0!$U91),"",EnergyPlus1.0!$U91)</f>
        <v>40268</v>
      </c>
      <c r="M1222" s="887">
        <f>IF(ISBLANK(EnergyPlus1.0!$V91),"",EnergyPlus1.0!$V91)</f>
        <v>15</v>
      </c>
      <c r="N1222" s="123">
        <f>IF(ISBLANK(CodyRun!$T91),"",CodyRun!$T91)</f>
        <v>2.8145224940805051</v>
      </c>
      <c r="O1222" s="125">
        <f>IF(ISBLANK(CodyRun!$U91),"",CodyRun!$U91)</f>
        <v>91</v>
      </c>
      <c r="P1222" s="878">
        <f>IF(ISBLANK(CodyRun!$V91),"",CodyRun!$V91)</f>
        <v>15</v>
      </c>
      <c r="Q1222" s="123">
        <f>IF(ISBLANK('HOT3000'!$T91),"",'HOT3000'!$T91)</f>
        <v>2.83</v>
      </c>
      <c r="R1222" s="125">
        <f>IF(ISBLANK('HOT3000'!$U91),"",'HOT3000'!$U91)</f>
        <v>37711</v>
      </c>
      <c r="S1222" s="878">
        <f>IF(ISBLANK('HOT3000'!$V91),"",'HOT3000'!$V91)</f>
        <v>14</v>
      </c>
      <c r="T1222" s="123">
        <f>IF(ISBLANK(YourData!$T91),"",YourData!$T91)</f>
        <v>2.823077795620355</v>
      </c>
      <c r="U1222" s="886" t="str">
        <f>IF(ISBLANK(YourData!$U91),"",YourData!$U91)</f>
        <v>31-MAR</v>
      </c>
      <c r="V1222" s="887">
        <f>IF(ISBLANK(YourData!$V91),"",YourData!$V91)</f>
        <v>14</v>
      </c>
      <c r="W1222" s="36"/>
      <c r="X1222" s="125"/>
      <c r="Y1222" s="878"/>
      <c r="Z1222" s="36"/>
      <c r="AA1222" s="125"/>
      <c r="AB1222" s="878"/>
    </row>
    <row r="1223" spans="1:28">
      <c r="A1223" s="884" t="s">
        <v>448</v>
      </c>
      <c r="B1223" s="123">
        <f>IF(ISBLANK('TRNSYS-TUD'!$T92),"",'TRNSYS-TUD'!$T92)</f>
        <v>2.8252032267490548</v>
      </c>
      <c r="C1223" s="11" t="str">
        <f>IF(ISBLANK('TRNSYS-TUD'!$U92),"",'TRNSYS-TUD'!$U92)</f>
        <v>31-Mar</v>
      </c>
      <c r="D1223" s="878">
        <f>IF(ISBLANK('TRNSYS-TUD'!$V92),"",'TRNSYS-TUD'!$V92)</f>
        <v>14</v>
      </c>
      <c r="E1223" s="123">
        <f>IF(ISBLANK('DOE22'!$T92),"",'DOE22'!$T92)</f>
        <v>2.798</v>
      </c>
      <c r="F1223" s="125">
        <f>IF(ISBLANK('DOE22'!$U92),"",'DOE22'!$U92)</f>
        <v>37591</v>
      </c>
      <c r="G1223" s="878">
        <f>IF(ISBLANK('DOE22'!$V92),"",'DOE22'!$V92)</f>
        <v>14</v>
      </c>
      <c r="H1223" s="123">
        <f>IF(ISBLANK(DOE21E!$T92),"",DOE21E!$T92)</f>
        <v>2.8010000000000002</v>
      </c>
      <c r="I1223" s="125">
        <f>IF(ISBLANK(DOE21E!$U92),"",DOE21E!$U92)</f>
        <v>37956</v>
      </c>
      <c r="J1223" s="878">
        <f>IF(ISBLANK(DOE21E!$V92),"",DOE21E!$V92)</f>
        <v>12</v>
      </c>
      <c r="K1223" s="123">
        <f>IF(ISBLANK(EnergyPlus1.0!$T92),"",EnergyPlus1.0!$T92)</f>
        <v>2.8440881169332326</v>
      </c>
      <c r="L1223" s="886">
        <f>IF(ISBLANK(EnergyPlus1.0!$U92),"",EnergyPlus1.0!$U92)</f>
        <v>40268</v>
      </c>
      <c r="M1223" s="887">
        <f>IF(ISBLANK(EnergyPlus1.0!$V92),"",EnergyPlus1.0!$V92)</f>
        <v>15</v>
      </c>
      <c r="N1223" s="123">
        <f>IF(ISBLANK(CodyRun!$T92),"",CodyRun!$T92)</f>
        <v>2.8233253269282095</v>
      </c>
      <c r="O1223" s="125">
        <f>IF(ISBLANK(CodyRun!$U92),"",CodyRun!$U92)</f>
        <v>91</v>
      </c>
      <c r="P1223" s="878">
        <f>IF(ISBLANK(CodyRun!$V92),"",CodyRun!$V92)</f>
        <v>15</v>
      </c>
      <c r="Q1223" s="123">
        <f>IF(ISBLANK('HOT3000'!$T92),"",'HOT3000'!$T92)</f>
        <v>2.84</v>
      </c>
      <c r="R1223" s="125">
        <f>IF(ISBLANK('HOT3000'!$U92),"",'HOT3000'!$U92)</f>
        <v>37711</v>
      </c>
      <c r="S1223" s="878">
        <f>IF(ISBLANK('HOT3000'!$V92),"",'HOT3000'!$V92)</f>
        <v>14</v>
      </c>
      <c r="T1223" s="123">
        <f>IF(ISBLANK(YourData!$T92),"",YourData!$T92)</f>
        <v>2.7895576428942706</v>
      </c>
      <c r="U1223" s="886" t="str">
        <f>IF(ISBLANK(YourData!$U92),"",YourData!$U92)</f>
        <v>03-DEC</v>
      </c>
      <c r="V1223" s="887">
        <f>IF(ISBLANK(YourData!$V92),"",YourData!$V92)</f>
        <v>14</v>
      </c>
      <c r="W1223" s="36"/>
      <c r="X1223" s="125"/>
      <c r="Y1223" s="878"/>
      <c r="Z1223" s="36"/>
      <c r="AA1223" s="125"/>
      <c r="AB1223" s="878"/>
    </row>
    <row r="1224" spans="1:28">
      <c r="A1224" s="884" t="s">
        <v>449</v>
      </c>
      <c r="B1224" s="123">
        <f>IF(ISBLANK('TRNSYS-TUD'!$T93),"",'TRNSYS-TUD'!$T93)</f>
        <v>2.8252032267490548</v>
      </c>
      <c r="C1224" s="11" t="str">
        <f>IF(ISBLANK('TRNSYS-TUD'!$U93),"",'TRNSYS-TUD'!$U93)</f>
        <v>31-Mar</v>
      </c>
      <c r="D1224" s="878">
        <f>IF(ISBLANK('TRNSYS-TUD'!$V93),"",'TRNSYS-TUD'!$V93)</f>
        <v>14</v>
      </c>
      <c r="E1224" s="123">
        <f>IF(ISBLANK('DOE22'!$T93),"",'DOE22'!$T93)</f>
        <v>2.798</v>
      </c>
      <c r="F1224" s="125">
        <f>IF(ISBLANK('DOE22'!$U93),"",'DOE22'!$U93)</f>
        <v>37591</v>
      </c>
      <c r="G1224" s="878">
        <f>IF(ISBLANK('DOE22'!$V93),"",'DOE22'!$V93)</f>
        <v>14</v>
      </c>
      <c r="H1224" s="123">
        <f>IF(ISBLANK(DOE21E!$T93),"",DOE21E!$T93)</f>
        <v>2.8010000000000002</v>
      </c>
      <c r="I1224" s="125">
        <f>IF(ISBLANK(DOE21E!$U93),"",DOE21E!$U93)</f>
        <v>37956</v>
      </c>
      <c r="J1224" s="878">
        <f>IF(ISBLANK(DOE21E!$V93),"",DOE21E!$V93)</f>
        <v>12</v>
      </c>
      <c r="K1224" s="123">
        <f>IF(ISBLANK(EnergyPlus1.0!$T93),"",EnergyPlus1.0!$T93)</f>
        <v>2.8440881169332326</v>
      </c>
      <c r="L1224" s="886">
        <f>IF(ISBLANK(EnergyPlus1.0!$U93),"",EnergyPlus1.0!$U93)</f>
        <v>40268</v>
      </c>
      <c r="M1224" s="887">
        <f>IF(ISBLANK(EnergyPlus1.0!$V93),"",EnergyPlus1.0!$V93)</f>
        <v>15</v>
      </c>
      <c r="N1224" s="123">
        <f>IF(ISBLANK(CodyRun!$T93),"",CodyRun!$T93)</f>
        <v>2.8233253269282095</v>
      </c>
      <c r="O1224" s="125">
        <f>IF(ISBLANK(CodyRun!$U93),"",CodyRun!$U93)</f>
        <v>91</v>
      </c>
      <c r="P1224" s="878">
        <f>IF(ISBLANK(CodyRun!$V93),"",CodyRun!$V93)</f>
        <v>15</v>
      </c>
      <c r="Q1224" s="123">
        <f>IF(ISBLANK('HOT3000'!$T93),"",'HOT3000'!$T93)</f>
        <v>2.84</v>
      </c>
      <c r="R1224" s="125">
        <f>IF(ISBLANK('HOT3000'!$U93),"",'HOT3000'!$U93)</f>
        <v>37711</v>
      </c>
      <c r="S1224" s="878">
        <f>IF(ISBLANK('HOT3000'!$V93),"",'HOT3000'!$V93)</f>
        <v>14</v>
      </c>
      <c r="T1224" s="123">
        <f>IF(ISBLANK(YourData!$T93),"",YourData!$T93)</f>
        <v>2.7887925081082185</v>
      </c>
      <c r="U1224" s="886" t="str">
        <f>IF(ISBLANK(YourData!$U93),"",YourData!$U93)</f>
        <v>03-DEC</v>
      </c>
      <c r="V1224" s="887">
        <f>IF(ISBLANK(YourData!$V93),"",YourData!$V93)</f>
        <v>13</v>
      </c>
      <c r="W1224" s="36"/>
      <c r="X1224" s="125"/>
      <c r="Y1224" s="878"/>
      <c r="Z1224" s="36"/>
      <c r="AA1224" s="125"/>
      <c r="AB1224" s="878"/>
    </row>
    <row r="1225" spans="1:28">
      <c r="A1225" s="884" t="s">
        <v>450</v>
      </c>
      <c r="B1225" s="123">
        <f>IF(ISBLANK('TRNSYS-TUD'!$T94),"",'TRNSYS-TUD'!$T94)</f>
        <v>2.7904288847524867</v>
      </c>
      <c r="C1225" s="11" t="str">
        <f>IF(ISBLANK('TRNSYS-TUD'!$U94),"",'TRNSYS-TUD'!$U94)</f>
        <v>24-Apr</v>
      </c>
      <c r="D1225" s="878">
        <f>IF(ISBLANK('TRNSYS-TUD'!$V94),"",'TRNSYS-TUD'!$V94)</f>
        <v>17</v>
      </c>
      <c r="E1225" s="123">
        <f>IF(ISBLANK('DOE22'!$T94),"",'DOE22'!$T94)</f>
        <v>2.798</v>
      </c>
      <c r="F1225" s="125">
        <f>IF(ISBLANK('DOE22'!$U94),"",'DOE22'!$U94)</f>
        <v>38322</v>
      </c>
      <c r="G1225" s="878">
        <f>IF(ISBLANK('DOE22'!$V94),"",'DOE22'!$V94)</f>
        <v>14</v>
      </c>
      <c r="H1225" s="123">
        <f>IF(ISBLANK(DOE21E!$T94),"",DOE21E!$T94)</f>
        <v>2.8010000000000002</v>
      </c>
      <c r="I1225" s="125">
        <f>IF(ISBLANK(DOE21E!$U94),"",DOE21E!$U94)</f>
        <v>37956</v>
      </c>
      <c r="J1225" s="878">
        <f>IF(ISBLANK(DOE21E!$V94),"",DOE21E!$V94)</f>
        <v>12</v>
      </c>
      <c r="K1225" s="123">
        <f>IF(ISBLANK(EnergyPlus1.0!$T94),"",EnergyPlus1.0!$T94)</f>
        <v>2.7815283883544684</v>
      </c>
      <c r="L1225" s="886">
        <f>IF(ISBLANK(EnergyPlus1.0!$U94),"",EnergyPlus1.0!$U94)</f>
        <v>40342</v>
      </c>
      <c r="M1225" s="887">
        <f>IF(ISBLANK(EnergyPlus1.0!$V94),"",EnergyPlus1.0!$V94)</f>
        <v>17</v>
      </c>
      <c r="N1225" s="123">
        <f>IF(ISBLANK(CodyRun!$T94),"",CodyRun!$T94)</f>
        <v>2.7859087814840033</v>
      </c>
      <c r="O1225" s="125">
        <f>IF(ISBLANK(CodyRun!$U94),"",CodyRun!$U94)</f>
        <v>165</v>
      </c>
      <c r="P1225" s="878">
        <f>IF(ISBLANK(CodyRun!$V94),"",CodyRun!$V94)</f>
        <v>17</v>
      </c>
      <c r="Q1225" s="123">
        <f>IF(ISBLANK('HOT3000'!$T94),"",'HOT3000'!$T94)</f>
        <v>2.81</v>
      </c>
      <c r="R1225" s="125">
        <f>IF(ISBLANK('HOT3000'!$U94),"",'HOT3000'!$U94)</f>
        <v>37786</v>
      </c>
      <c r="S1225" s="878">
        <f>IF(ISBLANK('HOT3000'!$V94),"",'HOT3000'!$V94)</f>
        <v>12</v>
      </c>
      <c r="T1225" s="123">
        <f>IF(ISBLANK(YourData!$T94),"",YourData!$T94)</f>
        <v>2.7744205056843576</v>
      </c>
      <c r="U1225" s="886" t="str">
        <f>IF(ISBLANK(YourData!$U94),"",YourData!$U94)</f>
        <v>13-JUN</v>
      </c>
      <c r="V1225" s="887">
        <f>IF(ISBLANK(YourData!$V94),"",YourData!$V94)</f>
        <v>16</v>
      </c>
      <c r="W1225" s="36"/>
      <c r="X1225" s="125"/>
      <c r="Y1225" s="878"/>
      <c r="Z1225" s="36"/>
      <c r="AA1225" s="125"/>
      <c r="AB1225" s="878"/>
    </row>
    <row r="1226" spans="1:28">
      <c r="A1226" s="884" t="s">
        <v>451</v>
      </c>
      <c r="B1226" s="123">
        <f>IF(ISBLANK('TRNSYS-TUD'!$T95),"",'TRNSYS-TUD'!$T95)</f>
        <v>2.8252032267490548</v>
      </c>
      <c r="C1226" s="11" t="str">
        <f>IF(ISBLANK('TRNSYS-TUD'!$U95),"",'TRNSYS-TUD'!$U95)</f>
        <v>31-Mar</v>
      </c>
      <c r="D1226" s="878">
        <f>IF(ISBLANK('TRNSYS-TUD'!$V95),"",'TRNSYS-TUD'!$V95)</f>
        <v>14</v>
      </c>
      <c r="E1226" s="123">
        <f>IF(ISBLANK('DOE22'!$T95),"",'DOE22'!$T95)</f>
        <v>2.7989999999999999</v>
      </c>
      <c r="F1226" s="125">
        <f>IF(ISBLANK('DOE22'!$U95),"",'DOE22'!$U95)</f>
        <v>37591</v>
      </c>
      <c r="G1226" s="878">
        <f>IF(ISBLANK('DOE22'!$V95),"",'DOE22'!$V95)</f>
        <v>14</v>
      </c>
      <c r="H1226" s="123">
        <f>IF(ISBLANK(DOE21E!$T95),"",DOE21E!$T95)</f>
        <v>2.8010000000000002</v>
      </c>
      <c r="I1226" s="125">
        <f>IF(ISBLANK(DOE21E!$U95),"",DOE21E!$U95)</f>
        <v>37956</v>
      </c>
      <c r="J1226" s="878">
        <f>IF(ISBLANK(DOE21E!$V95),"",DOE21E!$V95)</f>
        <v>12</v>
      </c>
      <c r="K1226" s="123">
        <f>IF(ISBLANK(EnergyPlus1.0!$T95),"",EnergyPlus1.0!$T95)</f>
        <v>2.8440900655966801</v>
      </c>
      <c r="L1226" s="886">
        <f>IF(ISBLANK(EnergyPlus1.0!$U95),"",EnergyPlus1.0!$U95)</f>
        <v>40268</v>
      </c>
      <c r="M1226" s="887">
        <f>IF(ISBLANK(EnergyPlus1.0!$V95),"",EnergyPlus1.0!$V95)</f>
        <v>15</v>
      </c>
      <c r="N1226" s="123">
        <f>IF(ISBLANK(CodyRun!$T95),"",CodyRun!$T95)</f>
        <v>2.8233253269282095</v>
      </c>
      <c r="O1226" s="125">
        <f>IF(ISBLANK(CodyRun!$U95),"",CodyRun!$U95)</f>
        <v>91</v>
      </c>
      <c r="P1226" s="878">
        <f>IF(ISBLANK(CodyRun!$V95),"",CodyRun!$V95)</f>
        <v>15</v>
      </c>
      <c r="Q1226" s="123">
        <f>IF(ISBLANK('HOT3000'!$T95),"",'HOT3000'!$T95)</f>
        <v>2.84</v>
      </c>
      <c r="R1226" s="125">
        <f>IF(ISBLANK('HOT3000'!$U95),"",'HOT3000'!$U95)</f>
        <v>37711</v>
      </c>
      <c r="S1226" s="878">
        <f>IF(ISBLANK('HOT3000'!$V95),"",'HOT3000'!$V95)</f>
        <v>14</v>
      </c>
      <c r="T1226" s="123">
        <f>IF(ISBLANK(YourData!$T95),"",YourData!$T95)</f>
        <v>2.8285622170367843</v>
      </c>
      <c r="U1226" s="886" t="str">
        <f>IF(ISBLANK(YourData!$U95),"",YourData!$U95)</f>
        <v>31-MAR</v>
      </c>
      <c r="V1226" s="887">
        <f>IF(ISBLANK(YourData!$V95),"",YourData!$V95)</f>
        <v>14</v>
      </c>
      <c r="W1226" s="36"/>
      <c r="X1226" s="125"/>
      <c r="Y1226" s="878"/>
      <c r="Z1226" s="36"/>
      <c r="AA1226" s="125"/>
      <c r="AB1226" s="878"/>
    </row>
    <row r="1227" spans="1:28">
      <c r="A1227" s="884" t="s">
        <v>462</v>
      </c>
      <c r="B1227" s="123">
        <f>IF(ISBLANK('TRNSYS-TUD'!$T96),"",'TRNSYS-TUD'!$T96)</f>
        <v>2.7819111679738864</v>
      </c>
      <c r="C1227" s="11" t="str">
        <f>IF(ISBLANK('TRNSYS-TUD'!$U96),"",'TRNSYS-TUD'!$U96)</f>
        <v>31-Mar</v>
      </c>
      <c r="D1227" s="878">
        <f>IF(ISBLANK('TRNSYS-TUD'!$V96),"",'TRNSYS-TUD'!$V96)</f>
        <v>19</v>
      </c>
      <c r="E1227" s="123">
        <f>IF(ISBLANK('DOE22'!$T96),"",'DOE22'!$T96)</f>
        <v>2.734</v>
      </c>
      <c r="F1227" s="125">
        <f>IF(ISBLANK('DOE22'!$U96),"",'DOE22'!$U96)</f>
        <v>37593</v>
      </c>
      <c r="G1227" s="878">
        <f>IF(ISBLANK('DOE22'!$V96),"",'DOE22'!$V96)</f>
        <v>15</v>
      </c>
      <c r="H1227" s="123">
        <f>IF(ISBLANK(DOE21E!$T96),"",DOE21E!$T96)</f>
        <v>2.7349999999999999</v>
      </c>
      <c r="I1227" s="125">
        <f>IF(ISBLANK(DOE21E!$U96),"",DOE21E!$U96)</f>
        <v>37958</v>
      </c>
      <c r="J1227" s="878">
        <f>IF(ISBLANK(DOE21E!$V96),"",DOE21E!$V96)</f>
        <v>13</v>
      </c>
      <c r="K1227" s="123">
        <f>IF(ISBLANK(EnergyPlus1.0!$T96),"",EnergyPlus1.0!$T96)</f>
        <v>2.7815284146135895</v>
      </c>
      <c r="L1227" s="886">
        <f>IF(ISBLANK(EnergyPlus1.0!$U96),"",EnergyPlus1.0!$U96)</f>
        <v>40342</v>
      </c>
      <c r="M1227" s="887">
        <f>IF(ISBLANK(EnergyPlus1.0!$V96),"",EnergyPlus1.0!$V96)</f>
        <v>17</v>
      </c>
      <c r="N1227" s="123" t="str">
        <f>IF(ISBLANK(CodyRun!$T96),"",CodyRun!$T96)</f>
        <v/>
      </c>
      <c r="O1227" s="125" t="str">
        <f>IF(ISBLANK(CodyRun!$U96),"",CodyRun!$U96)</f>
        <v/>
      </c>
      <c r="P1227" s="878" t="str">
        <f>IF(ISBLANK(CodyRun!$V96),"",CodyRun!$V96)</f>
        <v/>
      </c>
      <c r="Q1227" s="123">
        <f>IF(ISBLANK('HOT3000'!$T96),"",'HOT3000'!$T96)</f>
        <v>2.81</v>
      </c>
      <c r="R1227" s="125">
        <f>IF(ISBLANK('HOT3000'!$U96),"",'HOT3000'!$U96)</f>
        <v>37786</v>
      </c>
      <c r="S1227" s="878">
        <f>IF(ISBLANK('HOT3000'!$V96),"",'HOT3000'!$V96)</f>
        <v>12</v>
      </c>
      <c r="T1227" s="123">
        <f>IF(ISBLANK(YourData!$T96),"",YourData!$T96)</f>
        <v>2.7744199116742077</v>
      </c>
      <c r="U1227" s="886" t="str">
        <f>IF(ISBLANK(YourData!$U96),"",YourData!$U96)</f>
        <v>13-JUN</v>
      </c>
      <c r="V1227" s="887">
        <f>IF(ISBLANK(YourData!$V96),"",YourData!$V96)</f>
        <v>16</v>
      </c>
      <c r="W1227" s="36"/>
      <c r="X1227" s="125"/>
      <c r="Y1227" s="878"/>
      <c r="Z1227" s="36"/>
      <c r="AA1227" s="125"/>
      <c r="AB1227" s="878"/>
    </row>
    <row r="1228" spans="1:28">
      <c r="A1228" s="884" t="s">
        <v>463</v>
      </c>
      <c r="B1228" s="123">
        <f>IF(ISBLANK('TRNSYS-TUD'!$T97),"",'TRNSYS-TUD'!$T97)</f>
        <v>2.7858321565014403</v>
      </c>
      <c r="C1228" s="11" t="str">
        <f>IF(ISBLANK('TRNSYS-TUD'!$U97),"",'TRNSYS-TUD'!$U97)</f>
        <v>24-Apr</v>
      </c>
      <c r="D1228" s="878">
        <f>IF(ISBLANK('TRNSYS-TUD'!$V97),"",'TRNSYS-TUD'!$V97)</f>
        <v>17</v>
      </c>
      <c r="E1228" s="123">
        <f>IF(ISBLANK('DOE22'!$T97),"",'DOE22'!$T97)</f>
        <v>2.798</v>
      </c>
      <c r="F1228" s="125">
        <f>IF(ISBLANK('DOE22'!$U97),"",'DOE22'!$U97)</f>
        <v>38322</v>
      </c>
      <c r="G1228" s="878">
        <f>IF(ISBLANK('DOE22'!$V97),"",'DOE22'!$V97)</f>
        <v>14</v>
      </c>
      <c r="H1228" s="123">
        <f>IF(ISBLANK(DOE21E!$T97),"",DOE21E!$T97)</f>
        <v>2.8010000000000002</v>
      </c>
      <c r="I1228" s="125">
        <f>IF(ISBLANK(DOE21E!$U97),"",DOE21E!$U97)</f>
        <v>37956</v>
      </c>
      <c r="J1228" s="878">
        <f>IF(ISBLANK(DOE21E!$V97),"",DOE21E!$V97)</f>
        <v>12</v>
      </c>
      <c r="K1228" s="123" t="str">
        <f>IF(ISBLANK(EnergyPlus1.0!$T97),"",EnergyPlus1.0!$T97)</f>
        <v/>
      </c>
      <c r="L1228" s="886" t="str">
        <f>IF(ISBLANK(EnergyPlus1.0!$U97),"",EnergyPlus1.0!$U97)</f>
        <v/>
      </c>
      <c r="M1228" s="887" t="str">
        <f>IF(ISBLANK(EnergyPlus1.0!$V97),"",EnergyPlus1.0!$V97)</f>
        <v/>
      </c>
      <c r="N1228" s="123" t="str">
        <f>IF(ISBLANK(CodyRun!$T97),"",CodyRun!$T97)</f>
        <v/>
      </c>
      <c r="O1228" s="125" t="str">
        <f>IF(ISBLANK(CodyRun!$U97),"",CodyRun!$U97)</f>
        <v/>
      </c>
      <c r="P1228" s="878" t="str">
        <f>IF(ISBLANK(CodyRun!$V97),"",CodyRun!$V97)</f>
        <v/>
      </c>
      <c r="Q1228" s="123">
        <f>IF(ISBLANK('HOT3000'!$T97),"",'HOT3000'!$T97)</f>
        <v>2.81</v>
      </c>
      <c r="R1228" s="125">
        <f>IF(ISBLANK('HOT3000'!$U97),"",'HOT3000'!$U97)</f>
        <v>37786</v>
      </c>
      <c r="S1228" s="878">
        <f>IF(ISBLANK('HOT3000'!$V97),"",'HOT3000'!$V97)</f>
        <v>12</v>
      </c>
      <c r="T1228" s="123">
        <f>IF(ISBLANK(YourData!$T97),"",YourData!$T97)</f>
        <v>2.7744200538169843</v>
      </c>
      <c r="U1228" s="886" t="str">
        <f>IF(ISBLANK(YourData!$U97),"",YourData!$U97)</f>
        <v>13-JUN</v>
      </c>
      <c r="V1228" s="887">
        <f>IF(ISBLANK(YourData!$V97),"",YourData!$V97)</f>
        <v>16</v>
      </c>
      <c r="W1228" s="36"/>
      <c r="X1228" s="125"/>
      <c r="Y1228" s="878"/>
      <c r="Z1228" s="36"/>
      <c r="AA1228" s="125"/>
      <c r="AB1228" s="878"/>
    </row>
    <row r="1229" spans="1:28">
      <c r="A1229" s="884" t="s">
        <v>464</v>
      </c>
      <c r="B1229" s="123">
        <f>IF(ISBLANK('TRNSYS-TUD'!$T98),"",'TRNSYS-TUD'!$T98)</f>
        <v>2.7930660792870952</v>
      </c>
      <c r="C1229" s="11" t="str">
        <f>IF(ISBLANK('TRNSYS-TUD'!$U98),"",'TRNSYS-TUD'!$U98)</f>
        <v>24-Apr</v>
      </c>
      <c r="D1229" s="878">
        <f>IF(ISBLANK('TRNSYS-TUD'!$V98),"",'TRNSYS-TUD'!$V98)</f>
        <v>17</v>
      </c>
      <c r="E1229" s="123">
        <f>IF(ISBLANK('DOE22'!$T98),"",'DOE22'!$T98)</f>
        <v>2.798</v>
      </c>
      <c r="F1229" s="125">
        <f>IF(ISBLANK('DOE22'!$U98),"",'DOE22'!$U98)</f>
        <v>38322</v>
      </c>
      <c r="G1229" s="878">
        <f>IF(ISBLANK('DOE22'!$V98),"",'DOE22'!$V98)</f>
        <v>14</v>
      </c>
      <c r="H1229" s="123">
        <f>IF(ISBLANK(DOE21E!$T98),"",DOE21E!$T98)</f>
        <v>2.8010000000000002</v>
      </c>
      <c r="I1229" s="125">
        <f>IF(ISBLANK(DOE21E!$U98),"",DOE21E!$U98)</f>
        <v>37956</v>
      </c>
      <c r="J1229" s="878">
        <f>IF(ISBLANK(DOE21E!$V98),"",DOE21E!$V98)</f>
        <v>12</v>
      </c>
      <c r="K1229" s="123">
        <f>IF(ISBLANK(EnergyPlus1.0!$T98),"",EnergyPlus1.0!$T98)</f>
        <v>2.7815288137980563</v>
      </c>
      <c r="L1229" s="886">
        <f>IF(ISBLANK(EnergyPlus1.0!$U98),"",EnergyPlus1.0!$U98)</f>
        <v>40342</v>
      </c>
      <c r="M1229" s="887">
        <f>IF(ISBLANK(EnergyPlus1.0!$V98),"",EnergyPlus1.0!$V98)</f>
        <v>17</v>
      </c>
      <c r="N1229" s="123" t="str">
        <f>IF(ISBLANK(CodyRun!$T98),"",CodyRun!$T98)</f>
        <v/>
      </c>
      <c r="O1229" s="125" t="str">
        <f>IF(ISBLANK(CodyRun!$U98),"",CodyRun!$U98)</f>
        <v/>
      </c>
      <c r="P1229" s="878" t="str">
        <f>IF(ISBLANK(CodyRun!$V98),"",CodyRun!$V98)</f>
        <v/>
      </c>
      <c r="Q1229" s="123">
        <f>IF(ISBLANK('HOT3000'!$T98),"",'HOT3000'!$T98)</f>
        <v>2.81</v>
      </c>
      <c r="R1229" s="125">
        <f>IF(ISBLANK('HOT3000'!$U98),"",'HOT3000'!$U98)</f>
        <v>37786</v>
      </c>
      <c r="S1229" s="878">
        <f>IF(ISBLANK('HOT3000'!$V98),"",'HOT3000'!$V98)</f>
        <v>12</v>
      </c>
      <c r="T1229" s="123">
        <f>IF(ISBLANK(YourData!$T98),"",YourData!$T98)</f>
        <v>2.7744200538169843</v>
      </c>
      <c r="U1229" s="886" t="str">
        <f>IF(ISBLANK(YourData!$U98),"",YourData!$U98)</f>
        <v>13-JUN</v>
      </c>
      <c r="V1229" s="887">
        <f>IF(ISBLANK(YourData!$V98),"",YourData!$V98)</f>
        <v>16</v>
      </c>
      <c r="W1229" s="36"/>
      <c r="X1229" s="125"/>
      <c r="Y1229" s="878"/>
      <c r="Z1229" s="36"/>
      <c r="AA1229" s="125"/>
      <c r="AB1229" s="878"/>
    </row>
    <row r="1230" spans="1:28">
      <c r="A1230" s="884" t="s">
        <v>465</v>
      </c>
      <c r="B1230" s="123">
        <f>IF(ISBLANK('TRNSYS-TUD'!$T99),"",'TRNSYS-TUD'!$T99)</f>
        <v>2.7711375787107482</v>
      </c>
      <c r="C1230" s="11" t="str">
        <f>IF(ISBLANK('TRNSYS-TUD'!$U99),"",'TRNSYS-TUD'!$U99)</f>
        <v>30-Mar</v>
      </c>
      <c r="D1230" s="878">
        <f>IF(ISBLANK('TRNSYS-TUD'!$V99),"",'TRNSYS-TUD'!$V99)</f>
        <v>19</v>
      </c>
      <c r="E1230" s="123">
        <f>IF(ISBLANK('DOE22'!$T99),"",'DOE22'!$T99)</f>
        <v>2.734</v>
      </c>
      <c r="F1230" s="125">
        <f>IF(ISBLANK('DOE22'!$U99),"",'DOE22'!$U99)</f>
        <v>37593</v>
      </c>
      <c r="G1230" s="878">
        <f>IF(ISBLANK('DOE22'!$V99),"",'DOE22'!$V99)</f>
        <v>13</v>
      </c>
      <c r="H1230" s="123">
        <f>IF(ISBLANK(DOE21E!$T99),"",DOE21E!$T99)</f>
        <v>2.7349999999999999</v>
      </c>
      <c r="I1230" s="125">
        <f>IF(ISBLANK(DOE21E!$U99),"",DOE21E!$U99)</f>
        <v>37958</v>
      </c>
      <c r="J1230" s="878">
        <f>IF(ISBLANK(DOE21E!$V99),"",DOE21E!$V99)</f>
        <v>13</v>
      </c>
      <c r="K1230" s="123">
        <f>IF(ISBLANK(EnergyPlus1.0!$T99),"",EnergyPlus1.0!$T99)</f>
        <v>2.7815288137980563</v>
      </c>
      <c r="L1230" s="886">
        <f>IF(ISBLANK(EnergyPlus1.0!$U99),"",EnergyPlus1.0!$U99)</f>
        <v>40342</v>
      </c>
      <c r="M1230" s="887">
        <f>IF(ISBLANK(EnergyPlus1.0!$V99),"",EnergyPlus1.0!$V99)</f>
        <v>17</v>
      </c>
      <c r="N1230" s="123" t="str">
        <f>IF(ISBLANK(CodyRun!$T99),"",CodyRun!$T99)</f>
        <v/>
      </c>
      <c r="O1230" s="125" t="str">
        <f>IF(ISBLANK(CodyRun!$U99),"",CodyRun!$U99)</f>
        <v/>
      </c>
      <c r="P1230" s="878" t="str">
        <f>IF(ISBLANK(CodyRun!$V99),"",CodyRun!$V99)</f>
        <v/>
      </c>
      <c r="Q1230" s="123">
        <f>IF(ISBLANK('HOT3000'!$T99),"",'HOT3000'!$T99)</f>
        <v>2.81</v>
      </c>
      <c r="R1230" s="125">
        <f>IF(ISBLANK('HOT3000'!$U99),"",'HOT3000'!$U99)</f>
        <v>37786</v>
      </c>
      <c r="S1230" s="878">
        <f>IF(ISBLANK('HOT3000'!$V99),"",'HOT3000'!$V99)</f>
        <v>12</v>
      </c>
      <c r="T1230" s="123">
        <f>IF(ISBLANK(YourData!$T99),"",YourData!$T99)</f>
        <v>2.7744200538169803</v>
      </c>
      <c r="U1230" s="886" t="str">
        <f>IF(ISBLANK(YourData!$U99),"",YourData!$U99)</f>
        <v>13-JUN</v>
      </c>
      <c r="V1230" s="887">
        <f>IF(ISBLANK(YourData!$V99),"",YourData!$V99)</f>
        <v>16</v>
      </c>
      <c r="W1230" s="36"/>
      <c r="X1230" s="125"/>
      <c r="Y1230" s="878"/>
      <c r="Z1230" s="36"/>
      <c r="AA1230" s="125"/>
      <c r="AB1230" s="878"/>
    </row>
    <row r="1231" spans="1:28">
      <c r="A1231" s="884" t="s">
        <v>466</v>
      </c>
      <c r="B1231" s="123">
        <f>IF(ISBLANK('TRNSYS-TUD'!$T100),"",'TRNSYS-TUD'!$T100)</f>
        <v>2.7824815154757125</v>
      </c>
      <c r="C1231" s="11" t="str">
        <f>IF(ISBLANK('TRNSYS-TUD'!$U100),"",'TRNSYS-TUD'!$U100)</f>
        <v>31-Mar</v>
      </c>
      <c r="D1231" s="878">
        <f>IF(ISBLANK('TRNSYS-TUD'!$V100),"",'TRNSYS-TUD'!$V100)</f>
        <v>19</v>
      </c>
      <c r="E1231" s="123">
        <f>IF(ISBLANK('DOE22'!$T100),"",'DOE22'!$T100)</f>
        <v>2.734</v>
      </c>
      <c r="F1231" s="125">
        <f>IF(ISBLANK('DOE22'!$U100),"",'DOE22'!$U100)</f>
        <v>37593</v>
      </c>
      <c r="G1231" s="878">
        <f>IF(ISBLANK('DOE22'!$V100),"",'DOE22'!$V100)</f>
        <v>13</v>
      </c>
      <c r="H1231" s="123">
        <f>IF(ISBLANK(DOE21E!$T100),"",DOE21E!$T100)</f>
        <v>2.7349999999999999</v>
      </c>
      <c r="I1231" s="125">
        <f>IF(ISBLANK(DOE21E!$U100),"",DOE21E!$U100)</f>
        <v>37958</v>
      </c>
      <c r="J1231" s="878">
        <f>IF(ISBLANK(DOE21E!$V100),"",DOE21E!$V100)</f>
        <v>13</v>
      </c>
      <c r="K1231" s="123">
        <f>IF(ISBLANK(EnergyPlus1.0!$T100),"",EnergyPlus1.0!$T100)</f>
        <v>2.7815288137980514</v>
      </c>
      <c r="L1231" s="886">
        <f>IF(ISBLANK(EnergyPlus1.0!$U100),"",EnergyPlus1.0!$U100)</f>
        <v>40342</v>
      </c>
      <c r="M1231" s="887">
        <f>IF(ISBLANK(EnergyPlus1.0!$V100),"",EnergyPlus1.0!$V100)</f>
        <v>17</v>
      </c>
      <c r="N1231" s="123" t="str">
        <f>IF(ISBLANK(CodyRun!$T100),"",CodyRun!$T100)</f>
        <v/>
      </c>
      <c r="O1231" s="125" t="str">
        <f>IF(ISBLANK(CodyRun!$U100),"",CodyRun!$U100)</f>
        <v/>
      </c>
      <c r="P1231" s="878" t="str">
        <f>IF(ISBLANK(CodyRun!$V100),"",CodyRun!$V100)</f>
        <v/>
      </c>
      <c r="Q1231" s="123">
        <f>IF(ISBLANK('HOT3000'!$T100),"",'HOT3000'!$T100)</f>
        <v>2.81</v>
      </c>
      <c r="R1231" s="125">
        <f>IF(ISBLANK('HOT3000'!$U100),"",'HOT3000'!$U100)</f>
        <v>37719</v>
      </c>
      <c r="S1231" s="878">
        <f>IF(ISBLANK('HOT3000'!$V100),"",'HOT3000'!$V100)</f>
        <v>13</v>
      </c>
      <c r="T1231" s="123">
        <f>IF(ISBLANK(YourData!$T100),"",YourData!$T100)</f>
        <v>2.774420053816987</v>
      </c>
      <c r="U1231" s="886" t="str">
        <f>IF(ISBLANK(YourData!$U100),"",YourData!$U100)</f>
        <v>13-JUN</v>
      </c>
      <c r="V1231" s="887">
        <f>IF(ISBLANK(YourData!$V100),"",YourData!$V100)</f>
        <v>16</v>
      </c>
      <c r="W1231" s="36"/>
      <c r="X1231" s="125"/>
      <c r="Y1231" s="878"/>
      <c r="Z1231" s="36"/>
      <c r="AA1231" s="125"/>
      <c r="AB1231" s="878"/>
    </row>
    <row r="1232" spans="1:28">
      <c r="A1232" s="884" t="s">
        <v>473</v>
      </c>
      <c r="B1232" s="123">
        <f>IF(ISBLANK('TRNSYS-TUD'!$T101),"",'TRNSYS-TUD'!$T101)</f>
        <v>2.6851972253498229</v>
      </c>
      <c r="C1232" s="11" t="str">
        <f>IF(ISBLANK('TRNSYS-TUD'!$U101),"",'TRNSYS-TUD'!$U101)</f>
        <v>30-Jul</v>
      </c>
      <c r="D1232" s="878">
        <f>IF(ISBLANK('TRNSYS-TUD'!$V101),"",'TRNSYS-TUD'!$V101)</f>
        <v>12</v>
      </c>
      <c r="E1232" s="123">
        <f>IF(ISBLANK('DOE22'!$T101),"",'DOE22'!$T101)</f>
        <v>2.6930000000000001</v>
      </c>
      <c r="F1232" s="125">
        <f>IF(ISBLANK('DOE22'!$U101),"",'DOE22'!$U101)</f>
        <v>37466</v>
      </c>
      <c r="G1232" s="878">
        <f>IF(ISBLANK('DOE22'!$V101),"",'DOE22'!$V101)</f>
        <v>12</v>
      </c>
      <c r="H1232" s="123">
        <f>IF(ISBLANK(DOE21E!$T101),"",DOE21E!$T101)</f>
        <v>2.6520000000000001</v>
      </c>
      <c r="I1232" s="125">
        <f>IF(ISBLANK(DOE21E!$U101),"",DOE21E!$U101)</f>
        <v>38076</v>
      </c>
      <c r="J1232" s="878">
        <f>IF(ISBLANK(DOE21E!$V101),"",DOE21E!$V101)</f>
        <v>17</v>
      </c>
      <c r="K1232" s="123">
        <f>IF(ISBLANK(EnergyPlus1.0!$T101),"",EnergyPlus1.0!$T101)</f>
        <v>2.705455314779194</v>
      </c>
      <c r="L1232" s="886">
        <f>IF(ISBLANK(EnergyPlus1.0!$U101),"",EnergyPlus1.0!$U101)</f>
        <v>40389</v>
      </c>
      <c r="M1232" s="887">
        <f>IF(ISBLANK(EnergyPlus1.0!$V101),"",EnergyPlus1.0!$V101)</f>
        <v>12</v>
      </c>
      <c r="N1232" s="123">
        <f>IF(ISBLANK(CodyRun!$T101),"",CodyRun!$T101)</f>
        <v>2.666464155528554</v>
      </c>
      <c r="O1232" s="125">
        <f>IF(ISBLANK(CodyRun!$U101),"",CodyRun!$U101)</f>
        <v>212</v>
      </c>
      <c r="P1232" s="878">
        <f>IF(ISBLANK(CodyRun!$V101),"",CodyRun!$V101)</f>
        <v>12</v>
      </c>
      <c r="Q1232" s="123">
        <f>IF(ISBLANK('HOT3000'!$T101),"",'HOT3000'!$T101)</f>
        <v>2.71</v>
      </c>
      <c r="R1232" s="125">
        <f>IF(ISBLANK('HOT3000'!$U101),"",'HOT3000'!$U101)</f>
        <v>37831</v>
      </c>
      <c r="S1232" s="878">
        <f>IF(ISBLANK('HOT3000'!$V101),"",'HOT3000'!$V101)</f>
        <v>12</v>
      </c>
      <c r="T1232" s="123">
        <f>IF(ISBLANK(YourData!$T101),"",YourData!$T101)</f>
        <v>2.6947426433454997</v>
      </c>
      <c r="U1232" s="886" t="str">
        <f>IF(ISBLANK(YourData!$U101),"",YourData!$U101)</f>
        <v>31-APR</v>
      </c>
      <c r="V1232" s="887">
        <f>IF(ISBLANK(YourData!$V101),"",YourData!$V101)</f>
        <v>11</v>
      </c>
      <c r="W1232" s="36"/>
      <c r="X1232" s="125"/>
      <c r="Y1232" s="878"/>
      <c r="Z1232" s="36"/>
      <c r="AA1232" s="125"/>
      <c r="AB1232" s="878"/>
    </row>
    <row r="1233" spans="1:28">
      <c r="A1233" s="884" t="s">
        <v>476</v>
      </c>
      <c r="B1233" s="123">
        <f>IF(ISBLANK('TRNSYS-TUD'!$T102),"",'TRNSYS-TUD'!$T102)</f>
        <v>2.8879586954371632</v>
      </c>
      <c r="C1233" s="11" t="str">
        <f>IF(ISBLANK('TRNSYS-TUD'!$U102),"",'TRNSYS-TUD'!$U102)</f>
        <v>31-Mar</v>
      </c>
      <c r="D1233" s="878">
        <f>IF(ISBLANK('TRNSYS-TUD'!$V102),"",'TRNSYS-TUD'!$V102)</f>
        <v>15</v>
      </c>
      <c r="E1233" s="123">
        <f>IF(ISBLANK('DOE22'!$T102),"",'DOE22'!$T102)</f>
        <v>2.8170000000000002</v>
      </c>
      <c r="F1233" s="125">
        <f>IF(ISBLANK('DOE22'!$U102),"",'DOE22'!$U102)</f>
        <v>38082</v>
      </c>
      <c r="G1233" s="878">
        <f>IF(ISBLANK('DOE22'!$V102),"",'DOE22'!$V102)</f>
        <v>17</v>
      </c>
      <c r="H1233" s="123">
        <f>IF(ISBLANK(DOE21E!$T102),"",DOE21E!$T102)</f>
        <v>2.6520000000000001</v>
      </c>
      <c r="I1233" s="125">
        <f>IF(ISBLANK(DOE21E!$U102),"",DOE21E!$U102)</f>
        <v>38076</v>
      </c>
      <c r="J1233" s="878">
        <f>IF(ISBLANK(DOE21E!$V102),"",DOE21E!$V102)</f>
        <v>17</v>
      </c>
      <c r="K1233" s="123">
        <f>IF(ISBLANK(EnergyPlus1.0!$T102),"",EnergyPlus1.0!$T102)</f>
        <v>2.8652878472614263</v>
      </c>
      <c r="L1233" s="886">
        <f>IF(ISBLANK(EnergyPlus1.0!$U102),"",EnergyPlus1.0!$U102)</f>
        <v>40268</v>
      </c>
      <c r="M1233" s="887">
        <f>IF(ISBLANK(EnergyPlus1.0!$V102),"",EnergyPlus1.0!$V102)</f>
        <v>18</v>
      </c>
      <c r="N1233" s="123">
        <f>IF(ISBLANK(CodyRun!$T102),"",CodyRun!$T102)</f>
        <v>2.88173609088261</v>
      </c>
      <c r="O1233" s="125">
        <f>IF(ISBLANK(CodyRun!$U102),"",CodyRun!$U102)</f>
        <v>91</v>
      </c>
      <c r="P1233" s="878">
        <f>IF(ISBLANK(CodyRun!$V102),"",CodyRun!$V102)</f>
        <v>15</v>
      </c>
      <c r="Q1233" s="123">
        <f>IF(ISBLANK('HOT3000'!$T102),"",'HOT3000'!$T102)</f>
        <v>2.9</v>
      </c>
      <c r="R1233" s="125">
        <f>IF(ISBLANK('HOT3000'!$U102),"",'HOT3000'!$U102)</f>
        <v>37711</v>
      </c>
      <c r="S1233" s="878">
        <f>IF(ISBLANK('HOT3000'!$V102),"",'HOT3000'!$V102)</f>
        <v>14</v>
      </c>
      <c r="T1233" s="123">
        <f>IF(ISBLANK(YourData!$T102),"",YourData!$T102)</f>
        <v>2.9854200645070872</v>
      </c>
      <c r="U1233" s="886" t="str">
        <f>IF(ISBLANK(YourData!$U102),"",YourData!$U102)</f>
        <v>05-JAN</v>
      </c>
      <c r="V1233" s="887">
        <f>IF(ISBLANK(YourData!$V102),"",YourData!$V102)</f>
        <v>12</v>
      </c>
      <c r="W1233" s="36"/>
      <c r="X1233" s="125"/>
      <c r="Y1233" s="878"/>
      <c r="Z1233" s="36"/>
      <c r="AA1233" s="125"/>
      <c r="AB1233" s="878"/>
    </row>
    <row r="1234" spans="1:28">
      <c r="A1234" s="884" t="s">
        <v>478</v>
      </c>
      <c r="B1234" s="123">
        <f>IF(ISBLANK('TRNSYS-TUD'!$T103),"",'TRNSYS-TUD'!$T103)</f>
        <v>2.4416935229096444</v>
      </c>
      <c r="C1234" s="11" t="str">
        <f>IF(ISBLANK('TRNSYS-TUD'!$U103),"",'TRNSYS-TUD'!$U103)</f>
        <v>30-Jul</v>
      </c>
      <c r="D1234" s="878">
        <f>IF(ISBLANK('TRNSYS-TUD'!$V103),"",'TRNSYS-TUD'!$V103)</f>
        <v>12</v>
      </c>
      <c r="E1234" s="123">
        <f>IF(ISBLANK('DOE22'!$T103),"",'DOE22'!$T103)</f>
        <v>2.4630000000000001</v>
      </c>
      <c r="F1234" s="125">
        <f>IF(ISBLANK('DOE22'!$U103),"",'DOE22'!$U103)</f>
        <v>38082</v>
      </c>
      <c r="G1234" s="878">
        <f>IF(ISBLANK('DOE22'!$V103),"",'DOE22'!$V103)</f>
        <v>17</v>
      </c>
      <c r="H1234" s="123">
        <f>IF(ISBLANK(DOE21E!$T103),"",DOE21E!$T103)</f>
        <v>2.3940000000000001</v>
      </c>
      <c r="I1234" s="125">
        <f>IF(ISBLANK(DOE21E!$U103),"",DOE21E!$U103)</f>
        <v>38082</v>
      </c>
      <c r="J1234" s="878">
        <f>IF(ISBLANK(DOE21E!$V103),"",DOE21E!$V103)</f>
        <v>17</v>
      </c>
      <c r="K1234" s="123">
        <f>IF(ISBLANK(EnergyPlus1.0!$T103),"",EnergyPlus1.0!$T103)</f>
        <v>2.5316490013574851</v>
      </c>
      <c r="L1234" s="886">
        <f>IF(ISBLANK(EnergyPlus1.0!$U103),"",EnergyPlus1.0!$U103)</f>
        <v>40389</v>
      </c>
      <c r="M1234" s="887">
        <f>IF(ISBLANK(EnergyPlus1.0!$V103),"",EnergyPlus1.0!$V103)</f>
        <v>12</v>
      </c>
      <c r="N1234" s="123">
        <f>IF(ISBLANK(CodyRun!$T103),"",CodyRun!$T103)</f>
        <v>2.3333333333333335</v>
      </c>
      <c r="O1234" s="125">
        <f>IF(ISBLANK(CodyRun!$U103),"",CodyRun!$U103)</f>
        <v>29</v>
      </c>
      <c r="P1234" s="878">
        <f>IF(ISBLANK(CodyRun!$V103),"",CodyRun!$V103)</f>
        <v>10</v>
      </c>
      <c r="Q1234" s="123">
        <f>IF(ISBLANK('HOT3000'!$T103),"",'HOT3000'!$T103)</f>
        <v>2.4700000000000002</v>
      </c>
      <c r="R1234" s="125">
        <f>IF(ISBLANK('HOT3000'!$U103),"",'HOT3000'!$U103)</f>
        <v>37832</v>
      </c>
      <c r="S1234" s="878">
        <f>IF(ISBLANK('HOT3000'!$V103),"",'HOT3000'!$V103)</f>
        <v>12</v>
      </c>
      <c r="T1234" s="123">
        <f>IF(ISBLANK(YourData!$T103),"",YourData!$T103)</f>
        <v>2.4618357746396966</v>
      </c>
      <c r="U1234" s="886" t="str">
        <f>IF(ISBLANK(YourData!$U103),"",YourData!$U103)</f>
        <v>31-APR</v>
      </c>
      <c r="V1234" s="887">
        <f>IF(ISBLANK(YourData!$V103),"",YourData!$V103)</f>
        <v>11</v>
      </c>
      <c r="W1234" s="36"/>
      <c r="X1234" s="125"/>
      <c r="Y1234" s="878"/>
      <c r="Z1234" s="36"/>
      <c r="AA1234" s="125"/>
      <c r="AB1234" s="878"/>
    </row>
    <row r="1235" spans="1:28">
      <c r="A1235" s="884" t="s">
        <v>479</v>
      </c>
      <c r="B1235" s="123">
        <f>IF(ISBLANK('TRNSYS-TUD'!$T104),"",'TRNSYS-TUD'!$T104)</f>
        <v>2.5689338070033001</v>
      </c>
      <c r="C1235" s="11" t="str">
        <f>IF(ISBLANK('TRNSYS-TUD'!$U104),"",'TRNSYS-TUD'!$U104)</f>
        <v>08-Jul</v>
      </c>
      <c r="D1235" s="878">
        <f>IF(ISBLANK('TRNSYS-TUD'!$V104),"",'TRNSYS-TUD'!$V104)</f>
        <v>17</v>
      </c>
      <c r="E1235" s="123">
        <f>IF(ISBLANK('DOE22'!$T104),"",'DOE22'!$T104)</f>
        <v>2.5720000000000001</v>
      </c>
      <c r="F1235" s="125">
        <f>IF(ISBLANK('DOE22'!$U104),"",'DOE22'!$U104)</f>
        <v>37466</v>
      </c>
      <c r="G1235" s="878">
        <f>IF(ISBLANK('DOE22'!$V104),"",'DOE22'!$V104)</f>
        <v>12</v>
      </c>
      <c r="H1235" s="123">
        <f>IF(ISBLANK(DOE21E!$T104),"",DOE21E!$T104)</f>
        <v>2.5619999999999998</v>
      </c>
      <c r="I1235" s="125">
        <f>IF(ISBLANK(DOE21E!$U104),"",DOE21E!$U104)</f>
        <v>38077</v>
      </c>
      <c r="J1235" s="878">
        <f>IF(ISBLANK(DOE21E!$V104),"",DOE21E!$V104)</f>
        <v>17</v>
      </c>
      <c r="K1235" s="123">
        <f>IF(ISBLANK(EnergyPlus1.0!$T104),"",EnergyPlus1.0!$T104)</f>
        <v>2.6133718260519858</v>
      </c>
      <c r="L1235" s="886">
        <f>IF(ISBLANK(EnergyPlus1.0!$U104),"",EnergyPlus1.0!$U104)</f>
        <v>40389</v>
      </c>
      <c r="M1235" s="887">
        <f>IF(ISBLANK(EnergyPlus1.0!$V104),"",EnergyPlus1.0!$V104)</f>
        <v>12</v>
      </c>
      <c r="N1235" s="123">
        <f>IF(ISBLANK(CodyRun!$T104),"",CodyRun!$T104)</f>
        <v>2.4285714285714288</v>
      </c>
      <c r="O1235" s="125">
        <f>IF(ISBLANK(CodyRun!$U104),"",CodyRun!$U104)</f>
        <v>90</v>
      </c>
      <c r="P1235" s="878">
        <f>IF(ISBLANK(CodyRun!$V104),"",CodyRun!$V104)</f>
        <v>17</v>
      </c>
      <c r="Q1235" s="123">
        <f>IF(ISBLANK('HOT3000'!$T104),"",'HOT3000'!$T104)</f>
        <v>2.59</v>
      </c>
      <c r="R1235" s="125">
        <f>IF(ISBLANK('HOT3000'!$U104),"",'HOT3000'!$U104)</f>
        <v>37831</v>
      </c>
      <c r="S1235" s="878">
        <f>IF(ISBLANK('HOT3000'!$V104),"",'HOT3000'!$V104)</f>
        <v>12</v>
      </c>
      <c r="T1235" s="123">
        <f>IF(ISBLANK(YourData!$T104),"",YourData!$T104)</f>
        <v>2.5776981579316378</v>
      </c>
      <c r="U1235" s="886" t="str">
        <f>IF(ISBLANK(YourData!$U104),"",YourData!$U104)</f>
        <v>31-APR</v>
      </c>
      <c r="V1235" s="887">
        <f>IF(ISBLANK(YourData!$V104),"",YourData!$V104)</f>
        <v>11</v>
      </c>
      <c r="W1235" s="36"/>
      <c r="X1235" s="125"/>
      <c r="Y1235" s="878"/>
      <c r="Z1235" s="36"/>
      <c r="AA1235" s="125"/>
      <c r="AB1235" s="878"/>
    </row>
    <row r="1236" spans="1:28">
      <c r="A1236" s="884" t="s">
        <v>480</v>
      </c>
      <c r="B1236" s="123">
        <f>IF(ISBLANK('TRNSYS-TUD'!$T105),"",'TRNSYS-TUD'!$T105)</f>
        <v>2.9110802754338714</v>
      </c>
      <c r="C1236" s="11" t="str">
        <f>IF(ISBLANK('TRNSYS-TUD'!$U105),"",'TRNSYS-TUD'!$U105)</f>
        <v>14-Jul</v>
      </c>
      <c r="D1236" s="878">
        <f>IF(ISBLANK('TRNSYS-TUD'!$V105),"",'TRNSYS-TUD'!$V105)</f>
        <v>17</v>
      </c>
      <c r="E1236" s="123">
        <f>IF(ISBLANK('DOE22'!$T105),"",'DOE22'!$T105)</f>
        <v>2.9390000000000001</v>
      </c>
      <c r="F1236" s="125">
        <f>IF(ISBLANK('DOE22'!$U105),"",'DOE22'!$U105)</f>
        <v>37832</v>
      </c>
      <c r="G1236" s="878">
        <f>IF(ISBLANK('DOE22'!$V105),"",'DOE22'!$V105)</f>
        <v>12</v>
      </c>
      <c r="H1236" s="123">
        <f>IF(ISBLANK(DOE21E!$T105),"",DOE21E!$T105)</f>
        <v>2.8140000000000001</v>
      </c>
      <c r="I1236" s="125">
        <f>IF(ISBLANK(DOE21E!$U105),"",DOE21E!$U105)</f>
        <v>38077</v>
      </c>
      <c r="J1236" s="878">
        <f>IF(ISBLANK(DOE21E!$V105),"",DOE21E!$V105)</f>
        <v>17</v>
      </c>
      <c r="K1236" s="123">
        <f>IF(ISBLANK(EnergyPlus1.0!$T105),"",EnergyPlus1.0!$T105)</f>
        <v>2.9396032426642393</v>
      </c>
      <c r="L1236" s="886">
        <f>IF(ISBLANK(EnergyPlus1.0!$U105),"",EnergyPlus1.0!$U105)</f>
        <v>40389</v>
      </c>
      <c r="M1236" s="887">
        <f>IF(ISBLANK(EnergyPlus1.0!$V105),"",EnergyPlus1.0!$V105)</f>
        <v>12</v>
      </c>
      <c r="N1236" s="123">
        <f>IF(ISBLANK(CodyRun!$T105),"",CodyRun!$T105)</f>
        <v>2.8940734188412205</v>
      </c>
      <c r="O1236" s="125">
        <f>IF(ISBLANK(CodyRun!$U105),"",CodyRun!$U105)</f>
        <v>211</v>
      </c>
      <c r="P1236" s="878">
        <f>IF(ISBLANK(CodyRun!$V105),"",CodyRun!$V105)</f>
        <v>12</v>
      </c>
      <c r="Q1236" s="123">
        <f>IF(ISBLANK('HOT3000'!$T105),"",'HOT3000'!$T105)</f>
        <v>2.9</v>
      </c>
      <c r="R1236" s="125">
        <f>IF(ISBLANK('HOT3000'!$U105),"",'HOT3000'!$U105)</f>
        <v>37831</v>
      </c>
      <c r="S1236" s="878">
        <f>IF(ISBLANK('HOT3000'!$V105),"",'HOT3000'!$V105)</f>
        <v>12</v>
      </c>
      <c r="T1236" s="123">
        <f>IF(ISBLANK(YourData!$T105),"",YourData!$T105)</f>
        <v>2.9332866908520909</v>
      </c>
      <c r="U1236" s="886" t="str">
        <f>IF(ISBLANK(YourData!$U105),"",YourData!$U105)</f>
        <v>31-APR</v>
      </c>
      <c r="V1236" s="887">
        <f>IF(ISBLANK(YourData!$V105),"",YourData!$V105)</f>
        <v>11</v>
      </c>
      <c r="W1236" s="36"/>
      <c r="X1236" s="125"/>
      <c r="Y1236" s="878"/>
      <c r="Z1236" s="36"/>
      <c r="AA1236" s="125"/>
      <c r="AB1236" s="878"/>
    </row>
    <row r="1237" spans="1:28">
      <c r="A1237" s="884" t="s">
        <v>481</v>
      </c>
      <c r="B1237" s="123">
        <f>IF(ISBLANK('TRNSYS-TUD'!$T106),"",'TRNSYS-TUD'!$T106)</f>
        <v>2.5012657327109995</v>
      </c>
      <c r="C1237" s="11" t="str">
        <f>IF(ISBLANK('TRNSYS-TUD'!$U106),"",'TRNSYS-TUD'!$U106)</f>
        <v>30-Jul</v>
      </c>
      <c r="D1237" s="878">
        <f>IF(ISBLANK('TRNSYS-TUD'!$V106),"",'TRNSYS-TUD'!$V106)</f>
        <v>12</v>
      </c>
      <c r="E1237" s="123">
        <f>IF(ISBLANK('DOE22'!$T106),"",'DOE22'!$T106)</f>
        <v>2.4950000000000001</v>
      </c>
      <c r="F1237" s="125">
        <f>IF(ISBLANK('DOE22'!$U106),"",'DOE22'!$U106)</f>
        <v>37466</v>
      </c>
      <c r="G1237" s="878">
        <f>IF(ISBLANK('DOE22'!$V106),"",'DOE22'!$V106)</f>
        <v>12</v>
      </c>
      <c r="H1237" s="123">
        <f>IF(ISBLANK(DOE21E!$T106),"",DOE21E!$T106)</f>
        <v>2.4980000000000002</v>
      </c>
      <c r="I1237" s="125">
        <f>IF(ISBLANK(DOE21E!$U106),"",DOE21E!$U106)</f>
        <v>37466</v>
      </c>
      <c r="J1237" s="878">
        <f>IF(ISBLANK(DOE21E!$V106),"",DOE21E!$V106)</f>
        <v>12</v>
      </c>
      <c r="K1237" s="123">
        <f>IF(ISBLANK(EnergyPlus1.0!$T106),"",EnergyPlus1.0!$T106)</f>
        <v>2.531957178864193</v>
      </c>
      <c r="L1237" s="886">
        <f>IF(ISBLANK(EnergyPlus1.0!$U106),"",EnergyPlus1.0!$U106)</f>
        <v>40389</v>
      </c>
      <c r="M1237" s="887">
        <f>IF(ISBLANK(EnergyPlus1.0!$V106),"",EnergyPlus1.0!$V106)</f>
        <v>12</v>
      </c>
      <c r="N1237" s="123">
        <f>IF(ISBLANK(CodyRun!$T106),"",CodyRun!$T106)</f>
        <v>2.4732824427480917</v>
      </c>
      <c r="O1237" s="125">
        <f>IF(ISBLANK(CodyRun!$U106),"",CodyRun!$U106)</f>
        <v>211</v>
      </c>
      <c r="P1237" s="878">
        <f>IF(ISBLANK(CodyRun!$V106),"",CodyRun!$V106)</f>
        <v>12</v>
      </c>
      <c r="Q1237" s="123">
        <f>IF(ISBLANK('HOT3000'!$T106),"",'HOT3000'!$T106)</f>
        <v>2.52</v>
      </c>
      <c r="R1237" s="125">
        <f>IF(ISBLANK('HOT3000'!$U106),"",'HOT3000'!$U106)</f>
        <v>37831</v>
      </c>
      <c r="S1237" s="878">
        <f>IF(ISBLANK('HOT3000'!$V106),"",'HOT3000'!$V106)</f>
        <v>12</v>
      </c>
      <c r="T1237" s="123">
        <f>IF(ISBLANK(YourData!$T106),"",YourData!$T106)</f>
        <v>2.4435823052283303</v>
      </c>
      <c r="U1237" s="886" t="str">
        <f>IF(ISBLANK(YourData!$U106),"",YourData!$U106)</f>
        <v>31-APR</v>
      </c>
      <c r="V1237" s="887">
        <f>IF(ISBLANK(YourData!$V106),"",YourData!$V106)</f>
        <v>11</v>
      </c>
      <c r="W1237" s="36"/>
      <c r="X1237" s="125"/>
      <c r="Y1237" s="878"/>
      <c r="Z1237" s="36"/>
      <c r="AA1237" s="125"/>
      <c r="AB1237" s="878"/>
    </row>
    <row r="1238" spans="1:28">
      <c r="A1238" s="884" t="s">
        <v>482</v>
      </c>
      <c r="B1238" s="123">
        <f>IF(ISBLANK('TRNSYS-TUD'!$T107),"",'TRNSYS-TUD'!$T107)</f>
        <v>2.2530468183317844</v>
      </c>
      <c r="C1238" s="11" t="str">
        <f>IF(ISBLANK('TRNSYS-TUD'!$U107),"",'TRNSYS-TUD'!$U107)</f>
        <v>30-Jul</v>
      </c>
      <c r="D1238" s="878">
        <f>IF(ISBLANK('TRNSYS-TUD'!$V107),"",'TRNSYS-TUD'!$V107)</f>
        <v>12</v>
      </c>
      <c r="E1238" s="123">
        <f>IF(ISBLANK('DOE22'!$T107),"",'DOE22'!$T107)</f>
        <v>2.2610000000000001</v>
      </c>
      <c r="F1238" s="125">
        <f>IF(ISBLANK('DOE22'!$U107),"",'DOE22'!$U107)</f>
        <v>37831</v>
      </c>
      <c r="G1238" s="878">
        <f>IF(ISBLANK('DOE22'!$V107),"",'DOE22'!$V107)</f>
        <v>12</v>
      </c>
      <c r="H1238" s="123">
        <f>IF(ISBLANK(DOE21E!$T107),"",DOE21E!$T107)</f>
        <v>2.262</v>
      </c>
      <c r="I1238" s="125">
        <f>IF(ISBLANK(DOE21E!$U107),"",DOE21E!$U107)</f>
        <v>41120</v>
      </c>
      <c r="J1238" s="878">
        <f>IF(ISBLANK(DOE21E!$V107),"",DOE21E!$V107)</f>
        <v>12</v>
      </c>
      <c r="K1238" s="123">
        <f>IF(ISBLANK(EnergyPlus1.0!$T107),"",EnergyPlus1.0!$T107)</f>
        <v>2.3828084795728874</v>
      </c>
      <c r="L1238" s="886">
        <f>IF(ISBLANK(EnergyPlus1.0!$U107),"",EnergyPlus1.0!$U107)</f>
        <v>40389</v>
      </c>
      <c r="M1238" s="887">
        <f>IF(ISBLANK(EnergyPlus1.0!$V107),"",EnergyPlus1.0!$V107)</f>
        <v>12</v>
      </c>
      <c r="N1238" s="123">
        <f>IF(ISBLANK(CodyRun!$T107),"",CodyRun!$T107)</f>
        <v>2.1428571428571428</v>
      </c>
      <c r="O1238" s="125">
        <f>IF(ISBLANK(CodyRun!$U107),"",CodyRun!$U107)</f>
        <v>96</v>
      </c>
      <c r="P1238" s="878">
        <f>IF(ISBLANK(CodyRun!$V107),"",CodyRun!$V107)</f>
        <v>20</v>
      </c>
      <c r="Q1238" s="123">
        <f>IF(ISBLANK('HOT3000'!$T107),"",'HOT3000'!$T107)</f>
        <v>2.2799999999999998</v>
      </c>
      <c r="R1238" s="125">
        <f>IF(ISBLANK('HOT3000'!$U107),"",'HOT3000'!$U107)</f>
        <v>37831</v>
      </c>
      <c r="S1238" s="878">
        <f>IF(ISBLANK('HOT3000'!$V107),"",'HOT3000'!$V107)</f>
        <v>12</v>
      </c>
      <c r="T1238" s="123">
        <f>IF(ISBLANK(YourData!$T107),"",YourData!$T107)</f>
        <v>2.2663812638315659</v>
      </c>
      <c r="U1238" s="886" t="str">
        <f>IF(ISBLANK(YourData!$U107),"",YourData!$U107)</f>
        <v>31-APR</v>
      </c>
      <c r="V1238" s="887">
        <f>IF(ISBLANK(YourData!$V107),"",YourData!$V107)</f>
        <v>11</v>
      </c>
      <c r="W1238" s="36"/>
      <c r="X1238" s="125"/>
      <c r="Y1238" s="878"/>
      <c r="Z1238" s="36"/>
      <c r="AA1238" s="125"/>
      <c r="AB1238" s="878"/>
    </row>
    <row r="1239" spans="1:28">
      <c r="A1239" s="884" t="s">
        <v>483</v>
      </c>
      <c r="B1239" s="123">
        <f>IF(ISBLANK('TRNSYS-TUD'!$T108),"",'TRNSYS-TUD'!$T108)</f>
        <v>2.7325462089602159</v>
      </c>
      <c r="C1239" s="11" t="str">
        <f>IF(ISBLANK('TRNSYS-TUD'!$U108),"",'TRNSYS-TUD'!$U108)</f>
        <v>14-Jul</v>
      </c>
      <c r="D1239" s="878">
        <f>IF(ISBLANK('TRNSYS-TUD'!$V108),"",'TRNSYS-TUD'!$V108)</f>
        <v>17</v>
      </c>
      <c r="E1239" s="123">
        <f>IF(ISBLANK('DOE22'!$T108),"",'DOE22'!$T108)</f>
        <v>2.72</v>
      </c>
      <c r="F1239" s="125">
        <f>IF(ISBLANK('DOE22'!$U108),"",'DOE22'!$U108)</f>
        <v>37831</v>
      </c>
      <c r="G1239" s="878">
        <f>IF(ISBLANK('DOE22'!$V108),"",'DOE22'!$V108)</f>
        <v>12</v>
      </c>
      <c r="H1239" s="123">
        <f>IF(ISBLANK(DOE21E!$T108),"",DOE21E!$T108)</f>
        <v>2.722</v>
      </c>
      <c r="I1239" s="125">
        <f>IF(ISBLANK(DOE21E!$U108),"",DOE21E!$U108)</f>
        <v>37467</v>
      </c>
      <c r="J1239" s="878">
        <f>IF(ISBLANK(DOE21E!$V108),"",DOE21E!$V108)</f>
        <v>12</v>
      </c>
      <c r="K1239" s="123">
        <f>IF(ISBLANK(EnergyPlus1.0!$T108),"",EnergyPlus1.0!$T108)</f>
        <v>2.6599534760342136</v>
      </c>
      <c r="L1239" s="886">
        <f>IF(ISBLANK(EnergyPlus1.0!$U108),"",EnergyPlus1.0!$U108)</f>
        <v>40389</v>
      </c>
      <c r="M1239" s="887">
        <f>IF(ISBLANK(EnergyPlus1.0!$V108),"",EnergyPlus1.0!$V108)</f>
        <v>12</v>
      </c>
      <c r="N1239" s="123">
        <f>IF(ISBLANK(CodyRun!$T108),"",CodyRun!$T108)</f>
        <v>2.6920206659012629</v>
      </c>
      <c r="O1239" s="125">
        <f>IF(ISBLANK(CodyRun!$U108),"",CodyRun!$U108)</f>
        <v>211</v>
      </c>
      <c r="P1239" s="878">
        <f>IF(ISBLANK(CodyRun!$V108),"",CodyRun!$V108)</f>
        <v>12</v>
      </c>
      <c r="Q1239" s="123">
        <f>IF(ISBLANK('HOT3000'!$T108),"",'HOT3000'!$T108)</f>
        <v>2.72</v>
      </c>
      <c r="R1239" s="125">
        <f>IF(ISBLANK('HOT3000'!$U108),"",'HOT3000'!$U108)</f>
        <v>37831</v>
      </c>
      <c r="S1239" s="878">
        <f>IF(ISBLANK('HOT3000'!$V108),"",'HOT3000'!$V108)</f>
        <v>12</v>
      </c>
      <c r="T1239" s="123">
        <f>IF(ISBLANK(YourData!$T108),"",YourData!$T108)</f>
        <v>2.6042878031455157</v>
      </c>
      <c r="U1239" s="886" t="str">
        <f>IF(ISBLANK(YourData!$U108),"",YourData!$U108)</f>
        <v>31-APR</v>
      </c>
      <c r="V1239" s="887">
        <f>IF(ISBLANK(YourData!$V108),"",YourData!$V108)</f>
        <v>11</v>
      </c>
      <c r="W1239" s="36"/>
      <c r="X1239" s="125"/>
      <c r="Y1239" s="878"/>
      <c r="Z1239" s="36"/>
      <c r="AA1239" s="125"/>
      <c r="AB1239" s="878"/>
    </row>
    <row r="1240" spans="1:28">
      <c r="A1240" s="15"/>
      <c r="B1240" s="16"/>
      <c r="C1240" s="16"/>
      <c r="D1240" s="121"/>
      <c r="E1240" s="123"/>
      <c r="F1240" s="125"/>
      <c r="G1240" s="121"/>
      <c r="H1240" s="123"/>
      <c r="I1240" s="125"/>
      <c r="J1240" s="121"/>
      <c r="K1240" s="123"/>
      <c r="L1240" s="16"/>
      <c r="M1240" s="121"/>
      <c r="N1240" s="119"/>
      <c r="P1240" s="320"/>
      <c r="Q1240" s="119"/>
      <c r="R1240" s="2"/>
      <c r="S1240" s="114"/>
      <c r="V1240" s="2"/>
      <c r="W1240" s="2"/>
      <c r="X1240" s="2"/>
      <c r="Y1240" s="2"/>
      <c r="Z1240" s="2"/>
      <c r="AA1240" s="2"/>
      <c r="AB1240" s="2"/>
    </row>
    <row r="1241" spans="1:28">
      <c r="A1241" s="15"/>
      <c r="B1241" s="16"/>
      <c r="C1241" s="16"/>
      <c r="D1241" s="121"/>
      <c r="E1241" s="123"/>
      <c r="F1241" s="125"/>
      <c r="G1241" s="121"/>
      <c r="H1241" s="123"/>
      <c r="I1241" s="125"/>
      <c r="J1241" s="121"/>
      <c r="K1241" s="123"/>
      <c r="L1241" s="16"/>
      <c r="M1241" s="121"/>
      <c r="N1241" s="119"/>
      <c r="P1241" s="320"/>
      <c r="Q1241" s="119"/>
      <c r="R1241" s="2"/>
      <c r="S1241" s="114"/>
      <c r="V1241" s="2"/>
      <c r="W1241" s="2"/>
      <c r="X1241" s="2"/>
      <c r="Y1241" s="2"/>
      <c r="Z1241" s="2"/>
      <c r="AA1241" s="2"/>
      <c r="AB1241" s="2"/>
    </row>
    <row r="1242" spans="1:28">
      <c r="A1242" s="15"/>
      <c r="B1242" s="16"/>
      <c r="C1242" s="16"/>
      <c r="D1242" s="121"/>
      <c r="E1242" s="123"/>
      <c r="F1242" s="125"/>
      <c r="G1242" s="121"/>
      <c r="H1242" s="123"/>
      <c r="I1242" s="125"/>
      <c r="J1242" s="121"/>
      <c r="K1242" s="123"/>
      <c r="L1242" s="16"/>
      <c r="M1242" s="121"/>
      <c r="N1242" s="119"/>
      <c r="P1242" s="320"/>
      <c r="Q1242" s="119"/>
      <c r="R1242" s="2"/>
      <c r="S1242" s="114"/>
      <c r="V1242" s="2"/>
      <c r="W1242" s="2"/>
      <c r="X1242" s="2"/>
      <c r="Y1242" s="2"/>
      <c r="Z1242" s="2"/>
      <c r="AA1242" s="2"/>
      <c r="AB1242" s="2"/>
    </row>
    <row r="1243" spans="1:28">
      <c r="A1243" s="15"/>
      <c r="B1243" s="16"/>
      <c r="C1243" s="16"/>
      <c r="D1243" s="121"/>
      <c r="E1243" s="123"/>
      <c r="F1243" s="125"/>
      <c r="G1243" s="121"/>
      <c r="H1243" s="123"/>
      <c r="I1243" s="125"/>
      <c r="J1243" s="121"/>
      <c r="K1243" s="123"/>
      <c r="L1243" s="16"/>
      <c r="M1243" s="121"/>
      <c r="N1243" s="119"/>
      <c r="P1243" s="320"/>
      <c r="Q1243" s="119"/>
      <c r="R1243" s="2"/>
      <c r="S1243" s="114"/>
      <c r="V1243" s="2"/>
      <c r="W1243" s="2"/>
      <c r="X1243" s="2"/>
      <c r="Y1243" s="2"/>
      <c r="Z1243" s="2"/>
      <c r="AA1243" s="2"/>
      <c r="AB1243" s="2"/>
    </row>
    <row r="1244" spans="1:28">
      <c r="A1244" s="15"/>
      <c r="B1244" s="16"/>
      <c r="C1244" s="16"/>
      <c r="D1244" s="121"/>
      <c r="E1244" s="123"/>
      <c r="F1244" s="125"/>
      <c r="G1244" s="121"/>
      <c r="H1244" s="123"/>
      <c r="I1244" s="125"/>
      <c r="J1244" s="121"/>
      <c r="K1244" s="123"/>
      <c r="L1244" s="16"/>
      <c r="M1244" s="121"/>
      <c r="N1244" s="119"/>
      <c r="P1244" s="320"/>
      <c r="Q1244" s="119"/>
      <c r="R1244" s="2"/>
      <c r="S1244" s="114"/>
      <c r="V1244" s="2"/>
      <c r="W1244" s="2"/>
      <c r="X1244" s="2"/>
      <c r="Y1244" s="2"/>
      <c r="Z1244" s="2"/>
      <c r="AA1244" s="2"/>
      <c r="AB1244" s="2"/>
    </row>
    <row r="1245" spans="1:28">
      <c r="A1245" s="15"/>
      <c r="B1245" s="16"/>
      <c r="C1245" s="16"/>
      <c r="D1245" s="121"/>
      <c r="E1245" s="123"/>
      <c r="F1245" s="125"/>
      <c r="G1245" s="121"/>
      <c r="H1245" s="123"/>
      <c r="I1245" s="125"/>
      <c r="J1245" s="121"/>
      <c r="K1245" s="123"/>
      <c r="L1245" s="16"/>
      <c r="M1245" s="121"/>
      <c r="N1245" s="119"/>
      <c r="P1245" s="320"/>
      <c r="Q1245" s="119"/>
      <c r="R1245" s="2"/>
      <c r="S1245" s="114"/>
      <c r="V1245" s="2"/>
      <c r="W1245" s="2"/>
      <c r="X1245" s="2"/>
      <c r="Y1245" s="2"/>
      <c r="Z1245" s="2"/>
      <c r="AA1245" s="2"/>
      <c r="AB1245" s="2"/>
    </row>
    <row r="1246" spans="1:28">
      <c r="A1246" s="15"/>
      <c r="B1246" s="16"/>
      <c r="C1246" s="16"/>
      <c r="D1246" s="121"/>
      <c r="E1246" s="123"/>
      <c r="F1246" s="125"/>
      <c r="G1246" s="121"/>
      <c r="H1246" s="123"/>
      <c r="I1246" s="125"/>
      <c r="J1246" s="121"/>
      <c r="K1246" s="123"/>
      <c r="L1246" s="16"/>
      <c r="M1246" s="121"/>
      <c r="N1246" s="119"/>
      <c r="P1246" s="320"/>
      <c r="Q1246" s="119"/>
      <c r="R1246" s="2"/>
      <c r="S1246" s="114"/>
      <c r="V1246" s="2"/>
      <c r="W1246" s="2"/>
      <c r="X1246" s="2"/>
      <c r="Y1246" s="2"/>
      <c r="Z1246" s="2"/>
      <c r="AA1246" s="2"/>
      <c r="AB1246" s="2"/>
    </row>
    <row r="1247" spans="1:28">
      <c r="A1247" s="2" t="s">
        <v>243</v>
      </c>
      <c r="B1247" s="36"/>
      <c r="C1247" s="12"/>
      <c r="D1247" s="121"/>
      <c r="E1247" s="36"/>
      <c r="F1247" s="124"/>
      <c r="G1247" s="121"/>
      <c r="H1247" s="120"/>
      <c r="I1247" s="124"/>
      <c r="J1247" s="121"/>
      <c r="K1247" s="120"/>
      <c r="L1247" s="120"/>
      <c r="M1247" s="121"/>
      <c r="N1247" s="119"/>
      <c r="O1247" s="119"/>
      <c r="P1247" s="320"/>
      <c r="Q1247" s="119"/>
      <c r="R1247" s="120"/>
      <c r="S1247" s="121"/>
      <c r="V1247" s="2"/>
      <c r="W1247" s="2"/>
      <c r="X1247" s="2"/>
      <c r="Y1247" s="2"/>
      <c r="Z1247" s="2"/>
      <c r="AA1247" s="2"/>
      <c r="AB1247" s="2"/>
    </row>
    <row r="1248" spans="1:28">
      <c r="A1248" s="2"/>
      <c r="B1248" s="10"/>
      <c r="D1248" s="115"/>
      <c r="E1248" s="10"/>
      <c r="F1248" s="119"/>
      <c r="G1248" s="320"/>
      <c r="H1248" s="34"/>
      <c r="I1248" s="120"/>
      <c r="J1248" s="121"/>
      <c r="K1248" s="10"/>
      <c r="L1248" s="120"/>
      <c r="M1248" s="121"/>
      <c r="N1248" s="10"/>
      <c r="O1248" s="119"/>
      <c r="P1248" s="320"/>
      <c r="Q1248" s="119"/>
      <c r="R1248" s="120"/>
      <c r="S1248" s="121"/>
      <c r="V1248" s="2"/>
      <c r="W1248" s="2"/>
      <c r="X1248" s="2"/>
      <c r="Y1248" s="2"/>
      <c r="Z1248" s="2"/>
      <c r="AA1248" s="2"/>
      <c r="AB1248" s="2"/>
    </row>
    <row r="1249" spans="1:28">
      <c r="A1249" s="883"/>
      <c r="B1249" s="10" t="s">
        <v>237</v>
      </c>
      <c r="C1249" t="s">
        <v>75</v>
      </c>
      <c r="D1249" s="45" t="s">
        <v>76</v>
      </c>
      <c r="E1249" s="10" t="s">
        <v>249</v>
      </c>
      <c r="F1249" s="119" t="s">
        <v>75</v>
      </c>
      <c r="G1249" s="45" t="s">
        <v>76</v>
      </c>
      <c r="H1249" s="10" t="s">
        <v>250</v>
      </c>
      <c r="I1249" s="119" t="s">
        <v>75</v>
      </c>
      <c r="J1249" s="45" t="s">
        <v>76</v>
      </c>
      <c r="K1249" s="10" t="s">
        <v>357</v>
      </c>
      <c r="L1249" s="119" t="s">
        <v>75</v>
      </c>
      <c r="M1249" s="45" t="s">
        <v>76</v>
      </c>
      <c r="N1249" s="10" t="s">
        <v>304</v>
      </c>
      <c r="O1249" s="119" t="s">
        <v>75</v>
      </c>
      <c r="P1249" s="45" t="s">
        <v>76</v>
      </c>
      <c r="Q1249" s="10" t="s">
        <v>384</v>
      </c>
      <c r="R1249" s="119" t="s">
        <v>75</v>
      </c>
      <c r="S1249" s="45" t="s">
        <v>76</v>
      </c>
      <c r="T1249" s="10" t="str">
        <f>YourData!$J$4</f>
        <v>Tested Prg</v>
      </c>
      <c r="U1249" s="119" t="s">
        <v>75</v>
      </c>
      <c r="V1249" s="45" t="s">
        <v>76</v>
      </c>
      <c r="W1249" s="10"/>
      <c r="X1249" s="119"/>
      <c r="Y1249" s="45"/>
      <c r="Z1249" s="10"/>
      <c r="AA1249" s="119"/>
      <c r="AB1249" s="45"/>
    </row>
    <row r="1250" spans="1:28">
      <c r="A1250" s="884" t="s">
        <v>445</v>
      </c>
      <c r="B1250" s="123">
        <f>IF(ISBLANK('TRNSYS-TUD'!$W89),"",'TRNSYS-TUD'!$W89)</f>
        <v>26.1999</v>
      </c>
      <c r="C1250" s="11" t="str">
        <f>IF(ISBLANK('TRNSYS-TUD'!$X89),"",'TRNSYS-TUD'!$X89)</f>
        <v>07-Jul</v>
      </c>
      <c r="D1250" s="878">
        <f>IF(ISBLANK('TRNSYS-TUD'!$Y89),"",'TRNSYS-TUD'!$Y89)</f>
        <v>15</v>
      </c>
      <c r="E1250" s="123">
        <f>IF(ISBLANK('DOE22'!$W89),"",'DOE22'!$W89)</f>
        <v>25.11</v>
      </c>
      <c r="F1250" s="125">
        <f>IF(ISBLANK('DOE22'!$X89),"",'DOE22'!$X89)</f>
        <v>37368</v>
      </c>
      <c r="G1250" s="878">
        <f>IF(ISBLANK('DOE22'!$Y89),"",'DOE22'!$Y89)</f>
        <v>15</v>
      </c>
      <c r="H1250" s="123">
        <f>IF(ISBLANK(DOE21E!$W89),"",DOE21E!$W89)</f>
        <v>25.11</v>
      </c>
      <c r="I1250" s="125">
        <f>IF(ISBLANK(DOE21E!$X89),"",DOE21E!$X89)</f>
        <v>37368</v>
      </c>
      <c r="J1250" s="878">
        <f>IF(ISBLANK(DOE21E!$Y89),"",DOE21E!$Y89)</f>
        <v>15</v>
      </c>
      <c r="K1250" s="123">
        <f>IF(ISBLANK(EnergyPlus1.0!$W89),"",EnergyPlus1.0!$W89)</f>
        <v>25.002475630020101</v>
      </c>
      <c r="L1250" s="886">
        <f>IF(ISBLANK(EnergyPlus1.0!$X89),"",EnergyPlus1.0!$X89)</f>
        <v>40444</v>
      </c>
      <c r="M1250" s="887">
        <f>IF(ISBLANK(EnergyPlus1.0!$Y89),"",EnergyPlus1.0!$Y89)</f>
        <v>8</v>
      </c>
      <c r="N1250" s="123">
        <f>IF(ISBLANK(CodyRun!$W89),"",CodyRun!$W89)</f>
        <v>25.05</v>
      </c>
      <c r="O1250" s="125">
        <f>IF(ISBLANK(CodyRun!$X89),"",CodyRun!$X89)</f>
        <v>52</v>
      </c>
      <c r="P1250" s="878">
        <f>IF(ISBLANK(CodyRun!$Y89),"",CodyRun!$Y89)</f>
        <v>17</v>
      </c>
      <c r="Q1250" s="123">
        <f>IF(ISBLANK('HOT3000'!$W89),"",'HOT3000'!$W89)</f>
        <v>26.19</v>
      </c>
      <c r="R1250" s="125">
        <f>IF(ISBLANK('HOT3000'!$X89),"",'HOT3000'!$X89)</f>
        <v>37928</v>
      </c>
      <c r="S1250" s="878">
        <f>IF(ISBLANK('HOT3000'!$Y89),"",'HOT3000'!$Y89)</f>
        <v>15</v>
      </c>
      <c r="T1250" s="123">
        <f>IF(ISBLANK(YourData!$W89),"",YourData!$W89)</f>
        <v>25.003276100065396</v>
      </c>
      <c r="U1250" s="886" t="str">
        <f>IF(ISBLANK(YourData!$X89),"",YourData!$X89)</f>
        <v>23-Sep</v>
      </c>
      <c r="V1250" s="887">
        <f>IF(ISBLANK(YourData!$Y89),"",YourData!$Y89)</f>
        <v>8</v>
      </c>
      <c r="W1250" s="36"/>
      <c r="X1250" s="125"/>
      <c r="Y1250" s="878"/>
      <c r="Z1250" s="36"/>
      <c r="AA1250" s="125"/>
      <c r="AB1250" s="878"/>
    </row>
    <row r="1251" spans="1:28">
      <c r="A1251" s="884" t="s">
        <v>446</v>
      </c>
      <c r="B1251" s="123">
        <f>IF(ISBLANK('TRNSYS-TUD'!$W90),"",'TRNSYS-TUD'!$W90)</f>
        <v>27.0778</v>
      </c>
      <c r="C1251" s="11" t="str">
        <f>IF(ISBLANK('TRNSYS-TUD'!$X90),"",'TRNSYS-TUD'!$X90)</f>
        <v>20-Jul</v>
      </c>
      <c r="D1251" s="878">
        <f>IF(ISBLANK('TRNSYS-TUD'!$Y90),"",'TRNSYS-TUD'!$Y90)</f>
        <v>15</v>
      </c>
      <c r="E1251" s="123">
        <f>IF(ISBLANK('DOE22'!$W90),"",'DOE22'!$W90)</f>
        <v>26.89</v>
      </c>
      <c r="F1251" s="125">
        <f>IF(ISBLANK('DOE22'!$X90),"",'DOE22'!$X90)</f>
        <v>38188</v>
      </c>
      <c r="G1251" s="878">
        <f>IF(ISBLANK('DOE22'!$Y90),"",'DOE22'!$Y90)</f>
        <v>16</v>
      </c>
      <c r="H1251" s="123">
        <f>IF(ISBLANK(DOE21E!$W90),"",DOE21E!$W90)</f>
        <v>26.72</v>
      </c>
      <c r="I1251" s="125">
        <f>IF(ISBLANK(DOE21E!$X90),"",DOE21E!$X90)</f>
        <v>37457</v>
      </c>
      <c r="J1251" s="878">
        <f>IF(ISBLANK(DOE21E!$Y90),"",DOE21E!$Y90)</f>
        <v>16</v>
      </c>
      <c r="K1251" s="123">
        <f>IF(ISBLANK(EnergyPlus1.0!$W90),"",EnergyPlus1.0!$W90)</f>
        <v>26.474673961540901</v>
      </c>
      <c r="L1251" s="886">
        <f>IF(ISBLANK(EnergyPlus1.0!$X90),"",EnergyPlus1.0!$X90)</f>
        <v>40379</v>
      </c>
      <c r="M1251" s="887">
        <f>IF(ISBLANK(EnergyPlus1.0!$Y90),"",EnergyPlus1.0!$Y90)</f>
        <v>16</v>
      </c>
      <c r="N1251" s="123">
        <f>IF(ISBLANK(CodyRun!$W90),"",CodyRun!$W90)</f>
        <v>26.62</v>
      </c>
      <c r="O1251" s="125">
        <f>IF(ISBLANK(CodyRun!$X90),"",CodyRun!$X90)</f>
        <v>202</v>
      </c>
      <c r="P1251" s="878">
        <f>IF(ISBLANK(CodyRun!$Y90),"",CodyRun!$Y90)</f>
        <v>15</v>
      </c>
      <c r="Q1251" s="123">
        <f>IF(ISBLANK('HOT3000'!$W90),"",'HOT3000'!$W90)</f>
        <v>27.19</v>
      </c>
      <c r="R1251" s="125">
        <f>IF(ISBLANK('HOT3000'!$X90),"",'HOT3000'!$X90)</f>
        <v>37810</v>
      </c>
      <c r="S1251" s="878">
        <f>IF(ISBLANK('HOT3000'!$Y90),"",'HOT3000'!$Y90)</f>
        <v>15</v>
      </c>
      <c r="T1251" s="123">
        <f>IF(ISBLANK(YourData!$W90),"",YourData!$W90)</f>
        <v>26.557238656716102</v>
      </c>
      <c r="U1251" s="886" t="str">
        <f>IF(ISBLANK(YourData!$X90),"",YourData!$X90)</f>
        <v>20-Jul</v>
      </c>
      <c r="V1251" s="887">
        <f>IF(ISBLANK(YourData!$Y90),"",YourData!$Y90)</f>
        <v>16</v>
      </c>
      <c r="W1251" s="36"/>
      <c r="X1251" s="125"/>
      <c r="Y1251" s="878"/>
      <c r="Z1251" s="36"/>
      <c r="AA1251" s="125"/>
      <c r="AB1251" s="878"/>
    </row>
    <row r="1252" spans="1:28">
      <c r="A1252" s="884" t="s">
        <v>447</v>
      </c>
      <c r="B1252" s="123">
        <f>IF(ISBLANK('TRNSYS-TUD'!$W91),"",'TRNSYS-TUD'!$W91)</f>
        <v>32.360399999999998</v>
      </c>
      <c r="C1252" s="11" t="str">
        <f>IF(ISBLANK('TRNSYS-TUD'!$X91),"",'TRNSYS-TUD'!$X91)</f>
        <v>20-Jul</v>
      </c>
      <c r="D1252" s="878">
        <f>IF(ISBLANK('TRNSYS-TUD'!$Y91),"",'TRNSYS-TUD'!$Y91)</f>
        <v>15</v>
      </c>
      <c r="E1252" s="123">
        <f>IF(ISBLANK('DOE22'!$W91),"",'DOE22'!$W91)</f>
        <v>31.61</v>
      </c>
      <c r="F1252" s="125">
        <f>IF(ISBLANK('DOE22'!$X91),"",'DOE22'!$X91)</f>
        <v>37810</v>
      </c>
      <c r="G1252" s="878">
        <f>IF(ISBLANK('DOE22'!$Y91),"",'DOE22'!$Y91)</f>
        <v>16</v>
      </c>
      <c r="H1252" s="123">
        <f>IF(ISBLANK(DOE21E!$W91),"",DOE21E!$W91)</f>
        <v>31.5</v>
      </c>
      <c r="I1252" s="125">
        <f>IF(ISBLANK(DOE21E!$X91),"",DOE21E!$X91)</f>
        <v>37810</v>
      </c>
      <c r="J1252" s="878">
        <f>IF(ISBLANK(DOE21E!$Y91),"",DOE21E!$Y91)</f>
        <v>16</v>
      </c>
      <c r="K1252" s="123">
        <f>IF(ISBLANK(EnergyPlus1.0!$W91),"",EnergyPlus1.0!$W91)</f>
        <v>31.708930896911198</v>
      </c>
      <c r="L1252" s="886">
        <f>IF(ISBLANK(EnergyPlus1.0!$X91),"",EnergyPlus1.0!$X91)</f>
        <v>40379</v>
      </c>
      <c r="M1252" s="887">
        <f>IF(ISBLANK(EnergyPlus1.0!$Y91),"",EnergyPlus1.0!$Y91)</f>
        <v>15</v>
      </c>
      <c r="N1252" s="123">
        <f>IF(ISBLANK(CodyRun!$W91),"",CodyRun!$W91)</f>
        <v>32.32</v>
      </c>
      <c r="O1252" s="125">
        <f>IF(ISBLANK(CodyRun!$X91),"",CodyRun!$X91)</f>
        <v>202</v>
      </c>
      <c r="P1252" s="878">
        <f>IF(ISBLANK(CodyRun!$Y91),"",CodyRun!$Y91)</f>
        <v>15</v>
      </c>
      <c r="Q1252" s="123">
        <f>IF(ISBLANK('HOT3000'!$W91),"",'HOT3000'!$W91)</f>
        <v>31.65</v>
      </c>
      <c r="R1252" s="125">
        <f>IF(ISBLANK('HOT3000'!$X91),"",'HOT3000'!$X91)</f>
        <v>37810</v>
      </c>
      <c r="S1252" s="878">
        <f>IF(ISBLANK('HOT3000'!$Y91),"",'HOT3000'!$Y91)</f>
        <v>15</v>
      </c>
      <c r="T1252" s="123">
        <f>IF(ISBLANK(YourData!$W91),"",YourData!$W91)</f>
        <v>31.843651410366398</v>
      </c>
      <c r="U1252" s="886" t="str">
        <f>IF(ISBLANK(YourData!$X91),"",YourData!$X91)</f>
        <v>20-Jul</v>
      </c>
      <c r="V1252" s="887">
        <f>IF(ISBLANK(YourData!$Y91),"",YourData!$Y91)</f>
        <v>15</v>
      </c>
      <c r="W1252" s="36"/>
      <c r="X1252" s="125"/>
      <c r="Y1252" s="878"/>
      <c r="Z1252" s="36"/>
      <c r="AA1252" s="125"/>
      <c r="AB1252" s="878"/>
    </row>
    <row r="1253" spans="1:28">
      <c r="A1253" s="884" t="s">
        <v>448</v>
      </c>
      <c r="B1253" s="123">
        <f>IF(ISBLANK('TRNSYS-TUD'!$W92),"",'TRNSYS-TUD'!$W92)</f>
        <v>32.232100000000003</v>
      </c>
      <c r="C1253" s="11" t="str">
        <f>IF(ISBLANK('TRNSYS-TUD'!$X92),"",'TRNSYS-TUD'!$X92)</f>
        <v>20-Jul</v>
      </c>
      <c r="D1253" s="878">
        <f>IF(ISBLANK('TRNSYS-TUD'!$Y92),"",'TRNSYS-TUD'!$Y92)</f>
        <v>15</v>
      </c>
      <c r="E1253" s="123">
        <f>IF(ISBLANK('DOE22'!$W92),"",'DOE22'!$W92)</f>
        <v>31.72</v>
      </c>
      <c r="F1253" s="125">
        <f>IF(ISBLANK('DOE22'!$X92),"",'DOE22'!$X92)</f>
        <v>38176</v>
      </c>
      <c r="G1253" s="878">
        <f>IF(ISBLANK('DOE22'!$Y92),"",'DOE22'!$Y92)</f>
        <v>16</v>
      </c>
      <c r="H1253" s="123">
        <f>IF(ISBLANK(DOE21E!$W92),"",DOE21E!$W92)</f>
        <v>32</v>
      </c>
      <c r="I1253" s="125">
        <f>IF(ISBLANK(DOE21E!$X92),"",DOE21E!$X92)</f>
        <v>37822</v>
      </c>
      <c r="J1253" s="878">
        <f>IF(ISBLANK(DOE21E!$Y92),"",DOE21E!$Y92)</f>
        <v>16</v>
      </c>
      <c r="K1253" s="123">
        <f>IF(ISBLANK(EnergyPlus1.0!$W92),"",EnergyPlus1.0!$W92)</f>
        <v>31.068646398753302</v>
      </c>
      <c r="L1253" s="886">
        <f>IF(ISBLANK(EnergyPlus1.0!$X92),"",EnergyPlus1.0!$X92)</f>
        <v>40367</v>
      </c>
      <c r="M1253" s="887">
        <f>IF(ISBLANK(EnergyPlus1.0!$Y92),"",EnergyPlus1.0!$Y92)</f>
        <v>16</v>
      </c>
      <c r="N1253" s="123">
        <f>IF(ISBLANK(CodyRun!$W92),"",CodyRun!$W92)</f>
        <v>31.9</v>
      </c>
      <c r="O1253" s="125">
        <f>IF(ISBLANK(CodyRun!$X92),"",CodyRun!$X92)</f>
        <v>202</v>
      </c>
      <c r="P1253" s="878">
        <f>IF(ISBLANK(CodyRun!$Y92),"",CodyRun!$Y92)</f>
        <v>15</v>
      </c>
      <c r="Q1253" s="123">
        <f>IF(ISBLANK('HOT3000'!$W92),"",'HOT3000'!$W92)</f>
        <v>31.3</v>
      </c>
      <c r="R1253" s="125">
        <f>IF(ISBLANK('HOT3000'!$X92),"",'HOT3000'!$X92)</f>
        <v>37810</v>
      </c>
      <c r="S1253" s="878">
        <f>IF(ISBLANK('HOT3000'!$Y92),"",'HOT3000'!$Y92)</f>
        <v>15</v>
      </c>
      <c r="T1253" s="123">
        <f>IF(ISBLANK(YourData!$W92),"",YourData!$W92)</f>
        <v>31.496442257038431</v>
      </c>
      <c r="U1253" s="886" t="str">
        <f>IF(ISBLANK(YourData!$X92),"",YourData!$X92)</f>
        <v>20-Jul</v>
      </c>
      <c r="V1253" s="887">
        <f>IF(ISBLANK(YourData!$Y92),"",YourData!$Y92)</f>
        <v>15</v>
      </c>
      <c r="W1253" s="36"/>
      <c r="X1253" s="125"/>
      <c r="Y1253" s="878"/>
      <c r="Z1253" s="36"/>
      <c r="AA1253" s="125"/>
      <c r="AB1253" s="878"/>
    </row>
    <row r="1254" spans="1:28">
      <c r="A1254" s="884" t="s">
        <v>449</v>
      </c>
      <c r="B1254" s="123">
        <f>IF(ISBLANK('TRNSYS-TUD'!$W93),"",'TRNSYS-TUD'!$W93)</f>
        <v>32.306600000000003</v>
      </c>
      <c r="C1254" s="11" t="str">
        <f>IF(ISBLANK('TRNSYS-TUD'!$X93),"",'TRNSYS-TUD'!$X93)</f>
        <v>20-Jul</v>
      </c>
      <c r="D1254" s="878">
        <f>IF(ISBLANK('TRNSYS-TUD'!$Y93),"",'TRNSYS-TUD'!$Y93)</f>
        <v>15</v>
      </c>
      <c r="E1254" s="123">
        <f>IF(ISBLANK('DOE22'!$W93),"",'DOE22'!$W93)</f>
        <v>31.61</v>
      </c>
      <c r="F1254" s="125">
        <f>IF(ISBLANK('DOE22'!$X93),"",'DOE22'!$X93)</f>
        <v>37810</v>
      </c>
      <c r="G1254" s="878">
        <f>IF(ISBLANK('DOE22'!$Y93),"",'DOE22'!$Y93)</f>
        <v>16</v>
      </c>
      <c r="H1254" s="123">
        <f>IF(ISBLANK(DOE21E!$W93),"",DOE21E!$W93)</f>
        <v>31.56</v>
      </c>
      <c r="I1254" s="125">
        <f>IF(ISBLANK(DOE21E!$X93),"",DOE21E!$X93)</f>
        <v>37810</v>
      </c>
      <c r="J1254" s="878">
        <f>IF(ISBLANK(DOE21E!$Y93),"",DOE21E!$Y93)</f>
        <v>16</v>
      </c>
      <c r="K1254" s="123">
        <f>IF(ISBLANK(EnergyPlus1.0!$W93),"",EnergyPlus1.0!$W93)</f>
        <v>31.497743440947801</v>
      </c>
      <c r="L1254" s="886">
        <f>IF(ISBLANK(EnergyPlus1.0!$X93),"",EnergyPlus1.0!$X93)</f>
        <v>40379</v>
      </c>
      <c r="M1254" s="887">
        <f>IF(ISBLANK(EnergyPlus1.0!$Y93),"",EnergyPlus1.0!$Y93)</f>
        <v>15</v>
      </c>
      <c r="N1254" s="123">
        <f>IF(ISBLANK(CodyRun!$W93),"",CodyRun!$W93)</f>
        <v>32.15</v>
      </c>
      <c r="O1254" s="125">
        <f>IF(ISBLANK(CodyRun!$X93),"",CodyRun!$X93)</f>
        <v>202</v>
      </c>
      <c r="P1254" s="878">
        <f>IF(ISBLANK(CodyRun!$Y93),"",CodyRun!$Y93)</f>
        <v>15</v>
      </c>
      <c r="Q1254" s="123">
        <f>IF(ISBLANK('HOT3000'!$W93),"",'HOT3000'!$W93)</f>
        <v>31.58</v>
      </c>
      <c r="R1254" s="125">
        <f>IF(ISBLANK('HOT3000'!$X93),"",'HOT3000'!$X93)</f>
        <v>37810</v>
      </c>
      <c r="S1254" s="878">
        <f>IF(ISBLANK('HOT3000'!$Y93),"",'HOT3000'!$Y93)</f>
        <v>15</v>
      </c>
      <c r="T1254" s="123">
        <f>IF(ISBLANK(YourData!$W93),"",YourData!$W93)</f>
        <v>32.563523195021553</v>
      </c>
      <c r="U1254" s="886" t="str">
        <f>IF(ISBLANK(YourData!$X93),"",YourData!$X93)</f>
        <v>20-Jul</v>
      </c>
      <c r="V1254" s="887">
        <f>IF(ISBLANK(YourData!$Y93),"",YourData!$Y93)</f>
        <v>15</v>
      </c>
      <c r="W1254" s="36"/>
      <c r="X1254" s="125"/>
      <c r="Y1254" s="878"/>
      <c r="Z1254" s="36"/>
      <c r="AA1254" s="125"/>
      <c r="AB1254" s="878"/>
    </row>
    <row r="1255" spans="1:28">
      <c r="A1255" s="884" t="s">
        <v>450</v>
      </c>
      <c r="B1255" s="123">
        <f>IF(ISBLANK('TRNSYS-TUD'!$W94),"",'TRNSYS-TUD'!$W94)</f>
        <v>34.584099999999999</v>
      </c>
      <c r="C1255" s="11" t="str">
        <f>IF(ISBLANK('TRNSYS-TUD'!$X94),"",'TRNSYS-TUD'!$X94)</f>
        <v>01-Oct</v>
      </c>
      <c r="D1255" s="878">
        <f>IF(ISBLANK('TRNSYS-TUD'!$Y94),"",'TRNSYS-TUD'!$Y94)</f>
        <v>24</v>
      </c>
      <c r="E1255" s="123">
        <f>IF(ISBLANK('DOE22'!$W94),"",'DOE22'!$W94)</f>
        <v>34.94</v>
      </c>
      <c r="F1255" s="125">
        <f>IF(ISBLANK('DOE22'!$X94),"",'DOE22'!$X94)</f>
        <v>37795</v>
      </c>
      <c r="G1255" s="878">
        <f>IF(ISBLANK('DOE22'!$Y94),"",'DOE22'!$Y94)</f>
        <v>24</v>
      </c>
      <c r="H1255" s="123">
        <f>IF(ISBLANK(DOE21E!$W94),"",DOE21E!$W94)</f>
        <v>34.94</v>
      </c>
      <c r="I1255" s="125">
        <f>IF(ISBLANK(DOE21E!$X94),"",DOE21E!$X94)</f>
        <v>38162</v>
      </c>
      <c r="J1255" s="878">
        <f>IF(ISBLANK(DOE21E!$Y94),"",DOE21E!$Y94)</f>
        <v>24</v>
      </c>
      <c r="K1255" s="123">
        <f>IF(ISBLANK(EnergyPlus1.0!$W94),"",EnergyPlus1.0!$W94)</f>
        <v>35.002134392443899</v>
      </c>
      <c r="L1255" s="886">
        <f>IF(ISBLANK(EnergyPlus1.0!$X94),"",EnergyPlus1.0!$X94)</f>
        <v>40452</v>
      </c>
      <c r="M1255" s="887">
        <f>IF(ISBLANK(EnergyPlus1.0!$Y94),"",EnergyPlus1.0!$Y94)</f>
        <v>2</v>
      </c>
      <c r="N1255" s="123">
        <f>IF(ISBLANK(CodyRun!$W94),"",CodyRun!$W94)</f>
        <v>35</v>
      </c>
      <c r="O1255" s="125">
        <f>IF(ISBLANK(CodyRun!$X94),"",CodyRun!$X94)</f>
        <v>112</v>
      </c>
      <c r="P1255" s="878">
        <f>IF(ISBLANK(CodyRun!$Y94),"",CodyRun!$Y94)</f>
        <v>1</v>
      </c>
      <c r="Q1255" s="123">
        <f>IF(ISBLANK('HOT3000'!$W94),"",'HOT3000'!$W94)</f>
        <v>35</v>
      </c>
      <c r="R1255" s="125">
        <f>IF(ISBLANK('HOT3000'!$X94),"",'HOT3000'!$X94)</f>
        <v>37732</v>
      </c>
      <c r="S1255" s="878">
        <f>IF(ISBLANK('HOT3000'!$Y94),"",'HOT3000'!$Y94)</f>
        <v>2</v>
      </c>
      <c r="T1255" s="123">
        <f>IF(ISBLANK(YourData!$W94),"",YourData!$W94)</f>
        <v>35.002091654561404</v>
      </c>
      <c r="U1255" s="886" t="str">
        <f>IF(ISBLANK(YourData!$X94),"",YourData!$X94)</f>
        <v>01-Oct</v>
      </c>
      <c r="V1255" s="887">
        <f>IF(ISBLANK(YourData!$Y94),"",YourData!$Y94)</f>
        <v>2</v>
      </c>
      <c r="W1255" s="36"/>
      <c r="X1255" s="125"/>
      <c r="Y1255" s="878"/>
      <c r="Z1255" s="36"/>
      <c r="AA1255" s="125"/>
      <c r="AB1255" s="878"/>
    </row>
    <row r="1256" spans="1:28">
      <c r="A1256" s="884" t="s">
        <v>451</v>
      </c>
      <c r="B1256" s="123">
        <f>IF(ISBLANK('TRNSYS-TUD'!$W95),"",'TRNSYS-TUD'!$W95)</f>
        <v>33.758499999999998</v>
      </c>
      <c r="C1256" s="11" t="str">
        <f>IF(ISBLANK('TRNSYS-TUD'!$X95),"",'TRNSYS-TUD'!$X95)</f>
        <v>10-Jul</v>
      </c>
      <c r="D1256" s="878">
        <f>IF(ISBLANK('TRNSYS-TUD'!$Y95),"",'TRNSYS-TUD'!$Y95)</f>
        <v>13</v>
      </c>
      <c r="E1256" s="123">
        <f>IF(ISBLANK('DOE22'!$W95),"",'DOE22'!$W95)</f>
        <v>32.78</v>
      </c>
      <c r="F1256" s="125">
        <f>IF(ISBLANK('DOE22'!$X95),"",'DOE22'!$X95)</f>
        <v>37457</v>
      </c>
      <c r="G1256" s="878">
        <f>IF(ISBLANK('DOE22'!$Y95),"",'DOE22'!$Y95)</f>
        <v>15</v>
      </c>
      <c r="H1256" s="123">
        <f>IF(ISBLANK(DOE21E!$W95),"",DOE21E!$W95)</f>
        <v>32.56</v>
      </c>
      <c r="I1256" s="125">
        <f>IF(ISBLANK(DOE21E!$X95),"",DOE21E!$X95)</f>
        <v>38188</v>
      </c>
      <c r="J1256" s="878">
        <f>IF(ISBLANK(DOE21E!$Y95),"",DOE21E!$Y95)</f>
        <v>16</v>
      </c>
      <c r="K1256" s="123">
        <f>IF(ISBLANK(EnergyPlus1.0!$W95),"",EnergyPlus1.0!$W95)</f>
        <v>32.510554887001398</v>
      </c>
      <c r="L1256" s="886">
        <f>IF(ISBLANK(EnergyPlus1.0!$X95),"",EnergyPlus1.0!$X95)</f>
        <v>40369</v>
      </c>
      <c r="M1256" s="887">
        <f>IF(ISBLANK(EnergyPlus1.0!$Y95),"",EnergyPlus1.0!$Y95)</f>
        <v>13</v>
      </c>
      <c r="N1256" s="123">
        <f>IF(ISBLANK(CodyRun!$W95),"",CodyRun!$W95)</f>
        <v>33</v>
      </c>
      <c r="O1256" s="125">
        <f>IF(ISBLANK(CodyRun!$X95),"",CodyRun!$X95)</f>
        <v>202</v>
      </c>
      <c r="P1256" s="878">
        <f>IF(ISBLANK(CodyRun!$Y95),"",CodyRun!$Y95)</f>
        <v>15</v>
      </c>
      <c r="Q1256" s="123">
        <f>IF(ISBLANK('HOT3000'!$W95),"",'HOT3000'!$W95)</f>
        <v>33.130000000000003</v>
      </c>
      <c r="R1256" s="125">
        <f>IF(ISBLANK('HOT3000'!$X95),"",'HOT3000'!$X95)</f>
        <v>37812</v>
      </c>
      <c r="S1256" s="878">
        <f>IF(ISBLANK('HOT3000'!$Y95),"",'HOT3000'!$Y95)</f>
        <v>12</v>
      </c>
      <c r="T1256" s="123">
        <f>IF(ISBLANK(YourData!$W95),"",YourData!$W95)</f>
        <v>32.820271589568151</v>
      </c>
      <c r="U1256" s="886" t="str">
        <f>IF(ISBLANK(YourData!$X95),"",YourData!$X95)</f>
        <v>10-Jul</v>
      </c>
      <c r="V1256" s="887">
        <f>IF(ISBLANK(YourData!$Y95),"",YourData!$Y95)</f>
        <v>13</v>
      </c>
      <c r="W1256" s="36"/>
      <c r="X1256" s="125"/>
      <c r="Y1256" s="878"/>
      <c r="Z1256" s="36"/>
      <c r="AA1256" s="125"/>
      <c r="AB1256" s="878"/>
    </row>
    <row r="1257" spans="1:28">
      <c r="A1257" s="884" t="s">
        <v>462</v>
      </c>
      <c r="B1257" s="123">
        <f>IF(ISBLANK('TRNSYS-TUD'!$W96),"",'TRNSYS-TUD'!$W96)</f>
        <v>27.114799999999999</v>
      </c>
      <c r="C1257" s="11" t="str">
        <f>IF(ISBLANK('TRNSYS-TUD'!$X96),"",'TRNSYS-TUD'!$X96)</f>
        <v>16-Sep</v>
      </c>
      <c r="D1257" s="878">
        <f>IF(ISBLANK('TRNSYS-TUD'!$Y96),"",'TRNSYS-TUD'!$Y96)</f>
        <v>15</v>
      </c>
      <c r="E1257" s="123">
        <f>IF(ISBLANK('DOE22'!$W96),"",'DOE22'!$W96)</f>
        <v>27.56</v>
      </c>
      <c r="F1257" s="125">
        <f>IF(ISBLANK('DOE22'!$X96),"",'DOE22'!$X96)</f>
        <v>37880</v>
      </c>
      <c r="G1257" s="878">
        <f>IF(ISBLANK('DOE22'!$Y96),"",'DOE22'!$Y96)</f>
        <v>16</v>
      </c>
      <c r="H1257" s="123">
        <f>IF(ISBLANK(DOE21E!$W96),"",DOE21E!$W96)</f>
        <v>28.83</v>
      </c>
      <c r="I1257" s="125">
        <f>IF(ISBLANK(DOE21E!$X96),"",DOE21E!$X96)</f>
        <v>37517</v>
      </c>
      <c r="J1257" s="878">
        <f>IF(ISBLANK(DOE21E!$Y96),"",DOE21E!$Y96)</f>
        <v>16</v>
      </c>
      <c r="K1257" s="123">
        <f>IF(ISBLANK(EnergyPlus1.0!$W96),"",EnergyPlus1.0!$W96)</f>
        <v>26.909873928401801</v>
      </c>
      <c r="L1257" s="886">
        <f>IF(ISBLANK(EnergyPlus1.0!$X96),"",EnergyPlus1.0!$X96)</f>
        <v>40437</v>
      </c>
      <c r="M1257" s="887">
        <f>IF(ISBLANK(EnergyPlus1.0!$Y96),"",EnergyPlus1.0!$Y96)</f>
        <v>16</v>
      </c>
      <c r="N1257" s="123" t="str">
        <f>IF(ISBLANK(CodyRun!$W96),"",CodyRun!$W96)</f>
        <v/>
      </c>
      <c r="O1257" s="125" t="str">
        <f>IF(ISBLANK(CodyRun!$X96),"",CodyRun!$X96)</f>
        <v/>
      </c>
      <c r="P1257" s="878" t="str">
        <f>IF(ISBLANK(CodyRun!$Y96),"",CodyRun!$Y96)</f>
        <v/>
      </c>
      <c r="Q1257" s="123">
        <f>IF(ISBLANK('HOT3000'!$W96),"",'HOT3000'!$W96)</f>
        <v>26.04</v>
      </c>
      <c r="R1257" s="125">
        <f>IF(ISBLANK('HOT3000'!$X96),"",'HOT3000'!$X96)</f>
        <v>37848</v>
      </c>
      <c r="S1257" s="878">
        <f>IF(ISBLANK('HOT3000'!$Y96),"",'HOT3000'!$Y96)</f>
        <v>15</v>
      </c>
      <c r="T1257" s="123">
        <f>IF(ISBLANK(YourData!$W96),"",YourData!$W96)</f>
        <v>25.265543940914327</v>
      </c>
      <c r="U1257" s="886" t="str">
        <f>IF(ISBLANK(YourData!$X96),"",YourData!$X96)</f>
        <v>16-Jun</v>
      </c>
      <c r="V1257" s="887">
        <f>IF(ISBLANK(YourData!$Y96),"",YourData!$Y96)</f>
        <v>15</v>
      </c>
      <c r="W1257" s="36"/>
      <c r="X1257" s="125"/>
      <c r="Y1257" s="878"/>
      <c r="Z1257" s="36"/>
      <c r="AA1257" s="125"/>
      <c r="AB1257" s="878"/>
    </row>
    <row r="1258" spans="1:28">
      <c r="A1258" s="884" t="s">
        <v>463</v>
      </c>
      <c r="B1258" s="123">
        <f>IF(ISBLANK('TRNSYS-TUD'!$W97),"",'TRNSYS-TUD'!$W97)</f>
        <v>26.825600000000001</v>
      </c>
      <c r="C1258" s="11" t="str">
        <f>IF(ISBLANK('TRNSYS-TUD'!$X97),"",'TRNSYS-TUD'!$X97)</f>
        <v>23-Oct</v>
      </c>
      <c r="D1258" s="878">
        <f>IF(ISBLANK('TRNSYS-TUD'!$Y97),"",'TRNSYS-TUD'!$Y97)</f>
        <v>15</v>
      </c>
      <c r="E1258" s="123">
        <f>IF(ISBLANK('DOE22'!$W97),"",'DOE22'!$W97)</f>
        <v>25.11</v>
      </c>
      <c r="F1258" s="125">
        <f>IF(ISBLANK('DOE22'!$X97),"",'DOE22'!$X97)</f>
        <v>37368</v>
      </c>
      <c r="G1258" s="878">
        <f>IF(ISBLANK('DOE22'!$Y97),"",'DOE22'!$Y97)</f>
        <v>15</v>
      </c>
      <c r="H1258" s="123">
        <f>IF(ISBLANK(DOE21E!$W97),"",DOE21E!$W97)</f>
        <v>25.11</v>
      </c>
      <c r="I1258" s="125">
        <f>IF(ISBLANK(DOE21E!$X97),"",DOE21E!$X97)</f>
        <v>37368</v>
      </c>
      <c r="J1258" s="878">
        <f>IF(ISBLANK(DOE21E!$Y97),"",DOE21E!$Y97)</f>
        <v>15</v>
      </c>
      <c r="K1258" s="123" t="str">
        <f>IF(ISBLANK(EnergyPlus1.0!$W97),"",EnergyPlus1.0!$W97)</f>
        <v/>
      </c>
      <c r="L1258" s="886" t="str">
        <f>IF(ISBLANK(EnergyPlus1.0!$X97),"",EnergyPlus1.0!$X97)</f>
        <v/>
      </c>
      <c r="M1258" s="887" t="str">
        <f>IF(ISBLANK(EnergyPlus1.0!$Y97),"",EnergyPlus1.0!$Y97)</f>
        <v/>
      </c>
      <c r="N1258" s="123" t="str">
        <f>IF(ISBLANK(CodyRun!$W97),"",CodyRun!$W97)</f>
        <v/>
      </c>
      <c r="O1258" s="125" t="str">
        <f>IF(ISBLANK(CodyRun!$X97),"",CodyRun!$X97)</f>
        <v/>
      </c>
      <c r="P1258" s="878" t="str">
        <f>IF(ISBLANK(CodyRun!$Y97),"",CodyRun!$Y97)</f>
        <v/>
      </c>
      <c r="Q1258" s="123">
        <f>IF(ISBLANK('HOT3000'!$W97),"",'HOT3000'!$W97)</f>
        <v>26.19</v>
      </c>
      <c r="R1258" s="125">
        <f>IF(ISBLANK('HOT3000'!$X97),"",'HOT3000'!$X97)</f>
        <v>37928</v>
      </c>
      <c r="S1258" s="878">
        <f>IF(ISBLANK('HOT3000'!$Y97),"",'HOT3000'!$Y97)</f>
        <v>15</v>
      </c>
      <c r="T1258" s="123">
        <f>IF(ISBLANK(YourData!$W97),"",YourData!$W97)</f>
        <v>25.003276100065396</v>
      </c>
      <c r="U1258" s="886" t="str">
        <f>IF(ISBLANK(YourData!$X97),"",YourData!$X97)</f>
        <v>23-Sep</v>
      </c>
      <c r="V1258" s="887">
        <f>IF(ISBLANK(YourData!$Y97),"",YourData!$Y97)</f>
        <v>8</v>
      </c>
      <c r="W1258" s="36"/>
      <c r="X1258" s="125"/>
      <c r="Y1258" s="878"/>
      <c r="Z1258" s="36"/>
      <c r="AA1258" s="125"/>
      <c r="AB1258" s="878"/>
    </row>
    <row r="1259" spans="1:28">
      <c r="A1259" s="884" t="s">
        <v>464</v>
      </c>
      <c r="B1259" s="123">
        <f>IF(ISBLANK('TRNSYS-TUD'!$W98),"",'TRNSYS-TUD'!$W98)</f>
        <v>26.1999</v>
      </c>
      <c r="C1259" s="11" t="str">
        <f>IF(ISBLANK('TRNSYS-TUD'!$X98),"",'TRNSYS-TUD'!$X98)</f>
        <v>07-Jul</v>
      </c>
      <c r="D1259" s="878">
        <f>IF(ISBLANK('TRNSYS-TUD'!$Y98),"",'TRNSYS-TUD'!$Y98)</f>
        <v>15</v>
      </c>
      <c r="E1259" s="123">
        <f>IF(ISBLANK('DOE22'!$W98),"",'DOE22'!$W98)</f>
        <v>25.11</v>
      </c>
      <c r="F1259" s="125">
        <f>IF(ISBLANK('DOE22'!$X98),"",'DOE22'!$X98)</f>
        <v>37368</v>
      </c>
      <c r="G1259" s="878">
        <f>IF(ISBLANK('DOE22'!$Y98),"",'DOE22'!$Y98)</f>
        <v>15</v>
      </c>
      <c r="H1259" s="123">
        <f>IF(ISBLANK(DOE21E!$W98),"",DOE21E!$W98)</f>
        <v>25.11</v>
      </c>
      <c r="I1259" s="125">
        <f>IF(ISBLANK(DOE21E!$X98),"",DOE21E!$X98)</f>
        <v>37368</v>
      </c>
      <c r="J1259" s="878">
        <f>IF(ISBLANK(DOE21E!$Y98),"",DOE21E!$Y98)</f>
        <v>15</v>
      </c>
      <c r="K1259" s="123">
        <f>IF(ISBLANK(EnergyPlus1.0!$W98),"",EnergyPlus1.0!$W98)</f>
        <v>25.0024756300047</v>
      </c>
      <c r="L1259" s="886">
        <f>IF(ISBLANK(EnergyPlus1.0!$X98),"",EnergyPlus1.0!$X98)</f>
        <v>40444</v>
      </c>
      <c r="M1259" s="887">
        <f>IF(ISBLANK(EnergyPlus1.0!$Y98),"",EnergyPlus1.0!$Y98)</f>
        <v>8</v>
      </c>
      <c r="N1259" s="123" t="str">
        <f>IF(ISBLANK(CodyRun!$W98),"",CodyRun!$W98)</f>
        <v/>
      </c>
      <c r="O1259" s="125" t="str">
        <f>IF(ISBLANK(CodyRun!$X98),"",CodyRun!$X98)</f>
        <v/>
      </c>
      <c r="P1259" s="878" t="str">
        <f>IF(ISBLANK(CodyRun!$Y98),"",CodyRun!$Y98)</f>
        <v/>
      </c>
      <c r="Q1259" s="123">
        <f>IF(ISBLANK('HOT3000'!$W98),"",'HOT3000'!$W98)</f>
        <v>26.23</v>
      </c>
      <c r="R1259" s="125">
        <f>IF(ISBLANK('HOT3000'!$X98),"",'HOT3000'!$X98)</f>
        <v>37914</v>
      </c>
      <c r="S1259" s="878">
        <f>IF(ISBLANK('HOT3000'!$Y98),"",'HOT3000'!$Y98)</f>
        <v>15</v>
      </c>
      <c r="T1259" s="123">
        <f>IF(ISBLANK(YourData!$W98),"",YourData!$W98)</f>
        <v>25.003276100065396</v>
      </c>
      <c r="U1259" s="886" t="str">
        <f>IF(ISBLANK(YourData!$X98),"",YourData!$X98)</f>
        <v>23-Sep</v>
      </c>
      <c r="V1259" s="887">
        <f>IF(ISBLANK(YourData!$Y98),"",YourData!$Y98)</f>
        <v>8</v>
      </c>
      <c r="W1259" s="36"/>
      <c r="X1259" s="125"/>
      <c r="Y1259" s="878"/>
      <c r="Z1259" s="36"/>
      <c r="AA1259" s="125"/>
      <c r="AB1259" s="878"/>
    </row>
    <row r="1260" spans="1:28">
      <c r="A1260" s="884" t="s">
        <v>465</v>
      </c>
      <c r="B1260" s="123">
        <f>IF(ISBLANK('TRNSYS-TUD'!$W99),"",'TRNSYS-TUD'!$W99)</f>
        <v>27.199200000000001</v>
      </c>
      <c r="C1260" s="11" t="str">
        <f>IF(ISBLANK('TRNSYS-TUD'!$X99),"",'TRNSYS-TUD'!$X99)</f>
        <v>01-Nov</v>
      </c>
      <c r="D1260" s="878">
        <f>IF(ISBLANK('TRNSYS-TUD'!$Y99),"",'TRNSYS-TUD'!$Y99)</f>
        <v>16</v>
      </c>
      <c r="E1260" s="123">
        <f>IF(ISBLANK('DOE22'!$W99),"",'DOE22'!$W99)</f>
        <v>25.11</v>
      </c>
      <c r="F1260" s="125">
        <f>IF(ISBLANK('DOE22'!$X99),"",'DOE22'!$X99)</f>
        <v>37368</v>
      </c>
      <c r="G1260" s="878">
        <f>IF(ISBLANK('DOE22'!$Y99),"",'DOE22'!$Y99)</f>
        <v>15</v>
      </c>
      <c r="H1260" s="123">
        <f>IF(ISBLANK(DOE21E!$W99),"",DOE21E!$W99)</f>
        <v>25.11</v>
      </c>
      <c r="I1260" s="125">
        <f>IF(ISBLANK(DOE21E!$X99),"",DOE21E!$X99)</f>
        <v>37368</v>
      </c>
      <c r="J1260" s="878">
        <f>IF(ISBLANK(DOE21E!$Y99),"",DOE21E!$Y99)</f>
        <v>15</v>
      </c>
      <c r="K1260" s="123">
        <f>IF(ISBLANK(EnergyPlus1.0!$W99),"",EnergyPlus1.0!$W99)</f>
        <v>25.0030435700893</v>
      </c>
      <c r="L1260" s="886">
        <f>IF(ISBLANK(EnergyPlus1.0!$X99),"",EnergyPlus1.0!$X99)</f>
        <v>40316</v>
      </c>
      <c r="M1260" s="887">
        <f>IF(ISBLANK(EnergyPlus1.0!$Y99),"",EnergyPlus1.0!$Y99)</f>
        <v>19</v>
      </c>
      <c r="N1260" s="123" t="str">
        <f>IF(ISBLANK(CodyRun!$W99),"",CodyRun!$W99)</f>
        <v/>
      </c>
      <c r="O1260" s="125" t="str">
        <f>IF(ISBLANK(CodyRun!$X99),"",CodyRun!$X99)</f>
        <v/>
      </c>
      <c r="P1260" s="878" t="str">
        <f>IF(ISBLANK(CodyRun!$Y99),"",CodyRun!$Y99)</f>
        <v/>
      </c>
      <c r="Q1260" s="123">
        <f>IF(ISBLANK('HOT3000'!$W99),"",'HOT3000'!$W99)</f>
        <v>26.45</v>
      </c>
      <c r="R1260" s="125">
        <f>IF(ISBLANK('HOT3000'!$X99),"",'HOT3000'!$X99)</f>
        <v>37917</v>
      </c>
      <c r="S1260" s="878">
        <f>IF(ISBLANK('HOT3000'!$Y99),"",'HOT3000'!$Y99)</f>
        <v>15</v>
      </c>
      <c r="T1260" s="123">
        <f>IF(ISBLANK(YourData!$W99),"",YourData!$W99)</f>
        <v>25.003508559048274</v>
      </c>
      <c r="U1260" s="886" t="str">
        <f>IF(ISBLANK(YourData!$X99),"",YourData!$X99)</f>
        <v>18-May</v>
      </c>
      <c r="V1260" s="887">
        <f>IF(ISBLANK(YourData!$Y99),"",YourData!$Y99)</f>
        <v>19</v>
      </c>
      <c r="W1260" s="36"/>
      <c r="X1260" s="125"/>
      <c r="Y1260" s="878"/>
      <c r="Z1260" s="36"/>
      <c r="AA1260" s="125"/>
      <c r="AB1260" s="878"/>
    </row>
    <row r="1261" spans="1:28">
      <c r="A1261" s="884" t="s">
        <v>466</v>
      </c>
      <c r="B1261" s="123">
        <f>IF(ISBLANK('TRNSYS-TUD'!$W100),"",'TRNSYS-TUD'!$W100)</f>
        <v>27.045200000000001</v>
      </c>
      <c r="C1261" s="11" t="str">
        <f>IF(ISBLANK('TRNSYS-TUD'!$X100),"",'TRNSYS-TUD'!$X100)</f>
        <v>28-Apr</v>
      </c>
      <c r="D1261" s="878">
        <f>IF(ISBLANK('TRNSYS-TUD'!$Y100),"",'TRNSYS-TUD'!$Y100)</f>
        <v>15</v>
      </c>
      <c r="E1261" s="123">
        <f>IF(ISBLANK('DOE22'!$W100),"",'DOE22'!$W100)</f>
        <v>25.11</v>
      </c>
      <c r="F1261" s="125">
        <f>IF(ISBLANK('DOE22'!$X100),"",'DOE22'!$X100)</f>
        <v>37368</v>
      </c>
      <c r="G1261" s="878">
        <f>IF(ISBLANK('DOE22'!$Y100),"",'DOE22'!$Y100)</f>
        <v>15</v>
      </c>
      <c r="H1261" s="123">
        <f>IF(ISBLANK(DOE21E!$W100),"",DOE21E!$W100)</f>
        <v>25.11</v>
      </c>
      <c r="I1261" s="125">
        <f>IF(ISBLANK(DOE21E!$X100),"",DOE21E!$X100)</f>
        <v>37368</v>
      </c>
      <c r="J1261" s="878">
        <f>IF(ISBLANK(DOE21E!$Y100),"",DOE21E!$Y100)</f>
        <v>15</v>
      </c>
      <c r="K1261" s="123">
        <f>IF(ISBLANK(EnergyPlus1.0!$W100),"",EnergyPlus1.0!$W100)</f>
        <v>25.002970724088598</v>
      </c>
      <c r="L1261" s="886">
        <f>IF(ISBLANK(EnergyPlus1.0!$X100),"",EnergyPlus1.0!$X100)</f>
        <v>40292</v>
      </c>
      <c r="M1261" s="887">
        <f>IF(ISBLANK(EnergyPlus1.0!$Y100),"",EnergyPlus1.0!$Y100)</f>
        <v>19</v>
      </c>
      <c r="N1261" s="123" t="str">
        <f>IF(ISBLANK(CodyRun!$W100),"",CodyRun!$W100)</f>
        <v/>
      </c>
      <c r="O1261" s="125" t="str">
        <f>IF(ISBLANK(CodyRun!$X100),"",CodyRun!$X100)</f>
        <v/>
      </c>
      <c r="P1261" s="878" t="str">
        <f>IF(ISBLANK(CodyRun!$Y100),"",CodyRun!$Y100)</f>
        <v/>
      </c>
      <c r="Q1261" s="123">
        <f>IF(ISBLANK('HOT3000'!$W100),"",'HOT3000'!$W100)</f>
        <v>26.26</v>
      </c>
      <c r="R1261" s="125">
        <f>IF(ISBLANK('HOT3000'!$X100),"",'HOT3000'!$X100)</f>
        <v>37917</v>
      </c>
      <c r="S1261" s="878">
        <f>IF(ISBLANK('HOT3000'!$Y100),"",'HOT3000'!$Y100)</f>
        <v>15</v>
      </c>
      <c r="T1261" s="123">
        <f>IF(ISBLANK(YourData!$W100),"",YourData!$W100)</f>
        <v>25.003276100065477</v>
      </c>
      <c r="U1261" s="886" t="str">
        <f>IF(ISBLANK(YourData!$X100),"",YourData!$X100)</f>
        <v>23-Sep</v>
      </c>
      <c r="V1261" s="887">
        <f>IF(ISBLANK(YourData!$Y100),"",YourData!$Y100)</f>
        <v>8</v>
      </c>
      <c r="W1261" s="36"/>
      <c r="X1261" s="125"/>
      <c r="Y1261" s="878"/>
      <c r="Z1261" s="36"/>
      <c r="AA1261" s="125"/>
      <c r="AB1261" s="878"/>
    </row>
    <row r="1262" spans="1:28">
      <c r="A1262" s="884" t="s">
        <v>473</v>
      </c>
      <c r="B1262" s="123">
        <f>IF(ISBLANK('TRNSYS-TUD'!$W101),"",'TRNSYS-TUD'!$W101)</f>
        <v>25.805399999999999</v>
      </c>
      <c r="C1262" s="11" t="str">
        <f>IF(ISBLANK('TRNSYS-TUD'!$X101),"",'TRNSYS-TUD'!$X101)</f>
        <v>30-Apr</v>
      </c>
      <c r="D1262" s="878">
        <f>IF(ISBLANK('TRNSYS-TUD'!$Y101),"",'TRNSYS-TUD'!$Y101)</f>
        <v>15</v>
      </c>
      <c r="E1262" s="123">
        <f>IF(ISBLANK('DOE22'!$W101),"",'DOE22'!$W101)</f>
        <v>25.11</v>
      </c>
      <c r="F1262" s="125">
        <f>IF(ISBLANK('DOE22'!$X101),"",'DOE22'!$X101)</f>
        <v>37002</v>
      </c>
      <c r="G1262" s="878">
        <f>IF(ISBLANK('DOE22'!$Y101),"",'DOE22'!$Y101)</f>
        <v>16</v>
      </c>
      <c r="H1262" s="123">
        <f>IF(ISBLANK(DOE21E!$W101),"",DOE21E!$W101)</f>
        <v>25.11</v>
      </c>
      <c r="I1262" s="125">
        <f>IF(ISBLANK(DOE21E!$X101),"",DOE21E!$X101)</f>
        <v>37002</v>
      </c>
      <c r="J1262" s="878">
        <f>IF(ISBLANK(DOE21E!$Y101),"",DOE21E!$Y101)</f>
        <v>16</v>
      </c>
      <c r="K1262" s="123">
        <f>IF(ISBLANK(EnergyPlus1.0!$W101),"",EnergyPlus1.0!$W101)</f>
        <v>24.999830894373101</v>
      </c>
      <c r="L1262" s="886">
        <f>IF(ISBLANK(EnergyPlus1.0!$X101),"",EnergyPlus1.0!$X101)</f>
        <v>40268</v>
      </c>
      <c r="M1262" s="887">
        <f>IF(ISBLANK(EnergyPlus1.0!$Y101),"",EnergyPlus1.0!$Y101)</f>
        <v>18</v>
      </c>
      <c r="N1262" s="123">
        <f>IF(ISBLANK(CodyRun!$W101),"",CodyRun!$W101)</f>
        <v>25.02</v>
      </c>
      <c r="O1262" s="125">
        <f>IF(ISBLANK(CodyRun!$X101),"",CodyRun!$X101)</f>
        <v>90</v>
      </c>
      <c r="P1262" s="878">
        <f>IF(ISBLANK(CodyRun!$Y101),"",CodyRun!$Y101)</f>
        <v>17</v>
      </c>
      <c r="Q1262" s="123">
        <f>IF(ISBLANK('HOT3000'!$W101),"",'HOT3000'!$W101)</f>
        <v>25</v>
      </c>
      <c r="R1262" s="125">
        <f>IF(ISBLANK('HOT3000'!$X101),"",'HOT3000'!$X101)</f>
        <v>37691</v>
      </c>
      <c r="S1262" s="878">
        <f>IF(ISBLANK('HOT3000'!$Y101),"",'HOT3000'!$Y101)</f>
        <v>11</v>
      </c>
      <c r="T1262" s="123">
        <f>IF(ISBLANK(YourData!$W101),"",YourData!$W101)</f>
        <v>25.001331338324771</v>
      </c>
      <c r="U1262" s="886" t="str">
        <f>IF(ISBLANK(YourData!$X101),"",YourData!$X101)</f>
        <v>05-Apr</v>
      </c>
      <c r="V1262" s="887">
        <f>IF(ISBLANK(YourData!$Y101),"",YourData!$Y101)</f>
        <v>19</v>
      </c>
      <c r="W1262" s="36"/>
      <c r="X1262" s="125"/>
      <c r="Y1262" s="878"/>
      <c r="Z1262" s="36"/>
      <c r="AA1262" s="125"/>
      <c r="AB1262" s="878"/>
    </row>
    <row r="1263" spans="1:28">
      <c r="A1263" s="884" t="s">
        <v>476</v>
      </c>
      <c r="B1263" s="123">
        <f>IF(ISBLANK('TRNSYS-TUD'!$W102),"",'TRNSYS-TUD'!$W102)</f>
        <v>26.100300000000001</v>
      </c>
      <c r="C1263" s="11" t="str">
        <f>IF(ISBLANK('TRNSYS-TUD'!$X102),"",'TRNSYS-TUD'!$X102)</f>
        <v>09-Jul</v>
      </c>
      <c r="D1263" s="878">
        <f>IF(ISBLANK('TRNSYS-TUD'!$Y102),"",'TRNSYS-TUD'!$Y102)</f>
        <v>15</v>
      </c>
      <c r="E1263" s="123">
        <f>IF(ISBLANK('DOE22'!$W102),"",'DOE22'!$W102)</f>
        <v>25.11</v>
      </c>
      <c r="F1263" s="125">
        <f>IF(ISBLANK('DOE22'!$X102),"",'DOE22'!$X102)</f>
        <v>37002</v>
      </c>
      <c r="G1263" s="878">
        <f>IF(ISBLANK('DOE22'!$Y102),"",'DOE22'!$Y102)</f>
        <v>3</v>
      </c>
      <c r="H1263" s="123">
        <f>IF(ISBLANK(DOE21E!$W102),"",DOE21E!$W102)</f>
        <v>25.11</v>
      </c>
      <c r="I1263" s="125">
        <f>IF(ISBLANK(DOE21E!$X102),"",DOE21E!$X102)</f>
        <v>37002</v>
      </c>
      <c r="J1263" s="878">
        <f>IF(ISBLANK(DOE21E!$Y102),"",DOE21E!$Y102)</f>
        <v>3</v>
      </c>
      <c r="K1263" s="123">
        <f>IF(ISBLANK(EnergyPlus1.0!$W102),"",EnergyPlus1.0!$W102)</f>
        <v>24.999830871415298</v>
      </c>
      <c r="L1263" s="886">
        <f>IF(ISBLANK(EnergyPlus1.0!$X102),"",EnergyPlus1.0!$X102)</f>
        <v>40268</v>
      </c>
      <c r="M1263" s="887">
        <f>IF(ISBLANK(EnergyPlus1.0!$Y102),"",EnergyPlus1.0!$Y102)</f>
        <v>18</v>
      </c>
      <c r="N1263" s="123">
        <f>IF(ISBLANK(CodyRun!$W102),"",CodyRun!$W102)</f>
        <v>25.02</v>
      </c>
      <c r="O1263" s="125">
        <f>IF(ISBLANK(CodyRun!$X102),"",CodyRun!$X102)</f>
        <v>90</v>
      </c>
      <c r="P1263" s="878">
        <f>IF(ISBLANK(CodyRun!$Y102),"",CodyRun!$Y102)</f>
        <v>17</v>
      </c>
      <c r="Q1263" s="123">
        <f>IF(ISBLANK('HOT3000'!$W102),"",'HOT3000'!$W102)</f>
        <v>25</v>
      </c>
      <c r="R1263" s="125">
        <f>IF(ISBLANK('HOT3000'!$X102),"",'HOT3000'!$X102)</f>
        <v>37735</v>
      </c>
      <c r="S1263" s="878">
        <f>IF(ISBLANK('HOT3000'!$Y102),"",'HOT3000'!$Y102)</f>
        <v>12</v>
      </c>
      <c r="T1263" s="123">
        <f>IF(ISBLANK(YourData!$W102),"",YourData!$W102)</f>
        <v>25.001332188450796</v>
      </c>
      <c r="U1263" s="886" t="str">
        <f>IF(ISBLANK(YourData!$X102),"",YourData!$X102)</f>
        <v>05-Apr</v>
      </c>
      <c r="V1263" s="887">
        <f>IF(ISBLANK(YourData!$Y102),"",YourData!$Y102)</f>
        <v>19</v>
      </c>
      <c r="W1263" s="36"/>
      <c r="X1263" s="125"/>
      <c r="Y1263" s="878"/>
      <c r="Z1263" s="36"/>
      <c r="AA1263" s="125"/>
      <c r="AB1263" s="878"/>
    </row>
    <row r="1264" spans="1:28">
      <c r="A1264" s="884" t="s">
        <v>478</v>
      </c>
      <c r="B1264" s="123">
        <f>IF(ISBLANK('TRNSYS-TUD'!$W103),"",'TRNSYS-TUD'!$W103)</f>
        <v>16.123200000000001</v>
      </c>
      <c r="C1264" s="11" t="str">
        <f>IF(ISBLANK('TRNSYS-TUD'!$X103),"",'TRNSYS-TUD'!$X103)</f>
        <v>15-Aug</v>
      </c>
      <c r="D1264" s="878">
        <f>IF(ISBLANK('TRNSYS-TUD'!$Y103),"",'TRNSYS-TUD'!$Y103)</f>
        <v>15</v>
      </c>
      <c r="E1264" s="123">
        <f>IF(ISBLANK('DOE22'!$W103),"",'DOE22'!$W103)</f>
        <v>16.11</v>
      </c>
      <c r="F1264" s="125">
        <f>IF(ISBLANK('DOE22'!$X103),"",'DOE22'!$X103)</f>
        <v>37484</v>
      </c>
      <c r="G1264" s="878">
        <f>IF(ISBLANK('DOE22'!$Y103),"",'DOE22'!$Y103)</f>
        <v>16</v>
      </c>
      <c r="H1264" s="123">
        <f>IF(ISBLANK(DOE21E!$W103),"",DOE21E!$W103)</f>
        <v>15.94</v>
      </c>
      <c r="I1264" s="125">
        <f>IF(ISBLANK(DOE21E!$X103),"",DOE21E!$X103)</f>
        <v>38178</v>
      </c>
      <c r="J1264" s="878">
        <f>IF(ISBLANK(DOE21E!$Y103),"",DOE21E!$Y103)</f>
        <v>16</v>
      </c>
      <c r="K1264" s="123">
        <f>IF(ISBLANK(EnergyPlus1.0!$W103),"",EnergyPlus1.0!$W103)</f>
        <v>15.0004707508725</v>
      </c>
      <c r="L1264" s="886">
        <f>IF(ISBLANK(EnergyPlus1.0!$X103),"",EnergyPlus1.0!$X103)</f>
        <v>40284</v>
      </c>
      <c r="M1264" s="887">
        <f>IF(ISBLANK(EnergyPlus1.0!$Y103),"",EnergyPlus1.0!$Y103)</f>
        <v>1</v>
      </c>
      <c r="N1264" s="123">
        <f>IF(ISBLANK(CodyRun!$W103),"",CodyRun!$W103)</f>
        <v>15.98</v>
      </c>
      <c r="O1264" s="125">
        <f>IF(ISBLANK(CodyRun!$X103),"",CodyRun!$X103)</f>
        <v>202</v>
      </c>
      <c r="P1264" s="878">
        <f>IF(ISBLANK(CodyRun!$Y103),"",CodyRun!$Y103)</f>
        <v>15</v>
      </c>
      <c r="Q1264" s="123">
        <f>IF(ISBLANK('HOT3000'!$W103),"",'HOT3000'!$W103)</f>
        <v>18.62</v>
      </c>
      <c r="R1264" s="125">
        <f>IF(ISBLANK('HOT3000'!$X103),"",'HOT3000'!$X103)</f>
        <v>37776</v>
      </c>
      <c r="S1264" s="878">
        <f>IF(ISBLANK('HOT3000'!$Y103),"",'HOT3000'!$Y103)</f>
        <v>16</v>
      </c>
      <c r="T1264" s="123">
        <f>IF(ISBLANK(YourData!$W103),"",YourData!$W103)</f>
        <v>15.266824001704343</v>
      </c>
      <c r="U1264" s="886" t="str">
        <f>IF(ISBLANK(YourData!$X103),"",YourData!$X103)</f>
        <v>20-Jul</v>
      </c>
      <c r="V1264" s="887">
        <f>IF(ISBLANK(YourData!$Y103),"",YourData!$Y103)</f>
        <v>16</v>
      </c>
      <c r="W1264" s="36"/>
      <c r="X1264" s="125"/>
      <c r="Y1264" s="878"/>
      <c r="Z1264" s="36"/>
      <c r="AA1264" s="125"/>
      <c r="AB1264" s="878"/>
    </row>
    <row r="1265" spans="1:28">
      <c r="A1265" s="884" t="s">
        <v>479</v>
      </c>
      <c r="B1265" s="123">
        <f>IF(ISBLANK('TRNSYS-TUD'!$W104),"",'TRNSYS-TUD'!$W104)</f>
        <v>21.0091</v>
      </c>
      <c r="C1265" s="11" t="str">
        <f>IF(ISBLANK('TRNSYS-TUD'!$X104),"",'TRNSYS-TUD'!$X104)</f>
        <v>16-Jul</v>
      </c>
      <c r="D1265" s="878">
        <f>IF(ISBLANK('TRNSYS-TUD'!$Y104),"",'TRNSYS-TUD'!$Y104)</f>
        <v>15</v>
      </c>
      <c r="E1265" s="123">
        <f>IF(ISBLANK('DOE22'!$W104),"",'DOE22'!$W104)</f>
        <v>20.11</v>
      </c>
      <c r="F1265" s="125">
        <f>IF(ISBLANK('DOE22'!$X104),"",'DOE22'!$X104)</f>
        <v>37002</v>
      </c>
      <c r="G1265" s="878">
        <f>IF(ISBLANK('DOE22'!$Y104),"",'DOE22'!$Y104)</f>
        <v>15</v>
      </c>
      <c r="H1265" s="123">
        <f>IF(ISBLANK(DOE21E!$W104),"",DOE21E!$W104)</f>
        <v>20.11</v>
      </c>
      <c r="I1265" s="125">
        <f>IF(ISBLANK(DOE21E!$X104),"",DOE21E!$X104)</f>
        <v>37732</v>
      </c>
      <c r="J1265" s="878">
        <f>IF(ISBLANK(DOE21E!$Y104),"",DOE21E!$Y104)</f>
        <v>15</v>
      </c>
      <c r="K1265" s="123">
        <f>IF(ISBLANK(EnergyPlus1.0!$W104),"",EnergyPlus1.0!$W104)</f>
        <v>20.000417961265299</v>
      </c>
      <c r="L1265" s="886">
        <f>IF(ISBLANK(EnergyPlus1.0!$X104),"",EnergyPlus1.0!$X104)</f>
        <v>40284</v>
      </c>
      <c r="M1265" s="887">
        <f>IF(ISBLANK(EnergyPlus1.0!$Y104),"",EnergyPlus1.0!$Y104)</f>
        <v>20</v>
      </c>
      <c r="N1265" s="123">
        <f>IF(ISBLANK(CodyRun!$W104),"",CodyRun!$W104)</f>
        <v>20.05</v>
      </c>
      <c r="O1265" s="125">
        <f>IF(ISBLANK(CodyRun!$X104),"",CodyRun!$X104)</f>
        <v>73</v>
      </c>
      <c r="P1265" s="878">
        <f>IF(ISBLANK(CodyRun!$Y104),"",CodyRun!$Y104)</f>
        <v>22</v>
      </c>
      <c r="Q1265" s="123">
        <f>IF(ISBLANK('HOT3000'!$W104),"",'HOT3000'!$W104)</f>
        <v>20.93</v>
      </c>
      <c r="R1265" s="125">
        <f>IF(ISBLANK('HOT3000'!$X104),"",'HOT3000'!$X104)</f>
        <v>37732</v>
      </c>
      <c r="S1265" s="878">
        <f>IF(ISBLANK('HOT3000'!$Y104),"",'HOT3000'!$Y104)</f>
        <v>15</v>
      </c>
      <c r="T1265" s="123">
        <f>IF(ISBLANK(YourData!$W104),"",YourData!$W104)</f>
        <v>20.002660769698238</v>
      </c>
      <c r="U1265" s="886" t="str">
        <f>IF(ISBLANK(YourData!$X104),"",YourData!$X104)</f>
        <v>02-Apr</v>
      </c>
      <c r="V1265" s="887">
        <f>IF(ISBLANK(YourData!$Y104),"",YourData!$Y104)</f>
        <v>3</v>
      </c>
      <c r="W1265" s="36"/>
      <c r="X1265" s="125"/>
      <c r="Y1265" s="878"/>
      <c r="Z1265" s="36"/>
      <c r="AA1265" s="125"/>
      <c r="AB1265" s="878"/>
    </row>
    <row r="1266" spans="1:28">
      <c r="A1266" s="884" t="s">
        <v>480</v>
      </c>
      <c r="B1266" s="123">
        <f>IF(ISBLANK('TRNSYS-TUD'!$W105),"",'TRNSYS-TUD'!$W105)</f>
        <v>36.08</v>
      </c>
      <c r="C1266" s="11" t="str">
        <f>IF(ISBLANK('TRNSYS-TUD'!$X105),"",'TRNSYS-TUD'!$X105)</f>
        <v>10-Mai</v>
      </c>
      <c r="D1266" s="878">
        <f>IF(ISBLANK('TRNSYS-TUD'!$Y105),"",'TRNSYS-TUD'!$Y105)</f>
        <v>16</v>
      </c>
      <c r="E1266" s="123">
        <f>IF(ISBLANK('DOE22'!$W105),"",'DOE22'!$W105)</f>
        <v>35.06</v>
      </c>
      <c r="F1266" s="125">
        <f>IF(ISBLANK('DOE22'!$X105),"",'DOE22'!$X105)</f>
        <v>37732</v>
      </c>
      <c r="G1266" s="878">
        <f>IF(ISBLANK('DOE22'!$Y105),"",'DOE22'!$Y105)</f>
        <v>16</v>
      </c>
      <c r="H1266" s="123">
        <f>IF(ISBLANK(DOE21E!$W105),"",DOE21E!$W105)</f>
        <v>35.06</v>
      </c>
      <c r="I1266" s="125">
        <f>IF(ISBLANK(DOE21E!$X105),"",DOE21E!$X105)</f>
        <v>37732</v>
      </c>
      <c r="J1266" s="878">
        <f>IF(ISBLANK(DOE21E!$Y105),"",DOE21E!$Y105)</f>
        <v>16</v>
      </c>
      <c r="K1266" s="123">
        <f>IF(ISBLANK(EnergyPlus1.0!$W105),"",EnergyPlus1.0!$W105)</f>
        <v>34.999486671695301</v>
      </c>
      <c r="L1266" s="886">
        <f>IF(ISBLANK(EnergyPlus1.0!$X105),"",EnergyPlus1.0!$X105)</f>
        <v>40248</v>
      </c>
      <c r="M1266" s="887">
        <f>IF(ISBLANK(EnergyPlus1.0!$Y105),"",EnergyPlus1.0!$Y105)</f>
        <v>12</v>
      </c>
      <c r="N1266" s="123">
        <f>IF(ISBLANK(CodyRun!$W105),"",CodyRun!$W105)</f>
        <v>35</v>
      </c>
      <c r="O1266" s="125">
        <f>IF(ISBLANK(CodyRun!$X105),"",CodyRun!$X105)</f>
        <v>71</v>
      </c>
      <c r="P1266" s="878">
        <f>IF(ISBLANK(CodyRun!$Y105),"",CodyRun!$Y105)</f>
        <v>10</v>
      </c>
      <c r="Q1266" s="123">
        <f>IF(ISBLANK('HOT3000'!$W105),"",'HOT3000'!$W105)</f>
        <v>35</v>
      </c>
      <c r="R1266" s="125">
        <f>IF(ISBLANK('HOT3000'!$X105),"",'HOT3000'!$X105)</f>
        <v>37691</v>
      </c>
      <c r="S1266" s="878">
        <f>IF(ISBLANK('HOT3000'!$Y105),"",'HOT3000'!$Y105)</f>
        <v>11</v>
      </c>
      <c r="T1266" s="123">
        <f>IF(ISBLANK(YourData!$W105),"",YourData!$W105)</f>
        <v>34.985638203745637</v>
      </c>
      <c r="U1266" s="886" t="str">
        <f>IF(ISBLANK(YourData!$X105),"",YourData!$X105)</f>
        <v>14-Jun</v>
      </c>
      <c r="V1266" s="887">
        <f>IF(ISBLANK(YourData!$Y105),"",YourData!$Y105)</f>
        <v>8</v>
      </c>
      <c r="W1266" s="36"/>
      <c r="X1266" s="125"/>
      <c r="Y1266" s="878"/>
      <c r="Z1266" s="36"/>
      <c r="AA1266" s="125"/>
      <c r="AB1266" s="878"/>
    </row>
    <row r="1267" spans="1:28">
      <c r="A1267" s="884" t="s">
        <v>481</v>
      </c>
      <c r="B1267" s="123">
        <f>IF(ISBLANK('TRNSYS-TUD'!$W106),"",'TRNSYS-TUD'!$W106)</f>
        <v>26.116</v>
      </c>
      <c r="C1267" s="11" t="str">
        <f>IF(ISBLANK('TRNSYS-TUD'!$X106),"",'TRNSYS-TUD'!$X106)</f>
        <v>04-Jun</v>
      </c>
      <c r="D1267" s="878">
        <f>IF(ISBLANK('TRNSYS-TUD'!$Y106),"",'TRNSYS-TUD'!$Y106)</f>
        <v>15</v>
      </c>
      <c r="E1267" s="123">
        <f>IF(ISBLANK('DOE22'!$W106),"",'DOE22'!$W106)</f>
        <v>25.06</v>
      </c>
      <c r="F1267" s="125">
        <f>IF(ISBLANK('DOE22'!$X106),"",'DOE22'!$X106)</f>
        <v>37002</v>
      </c>
      <c r="G1267" s="878">
        <f>IF(ISBLANK('DOE22'!$Y106),"",'DOE22'!$Y106)</f>
        <v>16</v>
      </c>
      <c r="H1267" s="123">
        <f>IF(ISBLANK(DOE21E!$W106),"",DOE21E!$W106)</f>
        <v>25.06</v>
      </c>
      <c r="I1267" s="125">
        <f>IF(ISBLANK(DOE21E!$X106),"",DOE21E!$X106)</f>
        <v>37002</v>
      </c>
      <c r="J1267" s="878">
        <f>IF(ISBLANK(DOE21E!$Y106),"",DOE21E!$Y106)</f>
        <v>16</v>
      </c>
      <c r="K1267" s="123">
        <f>IF(ISBLANK(EnergyPlus1.0!$W106),"",EnergyPlus1.0!$W106)</f>
        <v>25.0002639868767</v>
      </c>
      <c r="L1267" s="886">
        <f>IF(ISBLANK(EnergyPlus1.0!$X106),"",EnergyPlus1.0!$X106)</f>
        <v>40267</v>
      </c>
      <c r="M1267" s="887">
        <f>IF(ISBLANK(EnergyPlus1.0!$Y106),"",EnergyPlus1.0!$Y106)</f>
        <v>17</v>
      </c>
      <c r="N1267" s="123">
        <f>IF(ISBLANK(CodyRun!$W106),"",CodyRun!$W106)</f>
        <v>25.02</v>
      </c>
      <c r="O1267" s="125">
        <f>IF(ISBLANK(CodyRun!$X106),"",CodyRun!$X106)</f>
        <v>90</v>
      </c>
      <c r="P1267" s="878">
        <f>IF(ISBLANK(CodyRun!$Y106),"",CodyRun!$Y106)</f>
        <v>17</v>
      </c>
      <c r="Q1267" s="123">
        <f>IF(ISBLANK('HOT3000'!$W106),"",'HOT3000'!$W106)</f>
        <v>25</v>
      </c>
      <c r="R1267" s="125">
        <f>IF(ISBLANK('HOT3000'!$X106),"",'HOT3000'!$X106)</f>
        <v>37691</v>
      </c>
      <c r="S1267" s="878">
        <f>IF(ISBLANK('HOT3000'!$Y106),"",'HOT3000'!$Y106)</f>
        <v>11</v>
      </c>
      <c r="T1267" s="123">
        <f>IF(ISBLANK(YourData!$W106),"",YourData!$W106)</f>
        <v>25.002607316904118</v>
      </c>
      <c r="U1267" s="886" t="str">
        <f>IF(ISBLANK(YourData!$X106),"",YourData!$X106)</f>
        <v>05-Apr</v>
      </c>
      <c r="V1267" s="887">
        <f>IF(ISBLANK(YourData!$Y106),"",YourData!$Y106)</f>
        <v>20</v>
      </c>
      <c r="W1267" s="36"/>
      <c r="X1267" s="125"/>
      <c r="Y1267" s="878"/>
      <c r="Z1267" s="36"/>
      <c r="AA1267" s="125"/>
      <c r="AB1267" s="878"/>
    </row>
    <row r="1268" spans="1:28">
      <c r="A1268" s="884" t="s">
        <v>482</v>
      </c>
      <c r="B1268" s="123">
        <f>IF(ISBLANK('TRNSYS-TUD'!$W107),"",'TRNSYS-TUD'!$W107)</f>
        <v>16.1465</v>
      </c>
      <c r="C1268" s="11" t="str">
        <f>IF(ISBLANK('TRNSYS-TUD'!$X107),"",'TRNSYS-TUD'!$X107)</f>
        <v>21-Sep</v>
      </c>
      <c r="D1268" s="878">
        <f>IF(ISBLANK('TRNSYS-TUD'!$Y107),"",'TRNSYS-TUD'!$Y107)</f>
        <v>16</v>
      </c>
      <c r="E1268" s="123">
        <f>IF(ISBLANK('DOE22'!$W107),"",'DOE22'!$W107)</f>
        <v>15.11</v>
      </c>
      <c r="F1268" s="125">
        <f>IF(ISBLANK('DOE22'!$X107),"",'DOE22'!$X107)</f>
        <v>38138</v>
      </c>
      <c r="G1268" s="878">
        <f>IF(ISBLANK('DOE22'!$Y107),"",'DOE22'!$Y107)</f>
        <v>16</v>
      </c>
      <c r="H1268" s="123">
        <f>IF(ISBLANK(DOE21E!$W107),"",DOE21E!$W107)</f>
        <v>15.11</v>
      </c>
      <c r="I1268" s="125">
        <f>IF(ISBLANK(DOE21E!$X107),"",DOE21E!$X107)</f>
        <v>38138</v>
      </c>
      <c r="J1268" s="878">
        <f>IF(ISBLANK(DOE21E!$Y107),"",DOE21E!$Y107)</f>
        <v>16</v>
      </c>
      <c r="K1268" s="123">
        <f>IF(ISBLANK(EnergyPlus1.0!$W107),"",EnergyPlus1.0!$W107)</f>
        <v>15.000543280768101</v>
      </c>
      <c r="L1268" s="886">
        <f>IF(ISBLANK(EnergyPlus1.0!$X107),"",EnergyPlus1.0!$X107)</f>
        <v>40262</v>
      </c>
      <c r="M1268" s="887">
        <f>IF(ISBLANK(EnergyPlus1.0!$Y107),"",EnergyPlus1.0!$Y107)</f>
        <v>8</v>
      </c>
      <c r="N1268" s="123">
        <f>IF(ISBLANK(CodyRun!$W107),"",CodyRun!$W107)</f>
        <v>15.05</v>
      </c>
      <c r="O1268" s="125">
        <f>IF(ISBLANK(CodyRun!$X107),"",CodyRun!$X107)</f>
        <v>28</v>
      </c>
      <c r="P1268" s="878">
        <f>IF(ISBLANK(CodyRun!$Y107),"",CodyRun!$Y107)</f>
        <v>20</v>
      </c>
      <c r="Q1268" s="123">
        <f>IF(ISBLANK('HOT3000'!$W107),"",'HOT3000'!$W107)</f>
        <v>15</v>
      </c>
      <c r="R1268" s="125">
        <f>IF(ISBLANK('HOT3000'!$X107),"",'HOT3000'!$X107)</f>
        <v>37691</v>
      </c>
      <c r="S1268" s="878">
        <f>IF(ISBLANK('HOT3000'!$Y107),"",'HOT3000'!$Y107)</f>
        <v>10</v>
      </c>
      <c r="T1268" s="123">
        <f>IF(ISBLANK(YourData!$W107),"",YourData!$W107)</f>
        <v>15.003061445630408</v>
      </c>
      <c r="U1268" s="886" t="str">
        <f>IF(ISBLANK(YourData!$X107),"",YourData!$X107)</f>
        <v>26-Oct</v>
      </c>
      <c r="V1268" s="887">
        <f>IF(ISBLANK(YourData!$Y107),"",YourData!$Y107)</f>
        <v>7</v>
      </c>
      <c r="W1268" s="36"/>
      <c r="X1268" s="125"/>
      <c r="Y1268" s="878"/>
      <c r="Z1268" s="36"/>
      <c r="AA1268" s="125"/>
      <c r="AB1268" s="878"/>
    </row>
    <row r="1269" spans="1:28">
      <c r="A1269" s="884" t="s">
        <v>483</v>
      </c>
      <c r="B1269" s="123">
        <f>IF(ISBLANK('TRNSYS-TUD'!$W108),"",'TRNSYS-TUD'!$W108)</f>
        <v>35.671500000000002</v>
      </c>
      <c r="C1269" s="11" t="str">
        <f>IF(ISBLANK('TRNSYS-TUD'!$X108),"",'TRNSYS-TUD'!$X108)</f>
        <v>20-Jul</v>
      </c>
      <c r="D1269" s="878">
        <f>IF(ISBLANK('TRNSYS-TUD'!$Y108),"",'TRNSYS-TUD'!$Y108)</f>
        <v>15</v>
      </c>
      <c r="E1269" s="123">
        <f>IF(ISBLANK('DOE22'!$W108),"",'DOE22'!$W108)</f>
        <v>35</v>
      </c>
      <c r="F1269" s="125">
        <f>IF(ISBLANK('DOE22'!$X108),"",'DOE22'!$X108)</f>
        <v>37732</v>
      </c>
      <c r="G1269" s="878">
        <f>IF(ISBLANK('DOE22'!$Y108),"",'DOE22'!$Y108)</f>
        <v>15</v>
      </c>
      <c r="H1269" s="123">
        <f>IF(ISBLANK(DOE21E!$W108),"",DOE21E!$W108)</f>
        <v>35</v>
      </c>
      <c r="I1269" s="125">
        <f>IF(ISBLANK(DOE21E!$X108),"",DOE21E!$X108)</f>
        <v>38098</v>
      </c>
      <c r="J1269" s="878">
        <f>IF(ISBLANK(DOE21E!$Y108),"",DOE21E!$Y108)</f>
        <v>15</v>
      </c>
      <c r="K1269" s="123">
        <f>IF(ISBLANK(EnergyPlus1.0!$W108),"",EnergyPlus1.0!$W108)</f>
        <v>35.000001030649699</v>
      </c>
      <c r="L1269" s="886">
        <f>IF(ISBLANK(EnergyPlus1.0!$X108),"",EnergyPlus1.0!$X108)</f>
        <v>40368</v>
      </c>
      <c r="M1269" s="887">
        <f>IF(ISBLANK(EnergyPlus1.0!$Y108),"",EnergyPlus1.0!$Y108)</f>
        <v>22</v>
      </c>
      <c r="N1269" s="123">
        <f>IF(ISBLANK(CodyRun!$W108),"",CodyRun!$W108)</f>
        <v>35</v>
      </c>
      <c r="O1269" s="125">
        <f>IF(ISBLANK(CodyRun!$X108),"",CodyRun!$X108)</f>
        <v>71</v>
      </c>
      <c r="P1269" s="878">
        <f>IF(ISBLANK(CodyRun!$Y108),"",CodyRun!$Y108)</f>
        <v>10</v>
      </c>
      <c r="Q1269" s="123">
        <f>IF(ISBLANK('HOT3000'!$W108),"",'HOT3000'!$W108)</f>
        <v>35</v>
      </c>
      <c r="R1269" s="125">
        <f>IF(ISBLANK('HOT3000'!$X108),"",'HOT3000'!$X108)</f>
        <v>37691</v>
      </c>
      <c r="S1269" s="878">
        <f>IF(ISBLANK('HOT3000'!$Y108),"",'HOT3000'!$Y108)</f>
        <v>11</v>
      </c>
      <c r="T1269" s="123">
        <f>IF(ISBLANK(YourData!$W108),"",YourData!$W108)</f>
        <v>35.000309971770122</v>
      </c>
      <c r="U1269" s="886" t="str">
        <f>IF(ISBLANK(YourData!$X108),"",YourData!$X108)</f>
        <v>14-Jul</v>
      </c>
      <c r="V1269" s="887">
        <f>IF(ISBLANK(YourData!$Y108),"",YourData!$Y108)</f>
        <v>18</v>
      </c>
      <c r="W1269" s="36"/>
      <c r="X1269" s="125"/>
      <c r="Y1269" s="878"/>
      <c r="Z1269" s="36"/>
      <c r="AA1269" s="125"/>
      <c r="AB1269" s="878"/>
    </row>
    <row r="1270" spans="1:28">
      <c r="A1270" s="15"/>
      <c r="B1270" s="16"/>
      <c r="C1270" s="16"/>
      <c r="D1270" s="121"/>
      <c r="E1270" s="123"/>
      <c r="F1270" s="125"/>
      <c r="G1270" s="121"/>
      <c r="H1270" s="123"/>
      <c r="I1270" s="125"/>
      <c r="J1270" s="121"/>
      <c r="K1270" s="123"/>
      <c r="L1270" s="16"/>
      <c r="M1270" s="121"/>
      <c r="N1270" s="119"/>
      <c r="P1270" s="320"/>
      <c r="Q1270" s="119"/>
      <c r="R1270" s="2"/>
      <c r="S1270" s="114"/>
      <c r="V1270" s="2"/>
      <c r="W1270" s="2"/>
      <c r="X1270" s="2"/>
      <c r="Y1270" s="2"/>
      <c r="Z1270" s="2"/>
      <c r="AA1270" s="2"/>
      <c r="AB1270" s="2"/>
    </row>
    <row r="1271" spans="1:28">
      <c r="A1271" s="15"/>
      <c r="B1271" s="16"/>
      <c r="C1271" s="16"/>
      <c r="D1271" s="121"/>
      <c r="E1271" s="123"/>
      <c r="F1271" s="125"/>
      <c r="G1271" s="121"/>
      <c r="H1271" s="123"/>
      <c r="I1271" s="125"/>
      <c r="J1271" s="121"/>
      <c r="K1271" s="123"/>
      <c r="L1271" s="16"/>
      <c r="M1271" s="121"/>
      <c r="N1271" s="119"/>
      <c r="P1271" s="320"/>
      <c r="Q1271" s="119"/>
      <c r="R1271" s="2"/>
      <c r="S1271" s="114"/>
      <c r="V1271" s="2"/>
      <c r="W1271" s="2"/>
      <c r="X1271" s="2"/>
      <c r="Y1271" s="2"/>
      <c r="Z1271" s="2"/>
      <c r="AA1271" s="2"/>
      <c r="AB1271" s="2"/>
    </row>
    <row r="1272" spans="1:28">
      <c r="A1272" s="15"/>
      <c r="B1272" s="16"/>
      <c r="C1272" s="16"/>
      <c r="D1272" s="121"/>
      <c r="E1272" s="123"/>
      <c r="F1272" s="125"/>
      <c r="G1272" s="121"/>
      <c r="H1272" s="123"/>
      <c r="I1272" s="125"/>
      <c r="J1272" s="121"/>
      <c r="K1272" s="123"/>
      <c r="L1272" s="16"/>
      <c r="M1272" s="121"/>
      <c r="N1272" s="119"/>
      <c r="P1272" s="320"/>
      <c r="Q1272" s="119"/>
      <c r="R1272" s="2"/>
      <c r="S1272" s="114"/>
      <c r="V1272" s="2"/>
      <c r="W1272" s="2"/>
      <c r="X1272" s="2"/>
      <c r="Y1272" s="2"/>
      <c r="Z1272" s="2"/>
      <c r="AA1272" s="2"/>
      <c r="AB1272" s="2"/>
    </row>
    <row r="1273" spans="1:28">
      <c r="A1273" s="15"/>
      <c r="B1273" s="16"/>
      <c r="C1273" s="16"/>
      <c r="D1273" s="121"/>
      <c r="E1273" s="123"/>
      <c r="F1273" s="125"/>
      <c r="G1273" s="121"/>
      <c r="H1273" s="123"/>
      <c r="I1273" s="125"/>
      <c r="J1273" s="121"/>
      <c r="K1273" s="123"/>
      <c r="L1273" s="16"/>
      <c r="M1273" s="121"/>
      <c r="N1273" s="119"/>
      <c r="P1273" s="320"/>
      <c r="Q1273" s="119"/>
      <c r="R1273" s="2"/>
      <c r="S1273" s="114"/>
      <c r="V1273" s="2"/>
      <c r="W1273" s="2"/>
      <c r="X1273" s="2"/>
      <c r="Y1273" s="2"/>
      <c r="Z1273" s="2"/>
      <c r="AA1273" s="2"/>
      <c r="AB1273" s="2"/>
    </row>
    <row r="1274" spans="1:28">
      <c r="A1274" s="15"/>
      <c r="B1274" s="16"/>
      <c r="C1274" s="16"/>
      <c r="D1274" s="121"/>
      <c r="E1274" s="123"/>
      <c r="F1274" s="125"/>
      <c r="G1274" s="121"/>
      <c r="H1274" s="123"/>
      <c r="I1274" s="125"/>
      <c r="J1274" s="121"/>
      <c r="K1274" s="123"/>
      <c r="L1274" s="16"/>
      <c r="M1274" s="121"/>
      <c r="N1274" s="119"/>
      <c r="P1274" s="320"/>
      <c r="Q1274" s="119"/>
      <c r="R1274" s="2"/>
      <c r="S1274" s="114"/>
      <c r="V1274" s="2"/>
      <c r="W1274" s="2"/>
      <c r="X1274" s="2"/>
      <c r="Y1274" s="2"/>
      <c r="Z1274" s="2"/>
      <c r="AA1274" s="2"/>
      <c r="AB1274" s="2"/>
    </row>
    <row r="1275" spans="1:28">
      <c r="A1275" s="15"/>
      <c r="B1275" s="16"/>
      <c r="C1275" s="16"/>
      <c r="D1275" s="121"/>
      <c r="E1275" s="123"/>
      <c r="F1275" s="125"/>
      <c r="G1275" s="121"/>
      <c r="H1275" s="123"/>
      <c r="I1275" s="125"/>
      <c r="J1275" s="121"/>
      <c r="K1275" s="123"/>
      <c r="L1275" s="16"/>
      <c r="M1275" s="121"/>
      <c r="N1275" s="119"/>
      <c r="P1275" s="320"/>
      <c r="Q1275" s="119"/>
      <c r="R1275" s="2"/>
      <c r="S1275" s="114"/>
      <c r="V1275" s="2"/>
      <c r="W1275" s="2"/>
      <c r="X1275" s="2"/>
      <c r="Y1275" s="2"/>
      <c r="Z1275" s="2"/>
      <c r="AA1275" s="2"/>
      <c r="AB1275" s="2"/>
    </row>
    <row r="1276" spans="1:28">
      <c r="A1276" s="15"/>
      <c r="B1276" s="16"/>
      <c r="C1276" s="16"/>
      <c r="D1276" s="121"/>
      <c r="E1276" s="123"/>
      <c r="F1276" s="125"/>
      <c r="G1276" s="121"/>
      <c r="H1276" s="123"/>
      <c r="I1276" s="125"/>
      <c r="J1276" s="121"/>
      <c r="K1276" s="123"/>
      <c r="L1276" s="16"/>
      <c r="M1276" s="121"/>
      <c r="N1276" s="119"/>
      <c r="P1276" s="320"/>
      <c r="Q1276" s="119"/>
      <c r="R1276" s="2"/>
      <c r="S1276" s="114"/>
      <c r="V1276" s="2"/>
      <c r="W1276" s="2"/>
      <c r="X1276" s="2"/>
      <c r="Y1276" s="2"/>
      <c r="Z1276" s="2"/>
      <c r="AA1276" s="2"/>
      <c r="AB1276" s="2"/>
    </row>
    <row r="1277" spans="1:28">
      <c r="A1277" s="2" t="s">
        <v>244</v>
      </c>
      <c r="B1277" s="36"/>
      <c r="C1277" s="12"/>
      <c r="D1277" s="121"/>
      <c r="E1277" s="36"/>
      <c r="F1277" s="124"/>
      <c r="G1277" s="121"/>
      <c r="H1277" s="120"/>
      <c r="I1277" s="124"/>
      <c r="J1277" s="121"/>
      <c r="K1277" s="120"/>
      <c r="L1277" s="120"/>
      <c r="M1277" s="121"/>
      <c r="N1277" s="119"/>
      <c r="O1277" s="119"/>
      <c r="P1277" s="320"/>
      <c r="Q1277" s="119"/>
      <c r="R1277" s="120"/>
      <c r="S1277" s="121"/>
      <c r="V1277" s="2"/>
      <c r="W1277" s="2"/>
      <c r="X1277" s="2"/>
      <c r="Y1277" s="2"/>
      <c r="Z1277" s="2"/>
      <c r="AA1277" s="2"/>
      <c r="AB1277" s="2"/>
    </row>
    <row r="1278" spans="1:28">
      <c r="A1278" s="2"/>
      <c r="B1278" s="10"/>
      <c r="D1278" s="115"/>
      <c r="E1278" s="10"/>
      <c r="F1278" s="119"/>
      <c r="G1278" s="320"/>
      <c r="H1278" s="34"/>
      <c r="I1278" s="120"/>
      <c r="J1278" s="121"/>
      <c r="K1278" s="10"/>
      <c r="L1278" s="120"/>
      <c r="M1278" s="121"/>
      <c r="N1278" s="10"/>
      <c r="O1278" s="119"/>
      <c r="P1278" s="320"/>
      <c r="Q1278" s="119"/>
      <c r="R1278" s="120"/>
      <c r="S1278" s="121"/>
      <c r="V1278" s="2"/>
      <c r="W1278" s="2"/>
      <c r="X1278" s="2"/>
      <c r="Y1278" s="2"/>
      <c r="Z1278" s="2"/>
      <c r="AA1278" s="2"/>
      <c r="AB1278" s="2"/>
    </row>
    <row r="1279" spans="1:28">
      <c r="A1279" s="883"/>
      <c r="B1279" s="10" t="s">
        <v>237</v>
      </c>
      <c r="C1279" t="s">
        <v>75</v>
      </c>
      <c r="D1279" s="45" t="s">
        <v>76</v>
      </c>
      <c r="E1279" s="10" t="s">
        <v>249</v>
      </c>
      <c r="F1279" s="119" t="s">
        <v>75</v>
      </c>
      <c r="G1279" s="45" t="s">
        <v>76</v>
      </c>
      <c r="H1279" s="10" t="s">
        <v>250</v>
      </c>
      <c r="I1279" s="119" t="s">
        <v>75</v>
      </c>
      <c r="J1279" s="45" t="s">
        <v>76</v>
      </c>
      <c r="K1279" s="10" t="s">
        <v>357</v>
      </c>
      <c r="L1279" s="119" t="s">
        <v>75</v>
      </c>
      <c r="M1279" s="45" t="s">
        <v>76</v>
      </c>
      <c r="N1279" s="10" t="s">
        <v>304</v>
      </c>
      <c r="O1279" s="119" t="s">
        <v>75</v>
      </c>
      <c r="P1279" s="45" t="s">
        <v>76</v>
      </c>
      <c r="Q1279" s="10" t="s">
        <v>384</v>
      </c>
      <c r="R1279" s="119" t="s">
        <v>75</v>
      </c>
      <c r="S1279" s="45" t="s">
        <v>76</v>
      </c>
      <c r="T1279" s="10" t="str">
        <f>YourData!$J$4</f>
        <v>Tested Prg</v>
      </c>
      <c r="U1279" s="119" t="s">
        <v>75</v>
      </c>
      <c r="V1279" s="119" t="s">
        <v>76</v>
      </c>
      <c r="W1279" s="10"/>
      <c r="X1279" s="119"/>
      <c r="Y1279" s="45"/>
      <c r="Z1279" s="10"/>
      <c r="AA1279" s="119"/>
      <c r="AB1279" s="45"/>
    </row>
    <row r="1280" spans="1:28">
      <c r="A1280" s="884" t="s">
        <v>445</v>
      </c>
      <c r="B1280" s="123">
        <f>IF(ISBLANK('TRNSYS-TUD'!$Z89),"",'TRNSYS-TUD'!$Z89)</f>
        <v>7.9299799999999996</v>
      </c>
      <c r="C1280" s="11" t="str">
        <f>IF(ISBLANK('TRNSYS-TUD'!$AA89),"",'TRNSYS-TUD'!$AA89)</f>
        <v>06-Jan</v>
      </c>
      <c r="D1280" s="878">
        <f>IF(ISBLANK('TRNSYS-TUD'!$AB89),"",'TRNSYS-TUD'!$AB89)</f>
        <v>6</v>
      </c>
      <c r="E1280" s="123">
        <f>IF(ISBLANK('DOE22'!$Z89),"",'DOE22'!$Z89)</f>
        <v>8.89</v>
      </c>
      <c r="F1280" s="125">
        <f>IF(ISBLANK('DOE22'!$AA89),"",'DOE22'!$AA89)</f>
        <v>36897</v>
      </c>
      <c r="G1280" s="878">
        <f>IF(ISBLANK('DOE22'!$AB89),"",'DOE22'!$AB89)</f>
        <v>6</v>
      </c>
      <c r="H1280" s="123">
        <f>IF(ISBLANK(DOE21E!$Z89),"",DOE21E!$Z89)</f>
        <v>8.83</v>
      </c>
      <c r="I1280" s="125">
        <f>IF(ISBLANK(DOE21E!$AA89),"",DOE21E!$AA89)</f>
        <v>36897</v>
      </c>
      <c r="J1280" s="878">
        <f>IF(ISBLANK(DOE21E!$AB89),"",DOE21E!$AB89)</f>
        <v>6</v>
      </c>
      <c r="K1280" s="123">
        <f>IF(ISBLANK(EnergyPlus1.0!$Z89),"",EnergyPlus1.0!$Z89)</f>
        <v>8.7175351037990296</v>
      </c>
      <c r="L1280" s="886">
        <f>IF(ISBLANK(EnergyPlus1.0!$AA89),"",EnergyPlus1.0!$AA89)</f>
        <v>40184</v>
      </c>
      <c r="M1280" s="887">
        <f>IF(ISBLANK(EnergyPlus1.0!$AB89),"",EnergyPlus1.0!$AB89)</f>
        <v>6</v>
      </c>
      <c r="N1280" s="123">
        <f>IF(ISBLANK(CodyRun!$Z89),"",CodyRun!$Z89)</f>
        <v>8</v>
      </c>
      <c r="O1280" s="125">
        <f>IF(ISBLANK(CodyRun!$AA89),"",CodyRun!$AA89)</f>
        <v>6</v>
      </c>
      <c r="P1280" s="878">
        <f>IF(ISBLANK(CodyRun!$AB89),"",CodyRun!$AB89)</f>
        <v>5</v>
      </c>
      <c r="Q1280" s="123">
        <f>IF(ISBLANK('HOT3000'!$Z89),"",'HOT3000'!$Z89)</f>
        <v>6.99</v>
      </c>
      <c r="R1280" s="125">
        <f>IF(ISBLANK('HOT3000'!$AA89),"",'HOT3000'!$AA89)</f>
        <v>37627</v>
      </c>
      <c r="S1280" s="878">
        <f>IF(ISBLANK('HOT3000'!$AB89),"",'HOT3000'!$AB89)</f>
        <v>5</v>
      </c>
      <c r="T1280" s="123">
        <f>IF(ISBLANK(YourData!$Z89),"",YourData!$Z89)</f>
        <v>8.7240160235187183</v>
      </c>
      <c r="U1280" s="886" t="str">
        <f>IF(ISBLANK(YourData!$AA89),"",YourData!$AA89)</f>
        <v>06-Jan</v>
      </c>
      <c r="V1280" s="887">
        <f>IF(ISBLANK(YourData!$AB89),"",YourData!$AB89)</f>
        <v>6</v>
      </c>
      <c r="W1280" s="36"/>
      <c r="X1280" s="125"/>
      <c r="Y1280" s="878"/>
      <c r="Z1280" s="36"/>
      <c r="AA1280" s="125"/>
      <c r="AB1280" s="878"/>
    </row>
    <row r="1281" spans="1:28">
      <c r="A1281" s="884" t="s">
        <v>446</v>
      </c>
      <c r="B1281" s="123">
        <f>IF(ISBLANK('TRNSYS-TUD'!$Z90),"",'TRNSYS-TUD'!$Z90)</f>
        <v>7.9299799999999996</v>
      </c>
      <c r="C1281" s="11" t="str">
        <f>IF(ISBLANK('TRNSYS-TUD'!$AA90),"",'TRNSYS-TUD'!$AA90)</f>
        <v>06-Jan</v>
      </c>
      <c r="D1281" s="878">
        <f>IF(ISBLANK('TRNSYS-TUD'!$AB90),"",'TRNSYS-TUD'!$AB90)</f>
        <v>6</v>
      </c>
      <c r="E1281" s="123">
        <f>IF(ISBLANK('DOE22'!$Z90),"",'DOE22'!$Z90)</f>
        <v>8.89</v>
      </c>
      <c r="F1281" s="125">
        <f>IF(ISBLANK('DOE22'!$AA90),"",'DOE22'!$AA90)</f>
        <v>36897</v>
      </c>
      <c r="G1281" s="878">
        <f>IF(ISBLANK('DOE22'!$AB90),"",'DOE22'!$AB90)</f>
        <v>6</v>
      </c>
      <c r="H1281" s="123">
        <f>IF(ISBLANK(DOE21E!$Z90),"",DOE21E!$Z90)</f>
        <v>8.83</v>
      </c>
      <c r="I1281" s="125">
        <f>IF(ISBLANK(DOE21E!$AA90),"",DOE21E!$AA90)</f>
        <v>36897</v>
      </c>
      <c r="J1281" s="878">
        <f>IF(ISBLANK(DOE21E!$AB90),"",DOE21E!$AB90)</f>
        <v>6</v>
      </c>
      <c r="K1281" s="123">
        <f>IF(ISBLANK(EnergyPlus1.0!$Z90),"",EnergyPlus1.0!$Z90)</f>
        <v>8.7174062145670099</v>
      </c>
      <c r="L1281" s="886">
        <f>IF(ISBLANK(EnergyPlus1.0!$AA90),"",EnergyPlus1.0!$AA90)</f>
        <v>40184</v>
      </c>
      <c r="M1281" s="887">
        <f>IF(ISBLANK(EnergyPlus1.0!$AB90),"",EnergyPlus1.0!$AB90)</f>
        <v>6</v>
      </c>
      <c r="N1281" s="123">
        <f>IF(ISBLANK(CodyRun!$Z90),"",CodyRun!$Z90)</f>
        <v>8</v>
      </c>
      <c r="O1281" s="125">
        <f>IF(ISBLANK(CodyRun!$AA90),"",CodyRun!$AA90)</f>
        <v>6</v>
      </c>
      <c r="P1281" s="878">
        <f>IF(ISBLANK(CodyRun!$AB90),"",CodyRun!$AB90)</f>
        <v>5</v>
      </c>
      <c r="Q1281" s="123">
        <f>IF(ISBLANK('HOT3000'!$Z90),"",'HOT3000'!$Z90)</f>
        <v>6.99</v>
      </c>
      <c r="R1281" s="125">
        <f>IF(ISBLANK('HOT3000'!$AA90),"",'HOT3000'!$AA90)</f>
        <v>37627</v>
      </c>
      <c r="S1281" s="878">
        <f>IF(ISBLANK('HOT3000'!$AB90),"",'HOT3000'!$AB90)</f>
        <v>5</v>
      </c>
      <c r="T1281" s="123">
        <f>IF(ISBLANK(YourData!$Z90),"",YourData!$Z90)</f>
        <v>8.7239390216883521</v>
      </c>
      <c r="U1281" s="886" t="str">
        <f>IF(ISBLANK(YourData!$AA90),"",YourData!$AA90)</f>
        <v>06-Jan</v>
      </c>
      <c r="V1281" s="887">
        <f>IF(ISBLANK(YourData!$AB90),"",YourData!$AB90)</f>
        <v>6</v>
      </c>
      <c r="W1281" s="36"/>
      <c r="X1281" s="125"/>
      <c r="Y1281" s="878"/>
      <c r="Z1281" s="36"/>
      <c r="AA1281" s="125"/>
      <c r="AB1281" s="878"/>
    </row>
    <row r="1282" spans="1:28">
      <c r="A1282" s="884" t="s">
        <v>447</v>
      </c>
      <c r="B1282" s="123">
        <f>IF(ISBLANK('TRNSYS-TUD'!$Z91),"",'TRNSYS-TUD'!$Z91)</f>
        <v>7.9299799999999996</v>
      </c>
      <c r="C1282" s="11" t="str">
        <f>IF(ISBLANK('TRNSYS-TUD'!$AA91),"",'TRNSYS-TUD'!$AA91)</f>
        <v>06-Jan</v>
      </c>
      <c r="D1282" s="878">
        <f>IF(ISBLANK('TRNSYS-TUD'!$AB91),"",'TRNSYS-TUD'!$AB91)</f>
        <v>6</v>
      </c>
      <c r="E1282" s="123">
        <f>IF(ISBLANK('DOE22'!$Z91),"",'DOE22'!$Z91)</f>
        <v>10.83</v>
      </c>
      <c r="F1282" s="125">
        <f>IF(ISBLANK('DOE22'!$AA91),"",'DOE22'!$AA91)</f>
        <v>36897</v>
      </c>
      <c r="G1282" s="878">
        <f>IF(ISBLANK('DOE22'!$AB91),"",'DOE22'!$AB91)</f>
        <v>7</v>
      </c>
      <c r="H1282" s="123">
        <f>IF(ISBLANK(DOE21E!$Z91),"",DOE21E!$Z91)</f>
        <v>10.78</v>
      </c>
      <c r="I1282" s="125">
        <f>IF(ISBLANK(DOE21E!$AA91),"",DOE21E!$AA91)</f>
        <v>36897</v>
      </c>
      <c r="J1282" s="878">
        <f>IF(ISBLANK(DOE21E!$AB91),"",DOE21E!$AB91)</f>
        <v>7</v>
      </c>
      <c r="K1282" s="123">
        <f>IF(ISBLANK(EnergyPlus1.0!$Z91),"",EnergyPlus1.0!$Z91)</f>
        <v>7.7537314329584399</v>
      </c>
      <c r="L1282" s="886">
        <f>IF(ISBLANK(EnergyPlus1.0!$AA91),"",EnergyPlus1.0!$AA91)</f>
        <v>40184</v>
      </c>
      <c r="M1282" s="887">
        <f>IF(ISBLANK(EnergyPlus1.0!$AB91),"",EnergyPlus1.0!$AB91)</f>
        <v>6</v>
      </c>
      <c r="N1282" s="123">
        <f>IF(ISBLANK(CodyRun!$Z91),"",CodyRun!$Z91)</f>
        <v>8</v>
      </c>
      <c r="O1282" s="125">
        <f>IF(ISBLANK(CodyRun!$AA91),"",CodyRun!$AA91)</f>
        <v>6</v>
      </c>
      <c r="P1282" s="878">
        <f>IF(ISBLANK(CodyRun!$AB91),"",CodyRun!$AB91)</f>
        <v>5</v>
      </c>
      <c r="Q1282" s="123">
        <f>IF(ISBLANK('HOT3000'!$Z91),"",'HOT3000'!$Z91)</f>
        <v>6.99</v>
      </c>
      <c r="R1282" s="125">
        <f>IF(ISBLANK('HOT3000'!$AA91),"",'HOT3000'!$AA91)</f>
        <v>37627</v>
      </c>
      <c r="S1282" s="878">
        <f>IF(ISBLANK('HOT3000'!$AB91),"",'HOT3000'!$AB91)</f>
        <v>5</v>
      </c>
      <c r="T1282" s="123">
        <f>IF(ISBLANK(YourData!$Z91),"",YourData!$Z91)</f>
        <v>7.7576024492006512</v>
      </c>
      <c r="U1282" s="886" t="str">
        <f>IF(ISBLANK(YourData!$AA91),"",YourData!$AA91)</f>
        <v>06-Jan</v>
      </c>
      <c r="V1282" s="887">
        <f>IF(ISBLANK(YourData!$AB91),"",YourData!$AB91)</f>
        <v>6</v>
      </c>
      <c r="W1282" s="36"/>
      <c r="X1282" s="125"/>
      <c r="Y1282" s="878"/>
      <c r="Z1282" s="36"/>
      <c r="AA1282" s="125"/>
      <c r="AB1282" s="878"/>
    </row>
    <row r="1283" spans="1:28">
      <c r="A1283" s="884" t="s">
        <v>448</v>
      </c>
      <c r="B1283" s="123">
        <f>IF(ISBLANK('TRNSYS-TUD'!$Z92),"",'TRNSYS-TUD'!$Z92)</f>
        <v>7.9299799999999996</v>
      </c>
      <c r="C1283" s="11" t="str">
        <f>IF(ISBLANK('TRNSYS-TUD'!$AA92),"",'TRNSYS-TUD'!$AA92)</f>
        <v>06-Jan</v>
      </c>
      <c r="D1283" s="878">
        <f>IF(ISBLANK('TRNSYS-TUD'!$AB92),"",'TRNSYS-TUD'!$AB92)</f>
        <v>6</v>
      </c>
      <c r="E1283" s="123">
        <f>IF(ISBLANK('DOE22'!$Z92),"",'DOE22'!$Z92)</f>
        <v>8.89</v>
      </c>
      <c r="F1283" s="125">
        <f>IF(ISBLANK('DOE22'!$AA92),"",'DOE22'!$AA92)</f>
        <v>36897</v>
      </c>
      <c r="G1283" s="878">
        <f>IF(ISBLANK('DOE22'!$AB92),"",'DOE22'!$AB92)</f>
        <v>6</v>
      </c>
      <c r="H1283" s="123">
        <f>IF(ISBLANK(DOE21E!$Z92),"",DOE21E!$Z92)</f>
        <v>8.83</v>
      </c>
      <c r="I1283" s="125">
        <f>IF(ISBLANK(DOE21E!$AA92),"",DOE21E!$AA92)</f>
        <v>36897</v>
      </c>
      <c r="J1283" s="878">
        <f>IF(ISBLANK(DOE21E!$AB92),"",DOE21E!$AB92)</f>
        <v>6</v>
      </c>
      <c r="K1283" s="123">
        <f>IF(ISBLANK(EnergyPlus1.0!$Z92),"",EnergyPlus1.0!$Z92)</f>
        <v>8.7159669992051398</v>
      </c>
      <c r="L1283" s="886">
        <f>IF(ISBLANK(EnergyPlus1.0!$AA92),"",EnergyPlus1.0!$AA92)</f>
        <v>40184</v>
      </c>
      <c r="M1283" s="887">
        <f>IF(ISBLANK(EnergyPlus1.0!$AB92),"",EnergyPlus1.0!$AB92)</f>
        <v>6</v>
      </c>
      <c r="N1283" s="123">
        <f>IF(ISBLANK(CodyRun!$Z92),"",CodyRun!$Z92)</f>
        <v>8</v>
      </c>
      <c r="O1283" s="125">
        <f>IF(ISBLANK(CodyRun!$AA92),"",CodyRun!$AA92)</f>
        <v>6</v>
      </c>
      <c r="P1283" s="878">
        <f>IF(ISBLANK(CodyRun!$AB92),"",CodyRun!$AB92)</f>
        <v>5</v>
      </c>
      <c r="Q1283" s="123">
        <f>IF(ISBLANK('HOT3000'!$Z92),"",'HOT3000'!$Z92)</f>
        <v>6.99</v>
      </c>
      <c r="R1283" s="125">
        <f>IF(ISBLANK('HOT3000'!$AA92),"",'HOT3000'!$AA92)</f>
        <v>37627</v>
      </c>
      <c r="S1283" s="878">
        <f>IF(ISBLANK('HOT3000'!$AB92),"",'HOT3000'!$AB92)</f>
        <v>5</v>
      </c>
      <c r="T1283" s="123">
        <f>IF(ISBLANK(YourData!$Z92),"",YourData!$Z92)</f>
        <v>-2.3321939950018797</v>
      </c>
      <c r="U1283" s="886" t="str">
        <f>IF(ISBLANK(YourData!$AA92),"",YourData!$AA92)</f>
        <v>06-Jan</v>
      </c>
      <c r="V1283" s="887">
        <f>IF(ISBLANK(YourData!$AB92),"",YourData!$AB92)</f>
        <v>6</v>
      </c>
      <c r="W1283" s="36"/>
      <c r="X1283" s="125"/>
      <c r="Y1283" s="878"/>
      <c r="Z1283" s="36"/>
      <c r="AA1283" s="125"/>
      <c r="AB1283" s="878"/>
    </row>
    <row r="1284" spans="1:28">
      <c r="A1284" s="884" t="s">
        <v>449</v>
      </c>
      <c r="B1284" s="123">
        <f>IF(ISBLANK('TRNSYS-TUD'!$Z93),"",'TRNSYS-TUD'!$Z93)</f>
        <v>7.9299799999999996</v>
      </c>
      <c r="C1284" s="11" t="str">
        <f>IF(ISBLANK('TRNSYS-TUD'!$AA93),"",'TRNSYS-TUD'!$AA93)</f>
        <v>06-Jan</v>
      </c>
      <c r="D1284" s="878">
        <f>IF(ISBLANK('TRNSYS-TUD'!$AB93),"",'TRNSYS-TUD'!$AB93)</f>
        <v>6</v>
      </c>
      <c r="E1284" s="123">
        <f>IF(ISBLANK('DOE22'!$Z93),"",'DOE22'!$Z93)</f>
        <v>8.89</v>
      </c>
      <c r="F1284" s="125">
        <f>IF(ISBLANK('DOE22'!$AA93),"",'DOE22'!$AA93)</f>
        <v>36897</v>
      </c>
      <c r="G1284" s="878">
        <f>IF(ISBLANK('DOE22'!$AB93),"",'DOE22'!$AB93)</f>
        <v>6</v>
      </c>
      <c r="H1284" s="123">
        <f>IF(ISBLANK(DOE21E!$Z93),"",DOE21E!$Z93)</f>
        <v>8.83</v>
      </c>
      <c r="I1284" s="125">
        <f>IF(ISBLANK(DOE21E!$AA93),"",DOE21E!$AA93)</f>
        <v>36897</v>
      </c>
      <c r="J1284" s="878">
        <f>IF(ISBLANK(DOE21E!$AB93),"",DOE21E!$AB93)</f>
        <v>6</v>
      </c>
      <c r="K1284" s="123">
        <f>IF(ISBLANK(EnergyPlus1.0!$Z93),"",EnergyPlus1.0!$Z93)</f>
        <v>8.7159669992051398</v>
      </c>
      <c r="L1284" s="886">
        <f>IF(ISBLANK(EnergyPlus1.0!$AA93),"",EnergyPlus1.0!$AA93)</f>
        <v>40184</v>
      </c>
      <c r="M1284" s="887">
        <f>IF(ISBLANK(EnergyPlus1.0!$AB93),"",EnergyPlus1.0!$AB93)</f>
        <v>6</v>
      </c>
      <c r="N1284" s="123">
        <f>IF(ISBLANK(CodyRun!$Z93),"",CodyRun!$Z93)</f>
        <v>8</v>
      </c>
      <c r="O1284" s="125">
        <f>IF(ISBLANK(CodyRun!$AA93),"",CodyRun!$AA93)</f>
        <v>6</v>
      </c>
      <c r="P1284" s="878">
        <f>IF(ISBLANK(CodyRun!$AB93),"",CodyRun!$AB93)</f>
        <v>5</v>
      </c>
      <c r="Q1284" s="123">
        <f>IF(ISBLANK('HOT3000'!$Z93),"",'HOT3000'!$Z93)</f>
        <v>6.99</v>
      </c>
      <c r="R1284" s="125">
        <f>IF(ISBLANK('HOT3000'!$AA93),"",'HOT3000'!$AA93)</f>
        <v>37627</v>
      </c>
      <c r="S1284" s="878">
        <f>IF(ISBLANK('HOT3000'!$AB93),"",'HOT3000'!$AB93)</f>
        <v>5</v>
      </c>
      <c r="T1284" s="123">
        <f>IF(ISBLANK(YourData!$Z93),"",YourData!$Z93)</f>
        <v>-2.4745031500041113</v>
      </c>
      <c r="U1284" s="886" t="str">
        <f>IF(ISBLANK(YourData!$AA93),"",YourData!$AA93)</f>
        <v>06-Jan</v>
      </c>
      <c r="V1284" s="887">
        <f>IF(ISBLANK(YourData!$AB93),"",YourData!$AB93)</f>
        <v>5</v>
      </c>
      <c r="W1284" s="36"/>
      <c r="X1284" s="125"/>
      <c r="Y1284" s="878"/>
      <c r="Z1284" s="36"/>
      <c r="AA1284" s="125"/>
      <c r="AB1284" s="878"/>
    </row>
    <row r="1285" spans="1:28">
      <c r="A1285" s="884" t="s">
        <v>450</v>
      </c>
      <c r="B1285" s="123">
        <f>IF(ISBLANK('TRNSYS-TUD'!$Z94),"",'TRNSYS-TUD'!$Z94)</f>
        <v>7.9299799999999996</v>
      </c>
      <c r="C1285" s="11" t="str">
        <f>IF(ISBLANK('TRNSYS-TUD'!$AA94),"",'TRNSYS-TUD'!$AA94)</f>
        <v>06-Jan</v>
      </c>
      <c r="D1285" s="878">
        <f>IF(ISBLANK('TRNSYS-TUD'!$AB94),"",'TRNSYS-TUD'!$AB94)</f>
        <v>6</v>
      </c>
      <c r="E1285" s="123">
        <f>IF(ISBLANK('DOE22'!$Z94),"",'DOE22'!$Z94)</f>
        <v>8.89</v>
      </c>
      <c r="F1285" s="125">
        <f>IF(ISBLANK('DOE22'!$AA94),"",'DOE22'!$AA94)</f>
        <v>36897</v>
      </c>
      <c r="G1285" s="878">
        <f>IF(ISBLANK('DOE22'!$AB94),"",'DOE22'!$AB94)</f>
        <v>6</v>
      </c>
      <c r="H1285" s="123">
        <f>IF(ISBLANK(DOE21E!$Z94),"",DOE21E!$Z94)</f>
        <v>8.83</v>
      </c>
      <c r="I1285" s="125">
        <f>IF(ISBLANK(DOE21E!$AA94),"",DOE21E!$AA94)</f>
        <v>36897</v>
      </c>
      <c r="J1285" s="878">
        <f>IF(ISBLANK(DOE21E!$AB94),"",DOE21E!$AB94)</f>
        <v>6</v>
      </c>
      <c r="K1285" s="123">
        <f>IF(ISBLANK(EnergyPlus1.0!$Z94),"",EnergyPlus1.0!$Z94)</f>
        <v>8.7175351037990296</v>
      </c>
      <c r="L1285" s="886">
        <f>IF(ISBLANK(EnergyPlus1.0!$AA94),"",EnergyPlus1.0!$AA94)</f>
        <v>40184</v>
      </c>
      <c r="M1285" s="887">
        <f>IF(ISBLANK(EnergyPlus1.0!$AB94),"",EnergyPlus1.0!$AB94)</f>
        <v>6</v>
      </c>
      <c r="N1285" s="123">
        <f>IF(ISBLANK(CodyRun!$Z94),"",CodyRun!$Z94)</f>
        <v>8</v>
      </c>
      <c r="O1285" s="125">
        <f>IF(ISBLANK(CodyRun!$AA94),"",CodyRun!$AA94)</f>
        <v>6</v>
      </c>
      <c r="P1285" s="878">
        <f>IF(ISBLANK(CodyRun!$AB94),"",CodyRun!$AB94)</f>
        <v>5</v>
      </c>
      <c r="Q1285" s="123">
        <f>IF(ISBLANK('HOT3000'!$Z94),"",'HOT3000'!$Z94)</f>
        <v>6.99</v>
      </c>
      <c r="R1285" s="125">
        <f>IF(ISBLANK('HOT3000'!$AA94),"",'HOT3000'!$AA94)</f>
        <v>37627</v>
      </c>
      <c r="S1285" s="878">
        <f>IF(ISBLANK('HOT3000'!$AB94),"",'HOT3000'!$AB94)</f>
        <v>5</v>
      </c>
      <c r="T1285" s="123">
        <f>IF(ISBLANK(YourData!$Z94),"",YourData!$Z94)</f>
        <v>8.7240160235187183</v>
      </c>
      <c r="U1285" s="886" t="str">
        <f>IF(ISBLANK(YourData!$AA94),"",YourData!$AA94)</f>
        <v>06-Jan</v>
      </c>
      <c r="V1285" s="887">
        <f>IF(ISBLANK(YourData!$AB94),"",YourData!$AB94)</f>
        <v>6</v>
      </c>
      <c r="W1285" s="36"/>
      <c r="X1285" s="125"/>
      <c r="Y1285" s="878"/>
      <c r="Z1285" s="36"/>
      <c r="AA1285" s="125"/>
      <c r="AB1285" s="878"/>
    </row>
    <row r="1286" spans="1:28">
      <c r="A1286" s="884" t="s">
        <v>451</v>
      </c>
      <c r="B1286" s="123">
        <f>IF(ISBLANK('TRNSYS-TUD'!$Z95),"",'TRNSYS-TUD'!$Z95)</f>
        <v>7.9299799999999996</v>
      </c>
      <c r="C1286" s="11" t="str">
        <f>IF(ISBLANK('TRNSYS-TUD'!$AA95),"",'TRNSYS-TUD'!$AA95)</f>
        <v>06-Jan</v>
      </c>
      <c r="D1286" s="878">
        <f>IF(ISBLANK('TRNSYS-TUD'!$AB95),"",'TRNSYS-TUD'!$AB95)</f>
        <v>6</v>
      </c>
      <c r="E1286" s="123">
        <f>IF(ISBLANK('DOE22'!$Z95),"",'DOE22'!$Z95)</f>
        <v>8.89</v>
      </c>
      <c r="F1286" s="125">
        <f>IF(ISBLANK('DOE22'!$AA95),"",'DOE22'!$AA95)</f>
        <v>36897</v>
      </c>
      <c r="G1286" s="878">
        <f>IF(ISBLANK('DOE22'!$AB95),"",'DOE22'!$AB95)</f>
        <v>6</v>
      </c>
      <c r="H1286" s="123">
        <f>IF(ISBLANK(DOE21E!$Z95),"",DOE21E!$Z95)</f>
        <v>8.83</v>
      </c>
      <c r="I1286" s="125">
        <f>IF(ISBLANK(DOE21E!$AA95),"",DOE21E!$AA95)</f>
        <v>36897</v>
      </c>
      <c r="J1286" s="878">
        <f>IF(ISBLANK(DOE21E!$AB95),"",DOE21E!$AB95)</f>
        <v>6</v>
      </c>
      <c r="K1286" s="123">
        <f>IF(ISBLANK(EnergyPlus1.0!$Z95),"",EnergyPlus1.0!$Z95)</f>
        <v>8.7177149330001793</v>
      </c>
      <c r="L1286" s="886">
        <f>IF(ISBLANK(EnergyPlus1.0!$AA95),"",EnergyPlus1.0!$AA95)</f>
        <v>40184</v>
      </c>
      <c r="M1286" s="887">
        <f>IF(ISBLANK(EnergyPlus1.0!$AB95),"",EnergyPlus1.0!$AB95)</f>
        <v>6</v>
      </c>
      <c r="N1286" s="123">
        <f>IF(ISBLANK(CodyRun!$Z95),"",CodyRun!$Z95)</f>
        <v>8</v>
      </c>
      <c r="O1286" s="125">
        <f>IF(ISBLANK(CodyRun!$AA95),"",CodyRun!$AA95)</f>
        <v>6</v>
      </c>
      <c r="P1286" s="878">
        <f>IF(ISBLANK(CodyRun!$AB95),"",CodyRun!$AB95)</f>
        <v>5</v>
      </c>
      <c r="Q1286" s="123">
        <f>IF(ISBLANK('HOT3000'!$Z95),"",'HOT3000'!$Z95)</f>
        <v>6.99</v>
      </c>
      <c r="R1286" s="125">
        <f>IF(ISBLANK('HOT3000'!$AA95),"",'HOT3000'!$AA95)</f>
        <v>37627</v>
      </c>
      <c r="S1286" s="878">
        <f>IF(ISBLANK('HOT3000'!$AB95),"",'HOT3000'!$AB95)</f>
        <v>5</v>
      </c>
      <c r="T1286" s="123">
        <f>IF(ISBLANK(YourData!$Z95),"",YourData!$Z95)</f>
        <v>8.7241960349436756</v>
      </c>
      <c r="U1286" s="886" t="str">
        <f>IF(ISBLANK(YourData!$AA95),"",YourData!$AA95)</f>
        <v>06-Jan</v>
      </c>
      <c r="V1286" s="887">
        <f>IF(ISBLANK(YourData!$AB95),"",YourData!$AB95)</f>
        <v>6</v>
      </c>
      <c r="W1286" s="36"/>
      <c r="X1286" s="125"/>
      <c r="Y1286" s="878"/>
      <c r="Z1286" s="36"/>
      <c r="AA1286" s="125"/>
      <c r="AB1286" s="878"/>
    </row>
    <row r="1287" spans="1:28">
      <c r="A1287" s="884" t="s">
        <v>462</v>
      </c>
      <c r="B1287" s="123">
        <f>IF(ISBLANK('TRNSYS-TUD'!$Z96),"",'TRNSYS-TUD'!$Z96)</f>
        <v>7.9299799999999996</v>
      </c>
      <c r="C1287" s="11" t="str">
        <f>IF(ISBLANK('TRNSYS-TUD'!$AA96),"",'TRNSYS-TUD'!$AA96)</f>
        <v>06-Jan</v>
      </c>
      <c r="D1287" s="878">
        <f>IF(ISBLANK('TRNSYS-TUD'!$AB96),"",'TRNSYS-TUD'!$AB96)</f>
        <v>6</v>
      </c>
      <c r="E1287" s="123">
        <f>IF(ISBLANK('DOE22'!$Z96),"",'DOE22'!$Z96)</f>
        <v>8.89</v>
      </c>
      <c r="F1287" s="125">
        <f>IF(ISBLANK('DOE22'!$AA96),"",'DOE22'!$AA96)</f>
        <v>36897</v>
      </c>
      <c r="G1287" s="878">
        <f>IF(ISBLANK('DOE22'!$AB96),"",'DOE22'!$AB96)</f>
        <v>6</v>
      </c>
      <c r="H1287" s="123">
        <f>IF(ISBLANK(DOE21E!$Z96),"",DOE21E!$Z96)</f>
        <v>8.83</v>
      </c>
      <c r="I1287" s="125">
        <f>IF(ISBLANK(DOE21E!$AA96),"",DOE21E!$AA96)</f>
        <v>36897</v>
      </c>
      <c r="J1287" s="878">
        <f>IF(ISBLANK(DOE21E!$AB96),"",DOE21E!$AB96)</f>
        <v>6</v>
      </c>
      <c r="K1287" s="123">
        <f>IF(ISBLANK(EnergyPlus1.0!$Z96),"",EnergyPlus1.0!$Z96)</f>
        <v>8.7175351037989994</v>
      </c>
      <c r="L1287" s="886">
        <f>IF(ISBLANK(EnergyPlus1.0!$AA96),"",EnergyPlus1.0!$AA96)</f>
        <v>40184</v>
      </c>
      <c r="M1287" s="887">
        <f>IF(ISBLANK(EnergyPlus1.0!$AB96),"",EnergyPlus1.0!$AB96)</f>
        <v>6</v>
      </c>
      <c r="N1287" s="123" t="str">
        <f>IF(ISBLANK(CodyRun!$Z96),"",CodyRun!$Z96)</f>
        <v/>
      </c>
      <c r="O1287" s="125" t="str">
        <f>IF(ISBLANK(CodyRun!$AA96),"",CodyRun!$AA96)</f>
        <v/>
      </c>
      <c r="P1287" s="878" t="str">
        <f>IF(ISBLANK(CodyRun!$AB96),"",CodyRun!$AB96)</f>
        <v/>
      </c>
      <c r="Q1287" s="123">
        <f>IF(ISBLANK('HOT3000'!$Z96),"",'HOT3000'!$Z96)</f>
        <v>6.99</v>
      </c>
      <c r="R1287" s="125">
        <f>IF(ISBLANK('HOT3000'!$AA96),"",'HOT3000'!$AA96)</f>
        <v>37627</v>
      </c>
      <c r="S1287" s="878">
        <f>IF(ISBLANK('HOT3000'!$AB96),"",'HOT3000'!$AB96)</f>
        <v>5</v>
      </c>
      <c r="T1287" s="123">
        <f>IF(ISBLANK(YourData!$Z96),"",YourData!$Z96)</f>
        <v>8.7240160234684456</v>
      </c>
      <c r="U1287" s="886" t="str">
        <f>IF(ISBLANK(YourData!$AA96),"",YourData!$AA96)</f>
        <v>06-Jan</v>
      </c>
      <c r="V1287" s="887">
        <f>IF(ISBLANK(YourData!$AB96),"",YourData!$AB96)</f>
        <v>6</v>
      </c>
      <c r="W1287" s="36"/>
      <c r="X1287" s="125"/>
      <c r="Y1287" s="878"/>
      <c r="Z1287" s="36"/>
      <c r="AA1287" s="125"/>
      <c r="AB1287" s="878"/>
    </row>
    <row r="1288" spans="1:28">
      <c r="A1288" s="884" t="s">
        <v>463</v>
      </c>
      <c r="B1288" s="123">
        <f>IF(ISBLANK('TRNSYS-TUD'!$Z97),"",'TRNSYS-TUD'!$Z97)</f>
        <v>7.9299799999999996</v>
      </c>
      <c r="C1288" s="11" t="str">
        <f>IF(ISBLANK('TRNSYS-TUD'!$AA97),"",'TRNSYS-TUD'!$AA97)</f>
        <v>06-Jan</v>
      </c>
      <c r="D1288" s="878">
        <f>IF(ISBLANK('TRNSYS-TUD'!$AB97),"",'TRNSYS-TUD'!$AB97)</f>
        <v>6</v>
      </c>
      <c r="E1288" s="123">
        <f>IF(ISBLANK('DOE22'!$Z97),"",'DOE22'!$Z97)</f>
        <v>8.89</v>
      </c>
      <c r="F1288" s="125">
        <f>IF(ISBLANK('DOE22'!$AA97),"",'DOE22'!$AA97)</f>
        <v>36897</v>
      </c>
      <c r="G1288" s="878">
        <f>IF(ISBLANK('DOE22'!$AB97),"",'DOE22'!$AB97)</f>
        <v>6</v>
      </c>
      <c r="H1288" s="123">
        <f>IF(ISBLANK(DOE21E!$Z97),"",DOE21E!$Z97)</f>
        <v>8.83</v>
      </c>
      <c r="I1288" s="125">
        <f>IF(ISBLANK(DOE21E!$AA97),"",DOE21E!$AA97)</f>
        <v>36897</v>
      </c>
      <c r="J1288" s="878">
        <f>IF(ISBLANK(DOE21E!$AB97),"",DOE21E!$AB97)</f>
        <v>6</v>
      </c>
      <c r="K1288" s="123" t="str">
        <f>IF(ISBLANK(EnergyPlus1.0!$Z97),"",EnergyPlus1.0!$Z97)</f>
        <v/>
      </c>
      <c r="L1288" s="886" t="str">
        <f>IF(ISBLANK(EnergyPlus1.0!$AA97),"",EnergyPlus1.0!$AA97)</f>
        <v/>
      </c>
      <c r="M1288" s="887" t="str">
        <f>IF(ISBLANK(EnergyPlus1.0!$AB97),"",EnergyPlus1.0!$AB97)</f>
        <v/>
      </c>
      <c r="N1288" s="123" t="str">
        <f>IF(ISBLANK(CodyRun!$Z97),"",CodyRun!$Z97)</f>
        <v/>
      </c>
      <c r="O1288" s="125" t="str">
        <f>IF(ISBLANK(CodyRun!$AA97),"",CodyRun!$AA97)</f>
        <v/>
      </c>
      <c r="P1288" s="878" t="str">
        <f>IF(ISBLANK(CodyRun!$AB97),"",CodyRun!$AB97)</f>
        <v/>
      </c>
      <c r="Q1288" s="123">
        <f>IF(ISBLANK('HOT3000'!$Z97),"",'HOT3000'!$Z97)</f>
        <v>6.99</v>
      </c>
      <c r="R1288" s="125">
        <f>IF(ISBLANK('HOT3000'!$AA97),"",'HOT3000'!$AA97)</f>
        <v>37627</v>
      </c>
      <c r="S1288" s="878">
        <f>IF(ISBLANK('HOT3000'!$AB97),"",'HOT3000'!$AB97)</f>
        <v>5</v>
      </c>
      <c r="T1288" s="123">
        <f>IF(ISBLANK(YourData!$Z97),"",YourData!$Z97)</f>
        <v>8.7240160235187183</v>
      </c>
      <c r="U1288" s="886" t="str">
        <f>IF(ISBLANK(YourData!$AA97),"",YourData!$AA97)</f>
        <v>06-Jan</v>
      </c>
      <c r="V1288" s="887">
        <f>IF(ISBLANK(YourData!$AB97),"",YourData!$AB97)</f>
        <v>6</v>
      </c>
      <c r="W1288" s="36"/>
      <c r="X1288" s="125"/>
      <c r="Y1288" s="878"/>
      <c r="Z1288" s="36"/>
      <c r="AA1288" s="125"/>
      <c r="AB1288" s="878"/>
    </row>
    <row r="1289" spans="1:28">
      <c r="A1289" s="884" t="s">
        <v>464</v>
      </c>
      <c r="B1289" s="123">
        <f>IF(ISBLANK('TRNSYS-TUD'!$Z98),"",'TRNSYS-TUD'!$Z98)</f>
        <v>7.9299799999999996</v>
      </c>
      <c r="C1289" s="11" t="str">
        <f>IF(ISBLANK('TRNSYS-TUD'!$AA98),"",'TRNSYS-TUD'!$AA98)</f>
        <v>06-Jan</v>
      </c>
      <c r="D1289" s="878">
        <f>IF(ISBLANK('TRNSYS-TUD'!$AB98),"",'TRNSYS-TUD'!$AB98)</f>
        <v>6</v>
      </c>
      <c r="E1289" s="123">
        <f>IF(ISBLANK('DOE22'!$Z98),"",'DOE22'!$Z98)</f>
        <v>8.89</v>
      </c>
      <c r="F1289" s="125">
        <f>IF(ISBLANK('DOE22'!$AA98),"",'DOE22'!$AA98)</f>
        <v>36897</v>
      </c>
      <c r="G1289" s="878">
        <f>IF(ISBLANK('DOE22'!$AB98),"",'DOE22'!$AB98)</f>
        <v>6</v>
      </c>
      <c r="H1289" s="123">
        <f>IF(ISBLANK(DOE21E!$Z98),"",DOE21E!$Z98)</f>
        <v>8.83</v>
      </c>
      <c r="I1289" s="125">
        <f>IF(ISBLANK(DOE21E!$AA98),"",DOE21E!$AA98)</f>
        <v>36897</v>
      </c>
      <c r="J1289" s="878">
        <f>IF(ISBLANK(DOE21E!$AB98),"",DOE21E!$AB98)</f>
        <v>6</v>
      </c>
      <c r="K1289" s="123">
        <f>IF(ISBLANK(EnergyPlus1.0!$Z98),"",EnergyPlus1.0!$Z98)</f>
        <v>8.7175351037989994</v>
      </c>
      <c r="L1289" s="886">
        <f>IF(ISBLANK(EnergyPlus1.0!$AA98),"",EnergyPlus1.0!$AA98)</f>
        <v>40184</v>
      </c>
      <c r="M1289" s="887">
        <f>IF(ISBLANK(EnergyPlus1.0!$AB98),"",EnergyPlus1.0!$AB98)</f>
        <v>6</v>
      </c>
      <c r="N1289" s="123" t="str">
        <f>IF(ISBLANK(CodyRun!$Z98),"",CodyRun!$Z98)</f>
        <v/>
      </c>
      <c r="O1289" s="125" t="str">
        <f>IF(ISBLANK(CodyRun!$AA98),"",CodyRun!$AA98)</f>
        <v/>
      </c>
      <c r="P1289" s="878" t="str">
        <f>IF(ISBLANK(CodyRun!$AB98),"",CodyRun!$AB98)</f>
        <v/>
      </c>
      <c r="Q1289" s="123">
        <f>IF(ISBLANK('HOT3000'!$Z98),"",'HOT3000'!$Z98)</f>
        <v>6.99</v>
      </c>
      <c r="R1289" s="125">
        <f>IF(ISBLANK('HOT3000'!$AA98),"",'HOT3000'!$AA98)</f>
        <v>37627</v>
      </c>
      <c r="S1289" s="878">
        <f>IF(ISBLANK('HOT3000'!$AB98),"",'HOT3000'!$AB98)</f>
        <v>5</v>
      </c>
      <c r="T1289" s="123">
        <f>IF(ISBLANK(YourData!$Z98),"",YourData!$Z98)</f>
        <v>8.7240160235187183</v>
      </c>
      <c r="U1289" s="886" t="str">
        <f>IF(ISBLANK(YourData!$AA98),"",YourData!$AA98)</f>
        <v>06-Jan</v>
      </c>
      <c r="V1289" s="887">
        <f>IF(ISBLANK(YourData!$AB98),"",YourData!$AB98)</f>
        <v>6</v>
      </c>
      <c r="W1289" s="36"/>
      <c r="X1289" s="125"/>
      <c r="Y1289" s="878"/>
      <c r="Z1289" s="36"/>
      <c r="AA1289" s="125"/>
      <c r="AB1289" s="878"/>
    </row>
    <row r="1290" spans="1:28">
      <c r="A1290" s="884" t="s">
        <v>465</v>
      </c>
      <c r="B1290" s="123">
        <f>IF(ISBLANK('TRNSYS-TUD'!$Z99),"",'TRNSYS-TUD'!$Z99)</f>
        <v>7.9299799999999996</v>
      </c>
      <c r="C1290" s="11" t="str">
        <f>IF(ISBLANK('TRNSYS-TUD'!$AA99),"",'TRNSYS-TUD'!$AA99)</f>
        <v>06-Jan</v>
      </c>
      <c r="D1290" s="878">
        <f>IF(ISBLANK('TRNSYS-TUD'!$AB99),"",'TRNSYS-TUD'!$AB99)</f>
        <v>6</v>
      </c>
      <c r="E1290" s="123">
        <f>IF(ISBLANK('DOE22'!$Z99),"",'DOE22'!$Z99)</f>
        <v>8.89</v>
      </c>
      <c r="F1290" s="125">
        <f>IF(ISBLANK('DOE22'!$AA99),"",'DOE22'!$AA99)</f>
        <v>36897</v>
      </c>
      <c r="G1290" s="878">
        <f>IF(ISBLANK('DOE22'!$AB99),"",'DOE22'!$AB99)</f>
        <v>6</v>
      </c>
      <c r="H1290" s="123">
        <f>IF(ISBLANK(DOE21E!$Z99),"",DOE21E!$Z99)</f>
        <v>8.83</v>
      </c>
      <c r="I1290" s="125">
        <f>IF(ISBLANK(DOE21E!$AA99),"",DOE21E!$AA99)</f>
        <v>36897</v>
      </c>
      <c r="J1290" s="878">
        <f>IF(ISBLANK(DOE21E!$AB99),"",DOE21E!$AB99)</f>
        <v>6</v>
      </c>
      <c r="K1290" s="123">
        <f>IF(ISBLANK(EnergyPlus1.0!$Z99),"",EnergyPlus1.0!$Z99)</f>
        <v>8.7175351037989994</v>
      </c>
      <c r="L1290" s="886">
        <f>IF(ISBLANK(EnergyPlus1.0!$AA99),"",EnergyPlus1.0!$AA99)</f>
        <v>40184</v>
      </c>
      <c r="M1290" s="887">
        <f>IF(ISBLANK(EnergyPlus1.0!$AB99),"",EnergyPlus1.0!$AB99)</f>
        <v>6</v>
      </c>
      <c r="N1290" s="123" t="str">
        <f>IF(ISBLANK(CodyRun!$Z99),"",CodyRun!$Z99)</f>
        <v/>
      </c>
      <c r="O1290" s="125" t="str">
        <f>IF(ISBLANK(CodyRun!$AA99),"",CodyRun!$AA99)</f>
        <v/>
      </c>
      <c r="P1290" s="878" t="str">
        <f>IF(ISBLANK(CodyRun!$AB99),"",CodyRun!$AB99)</f>
        <v/>
      </c>
      <c r="Q1290" s="123">
        <f>IF(ISBLANK('HOT3000'!$Z99),"",'HOT3000'!$Z99)</f>
        <v>6.99</v>
      </c>
      <c r="R1290" s="125">
        <f>IF(ISBLANK('HOT3000'!$AA99),"",'HOT3000'!$AA99)</f>
        <v>37627</v>
      </c>
      <c r="S1290" s="878">
        <f>IF(ISBLANK('HOT3000'!$AB99),"",'HOT3000'!$AB99)</f>
        <v>5</v>
      </c>
      <c r="T1290" s="123">
        <f>IF(ISBLANK(YourData!$Z99),"",YourData!$Z99)</f>
        <v>8.7240160234684456</v>
      </c>
      <c r="U1290" s="886" t="str">
        <f>IF(ISBLANK(YourData!$AA99),"",YourData!$AA99)</f>
        <v>06-Jan</v>
      </c>
      <c r="V1290" s="887">
        <f>IF(ISBLANK(YourData!$AB99),"",YourData!$AB99)</f>
        <v>6</v>
      </c>
      <c r="W1290" s="36"/>
      <c r="X1290" s="125"/>
      <c r="Y1290" s="878"/>
      <c r="Z1290" s="36"/>
      <c r="AA1290" s="125"/>
      <c r="AB1290" s="878"/>
    </row>
    <row r="1291" spans="1:28">
      <c r="A1291" s="884" t="s">
        <v>466</v>
      </c>
      <c r="B1291" s="123">
        <f>IF(ISBLANK('TRNSYS-TUD'!$Z100),"",'TRNSYS-TUD'!$Z100)</f>
        <v>7.9299799999999996</v>
      </c>
      <c r="C1291" s="11" t="str">
        <f>IF(ISBLANK('TRNSYS-TUD'!$AA100),"",'TRNSYS-TUD'!$AA100)</f>
        <v>06-Jan</v>
      </c>
      <c r="D1291" s="878">
        <f>IF(ISBLANK('TRNSYS-TUD'!$AB100),"",'TRNSYS-TUD'!$AB100)</f>
        <v>6</v>
      </c>
      <c r="E1291" s="123">
        <f>IF(ISBLANK('DOE22'!$Z100),"",'DOE22'!$Z100)</f>
        <v>8.89</v>
      </c>
      <c r="F1291" s="125">
        <f>IF(ISBLANK('DOE22'!$AA100),"",'DOE22'!$AA100)</f>
        <v>36897</v>
      </c>
      <c r="G1291" s="878">
        <f>IF(ISBLANK('DOE22'!$AB100),"",'DOE22'!$AB100)</f>
        <v>6</v>
      </c>
      <c r="H1291" s="123">
        <f>IF(ISBLANK(DOE21E!$Z100),"",DOE21E!$Z100)</f>
        <v>8.83</v>
      </c>
      <c r="I1291" s="125">
        <f>IF(ISBLANK(DOE21E!$AA100),"",DOE21E!$AA100)</f>
        <v>36897</v>
      </c>
      <c r="J1291" s="878">
        <f>IF(ISBLANK(DOE21E!$AB100),"",DOE21E!$AB100)</f>
        <v>6</v>
      </c>
      <c r="K1291" s="123">
        <f>IF(ISBLANK(EnergyPlus1.0!$Z100),"",EnergyPlus1.0!$Z100)</f>
        <v>8.7175351037989994</v>
      </c>
      <c r="L1291" s="886">
        <f>IF(ISBLANK(EnergyPlus1.0!$AA100),"",EnergyPlus1.0!$AA100)</f>
        <v>40184</v>
      </c>
      <c r="M1291" s="887">
        <f>IF(ISBLANK(EnergyPlus1.0!$AB100),"",EnergyPlus1.0!$AB100)</f>
        <v>6</v>
      </c>
      <c r="N1291" s="123" t="str">
        <f>IF(ISBLANK(CodyRun!$Z100),"",CodyRun!$Z100)</f>
        <v/>
      </c>
      <c r="O1291" s="125" t="str">
        <f>IF(ISBLANK(CodyRun!$AA100),"",CodyRun!$AA100)</f>
        <v/>
      </c>
      <c r="P1291" s="878" t="str">
        <f>IF(ISBLANK(CodyRun!$AB100),"",CodyRun!$AB100)</f>
        <v/>
      </c>
      <c r="Q1291" s="123">
        <f>IF(ISBLANK('HOT3000'!$Z100),"",'HOT3000'!$Z100)</f>
        <v>7</v>
      </c>
      <c r="R1291" s="125">
        <f>IF(ISBLANK('HOT3000'!$AA100),"",'HOT3000'!$AA100)</f>
        <v>37627</v>
      </c>
      <c r="S1291" s="878">
        <f>IF(ISBLANK('HOT3000'!$AB100),"",'HOT3000'!$AB100)</f>
        <v>5</v>
      </c>
      <c r="T1291" s="123">
        <f>IF(ISBLANK(YourData!$Z100),"",YourData!$Z100)</f>
        <v>8.7240160234684456</v>
      </c>
      <c r="U1291" s="886" t="str">
        <f>IF(ISBLANK(YourData!$AA100),"",YourData!$AA100)</f>
        <v>06-Jan</v>
      </c>
      <c r="V1291" s="887">
        <f>IF(ISBLANK(YourData!$AB100),"",YourData!$AB100)</f>
        <v>6</v>
      </c>
      <c r="W1291" s="36"/>
      <c r="X1291" s="125"/>
      <c r="Y1291" s="878"/>
      <c r="Z1291" s="36"/>
      <c r="AA1291" s="125"/>
      <c r="AB1291" s="878"/>
    </row>
    <row r="1292" spans="1:28">
      <c r="A1292" s="884" t="s">
        <v>473</v>
      </c>
      <c r="B1292" s="123">
        <f>IF(ISBLANK('TRNSYS-TUD'!$Z101),"",'TRNSYS-TUD'!$Z101)</f>
        <v>8.4270099999999992</v>
      </c>
      <c r="C1292" s="11" t="str">
        <f>IF(ISBLANK('TRNSYS-TUD'!$AA101),"",'TRNSYS-TUD'!$AA101)</f>
        <v>20-Dec</v>
      </c>
      <c r="D1292" s="878">
        <f>IF(ISBLANK('TRNSYS-TUD'!$AB101),"",'TRNSYS-TUD'!$AB101)</f>
        <v>22</v>
      </c>
      <c r="E1292" s="123">
        <f>IF(ISBLANK('DOE22'!$Z101),"",'DOE22'!$Z101)</f>
        <v>8.17</v>
      </c>
      <c r="F1292" s="125">
        <f>IF(ISBLANK('DOE22'!$AA101),"",'DOE22'!$AA101)</f>
        <v>38341</v>
      </c>
      <c r="G1292" s="878">
        <f>IF(ISBLANK('DOE22'!$AB101),"",'DOE22'!$AB101)</f>
        <v>12</v>
      </c>
      <c r="H1292" s="123">
        <f>IF(ISBLANK(DOE21E!$Z101),"",DOE21E!$Z101)</f>
        <v>7.94</v>
      </c>
      <c r="I1292" s="125">
        <f>IF(ISBLANK(DOE21E!$AA101),"",DOE21E!$AA101)</f>
        <v>37975</v>
      </c>
      <c r="J1292" s="878">
        <f>IF(ISBLANK(DOE21E!$AB101),"",DOE21E!$AB101)</f>
        <v>11</v>
      </c>
      <c r="K1292" s="123">
        <f>IF(ISBLANK(EnergyPlus1.0!$Z101),"",EnergyPlus1.0!$Z101)</f>
        <v>8.9387887450137296</v>
      </c>
      <c r="L1292" s="886">
        <f>IF(ISBLANK(EnergyPlus1.0!$AA101),"",EnergyPlus1.0!$AA101)</f>
        <v>40533</v>
      </c>
      <c r="M1292" s="887">
        <f>IF(ISBLANK(EnergyPlus1.0!$AB101),"",EnergyPlus1.0!$AB101)</f>
        <v>2</v>
      </c>
      <c r="N1292" s="123">
        <f>IF(ISBLANK(CodyRun!$Z101),"",CodyRun!$Z101)</f>
        <v>8.5399999999999991</v>
      </c>
      <c r="O1292" s="125">
        <f>IF(ISBLANK(CodyRun!$AA101),"",CodyRun!$AA101)</f>
        <v>355</v>
      </c>
      <c r="P1292" s="878">
        <f>IF(ISBLANK(CodyRun!$AB101),"",CodyRun!$AB101)</f>
        <v>20</v>
      </c>
      <c r="Q1292" s="123">
        <f>IF(ISBLANK('HOT3000'!$Z101),"",'HOT3000'!$Z101)</f>
        <v>24.04</v>
      </c>
      <c r="R1292" s="125">
        <f>IF(ISBLANK('HOT3000'!$AA101),"",'HOT3000'!$AA101)</f>
        <v>37726</v>
      </c>
      <c r="S1292" s="878">
        <f>IF(ISBLANK('HOT3000'!$AB101),"",'HOT3000'!$AB101)</f>
        <v>5</v>
      </c>
      <c r="T1292" s="123">
        <f>IF(ISBLANK(YourData!$Z101),"",YourData!$Z101)</f>
        <v>8.9566086349250131</v>
      </c>
      <c r="U1292" s="886" t="str">
        <f>IF(ISBLANK(YourData!$AA101),"",YourData!$AA101)</f>
        <v>21-Dec</v>
      </c>
      <c r="V1292" s="887">
        <f>IF(ISBLANK(YourData!$AB101),"",YourData!$AB101)</f>
        <v>2</v>
      </c>
      <c r="W1292" s="36"/>
      <c r="X1292" s="125"/>
      <c r="Y1292" s="878"/>
      <c r="Z1292" s="36"/>
      <c r="AA1292" s="125"/>
      <c r="AB1292" s="878"/>
    </row>
    <row r="1293" spans="1:28">
      <c r="A1293" s="884" t="s">
        <v>476</v>
      </c>
      <c r="B1293" s="123">
        <f>IF(ISBLANK('TRNSYS-TUD'!$Z102),"",'TRNSYS-TUD'!$Z102)</f>
        <v>8.4270099999999992</v>
      </c>
      <c r="C1293" s="11" t="str">
        <f>IF(ISBLANK('TRNSYS-TUD'!$AA102),"",'TRNSYS-TUD'!$AA102)</f>
        <v>20-Dec</v>
      </c>
      <c r="D1293" s="878">
        <f>IF(ISBLANK('TRNSYS-TUD'!$AB102),"",'TRNSYS-TUD'!$AB102)</f>
        <v>22</v>
      </c>
      <c r="E1293" s="123">
        <f>IF(ISBLANK('DOE22'!$Z102),"",'DOE22'!$Z102)</f>
        <v>8.17</v>
      </c>
      <c r="F1293" s="125">
        <f>IF(ISBLANK('DOE22'!$AA102),"",'DOE22'!$AA102)</f>
        <v>38341</v>
      </c>
      <c r="G1293" s="878">
        <f>IF(ISBLANK('DOE22'!$AB102),"",'DOE22'!$AB102)</f>
        <v>12</v>
      </c>
      <c r="H1293" s="123">
        <f>IF(ISBLANK(DOE21E!$Z102),"",DOE21E!$Z102)</f>
        <v>7.94</v>
      </c>
      <c r="I1293" s="125">
        <f>IF(ISBLANK(DOE21E!$AA102),"",DOE21E!$AA102)</f>
        <v>37975</v>
      </c>
      <c r="J1293" s="878">
        <f>IF(ISBLANK(DOE21E!$AB102),"",DOE21E!$AB102)</f>
        <v>11</v>
      </c>
      <c r="K1293" s="123">
        <f>IF(ISBLANK(EnergyPlus1.0!$Z102),"",EnergyPlus1.0!$Z102)</f>
        <v>8.9387887576149794</v>
      </c>
      <c r="L1293" s="886">
        <f>IF(ISBLANK(EnergyPlus1.0!$AA102),"",EnergyPlus1.0!$AA102)</f>
        <v>40533</v>
      </c>
      <c r="M1293" s="887">
        <f>IF(ISBLANK(EnergyPlus1.0!$AB102),"",EnergyPlus1.0!$AB102)</f>
        <v>2</v>
      </c>
      <c r="N1293" s="123">
        <f>IF(ISBLANK(CodyRun!$Z102),"",CodyRun!$Z102)</f>
        <v>8.5399999999999991</v>
      </c>
      <c r="O1293" s="125">
        <f>IF(ISBLANK(CodyRun!$AA102),"",CodyRun!$AA102)</f>
        <v>355</v>
      </c>
      <c r="P1293" s="878">
        <f>IF(ISBLANK(CodyRun!$AB102),"",CodyRun!$AB102)</f>
        <v>20</v>
      </c>
      <c r="Q1293" s="123">
        <f>IF(ISBLANK('HOT3000'!$Z102),"",'HOT3000'!$Z102)</f>
        <v>24.04</v>
      </c>
      <c r="R1293" s="125">
        <f>IF(ISBLANK('HOT3000'!$AA102),"",'HOT3000'!$AA102)</f>
        <v>37726</v>
      </c>
      <c r="S1293" s="878">
        <f>IF(ISBLANK('HOT3000'!$AB102),"",'HOT3000'!$AB102)</f>
        <v>5</v>
      </c>
      <c r="T1293" s="123">
        <f>IF(ISBLANK(YourData!$Z102),"",YourData!$Z102)</f>
        <v>8.9566086381445871</v>
      </c>
      <c r="U1293" s="886" t="str">
        <f>IF(ISBLANK(YourData!$AA102),"",YourData!$AA102)</f>
        <v>21-Dec</v>
      </c>
      <c r="V1293" s="887">
        <f>IF(ISBLANK(YourData!$AB102),"",YourData!$AB102)</f>
        <v>2</v>
      </c>
      <c r="W1293" s="36"/>
      <c r="X1293" s="125"/>
      <c r="Y1293" s="878"/>
      <c r="Z1293" s="36"/>
      <c r="AA1293" s="125"/>
      <c r="AB1293" s="878"/>
    </row>
    <row r="1294" spans="1:28">
      <c r="A1294" s="884" t="s">
        <v>478</v>
      </c>
      <c r="B1294" s="123">
        <f>IF(ISBLANK('TRNSYS-TUD'!$Z103),"",'TRNSYS-TUD'!$Z103)</f>
        <v>8.3052600000000005</v>
      </c>
      <c r="C1294" s="11" t="str">
        <f>IF(ISBLANK('TRNSYS-TUD'!$AA103),"",'TRNSYS-TUD'!$AA103)</f>
        <v>20-Dec</v>
      </c>
      <c r="D1294" s="878">
        <f>IF(ISBLANK('TRNSYS-TUD'!$AB103),"",'TRNSYS-TUD'!$AB103)</f>
        <v>22</v>
      </c>
      <c r="E1294" s="123">
        <f>IF(ISBLANK('DOE22'!$Z103),"",'DOE22'!$Z103)</f>
        <v>8.11</v>
      </c>
      <c r="F1294" s="125">
        <f>IF(ISBLANK('DOE22'!$AA103),"",'DOE22'!$AA103)</f>
        <v>38341</v>
      </c>
      <c r="G1294" s="878">
        <f>IF(ISBLANK('DOE22'!$AB103),"",'DOE22'!$AB103)</f>
        <v>12</v>
      </c>
      <c r="H1294" s="123">
        <f>IF(ISBLANK(DOE21E!$Z103),"",DOE21E!$Z103)</f>
        <v>7.89</v>
      </c>
      <c r="I1294" s="125">
        <f>IF(ISBLANK(DOE21E!$AA103),"",DOE21E!$AA103)</f>
        <v>37975</v>
      </c>
      <c r="J1294" s="878">
        <f>IF(ISBLANK(DOE21E!$AB103),"",DOE21E!$AB103)</f>
        <v>12</v>
      </c>
      <c r="K1294" s="123">
        <f>IF(ISBLANK(EnergyPlus1.0!$Z103),"",EnergyPlus1.0!$Z103)</f>
        <v>8.8349624790173493</v>
      </c>
      <c r="L1294" s="886">
        <f>IF(ISBLANK(EnergyPlus1.0!$AA103),"",EnergyPlus1.0!$AA103)</f>
        <v>40533</v>
      </c>
      <c r="M1294" s="887">
        <f>IF(ISBLANK(EnergyPlus1.0!$AB103),"",EnergyPlus1.0!$AB103)</f>
        <v>1</v>
      </c>
      <c r="N1294" s="123">
        <f>IF(ISBLANK(CodyRun!$Z103),"",CodyRun!$Z103)</f>
        <v>8.51</v>
      </c>
      <c r="O1294" s="125">
        <f>IF(ISBLANK(CodyRun!$AA103),"",CodyRun!$AA103)</f>
        <v>355</v>
      </c>
      <c r="P1294" s="878">
        <f>IF(ISBLANK(CodyRun!$AB103),"",CodyRun!$AB103)</f>
        <v>20</v>
      </c>
      <c r="Q1294" s="123">
        <f>IF(ISBLANK('HOT3000'!$Z103),"",'HOT3000'!$Z103)</f>
        <v>13.57</v>
      </c>
      <c r="R1294" s="125">
        <f>IF(ISBLANK('HOT3000'!$AA103),"",'HOT3000'!$AA103)</f>
        <v>37926</v>
      </c>
      <c r="S1294" s="878">
        <f>IF(ISBLANK('HOT3000'!$AB103),"",'HOT3000'!$AB103)</f>
        <v>7</v>
      </c>
      <c r="T1294" s="123">
        <f>IF(ISBLANK(YourData!$Z103),"",YourData!$Z103)</f>
        <v>8.8322686714648242</v>
      </c>
      <c r="U1294" s="886" t="str">
        <f>IF(ISBLANK(YourData!$AA103),"",YourData!$AA103)</f>
        <v>21-Dec</v>
      </c>
      <c r="V1294" s="887">
        <f>IF(ISBLANK(YourData!$AB103),"",YourData!$AB103)</f>
        <v>1</v>
      </c>
      <c r="W1294" s="36"/>
      <c r="X1294" s="125"/>
      <c r="Y1294" s="878"/>
      <c r="Z1294" s="36"/>
      <c r="AA1294" s="125"/>
      <c r="AB1294" s="878"/>
    </row>
    <row r="1295" spans="1:28">
      <c r="A1295" s="884" t="s">
        <v>479</v>
      </c>
      <c r="B1295" s="123">
        <f>IF(ISBLANK('TRNSYS-TUD'!$Z104),"",'TRNSYS-TUD'!$Z104)</f>
        <v>8.4140999999999995</v>
      </c>
      <c r="C1295" s="11" t="str">
        <f>IF(ISBLANK('TRNSYS-TUD'!$AA104),"",'TRNSYS-TUD'!$AA104)</f>
        <v>20-Dec</v>
      </c>
      <c r="D1295" s="878">
        <f>IF(ISBLANK('TRNSYS-TUD'!$AB104),"",'TRNSYS-TUD'!$AB104)</f>
        <v>22</v>
      </c>
      <c r="E1295" s="123">
        <f>IF(ISBLANK('DOE22'!$Z104),"",'DOE22'!$Z104)</f>
        <v>8.17</v>
      </c>
      <c r="F1295" s="125">
        <f>IF(ISBLANK('DOE22'!$AA104),"",'DOE22'!$AA104)</f>
        <v>38341</v>
      </c>
      <c r="G1295" s="878">
        <f>IF(ISBLANK('DOE22'!$AB104),"",'DOE22'!$AB104)</f>
        <v>12</v>
      </c>
      <c r="H1295" s="123">
        <f>IF(ISBLANK(DOE21E!$Z104),"",DOE21E!$Z104)</f>
        <v>7.94</v>
      </c>
      <c r="I1295" s="125">
        <f>IF(ISBLANK(DOE21E!$AA104),"",DOE21E!$AA104)</f>
        <v>37975</v>
      </c>
      <c r="J1295" s="878">
        <f>IF(ISBLANK(DOE21E!$AB104),"",DOE21E!$AB104)</f>
        <v>11</v>
      </c>
      <c r="K1295" s="123">
        <f>IF(ISBLANK(EnergyPlus1.0!$Z104),"",EnergyPlus1.0!$Z104)</f>
        <v>8.8977807339525494</v>
      </c>
      <c r="L1295" s="886">
        <f>IF(ISBLANK(EnergyPlus1.0!$AA104),"",EnergyPlus1.0!$AA104)</f>
        <v>40533</v>
      </c>
      <c r="M1295" s="887">
        <f>IF(ISBLANK(EnergyPlus1.0!$AB104),"",EnergyPlus1.0!$AB104)</f>
        <v>1</v>
      </c>
      <c r="N1295" s="123">
        <f>IF(ISBLANK(CodyRun!$Z104),"",CodyRun!$Z104)</f>
        <v>8.5399999999999991</v>
      </c>
      <c r="O1295" s="125">
        <f>IF(ISBLANK(CodyRun!$AA104),"",CodyRun!$AA104)</f>
        <v>355</v>
      </c>
      <c r="P1295" s="878">
        <f>IF(ISBLANK(CodyRun!$AB104),"",CodyRun!$AB104)</f>
        <v>20</v>
      </c>
      <c r="Q1295" s="123">
        <f>IF(ISBLANK('HOT3000'!$Z104),"",'HOT3000'!$Z104)</f>
        <v>15.98</v>
      </c>
      <c r="R1295" s="125">
        <f>IF(ISBLANK('HOT3000'!$AA104),"",'HOT3000'!$AA104)</f>
        <v>37723</v>
      </c>
      <c r="S1295" s="878">
        <f>IF(ISBLANK('HOT3000'!$AB104),"",'HOT3000'!$AB104)</f>
        <v>19</v>
      </c>
      <c r="T1295" s="123">
        <f>IF(ISBLANK(YourData!$Z104),"",YourData!$Z104)</f>
        <v>8.9024784150775123</v>
      </c>
      <c r="U1295" s="886" t="str">
        <f>IF(ISBLANK(YourData!$AA104),"",YourData!$AA104)</f>
        <v>21-Dec</v>
      </c>
      <c r="V1295" s="887">
        <f>IF(ISBLANK(YourData!$AB104),"",YourData!$AB104)</f>
        <v>1</v>
      </c>
      <c r="W1295" s="36"/>
      <c r="X1295" s="125"/>
      <c r="Y1295" s="878"/>
      <c r="Z1295" s="36"/>
      <c r="AA1295" s="125"/>
      <c r="AB1295" s="878"/>
    </row>
    <row r="1296" spans="1:28">
      <c r="A1296" s="884" t="s">
        <v>480</v>
      </c>
      <c r="B1296" s="123">
        <f>IF(ISBLANK('TRNSYS-TUD'!$Z105),"",'TRNSYS-TUD'!$Z105)</f>
        <v>8.4441500000000005</v>
      </c>
      <c r="C1296" s="11" t="str">
        <f>IF(ISBLANK('TRNSYS-TUD'!$AA105),"",'TRNSYS-TUD'!$AA105)</f>
        <v>20-Dec</v>
      </c>
      <c r="D1296" s="878">
        <f>IF(ISBLANK('TRNSYS-TUD'!$AB105),"",'TRNSYS-TUD'!$AB105)</f>
        <v>22</v>
      </c>
      <c r="E1296" s="123">
        <f>IF(ISBLANK('DOE22'!$Z105),"",'DOE22'!$Z105)</f>
        <v>8.17</v>
      </c>
      <c r="F1296" s="125">
        <f>IF(ISBLANK('DOE22'!$AA105),"",'DOE22'!$AA105)</f>
        <v>38341</v>
      </c>
      <c r="G1296" s="878">
        <f>IF(ISBLANK('DOE22'!$AB105),"",'DOE22'!$AB105)</f>
        <v>13</v>
      </c>
      <c r="H1296" s="123">
        <f>IF(ISBLANK(DOE21E!$Z105),"",DOE21E!$Z105)</f>
        <v>7.94</v>
      </c>
      <c r="I1296" s="125">
        <f>IF(ISBLANK(DOE21E!$AA105),"",DOE21E!$AA105)</f>
        <v>37975</v>
      </c>
      <c r="J1296" s="878">
        <f>IF(ISBLANK(DOE21E!$AB105),"",DOE21E!$AB105)</f>
        <v>12</v>
      </c>
      <c r="K1296" s="123">
        <f>IF(ISBLANK(EnergyPlus1.0!$Z105),"",EnergyPlus1.0!$Z105)</f>
        <v>9.0147035924762093</v>
      </c>
      <c r="L1296" s="886">
        <f>IF(ISBLANK(EnergyPlus1.0!$AA105),"",EnergyPlus1.0!$AA105)</f>
        <v>40533</v>
      </c>
      <c r="M1296" s="887">
        <f>IF(ISBLANK(EnergyPlus1.0!$AB105),"",EnergyPlus1.0!$AB105)</f>
        <v>2</v>
      </c>
      <c r="N1296" s="123">
        <f>IF(ISBLANK(CodyRun!$Z105),"",CodyRun!$Z105)</f>
        <v>8.5399999999999991</v>
      </c>
      <c r="O1296" s="125">
        <f>IF(ISBLANK(CodyRun!$AA105),"",CodyRun!$AA105)</f>
        <v>355</v>
      </c>
      <c r="P1296" s="878">
        <f>IF(ISBLANK(CodyRun!$AB105),"",CodyRun!$AB105)</f>
        <v>20</v>
      </c>
      <c r="Q1296" s="123">
        <f>IF(ISBLANK('HOT3000'!$Z105),"",'HOT3000'!$Z105)</f>
        <v>33.01</v>
      </c>
      <c r="R1296" s="125">
        <f>IF(ISBLANK('HOT3000'!$AA105),"",'HOT3000'!$AA105)</f>
        <v>37712</v>
      </c>
      <c r="S1296" s="878">
        <f>IF(ISBLANK('HOT3000'!$AB105),"",'HOT3000'!$AB105)</f>
        <v>8</v>
      </c>
      <c r="T1296" s="123">
        <f>IF(ISBLANK(YourData!$Z105),"",YourData!$Z105)</f>
        <v>9.0357074677325748</v>
      </c>
      <c r="U1296" s="886" t="str">
        <f>IF(ISBLANK(YourData!$AA105),"",YourData!$AA105)</f>
        <v>21-Dec</v>
      </c>
      <c r="V1296" s="887">
        <f>IF(ISBLANK(YourData!$AB105),"",YourData!$AB105)</f>
        <v>2</v>
      </c>
      <c r="W1296" s="36"/>
      <c r="X1296" s="125"/>
      <c r="Y1296" s="878"/>
      <c r="Z1296" s="36"/>
      <c r="AA1296" s="125"/>
      <c r="AB1296" s="878"/>
    </row>
    <row r="1297" spans="1:28">
      <c r="A1297" s="884" t="s">
        <v>481</v>
      </c>
      <c r="B1297" s="123">
        <f>IF(ISBLANK('TRNSYS-TUD'!$Z106),"",'TRNSYS-TUD'!$Z106)</f>
        <v>8.4215</v>
      </c>
      <c r="C1297" s="11" t="str">
        <f>IF(ISBLANK('TRNSYS-TUD'!$AA106),"",'TRNSYS-TUD'!$AA106)</f>
        <v>20-Dec</v>
      </c>
      <c r="D1297" s="878">
        <f>IF(ISBLANK('TRNSYS-TUD'!$AB106),"",'TRNSYS-TUD'!$AB106)</f>
        <v>22</v>
      </c>
      <c r="E1297" s="123">
        <f>IF(ISBLANK('DOE22'!$Z106),"",'DOE22'!$Z106)</f>
        <v>8.17</v>
      </c>
      <c r="F1297" s="125">
        <f>IF(ISBLANK('DOE22'!$AA106),"",'DOE22'!$AA106)</f>
        <v>38341</v>
      </c>
      <c r="G1297" s="878">
        <f>IF(ISBLANK('DOE22'!$AB106),"",'DOE22'!$AB106)</f>
        <v>12</v>
      </c>
      <c r="H1297" s="123">
        <f>IF(ISBLANK(DOE21E!$Z106),"",DOE21E!$Z106)</f>
        <v>7.94</v>
      </c>
      <c r="I1297" s="125">
        <f>IF(ISBLANK(DOE21E!$AA106),"",DOE21E!$AA106)</f>
        <v>37975</v>
      </c>
      <c r="J1297" s="878">
        <f>IF(ISBLANK(DOE21E!$AB106),"",DOE21E!$AB106)</f>
        <v>11</v>
      </c>
      <c r="K1297" s="123">
        <f>IF(ISBLANK(EnergyPlus1.0!$Z106),"",EnergyPlus1.0!$Z106)</f>
        <v>8.9381035803813695</v>
      </c>
      <c r="L1297" s="886">
        <f>IF(ISBLANK(EnergyPlus1.0!$AA106),"",EnergyPlus1.0!$AA106)</f>
        <v>40533</v>
      </c>
      <c r="M1297" s="887">
        <f>IF(ISBLANK(EnergyPlus1.0!$AB106),"",EnergyPlus1.0!$AB106)</f>
        <v>2</v>
      </c>
      <c r="N1297" s="123">
        <f>IF(ISBLANK(CodyRun!$Z106),"",CodyRun!$Z106)</f>
        <v>8.5399999999999991</v>
      </c>
      <c r="O1297" s="125">
        <f>IF(ISBLANK(CodyRun!$AA106),"",CodyRun!$AA106)</f>
        <v>355</v>
      </c>
      <c r="P1297" s="878">
        <f>IF(ISBLANK(CodyRun!$AB106),"",CodyRun!$AB106)</f>
        <v>20</v>
      </c>
      <c r="Q1297" s="123">
        <f>IF(ISBLANK('HOT3000'!$Z106),"",'HOT3000'!$Z106)</f>
        <v>24.04</v>
      </c>
      <c r="R1297" s="125">
        <f>IF(ISBLANK('HOT3000'!$AA106),"",'HOT3000'!$AA106)</f>
        <v>37726</v>
      </c>
      <c r="S1297" s="878">
        <f>IF(ISBLANK('HOT3000'!$AB106),"",'HOT3000'!$AB106)</f>
        <v>5</v>
      </c>
      <c r="T1297" s="123">
        <f>IF(ISBLANK(YourData!$Z106),"",YourData!$Z106)</f>
        <v>8.9513067813268634</v>
      </c>
      <c r="U1297" s="886" t="str">
        <f>IF(ISBLANK(YourData!$AA106),"",YourData!$AA106)</f>
        <v>21-Dec</v>
      </c>
      <c r="V1297" s="887">
        <f>IF(ISBLANK(YourData!$AB106),"",YourData!$AB106)</f>
        <v>2</v>
      </c>
      <c r="W1297" s="36"/>
      <c r="X1297" s="125"/>
      <c r="Y1297" s="878"/>
      <c r="Z1297" s="36"/>
      <c r="AA1297" s="125"/>
      <c r="AB1297" s="878"/>
    </row>
    <row r="1298" spans="1:28">
      <c r="A1298" s="884" t="s">
        <v>482</v>
      </c>
      <c r="B1298" s="123">
        <f>IF(ISBLANK('TRNSYS-TUD'!$Z107),"",'TRNSYS-TUD'!$Z107)</f>
        <v>8.2277799999999992</v>
      </c>
      <c r="C1298" s="11" t="str">
        <f>IF(ISBLANK('TRNSYS-TUD'!$AA107),"",'TRNSYS-TUD'!$AA107)</f>
        <v>20-Dec</v>
      </c>
      <c r="D1298" s="878">
        <f>IF(ISBLANK('TRNSYS-TUD'!$AB107),"",'TRNSYS-TUD'!$AB107)</f>
        <v>22</v>
      </c>
      <c r="E1298" s="123">
        <f>IF(ISBLANK('DOE22'!$Z107),"",'DOE22'!$Z107)</f>
        <v>8.11</v>
      </c>
      <c r="F1298" s="125">
        <f>IF(ISBLANK('DOE22'!$AA107),"",'DOE22'!$AA107)</f>
        <v>38341</v>
      </c>
      <c r="G1298" s="878">
        <f>IF(ISBLANK('DOE22'!$AB107),"",'DOE22'!$AB107)</f>
        <v>12</v>
      </c>
      <c r="H1298" s="123">
        <f>IF(ISBLANK(DOE21E!$Z107),"",DOE21E!$Z107)</f>
        <v>7.89</v>
      </c>
      <c r="I1298" s="125">
        <f>IF(ISBLANK(DOE21E!$AA107),"",DOE21E!$AA107)</f>
        <v>37975</v>
      </c>
      <c r="J1298" s="878">
        <f>IF(ISBLANK(DOE21E!$AB107),"",DOE21E!$AB107)</f>
        <v>12</v>
      </c>
      <c r="K1298" s="123">
        <f>IF(ISBLANK(EnergyPlus1.0!$Z107),"",EnergyPlus1.0!$Z107)</f>
        <v>8.8326749980271995</v>
      </c>
      <c r="L1298" s="886">
        <f>IF(ISBLANK(EnergyPlus1.0!$AA107),"",EnergyPlus1.0!$AA107)</f>
        <v>40533</v>
      </c>
      <c r="M1298" s="887">
        <f>IF(ISBLANK(EnergyPlus1.0!$AB107),"",EnergyPlus1.0!$AB107)</f>
        <v>1</v>
      </c>
      <c r="N1298" s="123">
        <f>IF(ISBLANK(CodyRun!$Z107),"",CodyRun!$Z107)</f>
        <v>8.51</v>
      </c>
      <c r="O1298" s="125">
        <f>IF(ISBLANK(CodyRun!$AA107),"",CodyRun!$AA107)</f>
        <v>355</v>
      </c>
      <c r="P1298" s="878">
        <f>IF(ISBLANK(CodyRun!$AB107),"",CodyRun!$AB107)</f>
        <v>20</v>
      </c>
      <c r="Q1298" s="123">
        <f>IF(ISBLANK('HOT3000'!$Z107),"",'HOT3000'!$Z107)</f>
        <v>14.95</v>
      </c>
      <c r="R1298" s="125">
        <f>IF(ISBLANK('HOT3000'!$AA107),"",'HOT3000'!$AA107)</f>
        <v>37974</v>
      </c>
      <c r="S1298" s="878">
        <f>IF(ISBLANK('HOT3000'!$AB107),"",'HOT3000'!$AB107)</f>
        <v>1</v>
      </c>
      <c r="T1298" s="123">
        <f>IF(ISBLANK(YourData!$Z107),"",YourData!$Z107)</f>
        <v>8.8311215790059308</v>
      </c>
      <c r="U1298" s="886" t="str">
        <f>IF(ISBLANK(YourData!$AA107),"",YourData!$AA107)</f>
        <v>21-Dec</v>
      </c>
      <c r="V1298" s="887">
        <f>IF(ISBLANK(YourData!$AB107),"",YourData!$AB107)</f>
        <v>1</v>
      </c>
      <c r="W1298" s="36"/>
      <c r="X1298" s="125"/>
      <c r="Y1298" s="878"/>
      <c r="Z1298" s="36"/>
      <c r="AA1298" s="125"/>
      <c r="AB1298" s="878"/>
    </row>
    <row r="1299" spans="1:28">
      <c r="A1299" s="884" t="s">
        <v>483</v>
      </c>
      <c r="B1299" s="123">
        <f>IF(ISBLANK('TRNSYS-TUD'!$Z108),"",'TRNSYS-TUD'!$Z108)</f>
        <v>8.4485600000000005</v>
      </c>
      <c r="C1299" s="11" t="str">
        <f>IF(ISBLANK('TRNSYS-TUD'!$AA108),"",'TRNSYS-TUD'!$AA108)</f>
        <v>20-Dec</v>
      </c>
      <c r="D1299" s="878">
        <f>IF(ISBLANK('TRNSYS-TUD'!$AB108),"",'TRNSYS-TUD'!$AB108)</f>
        <v>22</v>
      </c>
      <c r="E1299" s="123">
        <f>IF(ISBLANK('DOE22'!$Z108),"",'DOE22'!$Z108)</f>
        <v>8.17</v>
      </c>
      <c r="F1299" s="125">
        <f>IF(ISBLANK('DOE22'!$AA108),"",'DOE22'!$AA108)</f>
        <v>38341</v>
      </c>
      <c r="G1299" s="878">
        <f>IF(ISBLANK('DOE22'!$AB108),"",'DOE22'!$AB108)</f>
        <v>13</v>
      </c>
      <c r="H1299" s="123">
        <f>IF(ISBLANK(DOE21E!$Z108),"",DOE21E!$Z108)</f>
        <v>7.94</v>
      </c>
      <c r="I1299" s="125">
        <f>IF(ISBLANK(DOE21E!$AA108),"",DOE21E!$AA108)</f>
        <v>37975</v>
      </c>
      <c r="J1299" s="878">
        <f>IF(ISBLANK(DOE21E!$AB108),"",DOE21E!$AB108)</f>
        <v>12</v>
      </c>
      <c r="K1299" s="123">
        <f>IF(ISBLANK(EnergyPlus1.0!$Z108),"",EnergyPlus1.0!$Z108)</f>
        <v>9.0131631395212395</v>
      </c>
      <c r="L1299" s="886">
        <f>IF(ISBLANK(EnergyPlus1.0!$AA108),"",EnergyPlus1.0!$AA108)</f>
        <v>40533</v>
      </c>
      <c r="M1299" s="887">
        <f>IF(ISBLANK(EnergyPlus1.0!$AB108),"",EnergyPlus1.0!$AB108)</f>
        <v>2</v>
      </c>
      <c r="N1299" s="123">
        <f>IF(ISBLANK(CodyRun!$Z108),"",CodyRun!$Z108)</f>
        <v>8.5399999999999991</v>
      </c>
      <c r="O1299" s="125">
        <f>IF(ISBLANK(CodyRun!$AA108),"",CodyRun!$AA108)</f>
        <v>355</v>
      </c>
      <c r="P1299" s="878">
        <f>IF(ISBLANK(CodyRun!$AB108),"",CodyRun!$AB108)</f>
        <v>20</v>
      </c>
      <c r="Q1299" s="123">
        <f>IF(ISBLANK('HOT3000'!$Z108),"",'HOT3000'!$Z108)</f>
        <v>33.01</v>
      </c>
      <c r="R1299" s="125">
        <f>IF(ISBLANK('HOT3000'!$AA108),"",'HOT3000'!$AA108)</f>
        <v>37712</v>
      </c>
      <c r="S1299" s="878">
        <f>IF(ISBLANK('HOT3000'!$AB108),"",'HOT3000'!$AB108)</f>
        <v>8</v>
      </c>
      <c r="T1299" s="123">
        <f>IF(ISBLANK(YourData!$Z108),"",YourData!$Z108)</f>
        <v>9.0310237150420498</v>
      </c>
      <c r="U1299" s="886" t="str">
        <f>IF(ISBLANK(YourData!$AA108),"",YourData!$AA108)</f>
        <v>21-Dec</v>
      </c>
      <c r="V1299" s="887">
        <f>IF(ISBLANK(YourData!$AB108),"",YourData!$AB108)</f>
        <v>2</v>
      </c>
      <c r="W1299" s="36"/>
      <c r="X1299" s="125"/>
      <c r="Y1299" s="878"/>
      <c r="Z1299" s="36"/>
      <c r="AA1299" s="125"/>
      <c r="AB1299" s="878"/>
    </row>
    <row r="1300" spans="1:28">
      <c r="A1300" s="15"/>
      <c r="B1300" s="16"/>
      <c r="C1300" s="16"/>
      <c r="D1300" s="121"/>
      <c r="E1300" s="123"/>
      <c r="F1300" s="125"/>
      <c r="G1300" s="121"/>
      <c r="H1300" s="123"/>
      <c r="I1300" s="125"/>
      <c r="J1300" s="121"/>
      <c r="K1300" s="123"/>
      <c r="L1300" s="16"/>
      <c r="M1300" s="121"/>
      <c r="N1300" s="119"/>
      <c r="P1300" s="320"/>
      <c r="Q1300" s="119"/>
      <c r="R1300" s="2"/>
      <c r="S1300" s="114"/>
      <c r="V1300" s="2"/>
      <c r="W1300" s="2"/>
      <c r="X1300" s="2"/>
      <c r="Y1300" s="2"/>
      <c r="Z1300" s="2"/>
      <c r="AA1300" s="2"/>
      <c r="AB1300" s="2"/>
    </row>
    <row r="1301" spans="1:28">
      <c r="A1301" s="15"/>
      <c r="B1301" s="16"/>
      <c r="C1301" s="16"/>
      <c r="D1301" s="121"/>
      <c r="E1301" s="123"/>
      <c r="F1301" s="125"/>
      <c r="G1301" s="121"/>
      <c r="H1301" s="123"/>
      <c r="I1301" s="125"/>
      <c r="J1301" s="121"/>
      <c r="K1301" s="123"/>
      <c r="L1301" s="16"/>
      <c r="M1301" s="121"/>
      <c r="N1301" s="119"/>
      <c r="P1301" s="320"/>
      <c r="Q1301" s="119"/>
      <c r="R1301" s="2"/>
      <c r="S1301" s="114"/>
      <c r="V1301" s="2"/>
      <c r="W1301" s="2"/>
      <c r="X1301" s="2"/>
      <c r="Y1301" s="2"/>
      <c r="Z1301" s="2"/>
      <c r="AA1301" s="2"/>
      <c r="AB1301" s="2"/>
    </row>
    <row r="1302" spans="1:28">
      <c r="A1302" s="15"/>
      <c r="B1302" s="16"/>
      <c r="C1302" s="16"/>
      <c r="D1302" s="121"/>
      <c r="E1302" s="123"/>
      <c r="F1302" s="125"/>
      <c r="G1302" s="121"/>
      <c r="H1302" s="123"/>
      <c r="I1302" s="125"/>
      <c r="J1302" s="121"/>
      <c r="K1302" s="123"/>
      <c r="L1302" s="16"/>
      <c r="M1302" s="121"/>
      <c r="N1302" s="119"/>
      <c r="P1302" s="320"/>
      <c r="Q1302" s="119"/>
      <c r="R1302" s="2"/>
      <c r="S1302" s="114"/>
      <c r="V1302" s="2"/>
      <c r="W1302" s="2"/>
      <c r="X1302" s="2"/>
      <c r="Y1302" s="2"/>
      <c r="Z1302" s="2"/>
      <c r="AA1302" s="2"/>
      <c r="AB1302" s="2"/>
    </row>
    <row r="1303" spans="1:28">
      <c r="A1303" s="15"/>
      <c r="B1303" s="16"/>
      <c r="C1303" s="16"/>
      <c r="D1303" s="121"/>
      <c r="E1303" s="123"/>
      <c r="F1303" s="125"/>
      <c r="G1303" s="121"/>
      <c r="H1303" s="123"/>
      <c r="I1303" s="125"/>
      <c r="J1303" s="121"/>
      <c r="K1303" s="123"/>
      <c r="L1303" s="16"/>
      <c r="M1303" s="121"/>
      <c r="N1303" s="119"/>
      <c r="P1303" s="320"/>
      <c r="Q1303" s="119"/>
      <c r="R1303" s="2"/>
      <c r="S1303" s="114"/>
      <c r="V1303" s="2"/>
      <c r="W1303" s="2"/>
      <c r="X1303" s="2"/>
      <c r="Y1303" s="2"/>
      <c r="Z1303" s="2"/>
      <c r="AA1303" s="2"/>
      <c r="AB1303" s="2"/>
    </row>
    <row r="1304" spans="1:28">
      <c r="A1304" s="15"/>
      <c r="B1304" s="16"/>
      <c r="C1304" s="16"/>
      <c r="D1304" s="121"/>
      <c r="E1304" s="123"/>
      <c r="F1304" s="125"/>
      <c r="G1304" s="121"/>
      <c r="H1304" s="123"/>
      <c r="I1304" s="125"/>
      <c r="J1304" s="121"/>
      <c r="K1304" s="123"/>
      <c r="L1304" s="16"/>
      <c r="M1304" s="121"/>
      <c r="N1304" s="119"/>
      <c r="P1304" s="320"/>
      <c r="Q1304" s="119"/>
      <c r="R1304" s="2"/>
      <c r="S1304" s="114"/>
      <c r="V1304" s="2"/>
      <c r="W1304" s="2"/>
      <c r="X1304" s="2"/>
      <c r="Y1304" s="2"/>
      <c r="Z1304" s="2"/>
      <c r="AA1304" s="2"/>
      <c r="AB1304" s="2"/>
    </row>
    <row r="1305" spans="1:28">
      <c r="A1305" s="15"/>
      <c r="B1305" s="16"/>
      <c r="C1305" s="16"/>
      <c r="D1305" s="121"/>
      <c r="E1305" s="123"/>
      <c r="F1305" s="125"/>
      <c r="G1305" s="121"/>
      <c r="H1305" s="123"/>
      <c r="I1305" s="125"/>
      <c r="J1305" s="121"/>
      <c r="K1305" s="123"/>
      <c r="L1305" s="16"/>
      <c r="M1305" s="121"/>
      <c r="N1305" s="119"/>
      <c r="P1305" s="320"/>
      <c r="Q1305" s="119"/>
      <c r="R1305" s="2"/>
      <c r="S1305" s="114"/>
      <c r="V1305" s="2"/>
      <c r="W1305" s="2"/>
      <c r="X1305" s="2"/>
      <c r="Y1305" s="2"/>
      <c r="Z1305" s="2"/>
      <c r="AA1305" s="2"/>
      <c r="AB1305" s="2"/>
    </row>
    <row r="1306" spans="1:28">
      <c r="A1306" s="15"/>
      <c r="B1306" s="16"/>
      <c r="C1306" s="16"/>
      <c r="D1306" s="121"/>
      <c r="E1306" s="123"/>
      <c r="F1306" s="125"/>
      <c r="G1306" s="121"/>
      <c r="H1306" s="123"/>
      <c r="I1306" s="125"/>
      <c r="J1306" s="121"/>
      <c r="K1306" s="123"/>
      <c r="L1306" s="16"/>
      <c r="M1306" s="121"/>
      <c r="N1306" s="119"/>
      <c r="P1306" s="320"/>
      <c r="Q1306" s="119"/>
      <c r="R1306" s="2"/>
      <c r="S1306" s="114"/>
      <c r="V1306" s="2"/>
      <c r="W1306" s="2"/>
      <c r="X1306" s="2"/>
      <c r="Y1306" s="2"/>
      <c r="Z1306" s="2"/>
      <c r="AA1306" s="2"/>
      <c r="AB1306" s="2"/>
    </row>
    <row r="1307" spans="1:28">
      <c r="A1307" s="2" t="s">
        <v>245</v>
      </c>
      <c r="B1307" s="36"/>
      <c r="C1307" s="12"/>
      <c r="D1307" s="121"/>
      <c r="E1307" s="36"/>
      <c r="F1307" s="124"/>
      <c r="G1307" s="121"/>
      <c r="H1307" s="120"/>
      <c r="I1307" s="124"/>
      <c r="J1307" s="121"/>
      <c r="K1307" s="120"/>
      <c r="L1307" s="120"/>
      <c r="M1307" s="121"/>
      <c r="N1307" s="119"/>
      <c r="O1307" s="119"/>
      <c r="P1307" s="320"/>
      <c r="Q1307" s="119"/>
      <c r="R1307" s="120"/>
      <c r="S1307" s="121"/>
      <c r="V1307" s="2"/>
      <c r="W1307" s="2"/>
      <c r="X1307" s="2"/>
      <c r="Y1307" s="2"/>
      <c r="Z1307" s="2"/>
      <c r="AA1307" s="2"/>
      <c r="AB1307" s="2"/>
    </row>
    <row r="1308" spans="1:28">
      <c r="A1308" s="2"/>
      <c r="B1308" s="10"/>
      <c r="D1308" s="115"/>
      <c r="E1308" s="10"/>
      <c r="F1308" s="119"/>
      <c r="G1308" s="320"/>
      <c r="H1308" s="34"/>
      <c r="I1308" s="120"/>
      <c r="J1308" s="121"/>
      <c r="K1308" s="10"/>
      <c r="L1308" s="120"/>
      <c r="M1308" s="121"/>
      <c r="N1308" s="10"/>
      <c r="O1308" s="119"/>
      <c r="P1308" s="320"/>
      <c r="Q1308" s="119"/>
      <c r="R1308" s="120"/>
      <c r="S1308" s="121"/>
      <c r="V1308" s="2"/>
      <c r="W1308" s="2"/>
      <c r="X1308" s="2"/>
      <c r="Y1308" s="2"/>
      <c r="Z1308" s="2"/>
      <c r="AA1308" s="2"/>
      <c r="AB1308" s="2"/>
    </row>
    <row r="1309" spans="1:28">
      <c r="A1309" s="883"/>
      <c r="B1309" s="10" t="s">
        <v>237</v>
      </c>
      <c r="C1309" t="s">
        <v>75</v>
      </c>
      <c r="D1309" s="45" t="s">
        <v>76</v>
      </c>
      <c r="E1309" s="10" t="s">
        <v>249</v>
      </c>
      <c r="F1309" s="119" t="s">
        <v>75</v>
      </c>
      <c r="G1309" s="45" t="s">
        <v>76</v>
      </c>
      <c r="H1309" s="10" t="s">
        <v>250</v>
      </c>
      <c r="I1309" s="119" t="s">
        <v>75</v>
      </c>
      <c r="J1309" s="45" t="s">
        <v>76</v>
      </c>
      <c r="K1309" s="10" t="s">
        <v>357</v>
      </c>
      <c r="L1309" s="119" t="s">
        <v>75</v>
      </c>
      <c r="M1309" s="45" t="s">
        <v>76</v>
      </c>
      <c r="N1309" s="10" t="s">
        <v>304</v>
      </c>
      <c r="O1309" s="119" t="s">
        <v>75</v>
      </c>
      <c r="P1309" s="45" t="s">
        <v>76</v>
      </c>
      <c r="Q1309" s="10" t="s">
        <v>384</v>
      </c>
      <c r="R1309" s="119" t="s">
        <v>75</v>
      </c>
      <c r="S1309" s="45" t="s">
        <v>76</v>
      </c>
      <c r="T1309" s="10" t="str">
        <f>YourData!$J$4</f>
        <v>Tested Prg</v>
      </c>
      <c r="U1309" s="119" t="s">
        <v>75</v>
      </c>
      <c r="V1309" s="45" t="s">
        <v>76</v>
      </c>
      <c r="W1309" s="10"/>
      <c r="X1309" s="119"/>
      <c r="Y1309" s="45"/>
      <c r="Z1309" s="10"/>
      <c r="AA1309" s="119"/>
      <c r="AB1309" s="45"/>
    </row>
    <row r="1310" spans="1:28">
      <c r="A1310" s="884" t="s">
        <v>445</v>
      </c>
      <c r="B1310" s="122">
        <f>IF(ISBLANK('TRNSYS-TUD'!$AC89),"",'TRNSYS-TUD'!$AC89)</f>
        <v>1.3284300000000001E-2</v>
      </c>
      <c r="C1310" s="11" t="str">
        <f>IF(ISBLANK('TRNSYS-TUD'!$AD89),"",'TRNSYS-TUD'!$AD89)</f>
        <v>16-Nov</v>
      </c>
      <c r="D1310" s="878">
        <f>IF(ISBLANK('TRNSYS-TUD'!$AE89),"",'TRNSYS-TUD'!$AE89)</f>
        <v>17</v>
      </c>
      <c r="E1310" s="122">
        <f>IF(ISBLANK('DOE22'!$AC89),"",'DOE22'!$AC89)</f>
        <v>1.38E-2</v>
      </c>
      <c r="F1310" s="125">
        <f>IF(ISBLANK('DOE22'!$AD89),"",'DOE22'!$AD89)</f>
        <v>37211</v>
      </c>
      <c r="G1310" s="878">
        <f>IF(ISBLANK('DOE22'!$AE89),"",'DOE22'!$AE89)</f>
        <v>16</v>
      </c>
      <c r="H1310" s="122">
        <f>IF(ISBLANK(DOE21E!$AC89),"",DOE21E!$AC89)</f>
        <v>1.37E-2</v>
      </c>
      <c r="I1310" s="125">
        <f>IF(ISBLANK(DOE21E!$AD89),"",DOE21E!$AD89)</f>
        <v>37941</v>
      </c>
      <c r="J1310" s="878">
        <f>IF(ISBLANK(DOE21E!$AE89),"",DOE21E!$AE89)</f>
        <v>16</v>
      </c>
      <c r="K1310" s="122">
        <f>IF(ISBLANK(EnergyPlus1.0!$AC89),"",EnergyPlus1.0!$AC89)</f>
        <v>1.3626206691915201E-2</v>
      </c>
      <c r="L1310" s="886">
        <f>IF(ISBLANK(EnergyPlus1.0!$AD89),"",EnergyPlus1.0!$AD89)</f>
        <v>40498</v>
      </c>
      <c r="M1310" s="887">
        <f>IF(ISBLANK(EnergyPlus1.0!$AE89),"",EnergyPlus1.0!$AE89)</f>
        <v>17</v>
      </c>
      <c r="N1310" s="122">
        <f>IF(ISBLANK(CodyRun!$AC89),"",CodyRun!$AC89)</f>
        <v>1.3457E-2</v>
      </c>
      <c r="O1310" s="125">
        <f>IF(ISBLANK(CodyRun!$AD89),"",CodyRun!$AD89)</f>
        <v>321</v>
      </c>
      <c r="P1310" s="878">
        <f>IF(ISBLANK(CodyRun!$AE89),"",CodyRun!$AE89)</f>
        <v>16</v>
      </c>
      <c r="Q1310" s="122">
        <f>IF(ISBLANK('HOT3000'!$AC89),"",'HOT3000'!$AC89)</f>
        <v>1.34E-2</v>
      </c>
      <c r="R1310" s="125">
        <f>IF(ISBLANK('HOT3000'!$AD89),"",'HOT3000'!$AD89)</f>
        <v>37941</v>
      </c>
      <c r="S1310" s="878">
        <f>IF(ISBLANK('HOT3000'!$AE89),"",'HOT3000'!$AE89)</f>
        <v>16</v>
      </c>
      <c r="T1310" s="122">
        <f>IF(ISBLANK(YourData!$AC89),"",YourData!$AC89)</f>
        <v>1.3520866237640809E-2</v>
      </c>
      <c r="U1310" s="886" t="str">
        <f>IF(ISBLANK(YourData!$AD89),"",YourData!$AD89)</f>
        <v>16-Nov</v>
      </c>
      <c r="V1310" s="887">
        <f>IF(ISBLANK(YourData!$AE89),"",YourData!$AE89)</f>
        <v>17</v>
      </c>
      <c r="W1310" s="36"/>
      <c r="X1310" s="125"/>
      <c r="Y1310" s="878"/>
      <c r="Z1310" s="36"/>
      <c r="AA1310" s="125"/>
      <c r="AB1310" s="878"/>
    </row>
    <row r="1311" spans="1:28">
      <c r="A1311" s="884" t="s">
        <v>446</v>
      </c>
      <c r="B1311" s="122">
        <f>IF(ISBLANK('TRNSYS-TUD'!$AC90),"",'TRNSYS-TUD'!$AC90)</f>
        <v>1.57501E-2</v>
      </c>
      <c r="C1311" s="11" t="str">
        <f>IF(ISBLANK('TRNSYS-TUD'!$AD90),"",'TRNSYS-TUD'!$AD90)</f>
        <v>01-Oct</v>
      </c>
      <c r="D1311" s="878">
        <f>IF(ISBLANK('TRNSYS-TUD'!$AE90),"",'TRNSYS-TUD'!$AE90)</f>
        <v>23</v>
      </c>
      <c r="E1311" s="122">
        <f>IF(ISBLANK('DOE22'!$AC90),"",'DOE22'!$AC90)</f>
        <v>1.8800000000000001E-2</v>
      </c>
      <c r="F1311" s="125">
        <f>IF(ISBLANK('DOE22'!$AD90),"",'DOE22'!$AD90)</f>
        <v>37544</v>
      </c>
      <c r="G1311" s="878">
        <f>IF(ISBLANK('DOE22'!$AE90),"",'DOE22'!$AE90)</f>
        <v>9</v>
      </c>
      <c r="H1311" s="122">
        <f>IF(ISBLANK(DOE21E!$AC90),"",DOE21E!$AC90)</f>
        <v>1.89E-2</v>
      </c>
      <c r="I1311" s="125">
        <f>IF(ISBLANK(DOE21E!$AD90),"",DOE21E!$AD90)</f>
        <v>37544</v>
      </c>
      <c r="J1311" s="878">
        <f>IF(ISBLANK(DOE21E!$AE90),"",DOE21E!$AE90)</f>
        <v>9</v>
      </c>
      <c r="K1311" s="122">
        <f>IF(ISBLANK(EnergyPlus1.0!$AC90),"",EnergyPlus1.0!$AC90)</f>
        <v>1.5637426403087198E-2</v>
      </c>
      <c r="L1311" s="886">
        <f>IF(ISBLANK(EnergyPlus1.0!$AD90),"",EnergyPlus1.0!$AD90)</f>
        <v>40452</v>
      </c>
      <c r="M1311" s="887">
        <f>IF(ISBLANK(EnergyPlus1.0!$AE90),"",EnergyPlus1.0!$AE90)</f>
        <v>8</v>
      </c>
      <c r="N1311" s="122">
        <f>IF(ISBLANK(CodyRun!$AC90),"",CodyRun!$AC90)</f>
        <v>1.5432E-2</v>
      </c>
      <c r="O1311" s="125">
        <f>IF(ISBLANK(CodyRun!$AD90),"",CodyRun!$AD90)</f>
        <v>276</v>
      </c>
      <c r="P1311" s="878">
        <f>IF(ISBLANK(CodyRun!$AE90),"",CodyRun!$AE90)</f>
        <v>8</v>
      </c>
      <c r="Q1311" s="122">
        <f>IF(ISBLANK('HOT3000'!$AC90),"",'HOT3000'!$AC90)</f>
        <v>1.5699999999999999E-2</v>
      </c>
      <c r="R1311" s="125">
        <f>IF(ISBLANK('HOT3000'!$AD90),"",'HOT3000'!$AD90)</f>
        <v>37896</v>
      </c>
      <c r="S1311" s="878">
        <f>IF(ISBLANK('HOT3000'!$AE90),"",'HOT3000'!$AE90)</f>
        <v>8</v>
      </c>
      <c r="T1311" s="122">
        <f>IF(ISBLANK(YourData!$AC90),"",YourData!$AC90)</f>
        <v>1.5501818565085953E-2</v>
      </c>
      <c r="U1311" s="886" t="str">
        <f>IF(ISBLANK(YourData!$AD90),"",YourData!$AD90)</f>
        <v>01-Oct</v>
      </c>
      <c r="V1311" s="887">
        <f>IF(ISBLANK(YourData!$AE90),"",YourData!$AE90)</f>
        <v>8</v>
      </c>
      <c r="W1311" s="36"/>
      <c r="X1311" s="125"/>
      <c r="Y1311" s="878"/>
      <c r="Z1311" s="36"/>
      <c r="AA1311" s="125"/>
      <c r="AB1311" s="878"/>
    </row>
    <row r="1312" spans="1:28">
      <c r="A1312" s="884" t="s">
        <v>447</v>
      </c>
      <c r="B1312" s="122">
        <f>IF(ISBLANK('TRNSYS-TUD'!$AC91),"",'TRNSYS-TUD'!$AC91)</f>
        <v>1.8016899999999999E-2</v>
      </c>
      <c r="C1312" s="11" t="str">
        <f>IF(ISBLANK('TRNSYS-TUD'!$AD91),"",'TRNSYS-TUD'!$AD91)</f>
        <v>10-Jul</v>
      </c>
      <c r="D1312" s="878">
        <f>IF(ISBLANK('TRNSYS-TUD'!$AE91),"",'TRNSYS-TUD'!$AE91)</f>
        <v>13</v>
      </c>
      <c r="E1312" s="122">
        <f>IF(ISBLANK('DOE22'!$AC91),"",'DOE22'!$AC91)</f>
        <v>1.77E-2</v>
      </c>
      <c r="F1312" s="125">
        <f>IF(ISBLANK('DOE22'!$AD91),"",'DOE22'!$AD91)</f>
        <v>37447</v>
      </c>
      <c r="G1312" s="878">
        <f>IF(ISBLANK('DOE22'!$AE91),"",'DOE22'!$AE91)</f>
        <v>12</v>
      </c>
      <c r="H1312" s="122">
        <f>IF(ISBLANK(DOE21E!$AC91),"",DOE21E!$AC91)</f>
        <v>1.7600000000000001E-2</v>
      </c>
      <c r="I1312" s="125">
        <f>IF(ISBLANK(DOE21E!$AD91),"",DOE21E!$AD91)</f>
        <v>37447</v>
      </c>
      <c r="J1312" s="878">
        <f>IF(ISBLANK(DOE21E!$AE91),"",DOE21E!$AE91)</f>
        <v>12</v>
      </c>
      <c r="K1312" s="122">
        <f>IF(ISBLANK(EnergyPlus1.0!$AC91),"",EnergyPlus1.0!$AC91)</f>
        <v>1.78073313815993E-2</v>
      </c>
      <c r="L1312" s="886">
        <f>IF(ISBLANK(EnergyPlus1.0!$AD91),"",EnergyPlus1.0!$AD91)</f>
        <v>40369</v>
      </c>
      <c r="M1312" s="887">
        <f>IF(ISBLANK(EnergyPlus1.0!$AE91),"",EnergyPlus1.0!$AE91)</f>
        <v>13</v>
      </c>
      <c r="N1312" s="122">
        <f>IF(ISBLANK(CodyRun!$AC91),"",CodyRun!$AC91)</f>
        <v>1.7547E-2</v>
      </c>
      <c r="O1312" s="125">
        <f>IF(ISBLANK(CodyRun!$AD91),"",CodyRun!$AD91)</f>
        <v>192</v>
      </c>
      <c r="P1312" s="878">
        <f>IF(ISBLANK(CodyRun!$AE91),"",CodyRun!$AE91)</f>
        <v>12</v>
      </c>
      <c r="Q1312" s="122">
        <f>IF(ISBLANK('HOT3000'!$AC91),"",'HOT3000'!$AC91)</f>
        <v>1.77E-2</v>
      </c>
      <c r="R1312" s="125">
        <f>IF(ISBLANK('HOT3000'!$AD91),"",'HOT3000'!$AD91)</f>
        <v>37812</v>
      </c>
      <c r="S1312" s="878">
        <f>IF(ISBLANK('HOT3000'!$AE91),"",'HOT3000'!$AE91)</f>
        <v>12</v>
      </c>
      <c r="T1312" s="122">
        <f>IF(ISBLANK(YourData!$AC91),"",YourData!$AC91)</f>
        <v>1.7702467399851082E-2</v>
      </c>
      <c r="U1312" s="886" t="str">
        <f>IF(ISBLANK(YourData!$AD91),"",YourData!$AD91)</f>
        <v>01-Oct</v>
      </c>
      <c r="V1312" s="887">
        <f>IF(ISBLANK(YourData!$AE91),"",YourData!$AE91)</f>
        <v>11</v>
      </c>
      <c r="W1312" s="36"/>
      <c r="X1312" s="125"/>
      <c r="Y1312" s="878"/>
      <c r="Z1312" s="36"/>
      <c r="AA1312" s="125"/>
      <c r="AB1312" s="878"/>
    </row>
    <row r="1313" spans="1:28">
      <c r="A1313" s="884" t="s">
        <v>448</v>
      </c>
      <c r="B1313" s="122">
        <f>IF(ISBLANK('TRNSYS-TUD'!$AC92),"",'TRNSYS-TUD'!$AC92)</f>
        <v>1.7651400000000001E-2</v>
      </c>
      <c r="C1313" s="11" t="str">
        <f>IF(ISBLANK('TRNSYS-TUD'!$AD92),"",'TRNSYS-TUD'!$AD92)</f>
        <v>10-Jul</v>
      </c>
      <c r="D1313" s="878">
        <f>IF(ISBLANK('TRNSYS-TUD'!$AE92),"",'TRNSYS-TUD'!$AE92)</f>
        <v>12</v>
      </c>
      <c r="E1313" s="122">
        <f>IF(ISBLANK('DOE22'!$AC92),"",'DOE22'!$AC92)</f>
        <v>1.78E-2</v>
      </c>
      <c r="F1313" s="125">
        <f>IF(ISBLANK('DOE22'!$AD92),"",'DOE22'!$AD92)</f>
        <v>37896</v>
      </c>
      <c r="G1313" s="878">
        <f>IF(ISBLANK('DOE22'!$AE92),"",'DOE22'!$AE92)</f>
        <v>9</v>
      </c>
      <c r="H1313" s="122">
        <f>IF(ISBLANK(DOE21E!$AC92),"",DOE21E!$AC92)</f>
        <v>1.77E-2</v>
      </c>
      <c r="I1313" s="125">
        <f>IF(ISBLANK(DOE21E!$AD92),"",DOE21E!$AD92)</f>
        <v>37447</v>
      </c>
      <c r="J1313" s="878">
        <f>IF(ISBLANK(DOE21E!$AE92),"",DOE21E!$AE92)</f>
        <v>13</v>
      </c>
      <c r="K1313" s="122">
        <f>IF(ISBLANK(EnergyPlus1.0!$AC92),"",EnergyPlus1.0!$AC92)</f>
        <v>1.7933603956252899E-2</v>
      </c>
      <c r="L1313" s="886">
        <f>IF(ISBLANK(EnergyPlus1.0!$AD92),"",EnergyPlus1.0!$AD92)</f>
        <v>40369</v>
      </c>
      <c r="M1313" s="887">
        <f>IF(ISBLANK(EnergyPlus1.0!$AE92),"",EnergyPlus1.0!$AE92)</f>
        <v>12</v>
      </c>
      <c r="N1313" s="122">
        <f>IF(ISBLANK(CodyRun!$AC92),"",CodyRun!$AC92)</f>
        <v>1.7045000000000001E-2</v>
      </c>
      <c r="O1313" s="125">
        <f>IF(ISBLANK(CodyRun!$AD92),"",CodyRun!$AD92)</f>
        <v>192</v>
      </c>
      <c r="P1313" s="878">
        <f>IF(ISBLANK(CodyRun!$AE92),"",CodyRun!$AE92)</f>
        <v>13</v>
      </c>
      <c r="Q1313" s="122">
        <f>IF(ISBLANK('HOT3000'!$AC92),"",'HOT3000'!$AC92)</f>
        <v>1.77E-2</v>
      </c>
      <c r="R1313" s="125">
        <f>IF(ISBLANK('HOT3000'!$AD92),"",'HOT3000'!$AD92)</f>
        <v>37812</v>
      </c>
      <c r="S1313" s="878">
        <f>IF(ISBLANK('HOT3000'!$AE92),"",'HOT3000'!$AE92)</f>
        <v>12</v>
      </c>
      <c r="T1313" s="122">
        <f>IF(ISBLANK(YourData!$AC92),"",YourData!$AC92)</f>
        <v>1.7823454426317012E-2</v>
      </c>
      <c r="U1313" s="886" t="str">
        <f>IF(ISBLANK(YourData!$AD92),"",YourData!$AD92)</f>
        <v>10-Jul</v>
      </c>
      <c r="V1313" s="887">
        <f>IF(ISBLANK(YourData!$AE92),"",YourData!$AE92)</f>
        <v>12</v>
      </c>
      <c r="W1313" s="36"/>
      <c r="X1313" s="125"/>
      <c r="Y1313" s="878"/>
      <c r="Z1313" s="36"/>
      <c r="AA1313" s="125"/>
      <c r="AB1313" s="878"/>
    </row>
    <row r="1314" spans="1:28">
      <c r="A1314" s="884" t="s">
        <v>449</v>
      </c>
      <c r="B1314" s="122">
        <f>IF(ISBLANK('TRNSYS-TUD'!$AC93),"",'TRNSYS-TUD'!$AC93)</f>
        <v>1.7871399999999999E-2</v>
      </c>
      <c r="C1314" s="11" t="str">
        <f>IF(ISBLANK('TRNSYS-TUD'!$AD93),"",'TRNSYS-TUD'!$AD93)</f>
        <v>10-Jul</v>
      </c>
      <c r="D1314" s="878">
        <f>IF(ISBLANK('TRNSYS-TUD'!$AE93),"",'TRNSYS-TUD'!$AE93)</f>
        <v>13</v>
      </c>
      <c r="E1314" s="122">
        <f>IF(ISBLANK('DOE22'!$AC93),"",'DOE22'!$AC93)</f>
        <v>1.77E-2</v>
      </c>
      <c r="F1314" s="125">
        <f>IF(ISBLANK('DOE22'!$AD93),"",'DOE22'!$AD93)</f>
        <v>37447</v>
      </c>
      <c r="G1314" s="878">
        <f>IF(ISBLANK('DOE22'!$AE93),"",'DOE22'!$AE93)</f>
        <v>12</v>
      </c>
      <c r="H1314" s="122">
        <f>IF(ISBLANK(DOE21E!$AC93),"",DOE21E!$AC93)</f>
        <v>1.7399999999999999E-2</v>
      </c>
      <c r="I1314" s="125">
        <f>IF(ISBLANK(DOE21E!$AD93),"",DOE21E!$AD93)</f>
        <v>37447</v>
      </c>
      <c r="J1314" s="878">
        <f>IF(ISBLANK(DOE21E!$AE93),"",DOE21E!$AE93)</f>
        <v>12</v>
      </c>
      <c r="K1314" s="122">
        <f>IF(ISBLANK(EnergyPlus1.0!$AC93),"",EnergyPlus1.0!$AC93)</f>
        <v>1.7786988867749501E-2</v>
      </c>
      <c r="L1314" s="886">
        <f>IF(ISBLANK(EnergyPlus1.0!$AD93),"",EnergyPlus1.0!$AD93)</f>
        <v>40369</v>
      </c>
      <c r="M1314" s="887">
        <f>IF(ISBLANK(EnergyPlus1.0!$AE93),"",EnergyPlus1.0!$AE93)</f>
        <v>12</v>
      </c>
      <c r="N1314" s="122">
        <f>IF(ISBLANK(CodyRun!$AC93),"",CodyRun!$AC93)</f>
        <v>1.7271999999999999E-2</v>
      </c>
      <c r="O1314" s="125">
        <f>IF(ISBLANK(CodyRun!$AD93),"",CodyRun!$AD93)</f>
        <v>192</v>
      </c>
      <c r="P1314" s="878">
        <f>IF(ISBLANK(CodyRun!$AE93),"",CodyRun!$AE93)</f>
        <v>13</v>
      </c>
      <c r="Q1314" s="122">
        <f>IF(ISBLANK('HOT3000'!$AC93),"",'HOT3000'!$AC93)</f>
        <v>1.77E-2</v>
      </c>
      <c r="R1314" s="125">
        <f>IF(ISBLANK('HOT3000'!$AD93),"",'HOT3000'!$AD93)</f>
        <v>37812</v>
      </c>
      <c r="S1314" s="878">
        <f>IF(ISBLANK('HOT3000'!$AE93),"",'HOT3000'!$AE93)</f>
        <v>12</v>
      </c>
      <c r="T1314" s="122">
        <f>IF(ISBLANK(YourData!$AC93),"",YourData!$AC93)</f>
        <v>1.8887785324858408E-2</v>
      </c>
      <c r="U1314" s="886" t="str">
        <f>IF(ISBLANK(YourData!$AD93),"",YourData!$AD93)</f>
        <v>10-Jul</v>
      </c>
      <c r="V1314" s="887">
        <f>IF(ISBLANK(YourData!$AE93),"",YourData!$AE93)</f>
        <v>12</v>
      </c>
      <c r="W1314" s="36"/>
      <c r="X1314" s="125"/>
      <c r="Y1314" s="878"/>
      <c r="Z1314" s="36"/>
      <c r="AA1314" s="125"/>
      <c r="AB1314" s="878"/>
    </row>
    <row r="1315" spans="1:28">
      <c r="A1315" s="884" t="s">
        <v>450</v>
      </c>
      <c r="B1315" s="122">
        <f>IF(ISBLANK('TRNSYS-TUD'!$AC94),"",'TRNSYS-TUD'!$AC94)</f>
        <v>1.6758200000000001E-2</v>
      </c>
      <c r="C1315" s="11" t="str">
        <f>IF(ISBLANK('TRNSYS-TUD'!$AD94),"",'TRNSYS-TUD'!$AD94)</f>
        <v>01-Oct</v>
      </c>
      <c r="D1315" s="878">
        <f>IF(ISBLANK('TRNSYS-TUD'!$AE94),"",'TRNSYS-TUD'!$AE94)</f>
        <v>24</v>
      </c>
      <c r="E1315" s="122">
        <f>IF(ISBLANK('DOE22'!$AC94),"",'DOE22'!$AC94)</f>
        <v>1.9900000000000001E-2</v>
      </c>
      <c r="F1315" s="125">
        <f>IF(ISBLANK('DOE22'!$AD94),"",'DOE22'!$AD94)</f>
        <v>37470</v>
      </c>
      <c r="G1315" s="878">
        <f>IF(ISBLANK('DOE22'!$AE94),"",'DOE22'!$AE94)</f>
        <v>22</v>
      </c>
      <c r="H1315" s="122">
        <f>IF(ISBLANK(DOE21E!$AC94),"",DOE21E!$AC94)</f>
        <v>1.9900000000000001E-2</v>
      </c>
      <c r="I1315" s="125">
        <f>IF(ISBLANK(DOE21E!$AD94),"",DOE21E!$AD94)</f>
        <v>37470</v>
      </c>
      <c r="J1315" s="878">
        <f>IF(ISBLANK(DOE21E!$AE94),"",DOE21E!$AE94)</f>
        <v>22</v>
      </c>
      <c r="K1315" s="122">
        <f>IF(ISBLANK(EnergyPlus1.0!$AC94),"",EnergyPlus1.0!$AC94)</f>
        <v>1.71898162376675E-2</v>
      </c>
      <c r="L1315" s="886">
        <f>IF(ISBLANK(EnergyPlus1.0!$AD94),"",EnergyPlus1.0!$AD94)</f>
        <v>40453</v>
      </c>
      <c r="M1315" s="887">
        <f>IF(ISBLANK(EnergyPlus1.0!$AE94),"",EnergyPlus1.0!$AE94)</f>
        <v>1</v>
      </c>
      <c r="N1315" s="122">
        <f>IF(ISBLANK(CodyRun!$AC94),"",CodyRun!$AC94)</f>
        <v>1.6479000000000001E-2</v>
      </c>
      <c r="O1315" s="125">
        <f>IF(ISBLANK(CodyRun!$AD94),"",CodyRun!$AD94)</f>
        <v>276</v>
      </c>
      <c r="P1315" s="878">
        <f>IF(ISBLANK(CodyRun!$AE94),"",CodyRun!$AE94)</f>
        <v>2</v>
      </c>
      <c r="Q1315" s="122">
        <f>IF(ISBLANK('HOT3000'!$AC94),"",'HOT3000'!$AC94)</f>
        <v>1.66E-2</v>
      </c>
      <c r="R1315" s="125">
        <f>IF(ISBLANK('HOT3000'!$AD94),"",'HOT3000'!$AD94)</f>
        <v>37896</v>
      </c>
      <c r="S1315" s="878">
        <f>IF(ISBLANK('HOT3000'!$AE94),"",'HOT3000'!$AE94)</f>
        <v>1</v>
      </c>
      <c r="T1315" s="122">
        <f>IF(ISBLANK(YourData!$AC94),"",YourData!$AC94)</f>
        <v>1.6945411096147237E-2</v>
      </c>
      <c r="U1315" s="886" t="str">
        <f>IF(ISBLANK(YourData!$AD94),"",YourData!$AD94)</f>
        <v>02-Oct</v>
      </c>
      <c r="V1315" s="887">
        <f>IF(ISBLANK(YourData!$AE94),"",YourData!$AE94)</f>
        <v>1</v>
      </c>
      <c r="W1315" s="36"/>
      <c r="X1315" s="125"/>
      <c r="Y1315" s="878"/>
      <c r="Z1315" s="36"/>
      <c r="AA1315" s="125"/>
      <c r="AB1315" s="878"/>
    </row>
    <row r="1316" spans="1:28">
      <c r="A1316" s="884" t="s">
        <v>451</v>
      </c>
      <c r="B1316" s="122">
        <f>IF(ISBLANK('TRNSYS-TUD'!$AC95),"",'TRNSYS-TUD'!$AC95)</f>
        <v>1.34334E-2</v>
      </c>
      <c r="C1316" s="11" t="str">
        <f>IF(ISBLANK('TRNSYS-TUD'!$AD95),"",'TRNSYS-TUD'!$AD95)</f>
        <v>10-Jul</v>
      </c>
      <c r="D1316" s="878">
        <f>IF(ISBLANK('TRNSYS-TUD'!$AE95),"",'TRNSYS-TUD'!$AE95)</f>
        <v>13</v>
      </c>
      <c r="E1316" s="122">
        <f>IF(ISBLANK('DOE22'!$AC95),"",'DOE22'!$AC95)</f>
        <v>1.38E-2</v>
      </c>
      <c r="F1316" s="125">
        <f>IF(ISBLANK('DOE22'!$AD95),"",'DOE22'!$AD95)</f>
        <v>37211</v>
      </c>
      <c r="G1316" s="878">
        <f>IF(ISBLANK('DOE22'!$AE95),"",'DOE22'!$AE95)</f>
        <v>16</v>
      </c>
      <c r="H1316" s="122">
        <f>IF(ISBLANK(DOE21E!$AC95),"",DOE21E!$AC95)</f>
        <v>1.37E-2</v>
      </c>
      <c r="I1316" s="125">
        <f>IF(ISBLANK(DOE21E!$AD95),"",DOE21E!$AD95)</f>
        <v>37941</v>
      </c>
      <c r="J1316" s="878">
        <f>IF(ISBLANK(DOE21E!$AE95),"",DOE21E!$AE95)</f>
        <v>16</v>
      </c>
      <c r="K1316" s="122">
        <f>IF(ISBLANK(EnergyPlus1.0!$AC95),"",EnergyPlus1.0!$AC95)</f>
        <v>1.38601955385098E-2</v>
      </c>
      <c r="L1316" s="886">
        <f>IF(ISBLANK(EnergyPlus1.0!$AD95),"",EnergyPlus1.0!$AD95)</f>
        <v>40369</v>
      </c>
      <c r="M1316" s="887">
        <f>IF(ISBLANK(EnergyPlus1.0!$AE95),"",EnergyPlus1.0!$AE95)</f>
        <v>13</v>
      </c>
      <c r="N1316" s="122">
        <f>IF(ISBLANK(CodyRun!$AC95),"",CodyRun!$AC95)</f>
        <v>1.3457E-2</v>
      </c>
      <c r="O1316" s="125">
        <f>IF(ISBLANK(CodyRun!$AD95),"",CodyRun!$AD95)</f>
        <v>321</v>
      </c>
      <c r="P1316" s="878">
        <f>IF(ISBLANK(CodyRun!$AE95),"",CodyRun!$AE95)</f>
        <v>16</v>
      </c>
      <c r="Q1316" s="122">
        <f>IF(ISBLANK('HOT3000'!$AC95),"",'HOT3000'!$AC95)</f>
        <v>1.34E-2</v>
      </c>
      <c r="R1316" s="125">
        <f>IF(ISBLANK('HOT3000'!$AD95),"",'HOT3000'!$AD95)</f>
        <v>37941</v>
      </c>
      <c r="S1316" s="878">
        <f>IF(ISBLANK('HOT3000'!$AE95),"",'HOT3000'!$AE95)</f>
        <v>16</v>
      </c>
      <c r="T1316" s="122">
        <f>IF(ISBLANK(YourData!$AC95),"",YourData!$AC95)</f>
        <v>1.3520830942945641E-2</v>
      </c>
      <c r="U1316" s="886" t="str">
        <f>IF(ISBLANK(YourData!$AD95),"",YourData!$AD95)</f>
        <v>16-Nov</v>
      </c>
      <c r="V1316" s="887">
        <f>IF(ISBLANK(YourData!$AE95),"",YourData!$AE95)</f>
        <v>17</v>
      </c>
      <c r="W1316" s="36"/>
      <c r="X1316" s="125"/>
      <c r="Y1316" s="878"/>
      <c r="Z1316" s="36"/>
      <c r="AA1316" s="125"/>
      <c r="AB1316" s="878"/>
    </row>
    <row r="1317" spans="1:28">
      <c r="A1317" s="884" t="s">
        <v>462</v>
      </c>
      <c r="B1317" s="122">
        <f>IF(ISBLANK('TRNSYS-TUD'!$AC96),"",'TRNSYS-TUD'!$AC96)</f>
        <v>1.69436E-2</v>
      </c>
      <c r="C1317" s="11" t="str">
        <f>IF(ISBLANK('TRNSYS-TUD'!$AD96),"",'TRNSYS-TUD'!$AD96)</f>
        <v>05-Apr</v>
      </c>
      <c r="D1317" s="878">
        <f>IF(ISBLANK('TRNSYS-TUD'!$AE96),"",'TRNSYS-TUD'!$AE96)</f>
        <v>22</v>
      </c>
      <c r="E1317" s="122">
        <f>IF(ISBLANK('DOE22'!$AC96),"",'DOE22'!$AC96)</f>
        <v>1.7000000000000001E-2</v>
      </c>
      <c r="F1317" s="125">
        <f>IF(ISBLANK('DOE22'!$AD96),"",'DOE22'!$AD96)</f>
        <v>37351</v>
      </c>
      <c r="G1317" s="878">
        <f>IF(ISBLANK('DOE22'!$AE96),"",'DOE22'!$AE96)</f>
        <v>21</v>
      </c>
      <c r="H1317" s="122">
        <f>IF(ISBLANK(DOE21E!$AC96),"",DOE21E!$AC96)</f>
        <v>1.7000000000000001E-2</v>
      </c>
      <c r="I1317" s="125">
        <f>IF(ISBLANK(DOE21E!$AD96),"",DOE21E!$AD96)</f>
        <v>37716</v>
      </c>
      <c r="J1317" s="878">
        <f>IF(ISBLANK(DOE21E!$AE96),"",DOE21E!$AE96)</f>
        <v>21</v>
      </c>
      <c r="K1317" s="122">
        <f>IF(ISBLANK(EnergyPlus1.0!$AC96),"",EnergyPlus1.0!$AC96)</f>
        <v>1.68762386768187E-2</v>
      </c>
      <c r="L1317" s="886">
        <f>IF(ISBLANK(EnergyPlus1.0!$AD96),"",EnergyPlus1.0!$AD96)</f>
        <v>40273</v>
      </c>
      <c r="M1317" s="887">
        <f>IF(ISBLANK(EnergyPlus1.0!$AE96),"",EnergyPlus1.0!$AE96)</f>
        <v>22</v>
      </c>
      <c r="N1317" s="122" t="str">
        <f>IF(ISBLANK(CodyRun!$AC96),"",CodyRun!$AC96)</f>
        <v/>
      </c>
      <c r="O1317" s="125" t="str">
        <f>IF(ISBLANK(CodyRun!$AD96),"",CodyRun!$AD96)</f>
        <v/>
      </c>
      <c r="P1317" s="878" t="str">
        <f>IF(ISBLANK(CodyRun!$AE96),"",CodyRun!$AE96)</f>
        <v/>
      </c>
      <c r="Q1317" s="122">
        <f>IF(ISBLANK('HOT3000'!$AC96),"",'HOT3000'!$AC96)</f>
        <v>1.7299999999999999E-2</v>
      </c>
      <c r="R1317" s="125">
        <f>IF(ISBLANK('HOT3000'!$AD96),"",'HOT3000'!$AD96)</f>
        <v>37733</v>
      </c>
      <c r="S1317" s="878">
        <f>IF(ISBLANK('HOT3000'!$AE96),"",'HOT3000'!$AE96)</f>
        <v>6</v>
      </c>
      <c r="T1317" s="122">
        <f>IF(ISBLANK(YourData!$AC96),"",YourData!$AC96)</f>
        <v>1.606520898780775E-2</v>
      </c>
      <c r="U1317" s="886" t="str">
        <f>IF(ISBLANK(YourData!$AD96),"",YourData!$AD96)</f>
        <v>02-Apr</v>
      </c>
      <c r="V1317" s="887">
        <f>IF(ISBLANK(YourData!$AE96),"",YourData!$AE96)</f>
        <v>5</v>
      </c>
      <c r="W1317" s="36"/>
      <c r="X1317" s="125"/>
      <c r="Y1317" s="878"/>
      <c r="Z1317" s="36"/>
      <c r="AA1317" s="125"/>
      <c r="AB1317" s="878"/>
    </row>
    <row r="1318" spans="1:28">
      <c r="A1318" s="884" t="s">
        <v>463</v>
      </c>
      <c r="B1318" s="122">
        <f>IF(ISBLANK('TRNSYS-TUD'!$AC97),"",'TRNSYS-TUD'!$AC97)</f>
        <v>1.68355E-2</v>
      </c>
      <c r="C1318" s="11" t="str">
        <f>IF(ISBLANK('TRNSYS-TUD'!$AD97),"",'TRNSYS-TUD'!$AD97)</f>
        <v>05-Apr</v>
      </c>
      <c r="D1318" s="878">
        <f>IF(ISBLANK('TRNSYS-TUD'!$AE97),"",'TRNSYS-TUD'!$AE97)</f>
        <v>22</v>
      </c>
      <c r="E1318" s="122">
        <f>IF(ISBLANK('DOE22'!$AC97),"",'DOE22'!$AC97)</f>
        <v>1.6899999999999998E-2</v>
      </c>
      <c r="F1318" s="125">
        <f>IF(ISBLANK('DOE22'!$AD97),"",'DOE22'!$AD97)</f>
        <v>37348</v>
      </c>
      <c r="G1318" s="878">
        <f>IF(ISBLANK('DOE22'!$AE97),"",'DOE22'!$AE97)</f>
        <v>5</v>
      </c>
      <c r="H1318" s="122">
        <f>IF(ISBLANK(DOE21E!$AC97),"",DOE21E!$AC97)</f>
        <v>1.6899999999999998E-2</v>
      </c>
      <c r="I1318" s="125">
        <f>IF(ISBLANK(DOE21E!$AD97),"",DOE21E!$AD97)</f>
        <v>37348</v>
      </c>
      <c r="J1318" s="878">
        <f>IF(ISBLANK(DOE21E!$AE97),"",DOE21E!$AE97)</f>
        <v>5</v>
      </c>
      <c r="K1318" s="122" t="str">
        <f>IF(ISBLANK(EnergyPlus1.0!$AC97),"",EnergyPlus1.0!$AC97)</f>
        <v/>
      </c>
      <c r="L1318" s="886" t="str">
        <f>IF(ISBLANK(EnergyPlus1.0!$AD97),"",EnergyPlus1.0!$AD97)</f>
        <v/>
      </c>
      <c r="M1318" s="887" t="str">
        <f>IF(ISBLANK(EnergyPlus1.0!$AE97),"",EnergyPlus1.0!$AE97)</f>
        <v/>
      </c>
      <c r="N1318" s="122" t="str">
        <f>IF(ISBLANK(CodyRun!$AC97),"",CodyRun!$AC97)</f>
        <v/>
      </c>
      <c r="O1318" s="125" t="str">
        <f>IF(ISBLANK(CodyRun!$AD97),"",CodyRun!$AD97)</f>
        <v/>
      </c>
      <c r="P1318" s="878" t="str">
        <f>IF(ISBLANK(CodyRun!$AE97),"",CodyRun!$AE97)</f>
        <v/>
      </c>
      <c r="Q1318" s="122">
        <f>IF(ISBLANK('HOT3000'!$AC97),"",'HOT3000'!$AC97)</f>
        <v>1.7299999999999999E-2</v>
      </c>
      <c r="R1318" s="125">
        <f>IF(ISBLANK('HOT3000'!$AD97),"",'HOT3000'!$AD97)</f>
        <v>37733</v>
      </c>
      <c r="S1318" s="878">
        <f>IF(ISBLANK('HOT3000'!$AE97),"",'HOT3000'!$AE97)</f>
        <v>6</v>
      </c>
      <c r="T1318" s="122">
        <f>IF(ISBLANK(YourData!$AC97),"",YourData!$AC97)</f>
        <v>1.3520866237640809E-2</v>
      </c>
      <c r="U1318" s="886" t="str">
        <f>IF(ISBLANK(YourData!$AD97),"",YourData!$AD97)</f>
        <v>16-Nov</v>
      </c>
      <c r="V1318" s="887">
        <f>IF(ISBLANK(YourData!$AE97),"",YourData!$AE97)</f>
        <v>17</v>
      </c>
      <c r="W1318" s="36"/>
      <c r="X1318" s="125"/>
      <c r="Y1318" s="878"/>
      <c r="Z1318" s="36"/>
      <c r="AA1318" s="125"/>
      <c r="AB1318" s="878"/>
    </row>
    <row r="1319" spans="1:28">
      <c r="A1319" s="884" t="s">
        <v>464</v>
      </c>
      <c r="B1319" s="122">
        <f>IF(ISBLANK('TRNSYS-TUD'!$AC98),"",'TRNSYS-TUD'!$AC98)</f>
        <v>1.42968E-2</v>
      </c>
      <c r="C1319" s="11" t="str">
        <f>IF(ISBLANK('TRNSYS-TUD'!$AD98),"",'TRNSYS-TUD'!$AD98)</f>
        <v>02-Apr</v>
      </c>
      <c r="D1319" s="878">
        <f>IF(ISBLANK('TRNSYS-TUD'!$AE98),"",'TRNSYS-TUD'!$AE98)</f>
        <v>10</v>
      </c>
      <c r="E1319" s="122">
        <f>IF(ISBLANK('DOE22'!$AC98),"",'DOE22'!$AC98)</f>
        <v>1.47E-2</v>
      </c>
      <c r="F1319" s="125">
        <f>IF(ISBLANK('DOE22'!$AD98),"",'DOE22'!$AD98)</f>
        <v>37712</v>
      </c>
      <c r="G1319" s="878">
        <f>IF(ISBLANK('DOE22'!$AE98),"",'DOE22'!$AE98)</f>
        <v>21</v>
      </c>
      <c r="H1319" s="122">
        <f>IF(ISBLANK(DOE21E!$AC98),"",DOE21E!$AC98)</f>
        <v>1.41E-2</v>
      </c>
      <c r="I1319" s="125">
        <f>IF(ISBLANK(DOE21E!$AD98),"",DOE21E!$AD98)</f>
        <v>37363</v>
      </c>
      <c r="J1319" s="878">
        <f>IF(ISBLANK(DOE21E!$AE98),"",DOE21E!$AE98)</f>
        <v>3</v>
      </c>
      <c r="K1319" s="122">
        <f>IF(ISBLANK(EnergyPlus1.0!$AC98),"",EnergyPlus1.0!$AC98)</f>
        <v>1.45925967365662E-2</v>
      </c>
      <c r="L1319" s="886">
        <f>IF(ISBLANK(EnergyPlus1.0!$AD98),"",EnergyPlus1.0!$AD98)</f>
        <v>40270</v>
      </c>
      <c r="M1319" s="887">
        <f>IF(ISBLANK(EnergyPlus1.0!$AE98),"",EnergyPlus1.0!$AE98)</f>
        <v>18</v>
      </c>
      <c r="N1319" s="122" t="str">
        <f>IF(ISBLANK(CodyRun!$AC98),"",CodyRun!$AC98)</f>
        <v/>
      </c>
      <c r="O1319" s="125" t="str">
        <f>IF(ISBLANK(CodyRun!$AD98),"",CodyRun!$AD98)</f>
        <v/>
      </c>
      <c r="P1319" s="878" t="str">
        <f>IF(ISBLANK(CodyRun!$AE98),"",CodyRun!$AE98)</f>
        <v/>
      </c>
      <c r="Q1319" s="122">
        <f>IF(ISBLANK('HOT3000'!$AC98),"",'HOT3000'!$AC98)</f>
        <v>1.47E-2</v>
      </c>
      <c r="R1319" s="125">
        <f>IF(ISBLANK('HOT3000'!$AD98),"",'HOT3000'!$AD98)</f>
        <v>37713</v>
      </c>
      <c r="S1319" s="878">
        <f>IF(ISBLANK('HOT3000'!$AE98),"",'HOT3000'!$AE98)</f>
        <v>18</v>
      </c>
      <c r="T1319" s="122">
        <f>IF(ISBLANK(YourData!$AC98),"",YourData!$AC98)</f>
        <v>1.3520866237640809E-2</v>
      </c>
      <c r="U1319" s="886" t="str">
        <f>IF(ISBLANK(YourData!$AD98),"",YourData!$AD98)</f>
        <v>16-Nov</v>
      </c>
      <c r="V1319" s="887">
        <f>IF(ISBLANK(YourData!$AE98),"",YourData!$AE98)</f>
        <v>17</v>
      </c>
      <c r="W1319" s="36"/>
      <c r="X1319" s="125"/>
      <c r="Y1319" s="878"/>
      <c r="Z1319" s="36"/>
      <c r="AA1319" s="125"/>
      <c r="AB1319" s="878"/>
    </row>
    <row r="1320" spans="1:28">
      <c r="A1320" s="884" t="s">
        <v>465</v>
      </c>
      <c r="B1320" s="122">
        <f>IF(ISBLANK('TRNSYS-TUD'!$AC99),"",'TRNSYS-TUD'!$AC99)</f>
        <v>1.6230600000000001E-2</v>
      </c>
      <c r="C1320" s="11" t="str">
        <f>IF(ISBLANK('TRNSYS-TUD'!$AD99),"",'TRNSYS-TUD'!$AD99)</f>
        <v>02-Apr</v>
      </c>
      <c r="D1320" s="878">
        <f>IF(ISBLANK('TRNSYS-TUD'!$AE99),"",'TRNSYS-TUD'!$AE99)</f>
        <v>5</v>
      </c>
      <c r="E1320" s="122">
        <f>IF(ISBLANK('DOE22'!$AC99),"",'DOE22'!$AC99)</f>
        <v>1.5599999999999999E-2</v>
      </c>
      <c r="F1320" s="125">
        <f>IF(ISBLANK('DOE22'!$AD99),"",'DOE22'!$AD99)</f>
        <v>37348</v>
      </c>
      <c r="G1320" s="878">
        <f>IF(ISBLANK('DOE22'!$AE99),"",'DOE22'!$AE99)</f>
        <v>4</v>
      </c>
      <c r="H1320" s="122">
        <f>IF(ISBLANK(DOE21E!$AC99),"",DOE21E!$AC99)</f>
        <v>1.5599999999999999E-2</v>
      </c>
      <c r="I1320" s="125">
        <f>IF(ISBLANK(DOE21E!$AD99),"",DOE21E!$AD99)</f>
        <v>37713</v>
      </c>
      <c r="J1320" s="878">
        <f>IF(ISBLANK(DOE21E!$AE99),"",DOE21E!$AE99)</f>
        <v>4</v>
      </c>
      <c r="K1320" s="122">
        <f>IF(ISBLANK(EnergyPlus1.0!$AC99),"",EnergyPlus1.0!$AC99)</f>
        <v>1.6134517152053801E-2</v>
      </c>
      <c r="L1320" s="886">
        <f>IF(ISBLANK(EnergyPlus1.0!$AD99),"",EnergyPlus1.0!$AD99)</f>
        <v>40270</v>
      </c>
      <c r="M1320" s="887">
        <f>IF(ISBLANK(EnergyPlus1.0!$AE99),"",EnergyPlus1.0!$AE99)</f>
        <v>5</v>
      </c>
      <c r="N1320" s="122" t="str">
        <f>IF(ISBLANK(CodyRun!$AC99),"",CodyRun!$AC99)</f>
        <v/>
      </c>
      <c r="O1320" s="125" t="str">
        <f>IF(ISBLANK(CodyRun!$AD99),"",CodyRun!$AD99)</f>
        <v/>
      </c>
      <c r="P1320" s="878" t="str">
        <f>IF(ISBLANK(CodyRun!$AE99),"",CodyRun!$AE99)</f>
        <v/>
      </c>
      <c r="Q1320" s="122">
        <f>IF(ISBLANK('HOT3000'!$AC99),"",'HOT3000'!$AC99)</f>
        <v>1.5800000000000002E-2</v>
      </c>
      <c r="R1320" s="125">
        <f>IF(ISBLANK('HOT3000'!$AD99),"",'HOT3000'!$AD99)</f>
        <v>37713</v>
      </c>
      <c r="S1320" s="878">
        <f>IF(ISBLANK('HOT3000'!$AE99),"",'HOT3000'!$AE99)</f>
        <v>5</v>
      </c>
      <c r="T1320" s="122">
        <f>IF(ISBLANK(YourData!$AC99),"",YourData!$AC99)</f>
        <v>1.6065208987978377E-2</v>
      </c>
      <c r="U1320" s="886" t="str">
        <f>IF(ISBLANK(YourData!$AD99),"",YourData!$AD99)</f>
        <v>02-Apr</v>
      </c>
      <c r="V1320" s="887">
        <f>IF(ISBLANK(YourData!$AE99),"",YourData!$AE99)</f>
        <v>5</v>
      </c>
      <c r="W1320" s="36"/>
      <c r="X1320" s="125"/>
      <c r="Y1320" s="878"/>
      <c r="Z1320" s="36"/>
      <c r="AA1320" s="125"/>
      <c r="AB1320" s="878"/>
    </row>
    <row r="1321" spans="1:28">
      <c r="A1321" s="884" t="s">
        <v>466</v>
      </c>
      <c r="B1321" s="122">
        <f>IF(ISBLANK('TRNSYS-TUD'!$AC100),"",'TRNSYS-TUD'!$AC100)</f>
        <v>1.33128E-2</v>
      </c>
      <c r="C1321" s="11" t="str">
        <f>IF(ISBLANK('TRNSYS-TUD'!$AD100),"",'TRNSYS-TUD'!$AD100)</f>
        <v>16-Nov</v>
      </c>
      <c r="D1321" s="878">
        <f>IF(ISBLANK('TRNSYS-TUD'!$AE100),"",'TRNSYS-TUD'!$AE100)</f>
        <v>17</v>
      </c>
      <c r="E1321" s="122">
        <f>IF(ISBLANK('DOE22'!$AC100),"",'DOE22'!$AC100)</f>
        <v>1.38E-2</v>
      </c>
      <c r="F1321" s="125">
        <f>IF(ISBLANK('DOE22'!$AD100),"",'DOE22'!$AD100)</f>
        <v>37211</v>
      </c>
      <c r="G1321" s="878">
        <f>IF(ISBLANK('DOE22'!$AE100),"",'DOE22'!$AE100)</f>
        <v>16</v>
      </c>
      <c r="H1321" s="122">
        <f>IF(ISBLANK(DOE21E!$AC100),"",DOE21E!$AC100)</f>
        <v>1.37E-2</v>
      </c>
      <c r="I1321" s="125">
        <f>IF(ISBLANK(DOE21E!$AD100),"",DOE21E!$AD100)</f>
        <v>37941</v>
      </c>
      <c r="J1321" s="878">
        <f>IF(ISBLANK(DOE21E!$AE100),"",DOE21E!$AE100)</f>
        <v>16</v>
      </c>
      <c r="K1321" s="122">
        <f>IF(ISBLANK(EnergyPlus1.0!$AC100),"",EnergyPlus1.0!$AC100)</f>
        <v>1.36262066932849E-2</v>
      </c>
      <c r="L1321" s="886">
        <f>IF(ISBLANK(EnergyPlus1.0!$AD100),"",EnergyPlus1.0!$AD100)</f>
        <v>40498</v>
      </c>
      <c r="M1321" s="887">
        <f>IF(ISBLANK(EnergyPlus1.0!$AE100),"",EnergyPlus1.0!$AE100)</f>
        <v>17</v>
      </c>
      <c r="N1321" s="122" t="str">
        <f>IF(ISBLANK(CodyRun!$AC100),"",CodyRun!$AC100)</f>
        <v/>
      </c>
      <c r="O1321" s="125" t="str">
        <f>IF(ISBLANK(CodyRun!$AD100),"",CodyRun!$AD100)</f>
        <v/>
      </c>
      <c r="P1321" s="878" t="str">
        <f>IF(ISBLANK(CodyRun!$AE100),"",CodyRun!$AE100)</f>
        <v/>
      </c>
      <c r="Q1321" s="122">
        <f>IF(ISBLANK('HOT3000'!$AC100),"",'HOT3000'!$AC100)</f>
        <v>1.34E-2</v>
      </c>
      <c r="R1321" s="125">
        <f>IF(ISBLANK('HOT3000'!$AD100),"",'HOT3000'!$AD100)</f>
        <v>37941</v>
      </c>
      <c r="S1321" s="878">
        <f>IF(ISBLANK('HOT3000'!$AE100),"",'HOT3000'!$AE100)</f>
        <v>16</v>
      </c>
      <c r="T1321" s="122">
        <f>IF(ISBLANK(YourData!$AC100),"",YourData!$AC100)</f>
        <v>1.3520866236568691E-2</v>
      </c>
      <c r="U1321" s="886" t="str">
        <f>IF(ISBLANK(YourData!$AD100),"",YourData!$AD100)</f>
        <v>16-Nov</v>
      </c>
      <c r="V1321" s="887">
        <f>IF(ISBLANK(YourData!$AE100),"",YourData!$AE100)</f>
        <v>17</v>
      </c>
      <c r="W1321" s="36"/>
      <c r="X1321" s="125"/>
      <c r="Y1321" s="878"/>
      <c r="Z1321" s="36"/>
      <c r="AA1321" s="125"/>
      <c r="AB1321" s="878"/>
    </row>
    <row r="1322" spans="1:28">
      <c r="A1322" s="884" t="s">
        <v>473</v>
      </c>
      <c r="B1322" s="122">
        <f>IF(ISBLANK('TRNSYS-TUD'!$AC101),"",'TRNSYS-TUD'!$AC101)</f>
        <v>1.17197E-2</v>
      </c>
      <c r="C1322" s="11" t="str">
        <f>IF(ISBLANK('TRNSYS-TUD'!$AD101),"",'TRNSYS-TUD'!$AD101)</f>
        <v>11-Jul</v>
      </c>
      <c r="D1322" s="878">
        <f>IF(ISBLANK('TRNSYS-TUD'!$AE101),"",'TRNSYS-TUD'!$AE101)</f>
        <v>15</v>
      </c>
      <c r="E1322" s="122">
        <f>IF(ISBLANK('DOE22'!$AC101),"",'DOE22'!$AC101)</f>
        <v>1.1900000000000001E-2</v>
      </c>
      <c r="F1322" s="125">
        <f>IF(ISBLANK('DOE22'!$AD101),"",'DOE22'!$AD101)</f>
        <v>38188</v>
      </c>
      <c r="G1322" s="878">
        <f>IF(ISBLANK('DOE22'!$AE101),"",'DOE22'!$AE101)</f>
        <v>15</v>
      </c>
      <c r="H1322" s="122">
        <f>IF(ISBLANK(DOE21E!$AC101),"",DOE21E!$AC101)</f>
        <v>1.18E-2</v>
      </c>
      <c r="I1322" s="125">
        <f>IF(ISBLANK(DOE21E!$AD101),"",DOE21E!$AD101)</f>
        <v>38083</v>
      </c>
      <c r="J1322" s="878">
        <f>IF(ISBLANK(DOE21E!$AE101),"",DOE21E!$AE101)</f>
        <v>10</v>
      </c>
      <c r="K1322" s="122">
        <f>IF(ISBLANK(EnergyPlus1.0!$AC101),"",EnergyPlus1.0!$AC101)</f>
        <v>1.16851463056089E-2</v>
      </c>
      <c r="L1322" s="886">
        <f>IF(ISBLANK(EnergyPlus1.0!$AD101),"",EnergyPlus1.0!$AD101)</f>
        <v>40379</v>
      </c>
      <c r="M1322" s="887">
        <f>IF(ISBLANK(EnergyPlus1.0!$AE101),"",EnergyPlus1.0!$AE101)</f>
        <v>15</v>
      </c>
      <c r="N1322" s="122">
        <f>IF(ISBLANK(CodyRun!$AC101),"",CodyRun!$AC101)</f>
        <v>1.1712999999999999E-2</v>
      </c>
      <c r="O1322" s="125">
        <f>IF(ISBLANK(CodyRun!$AD101),"",CodyRun!$AD101)</f>
        <v>202</v>
      </c>
      <c r="P1322" s="878">
        <f>IF(ISBLANK(CodyRun!$AE101),"",CodyRun!$AE101)</f>
        <v>15</v>
      </c>
      <c r="Q1322" s="122">
        <f>IF(ISBLANK('HOT3000'!$AC101),"",'HOT3000'!$AC101)</f>
        <v>1.15E-2</v>
      </c>
      <c r="R1322" s="125">
        <f>IF(ISBLANK('HOT3000'!$AD101),"",'HOT3000'!$AD101)</f>
        <v>37691</v>
      </c>
      <c r="S1322" s="878">
        <f>IF(ISBLANK('HOT3000'!$AE101),"",'HOT3000'!$AE101)</f>
        <v>10</v>
      </c>
      <c r="T1322" s="122">
        <f>IF(ISBLANK(YourData!$AC101),"",YourData!$AC101)</f>
        <v>1.13797463480063E-2</v>
      </c>
      <c r="U1322" s="886" t="str">
        <f>IF(ISBLANK(YourData!$AD101),"",YourData!$AD101)</f>
        <v>20-Jul</v>
      </c>
      <c r="V1322" s="887">
        <f>IF(ISBLANK(YourData!$AE101),"",YourData!$AE101)</f>
        <v>15</v>
      </c>
      <c r="W1322" s="36"/>
      <c r="X1322" s="125"/>
      <c r="Y1322" s="878"/>
      <c r="Z1322" s="36"/>
      <c r="AA1322" s="125"/>
      <c r="AB1322" s="878"/>
    </row>
    <row r="1323" spans="1:28">
      <c r="A1323" s="884" t="s">
        <v>476</v>
      </c>
      <c r="B1323" s="122">
        <f>IF(ISBLANK('TRNSYS-TUD'!$AC102),"",'TRNSYS-TUD'!$AC102)</f>
        <v>1.1871400000000001E-2</v>
      </c>
      <c r="C1323" s="11" t="str">
        <f>IF(ISBLANK('TRNSYS-TUD'!$AD102),"",'TRNSYS-TUD'!$AD102)</f>
        <v>07-Sep</v>
      </c>
      <c r="D1323" s="878">
        <f>IF(ISBLANK('TRNSYS-TUD'!$AE102),"",'TRNSYS-TUD'!$AE102)</f>
        <v>15</v>
      </c>
      <c r="E1323" s="122">
        <f>IF(ISBLANK('DOE22'!$AC102),"",'DOE22'!$AC102)</f>
        <v>1.1900000000000001E-2</v>
      </c>
      <c r="F1323" s="125">
        <f>IF(ISBLANK('DOE22'!$AD102),"",'DOE22'!$AD102)</f>
        <v>37092</v>
      </c>
      <c r="G1323" s="878">
        <f>IF(ISBLANK('DOE22'!$AE102),"",'DOE22'!$AE102)</f>
        <v>15</v>
      </c>
      <c r="H1323" s="122">
        <f>IF(ISBLANK(DOE21E!$AC102),"",DOE21E!$AC102)</f>
        <v>1.1900000000000001E-2</v>
      </c>
      <c r="I1323" s="125">
        <f>IF(ISBLANK(DOE21E!$AD102),"",DOE21E!$AD102)</f>
        <v>37092</v>
      </c>
      <c r="J1323" s="878">
        <f>IF(ISBLANK(DOE21E!$AE102),"",DOE21E!$AE102)</f>
        <v>15</v>
      </c>
      <c r="K1323" s="122">
        <f>IF(ISBLANK(EnergyPlus1.0!$AC102),"",EnergyPlus1.0!$AC102)</f>
        <v>1.1688552434254901E-2</v>
      </c>
      <c r="L1323" s="886">
        <f>IF(ISBLANK(EnergyPlus1.0!$AD102),"",EnergyPlus1.0!$AD102)</f>
        <v>40379</v>
      </c>
      <c r="M1323" s="887">
        <f>IF(ISBLANK(EnergyPlus1.0!$AE102),"",EnergyPlus1.0!$AE102)</f>
        <v>15</v>
      </c>
      <c r="N1323" s="122">
        <f>IF(ISBLANK(CodyRun!$AC102),"",CodyRun!$AC102)</f>
        <v>1.1716000000000001E-2</v>
      </c>
      <c r="O1323" s="125">
        <f>IF(ISBLANK(CodyRun!$AD102),"",CodyRun!$AD102)</f>
        <v>202</v>
      </c>
      <c r="P1323" s="878">
        <f>IF(ISBLANK(CodyRun!$AE102),"",CodyRun!$AE102)</f>
        <v>15</v>
      </c>
      <c r="Q1323" s="122">
        <f>IF(ISBLANK('HOT3000'!$AC102),"",'HOT3000'!$AC102)</f>
        <v>1.15E-2</v>
      </c>
      <c r="R1323" s="125">
        <f>IF(ISBLANK('HOT3000'!$AD102),"",'HOT3000'!$AD102)</f>
        <v>37691</v>
      </c>
      <c r="S1323" s="878">
        <f>IF(ISBLANK('HOT3000'!$AE102),"",'HOT3000'!$AE102)</f>
        <v>10</v>
      </c>
      <c r="T1323" s="122">
        <f>IF(ISBLANK(YourData!$AC102),"",YourData!$AC102)</f>
        <v>1.1389731481684498E-2</v>
      </c>
      <c r="U1323" s="886" t="str">
        <f>IF(ISBLANK(YourData!$AD102),"",YourData!$AD102)</f>
        <v>20-Jul</v>
      </c>
      <c r="V1323" s="887">
        <f>IF(ISBLANK(YourData!$AE102),"",YourData!$AE102)</f>
        <v>15</v>
      </c>
      <c r="W1323" s="36"/>
      <c r="X1323" s="125"/>
      <c r="Y1323" s="878"/>
      <c r="Z1323" s="36"/>
      <c r="AA1323" s="125"/>
      <c r="AB1323" s="878"/>
    </row>
    <row r="1324" spans="1:28">
      <c r="A1324" s="884" t="s">
        <v>478</v>
      </c>
      <c r="B1324" s="122">
        <f>IF(ISBLANK('TRNSYS-TUD'!$AC103),"",'TRNSYS-TUD'!$AC103)</f>
        <v>7.5403099999999997E-3</v>
      </c>
      <c r="C1324" s="11" t="str">
        <f>IF(ISBLANK('TRNSYS-TUD'!$AD103),"",'TRNSYS-TUD'!$AD103)</f>
        <v>07-Sep</v>
      </c>
      <c r="D1324" s="878">
        <f>IF(ISBLANK('TRNSYS-TUD'!$AE103),"",'TRNSYS-TUD'!$AE103)</f>
        <v>15</v>
      </c>
      <c r="E1324" s="122">
        <f>IF(ISBLANK('DOE22'!$AC103),"",'DOE22'!$AC103)</f>
        <v>7.7000000000000002E-3</v>
      </c>
      <c r="F1324" s="125">
        <f>IF(ISBLANK('DOE22'!$AD103),"",'DOE22'!$AD103)</f>
        <v>38178</v>
      </c>
      <c r="G1324" s="878">
        <f>IF(ISBLANK('DOE22'!$AE103),"",'DOE22'!$AE103)</f>
        <v>16</v>
      </c>
      <c r="H1324" s="122">
        <f>IF(ISBLANK(DOE21E!$AC103),"",DOE21E!$AC103)</f>
        <v>7.7999999999999996E-3</v>
      </c>
      <c r="I1324" s="125">
        <f>IF(ISBLANK(DOE21E!$AD103),"",DOE21E!$AD103)</f>
        <v>38075</v>
      </c>
      <c r="J1324" s="878">
        <f>IF(ISBLANK(DOE21E!$AE103),"",DOE21E!$AE103)</f>
        <v>10</v>
      </c>
      <c r="K1324" s="122">
        <f>IF(ISBLANK(EnergyPlus1.0!$AC103),"",EnergyPlus1.0!$AC103)</f>
        <v>7.0236460791433201E-3</v>
      </c>
      <c r="L1324" s="886">
        <f>IF(ISBLANK(EnergyPlus1.0!$AD103),"",EnergyPlus1.0!$AD103)</f>
        <v>40379</v>
      </c>
      <c r="M1324" s="887">
        <f>IF(ISBLANK(EnergyPlus1.0!$AE103),"",EnergyPlus1.0!$AE103)</f>
        <v>15</v>
      </c>
      <c r="N1324" s="122">
        <f>IF(ISBLANK(CodyRun!$AC103),"",CodyRun!$AC103)</f>
        <v>7.5659999999999998E-3</v>
      </c>
      <c r="O1324" s="125">
        <f>IF(ISBLANK(CodyRun!$AD103),"",CodyRun!$AD103)</f>
        <v>202</v>
      </c>
      <c r="P1324" s="878">
        <f>IF(ISBLANK(CodyRun!$AE103),"",CodyRun!$AE103)</f>
        <v>15</v>
      </c>
      <c r="Q1324" s="122">
        <f>IF(ISBLANK('HOT3000'!$AC103),"",'HOT3000'!$AC103)</f>
        <v>1.06E-2</v>
      </c>
      <c r="R1324" s="125">
        <f>IF(ISBLANK('HOT3000'!$AD103),"",'HOT3000'!$AD103)</f>
        <v>37626</v>
      </c>
      <c r="S1324" s="878">
        <f>IF(ISBLANK('HOT3000'!$AE103),"",'HOT3000'!$AE103)</f>
        <v>16</v>
      </c>
      <c r="T1324" s="122">
        <f>IF(ISBLANK(YourData!$AC103),"",YourData!$AC103)</f>
        <v>7.1039698131051595E-3</v>
      </c>
      <c r="U1324" s="886" t="str">
        <f>IF(ISBLANK(YourData!$AD103),"",YourData!$AD103)</f>
        <v>20-Jul</v>
      </c>
      <c r="V1324" s="887">
        <f>IF(ISBLANK(YourData!$AE103),"",YourData!$AE103)</f>
        <v>16</v>
      </c>
      <c r="W1324" s="36"/>
      <c r="X1324" s="125"/>
      <c r="Y1324" s="878"/>
      <c r="Z1324" s="36"/>
      <c r="AA1324" s="125"/>
      <c r="AB1324" s="878"/>
    </row>
    <row r="1325" spans="1:28">
      <c r="A1325" s="884" t="s">
        <v>479</v>
      </c>
      <c r="B1325" s="122">
        <f>IF(ISBLANK('TRNSYS-TUD'!$AC104),"",'TRNSYS-TUD'!$AC104)</f>
        <v>9.42635E-3</v>
      </c>
      <c r="C1325" s="11" t="str">
        <f>IF(ISBLANK('TRNSYS-TUD'!$AD104),"",'TRNSYS-TUD'!$AD104)</f>
        <v>20-Jul</v>
      </c>
      <c r="D1325" s="878">
        <f>IF(ISBLANK('TRNSYS-TUD'!$AE104),"",'TRNSYS-TUD'!$AE104)</f>
        <v>16</v>
      </c>
      <c r="E1325" s="122">
        <f>IF(ISBLANK('DOE22'!$AC104),"",'DOE22'!$AC104)</f>
        <v>9.4999999999999998E-3</v>
      </c>
      <c r="F1325" s="125">
        <f>IF(ISBLANK('DOE22'!$AD104),"",'DOE22'!$AD104)</f>
        <v>37776</v>
      </c>
      <c r="G1325" s="878">
        <f>IF(ISBLANK('DOE22'!$AE104),"",'DOE22'!$AE104)</f>
        <v>15</v>
      </c>
      <c r="H1325" s="122">
        <f>IF(ISBLANK(DOE21E!$AC104),"",DOE21E!$AC104)</f>
        <v>1.38E-2</v>
      </c>
      <c r="I1325" s="125">
        <f>IF(ISBLANK(DOE21E!$AD104),"",DOE21E!$AD104)</f>
        <v>38083</v>
      </c>
      <c r="J1325" s="878">
        <f>IF(ISBLANK(DOE21E!$AE104),"",DOE21E!$AE104)</f>
        <v>10</v>
      </c>
      <c r="K1325" s="122">
        <f>IF(ISBLANK(EnergyPlus1.0!$AC104),"",EnergyPlus1.0!$AC104)</f>
        <v>9.1109753746587904E-3</v>
      </c>
      <c r="L1325" s="886">
        <f>IF(ISBLANK(EnergyPlus1.0!$AD104),"",EnergyPlus1.0!$AD104)</f>
        <v>40379</v>
      </c>
      <c r="M1325" s="887">
        <f>IF(ISBLANK(EnergyPlus1.0!$AE104),"",EnergyPlus1.0!$AE104)</f>
        <v>15</v>
      </c>
      <c r="N1325" s="122">
        <f>IF(ISBLANK(CodyRun!$AC104),"",CodyRun!$AC104)</f>
        <v>9.3980000000000001E-3</v>
      </c>
      <c r="O1325" s="125">
        <f>IF(ISBLANK(CodyRun!$AD104),"",CodyRun!$AD104)</f>
        <v>202</v>
      </c>
      <c r="P1325" s="878">
        <f>IF(ISBLANK(CodyRun!$AE104),"",CodyRun!$AE104)</f>
        <v>15</v>
      </c>
      <c r="Q1325" s="122">
        <f>IF(ISBLANK('HOT3000'!$AC104),"",'HOT3000'!$AC104)</f>
        <v>1.0699999999999999E-2</v>
      </c>
      <c r="R1325" s="125">
        <f>IF(ISBLANK('HOT3000'!$AD104),"",'HOT3000'!$AD104)</f>
        <v>37622</v>
      </c>
      <c r="S1325" s="878">
        <f>IF(ISBLANK('HOT3000'!$AE104),"",'HOT3000'!$AE104)</f>
        <v>2</v>
      </c>
      <c r="T1325" s="122">
        <f>IF(ISBLANK(YourData!$AC104),"",YourData!$AC104)</f>
        <v>8.9745219252133721E-3</v>
      </c>
      <c r="U1325" s="886" t="str">
        <f>IF(ISBLANK(YourData!$AD104),"",YourData!$AD104)</f>
        <v>20-Jul</v>
      </c>
      <c r="V1325" s="887">
        <f>IF(ISBLANK(YourData!$AE104),"",YourData!$AE104)</f>
        <v>15</v>
      </c>
      <c r="W1325" s="36"/>
      <c r="X1325" s="125"/>
      <c r="Y1325" s="878"/>
      <c r="Z1325" s="36"/>
      <c r="AA1325" s="125"/>
      <c r="AB1325" s="878"/>
    </row>
    <row r="1326" spans="1:28">
      <c r="A1326" s="884" t="s">
        <v>480</v>
      </c>
      <c r="B1326" s="122">
        <f>IF(ISBLANK('TRNSYS-TUD'!$AC105),"",'TRNSYS-TUD'!$AC105)</f>
        <v>1.7932400000000001E-2</v>
      </c>
      <c r="C1326" s="11" t="str">
        <f>IF(ISBLANK('TRNSYS-TUD'!$AD105),"",'TRNSYS-TUD'!$AD105)</f>
        <v>10-Mai</v>
      </c>
      <c r="D1326" s="878">
        <f>IF(ISBLANK('TRNSYS-TUD'!$AE105),"",'TRNSYS-TUD'!$AE105)</f>
        <v>16</v>
      </c>
      <c r="E1326" s="122">
        <f>IF(ISBLANK('DOE22'!$AC105),"",'DOE22'!$AC105)</f>
        <v>1.7999999999999999E-2</v>
      </c>
      <c r="F1326" s="125">
        <f>IF(ISBLANK('DOE22'!$AD105),"",'DOE22'!$AD105)</f>
        <v>38188</v>
      </c>
      <c r="G1326" s="878">
        <f>IF(ISBLANK('DOE22'!$AE105),"",'DOE22'!$AE105)</f>
        <v>15</v>
      </c>
      <c r="H1326" s="122">
        <f>IF(ISBLANK(DOE21E!$AC105),"",DOE21E!$AC105)</f>
        <v>1.7999999999999999E-2</v>
      </c>
      <c r="I1326" s="125">
        <f>IF(ISBLANK(DOE21E!$AD105),"",DOE21E!$AD105)</f>
        <v>37457</v>
      </c>
      <c r="J1326" s="878">
        <f>IF(ISBLANK(DOE21E!$AE105),"",DOE21E!$AE105)</f>
        <v>15</v>
      </c>
      <c r="K1326" s="122">
        <f>IF(ISBLANK(EnergyPlus1.0!$AC105),"",EnergyPlus1.0!$AC105)</f>
        <v>1.84858925396621E-2</v>
      </c>
      <c r="L1326" s="886">
        <f>IF(ISBLANK(EnergyPlus1.0!$AD105),"",EnergyPlus1.0!$AD105)</f>
        <v>40379</v>
      </c>
      <c r="M1326" s="887">
        <f>IF(ISBLANK(EnergyPlus1.0!$AE105),"",EnergyPlus1.0!$AE105)</f>
        <v>15</v>
      </c>
      <c r="N1326" s="122">
        <f>IF(ISBLANK(CodyRun!$AC105),"",CodyRun!$AC105)</f>
        <v>1.7625999999999999E-2</v>
      </c>
      <c r="O1326" s="125">
        <f>IF(ISBLANK(CodyRun!$AD105),"",CodyRun!$AD105)</f>
        <v>202</v>
      </c>
      <c r="P1326" s="878">
        <f>IF(ISBLANK(CodyRun!$AE105),"",CodyRun!$AE105)</f>
        <v>15</v>
      </c>
      <c r="Q1326" s="122">
        <f>IF(ISBLANK('HOT3000'!$AC105),"",'HOT3000'!$AC105)</f>
        <v>1.7299999999999999E-2</v>
      </c>
      <c r="R1326" s="125">
        <f>IF(ISBLANK('HOT3000'!$AD105),"",'HOT3000'!$AD105)</f>
        <v>37822</v>
      </c>
      <c r="S1326" s="878">
        <f>IF(ISBLANK('HOT3000'!$AE105),"",'HOT3000'!$AE105)</f>
        <v>15</v>
      </c>
      <c r="T1326" s="122">
        <f>IF(ISBLANK(YourData!$AC105),"",YourData!$AC105)</f>
        <v>1.7848469652552143E-2</v>
      </c>
      <c r="U1326" s="886" t="str">
        <f>IF(ISBLANK(YourData!$AD105),"",YourData!$AD105)</f>
        <v>20-Jul</v>
      </c>
      <c r="V1326" s="887">
        <f>IF(ISBLANK(YourData!$AE105),"",YourData!$AE105)</f>
        <v>15</v>
      </c>
      <c r="W1326" s="36"/>
      <c r="X1326" s="125"/>
      <c r="Y1326" s="878"/>
      <c r="Z1326" s="36"/>
      <c r="AA1326" s="125"/>
      <c r="AB1326" s="878"/>
    </row>
    <row r="1327" spans="1:28">
      <c r="A1327" s="884" t="s">
        <v>481</v>
      </c>
      <c r="B1327" s="122">
        <f>IF(ISBLANK('TRNSYS-TUD'!$AC106),"",'TRNSYS-TUD'!$AC106)</f>
        <v>6.9891500000000004E-3</v>
      </c>
      <c r="C1327" s="11" t="str">
        <f>IF(ISBLANK('TRNSYS-TUD'!$AD106),"",'TRNSYS-TUD'!$AD106)</f>
        <v>01-Jan</v>
      </c>
      <c r="D1327" s="878">
        <f>IF(ISBLANK('TRNSYS-TUD'!$AE106),"",'TRNSYS-TUD'!$AE106)</f>
        <v>1</v>
      </c>
      <c r="E1327" s="122">
        <f>IF(ISBLANK('DOE22'!$AC106),"",'DOE22'!$AC106)</f>
        <v>8.0999999999999996E-3</v>
      </c>
      <c r="F1327" s="125">
        <f>IF(ISBLANK('DOE22'!$AD106),"",'DOE22'!$AD106)</f>
        <v>37092</v>
      </c>
      <c r="G1327" s="878">
        <f>IF(ISBLANK('DOE22'!$AE106),"",'DOE22'!$AE106)</f>
        <v>15</v>
      </c>
      <c r="H1327" s="122">
        <f>IF(ISBLANK(DOE21E!$AC106),"",DOE21E!$AC106)</f>
        <v>8.0999999999999996E-3</v>
      </c>
      <c r="I1327" s="125">
        <f>IF(ISBLANK(DOE21E!$AD106),"",DOE21E!$AD106)</f>
        <v>38188</v>
      </c>
      <c r="J1327" s="878">
        <f>IF(ISBLANK(DOE21E!$AE106),"",DOE21E!$AE106)</f>
        <v>15</v>
      </c>
      <c r="K1327" s="122">
        <f>IF(ISBLANK(EnergyPlus1.0!$AC106),"",EnergyPlus1.0!$AC106)</f>
        <v>6.7755336093230497E-3</v>
      </c>
      <c r="L1327" s="886">
        <f>IF(ISBLANK(EnergyPlus1.0!$AD106),"",EnergyPlus1.0!$AD106)</f>
        <v>40248</v>
      </c>
      <c r="M1327" s="887">
        <f>IF(ISBLANK(EnergyPlus1.0!$AE106),"",EnergyPlus1.0!$AE106)</f>
        <v>1</v>
      </c>
      <c r="N1327" s="122">
        <f>IF(ISBLANK(CodyRun!$AC106),"",CodyRun!$AC106)</f>
        <v>5.4910000000000002E-3</v>
      </c>
      <c r="O1327" s="125">
        <f>IF(ISBLANK(CodyRun!$AD106),"",CodyRun!$AD106)</f>
        <v>92</v>
      </c>
      <c r="P1327" s="878">
        <f>IF(ISBLANK(CodyRun!$AE106),"",CodyRun!$AE106)</f>
        <v>1</v>
      </c>
      <c r="Q1327" s="122">
        <f>IF(ISBLANK('HOT3000'!$AC106),"",'HOT3000'!$AC106)</f>
        <v>6.77E-3</v>
      </c>
      <c r="R1327" s="125">
        <f>IF(ISBLANK('HOT3000'!$AD106),"",'HOT3000'!$AD106)</f>
        <v>37920</v>
      </c>
      <c r="S1327" s="878">
        <f>IF(ISBLANK('HOT3000'!$AE106),"",'HOT3000'!$AE106)</f>
        <v>9</v>
      </c>
      <c r="T1327" s="122">
        <f>IF(ISBLANK(YourData!$AC106),"",YourData!$AC106)</f>
        <v>2.8697004143878858E-3</v>
      </c>
      <c r="U1327" s="886" t="str">
        <f>IF(ISBLANK(YourData!$AD106),"",YourData!$AD106)</f>
        <v>01-Jan</v>
      </c>
      <c r="V1327" s="887">
        <f>IF(ISBLANK(YourData!$AE106),"",YourData!$AE106)</f>
        <v>0</v>
      </c>
      <c r="W1327" s="36"/>
      <c r="X1327" s="125"/>
      <c r="Y1327" s="878"/>
      <c r="Z1327" s="36"/>
      <c r="AA1327" s="125"/>
      <c r="AB1327" s="878"/>
    </row>
    <row r="1328" spans="1:28">
      <c r="A1328" s="884" t="s">
        <v>482</v>
      </c>
      <c r="B1328" s="122">
        <f>IF(ISBLANK('TRNSYS-TUD'!$AC107),"",'TRNSYS-TUD'!$AC107)</f>
        <v>6.0840499999999997E-3</v>
      </c>
      <c r="C1328" s="11" t="str">
        <f>IF(ISBLANK('TRNSYS-TUD'!$AD107),"",'TRNSYS-TUD'!$AD107)</f>
        <v>01-Jan</v>
      </c>
      <c r="D1328" s="878">
        <f>IF(ISBLANK('TRNSYS-TUD'!$AE107),"",'TRNSYS-TUD'!$AE107)</f>
        <v>1</v>
      </c>
      <c r="E1328" s="122">
        <f>IF(ISBLANK('DOE22'!$AC107),"",'DOE22'!$AC107)</f>
        <v>5.0000000000000001E-3</v>
      </c>
      <c r="F1328" s="125">
        <f>IF(ISBLANK('DOE22'!$AD107),"",'DOE22'!$AD107)</f>
        <v>37776</v>
      </c>
      <c r="G1328" s="878">
        <f>IF(ISBLANK('DOE22'!$AE107),"",'DOE22'!$AE107)</f>
        <v>13</v>
      </c>
      <c r="H1328" s="122">
        <f>IF(ISBLANK(DOE21E!$AC107),"",DOE21E!$AC107)</f>
        <v>6.3E-3</v>
      </c>
      <c r="I1328" s="125">
        <f>IF(ISBLANK(DOE21E!$AD107),"",DOE21E!$AD107)</f>
        <v>38085</v>
      </c>
      <c r="J1328" s="878">
        <f>IF(ISBLANK(DOE21E!$AE107),"",DOE21E!$AE107)</f>
        <v>8</v>
      </c>
      <c r="K1328" s="122">
        <f>IF(ISBLANK(EnergyPlus1.0!$AC107),"",EnergyPlus1.0!$AC107)</f>
        <v>6.7755336091377396E-3</v>
      </c>
      <c r="L1328" s="886">
        <f>IF(ISBLANK(EnergyPlus1.0!$AD107),"",EnergyPlus1.0!$AD107)</f>
        <v>40248</v>
      </c>
      <c r="M1328" s="887">
        <f>IF(ISBLANK(EnergyPlus1.0!$AE107),"",EnergyPlus1.0!$AE107)</f>
        <v>1</v>
      </c>
      <c r="N1328" s="122">
        <f>IF(ISBLANK(CodyRun!$AC107),"",CodyRun!$AC107)</f>
        <v>3.2560000000000002E-3</v>
      </c>
      <c r="O1328" s="125">
        <f>IF(ISBLANK(CodyRun!$AD107),"",CodyRun!$AD107)</f>
        <v>92</v>
      </c>
      <c r="P1328" s="878">
        <f>IF(ISBLANK(CodyRun!$AE107),"",CodyRun!$AE107)</f>
        <v>1</v>
      </c>
      <c r="Q1328" s="122">
        <f>IF(ISBLANK('HOT3000'!$AC107),"",'HOT3000'!$AC107)</f>
        <v>6.3400000000000001E-3</v>
      </c>
      <c r="R1328" s="125">
        <f>IF(ISBLANK('HOT3000'!$AD107),"",'HOT3000'!$AD107)</f>
        <v>37691</v>
      </c>
      <c r="S1328" s="878">
        <f>IF(ISBLANK('HOT3000'!$AE107),"",'HOT3000'!$AE107)</f>
        <v>9</v>
      </c>
      <c r="T1328" s="122">
        <f>IF(ISBLANK(YourData!$AC107),"",YourData!$AC107)</f>
        <v>2.8697004143880362E-3</v>
      </c>
      <c r="U1328" s="886" t="str">
        <f>IF(ISBLANK(YourData!$AD107),"",YourData!$AD107)</f>
        <v>01-Jan</v>
      </c>
      <c r="V1328" s="887">
        <f>IF(ISBLANK(YourData!$AE107),"",YourData!$AE107)</f>
        <v>0</v>
      </c>
      <c r="W1328" s="36"/>
      <c r="X1328" s="125"/>
      <c r="Y1328" s="878"/>
      <c r="Z1328" s="36"/>
      <c r="AA1328" s="125"/>
      <c r="AB1328" s="878"/>
    </row>
    <row r="1329" spans="1:28">
      <c r="A1329" s="884" t="s">
        <v>483</v>
      </c>
      <c r="B1329" s="122">
        <f>IF(ISBLANK('TRNSYS-TUD'!$AC108),"",'TRNSYS-TUD'!$AC108)</f>
        <v>6.9891500000000004E-3</v>
      </c>
      <c r="C1329" s="11" t="str">
        <f>IF(ISBLANK('TRNSYS-TUD'!$AD108),"",'TRNSYS-TUD'!$AD108)</f>
        <v>01-Jan</v>
      </c>
      <c r="D1329" s="878">
        <f>IF(ISBLANK('TRNSYS-TUD'!$AE108),"",'TRNSYS-TUD'!$AE108)</f>
        <v>1</v>
      </c>
      <c r="E1329" s="122">
        <f>IF(ISBLANK('DOE22'!$AC108),"",'DOE22'!$AC108)</f>
        <v>1.2200000000000001E-2</v>
      </c>
      <c r="F1329" s="125">
        <f>IF(ISBLANK('DOE22'!$AD108),"",'DOE22'!$AD108)</f>
        <v>38188</v>
      </c>
      <c r="G1329" s="878">
        <f>IF(ISBLANK('DOE22'!$AE108),"",'DOE22'!$AE108)</f>
        <v>15</v>
      </c>
      <c r="H1329" s="122">
        <f>IF(ISBLANK(DOE21E!$AC108),"",DOE21E!$AC108)</f>
        <v>1.2200000000000001E-2</v>
      </c>
      <c r="I1329" s="125">
        <f>IF(ISBLANK(DOE21E!$AD108),"",DOE21E!$AD108)</f>
        <v>38188</v>
      </c>
      <c r="J1329" s="878">
        <f>IF(ISBLANK(DOE21E!$AE108),"",DOE21E!$AE108)</f>
        <v>15</v>
      </c>
      <c r="K1329" s="122">
        <f>IF(ISBLANK(EnergyPlus1.0!$AC108),"",EnergyPlus1.0!$AC108)</f>
        <v>6.7755336093272998E-3</v>
      </c>
      <c r="L1329" s="886">
        <f>IF(ISBLANK(EnergyPlus1.0!$AD108),"",EnergyPlus1.0!$AD108)</f>
        <v>40543</v>
      </c>
      <c r="M1329" s="887">
        <f>IF(ISBLANK(EnergyPlus1.0!$AE108),"",EnergyPlus1.0!$AE108)</f>
        <v>7</v>
      </c>
      <c r="N1329" s="122">
        <f>IF(ISBLANK(CodyRun!$AC108),"",CodyRun!$AC108)</f>
        <v>6.6889999999999996E-3</v>
      </c>
      <c r="O1329" s="125">
        <f>IF(ISBLANK(CodyRun!$AD108),"",CodyRun!$AD108)</f>
        <v>92</v>
      </c>
      <c r="P1329" s="878">
        <f>IF(ISBLANK(CodyRun!$AE108),"",CodyRun!$AE108)</f>
        <v>1</v>
      </c>
      <c r="Q1329" s="122">
        <f>IF(ISBLANK('HOT3000'!$AC108),"",'HOT3000'!$AC108)</f>
        <v>7.6299999999999996E-3</v>
      </c>
      <c r="R1329" s="125">
        <f>IF(ISBLANK('HOT3000'!$AD108),"",'HOT3000'!$AD108)</f>
        <v>37930</v>
      </c>
      <c r="S1329" s="878">
        <f>IF(ISBLANK('HOT3000'!$AE108),"",'HOT3000'!$AE108)</f>
        <v>9</v>
      </c>
      <c r="T1329" s="122">
        <f>IF(ISBLANK(YourData!$AC108),"",YourData!$AC108)</f>
        <v>2.8697004143874846E-3</v>
      </c>
      <c r="U1329" s="886" t="str">
        <f>IF(ISBLANK(YourData!$AD108),"",YourData!$AD108)</f>
        <v>29-Dec</v>
      </c>
      <c r="V1329" s="887">
        <f>IF(ISBLANK(YourData!$AE108),"",YourData!$AE108)</f>
        <v>8</v>
      </c>
      <c r="W1329" s="36"/>
      <c r="X1329" s="125"/>
      <c r="Y1329" s="878"/>
      <c r="Z1329" s="36"/>
      <c r="AA1329" s="125"/>
      <c r="AB1329" s="878"/>
    </row>
    <row r="1330" spans="1:28">
      <c r="A1330" s="15"/>
      <c r="B1330" s="16"/>
      <c r="C1330" s="16"/>
      <c r="D1330" s="121"/>
      <c r="E1330" s="123"/>
      <c r="F1330" s="125"/>
      <c r="G1330" s="121"/>
      <c r="H1330" s="123"/>
      <c r="I1330" s="125"/>
      <c r="J1330" s="121"/>
      <c r="K1330" s="123"/>
      <c r="L1330" s="16"/>
      <c r="M1330" s="121"/>
      <c r="N1330" s="119"/>
      <c r="P1330" s="320"/>
      <c r="Q1330" s="119"/>
      <c r="R1330" s="2"/>
      <c r="S1330" s="114"/>
      <c r="V1330" s="2"/>
      <c r="W1330" s="2"/>
      <c r="X1330" s="2"/>
      <c r="Y1330" s="2"/>
      <c r="Z1330" s="2"/>
      <c r="AA1330" s="2"/>
      <c r="AB1330" s="2"/>
    </row>
    <row r="1331" spans="1:28">
      <c r="A1331" s="15"/>
      <c r="B1331" s="16"/>
      <c r="C1331" s="16"/>
      <c r="D1331" s="121"/>
      <c r="E1331" s="123"/>
      <c r="F1331" s="125"/>
      <c r="G1331" s="121"/>
      <c r="H1331" s="123"/>
      <c r="I1331" s="125"/>
      <c r="J1331" s="121"/>
      <c r="K1331" s="123"/>
      <c r="L1331" s="16"/>
      <c r="M1331" s="121"/>
      <c r="N1331" s="119"/>
      <c r="P1331" s="320"/>
      <c r="Q1331" s="119"/>
      <c r="R1331" s="2"/>
      <c r="S1331" s="114"/>
      <c r="V1331" s="2"/>
      <c r="W1331" s="2"/>
      <c r="X1331" s="2"/>
      <c r="Y1331" s="2"/>
      <c r="Z1331" s="2"/>
      <c r="AA1331" s="2"/>
      <c r="AB1331" s="2"/>
    </row>
    <row r="1332" spans="1:28">
      <c r="A1332" s="15"/>
      <c r="B1332" s="16"/>
      <c r="C1332" s="16"/>
      <c r="D1332" s="121"/>
      <c r="E1332" s="123"/>
      <c r="F1332" s="125"/>
      <c r="G1332" s="121"/>
      <c r="H1332" s="123"/>
      <c r="I1332" s="125"/>
      <c r="J1332" s="121"/>
      <c r="K1332" s="123"/>
      <c r="L1332" s="16"/>
      <c r="M1332" s="121"/>
      <c r="N1332" s="119"/>
      <c r="P1332" s="320"/>
      <c r="Q1332" s="119"/>
      <c r="R1332" s="2"/>
      <c r="S1332" s="114"/>
      <c r="V1332" s="2"/>
      <c r="W1332" s="2"/>
      <c r="X1332" s="2"/>
      <c r="Y1332" s="2"/>
      <c r="Z1332" s="2"/>
      <c r="AA1332" s="2"/>
      <c r="AB1332" s="2"/>
    </row>
    <row r="1333" spans="1:28">
      <c r="A1333" s="15"/>
      <c r="B1333" s="16"/>
      <c r="C1333" s="16"/>
      <c r="D1333" s="121"/>
      <c r="E1333" s="123"/>
      <c r="F1333" s="125"/>
      <c r="G1333" s="121"/>
      <c r="H1333" s="123"/>
      <c r="I1333" s="125"/>
      <c r="J1333" s="121"/>
      <c r="K1333" s="123"/>
      <c r="L1333" s="16"/>
      <c r="M1333" s="121"/>
      <c r="N1333" s="119"/>
      <c r="P1333" s="320"/>
      <c r="Q1333" s="119"/>
      <c r="R1333" s="2"/>
      <c r="S1333" s="114"/>
      <c r="V1333" s="2"/>
      <c r="W1333" s="2"/>
      <c r="X1333" s="2"/>
      <c r="Y1333" s="2"/>
      <c r="Z1333" s="2"/>
      <c r="AA1333" s="2"/>
      <c r="AB1333" s="2"/>
    </row>
    <row r="1334" spans="1:28">
      <c r="A1334" s="15"/>
      <c r="B1334" s="16"/>
      <c r="C1334" s="16"/>
      <c r="D1334" s="121"/>
      <c r="E1334" s="123"/>
      <c r="F1334" s="125"/>
      <c r="G1334" s="121"/>
      <c r="H1334" s="123"/>
      <c r="I1334" s="125"/>
      <c r="J1334" s="121"/>
      <c r="K1334" s="123"/>
      <c r="L1334" s="16"/>
      <c r="M1334" s="121"/>
      <c r="N1334" s="119"/>
      <c r="P1334" s="320"/>
      <c r="Q1334" s="119"/>
      <c r="R1334" s="2"/>
      <c r="S1334" s="114"/>
      <c r="V1334" s="2"/>
      <c r="W1334" s="2"/>
      <c r="X1334" s="2"/>
      <c r="Y1334" s="2"/>
      <c r="Z1334" s="2"/>
      <c r="AA1334" s="2"/>
      <c r="AB1334" s="2"/>
    </row>
    <row r="1335" spans="1:28">
      <c r="A1335" s="15"/>
      <c r="B1335" s="16"/>
      <c r="C1335" s="16"/>
      <c r="D1335" s="121"/>
      <c r="E1335" s="123"/>
      <c r="F1335" s="125"/>
      <c r="G1335" s="121"/>
      <c r="H1335" s="123"/>
      <c r="I1335" s="125"/>
      <c r="J1335" s="121"/>
      <c r="K1335" s="123"/>
      <c r="L1335" s="16"/>
      <c r="M1335" s="121"/>
      <c r="N1335" s="119"/>
      <c r="P1335" s="320"/>
      <c r="Q1335" s="119"/>
      <c r="R1335" s="2"/>
      <c r="S1335" s="114"/>
      <c r="V1335" s="2"/>
      <c r="W1335" s="2"/>
      <c r="X1335" s="2"/>
      <c r="Y1335" s="2"/>
      <c r="Z1335" s="2"/>
      <c r="AA1335" s="2"/>
      <c r="AB1335" s="2"/>
    </row>
    <row r="1336" spans="1:28">
      <c r="A1336" s="15"/>
      <c r="B1336" s="16"/>
      <c r="C1336" s="16"/>
      <c r="D1336" s="121"/>
      <c r="E1336" s="123"/>
      <c r="F1336" s="125"/>
      <c r="G1336" s="121"/>
      <c r="H1336" s="123"/>
      <c r="I1336" s="125"/>
      <c r="J1336" s="121"/>
      <c r="K1336" s="123"/>
      <c r="L1336" s="16"/>
      <c r="M1336" s="121"/>
      <c r="N1336" s="119"/>
      <c r="P1336" s="320"/>
      <c r="Q1336" s="119"/>
      <c r="R1336" s="2"/>
      <c r="S1336" s="114"/>
      <c r="V1336" s="2"/>
      <c r="W1336" s="2"/>
      <c r="X1336" s="2"/>
      <c r="Y1336" s="2"/>
      <c r="Z1336" s="2"/>
      <c r="AA1336" s="2"/>
      <c r="AB1336" s="2"/>
    </row>
    <row r="1337" spans="1:28">
      <c r="A1337" s="2" t="s">
        <v>246</v>
      </c>
      <c r="B1337" s="36"/>
      <c r="C1337" s="12"/>
      <c r="D1337" s="121"/>
      <c r="E1337" s="36"/>
      <c r="F1337" s="124"/>
      <c r="G1337" s="121"/>
      <c r="H1337" s="120"/>
      <c r="I1337" s="124"/>
      <c r="J1337" s="121"/>
      <c r="K1337" s="120"/>
      <c r="L1337" s="120"/>
      <c r="M1337" s="121"/>
      <c r="N1337" s="119"/>
      <c r="O1337" s="119"/>
      <c r="P1337" s="320"/>
      <c r="Q1337" s="119"/>
      <c r="R1337" s="120"/>
      <c r="S1337" s="121"/>
      <c r="V1337" s="2"/>
      <c r="W1337" s="2"/>
      <c r="X1337" s="2"/>
      <c r="Y1337" s="2"/>
      <c r="Z1337" s="2"/>
      <c r="AA1337" s="2"/>
      <c r="AB1337" s="2"/>
    </row>
    <row r="1338" spans="1:28">
      <c r="A1338" s="2"/>
      <c r="B1338" s="10"/>
      <c r="D1338" s="115"/>
      <c r="E1338" s="10"/>
      <c r="F1338" s="119"/>
      <c r="G1338" s="320"/>
      <c r="H1338" s="34"/>
      <c r="I1338" s="120"/>
      <c r="J1338" s="121"/>
      <c r="K1338" s="10"/>
      <c r="L1338" s="120"/>
      <c r="M1338" s="121"/>
      <c r="N1338" s="10"/>
      <c r="O1338" s="119"/>
      <c r="P1338" s="320"/>
      <c r="Q1338" s="119"/>
      <c r="R1338" s="120"/>
      <c r="S1338" s="121"/>
      <c r="V1338" s="2"/>
      <c r="W1338" s="2"/>
      <c r="X1338" s="2"/>
      <c r="Y1338" s="2"/>
      <c r="Z1338" s="2"/>
      <c r="AA1338" s="2"/>
      <c r="AB1338" s="2"/>
    </row>
    <row r="1339" spans="1:28">
      <c r="A1339" s="883"/>
      <c r="B1339" s="10" t="s">
        <v>237</v>
      </c>
      <c r="C1339" t="s">
        <v>75</v>
      </c>
      <c r="D1339" s="45" t="s">
        <v>76</v>
      </c>
      <c r="E1339" s="10" t="s">
        <v>249</v>
      </c>
      <c r="F1339" s="119" t="s">
        <v>75</v>
      </c>
      <c r="G1339" s="45" t="s">
        <v>76</v>
      </c>
      <c r="H1339" s="10" t="s">
        <v>250</v>
      </c>
      <c r="I1339" s="119" t="s">
        <v>75</v>
      </c>
      <c r="J1339" s="45" t="s">
        <v>76</v>
      </c>
      <c r="K1339" s="10" t="s">
        <v>357</v>
      </c>
      <c r="L1339" s="119" t="s">
        <v>75</v>
      </c>
      <c r="M1339" s="45" t="s">
        <v>76</v>
      </c>
      <c r="N1339" s="10" t="s">
        <v>304</v>
      </c>
      <c r="O1339" s="119" t="s">
        <v>75</v>
      </c>
      <c r="P1339" s="45" t="s">
        <v>76</v>
      </c>
      <c r="Q1339" s="10" t="s">
        <v>384</v>
      </c>
      <c r="R1339" s="119" t="s">
        <v>75</v>
      </c>
      <c r="S1339" s="45" t="s">
        <v>76</v>
      </c>
      <c r="T1339" s="10" t="str">
        <f>YourData!$J$4</f>
        <v>Tested Prg</v>
      </c>
      <c r="U1339" s="119" t="s">
        <v>75</v>
      </c>
      <c r="V1339" s="45" t="s">
        <v>76</v>
      </c>
      <c r="W1339" s="10"/>
      <c r="X1339" s="119"/>
      <c r="Y1339" s="45"/>
      <c r="Z1339" s="10"/>
      <c r="AA1339" s="119"/>
      <c r="AB1339" s="45"/>
    </row>
    <row r="1340" spans="1:28">
      <c r="A1340" s="884" t="s">
        <v>445</v>
      </c>
      <c r="B1340" s="122">
        <f>IF(ISBLANK('TRNSYS-TUD'!$AF89),"",'TRNSYS-TUD'!$AF89)</f>
        <v>1.87685E-3</v>
      </c>
      <c r="C1340" s="11" t="str">
        <f>IF(ISBLANK('TRNSYS-TUD'!$AG89),"",'TRNSYS-TUD'!$AG89)</f>
        <v>11-Jan</v>
      </c>
      <c r="D1340" s="878">
        <f>IF(ISBLANK('TRNSYS-TUD'!$AH89),"",'TRNSYS-TUD'!$AH89)</f>
        <v>3</v>
      </c>
      <c r="E1340" s="122">
        <f>IF(ISBLANK('DOE22'!$AF89),"",'DOE22'!$AF89)</f>
        <v>1.6999999999999999E-3</v>
      </c>
      <c r="F1340" s="125">
        <f>IF(ISBLANK('DOE22'!$AG89),"",'DOE22'!$AG89)</f>
        <v>36895</v>
      </c>
      <c r="G1340" s="878">
        <f>IF(ISBLANK('DOE22'!$AH89),"",'DOE22'!$AH89)</f>
        <v>24</v>
      </c>
      <c r="H1340" s="122">
        <f>IF(ISBLANK(DOE21E!$AF89),"",DOE21E!$AF89)</f>
        <v>1.6999999999999999E-3</v>
      </c>
      <c r="I1340" s="125">
        <f>IF(ISBLANK(DOE21E!$AG89),"",DOE21E!$AG89)</f>
        <v>36895</v>
      </c>
      <c r="J1340" s="878">
        <f>IF(ISBLANK(DOE21E!$AH89),"",DOE21E!$AH89)</f>
        <v>24</v>
      </c>
      <c r="K1340" s="122">
        <f>IF(ISBLANK(EnergyPlus1.0!$AF89),"",EnergyPlus1.0!$AF89)</f>
        <v>1.9277034220433499E-3</v>
      </c>
      <c r="L1340" s="886">
        <f>IF(ISBLANK(EnergyPlus1.0!$AG89),"",EnergyPlus1.0!$AG89)</f>
        <v>40189</v>
      </c>
      <c r="M1340" s="887">
        <f>IF(ISBLANK(EnergyPlus1.0!$AH89),"",EnergyPlus1.0!$AH89)</f>
        <v>3</v>
      </c>
      <c r="N1340" s="122">
        <f>IF(ISBLANK(CodyRun!$AF89),"",CodyRun!$AF89)</f>
        <v>1.9680000000000001E-3</v>
      </c>
      <c r="O1340" s="125">
        <f>IF(ISBLANK(CodyRun!$AG89),"",CodyRun!$AG89)</f>
        <v>11</v>
      </c>
      <c r="P1340" s="878">
        <f>IF(ISBLANK(CodyRun!$AH89),"",CodyRun!$AH89)</f>
        <v>3</v>
      </c>
      <c r="Q1340" s="122">
        <f>IF(ISBLANK('HOT3000'!$AF89),"",'HOT3000'!$AF89)</f>
        <v>1.97E-3</v>
      </c>
      <c r="R1340" s="125">
        <f>IF(ISBLANK('HOT3000'!$AG89),"",'HOT3000'!$AG89)</f>
        <v>37626</v>
      </c>
      <c r="S1340" s="878">
        <f>IF(ISBLANK('HOT3000'!$AH89),"",'HOT3000'!$AH89)</f>
        <v>6</v>
      </c>
      <c r="T1340" s="122">
        <f>IF(ISBLANK(YourData!$AF89),"",YourData!$AF89)</f>
        <v>1.9291882085774371E-3</v>
      </c>
      <c r="U1340" s="886" t="str">
        <f>IF(ISBLANK(YourData!$AG89),"",YourData!$AG89)</f>
        <v>11-Jan</v>
      </c>
      <c r="V1340" s="887">
        <f>IF(ISBLANK(YourData!$AH89),"",YourData!$AH89)</f>
        <v>3</v>
      </c>
      <c r="W1340" s="36"/>
      <c r="X1340" s="125"/>
      <c r="Y1340" s="878"/>
      <c r="Z1340" s="36"/>
      <c r="AA1340" s="125"/>
      <c r="AB1340" s="878"/>
    </row>
    <row r="1341" spans="1:28">
      <c r="A1341" s="884" t="s">
        <v>446</v>
      </c>
      <c r="B1341" s="122">
        <f>IF(ISBLANK('TRNSYS-TUD'!$AF90),"",'TRNSYS-TUD'!$AF90)</f>
        <v>1.8768599999999999E-3</v>
      </c>
      <c r="C1341" s="11" t="str">
        <f>IF(ISBLANK('TRNSYS-TUD'!$AG90),"",'TRNSYS-TUD'!$AG90)</f>
        <v>11-Jan</v>
      </c>
      <c r="D1341" s="878">
        <f>IF(ISBLANK('TRNSYS-TUD'!$AH90),"",'TRNSYS-TUD'!$AH90)</f>
        <v>3</v>
      </c>
      <c r="E1341" s="122">
        <f>IF(ISBLANK('DOE22'!$AF90),"",'DOE22'!$AF90)</f>
        <v>1.6999999999999999E-3</v>
      </c>
      <c r="F1341" s="125">
        <f>IF(ISBLANK('DOE22'!$AG90),"",'DOE22'!$AG90)</f>
        <v>36895</v>
      </c>
      <c r="G1341" s="878">
        <f>IF(ISBLANK('DOE22'!$AH90),"",'DOE22'!$AH90)</f>
        <v>24</v>
      </c>
      <c r="H1341" s="122">
        <f>IF(ISBLANK(DOE21E!$AF90),"",DOE21E!$AF90)</f>
        <v>1.6999999999999999E-3</v>
      </c>
      <c r="I1341" s="125">
        <f>IF(ISBLANK(DOE21E!$AG90),"",DOE21E!$AG90)</f>
        <v>36895</v>
      </c>
      <c r="J1341" s="878">
        <f>IF(ISBLANK(DOE21E!$AH90),"",DOE21E!$AH90)</f>
        <v>24</v>
      </c>
      <c r="K1341" s="122">
        <f>IF(ISBLANK(EnergyPlus1.0!$AF90),"",EnergyPlus1.0!$AF90)</f>
        <v>1.9433116500102E-3</v>
      </c>
      <c r="L1341" s="886">
        <f>IF(ISBLANK(EnergyPlus1.0!$AG90),"",EnergyPlus1.0!$AG90)</f>
        <v>40183</v>
      </c>
      <c r="M1341" s="887">
        <f>IF(ISBLANK(EnergyPlus1.0!$AH90),"",EnergyPlus1.0!$AH90)</f>
        <v>7</v>
      </c>
      <c r="N1341" s="122">
        <f>IF(ISBLANK(CodyRun!$AF90),"",CodyRun!$AF90)</f>
        <v>2.019E-3</v>
      </c>
      <c r="O1341" s="125">
        <f>IF(ISBLANK(CodyRun!$AG90),"",CodyRun!$AG90)</f>
        <v>5</v>
      </c>
      <c r="P1341" s="878">
        <f>IF(ISBLANK(CodyRun!$AH90),"",CodyRun!$AH90)</f>
        <v>7</v>
      </c>
      <c r="Q1341" s="122">
        <f>IF(ISBLANK('HOT3000'!$AF90),"",'HOT3000'!$AF90)</f>
        <v>1.9599999999999999E-3</v>
      </c>
      <c r="R1341" s="125">
        <f>IF(ISBLANK('HOT3000'!$AG90),"",'HOT3000'!$AG90)</f>
        <v>37626</v>
      </c>
      <c r="S1341" s="878">
        <f>IF(ISBLANK('HOT3000'!$AH90),"",'HOT3000'!$AH90)</f>
        <v>7</v>
      </c>
      <c r="T1341" s="122">
        <f>IF(ISBLANK(YourData!$AF90),"",YourData!$AF90)</f>
        <v>1.9434670750044759E-3</v>
      </c>
      <c r="U1341" s="886" t="str">
        <f>IF(ISBLANK(YourData!$AG90),"",YourData!$AG90)</f>
        <v>05-Jan</v>
      </c>
      <c r="V1341" s="887">
        <f>IF(ISBLANK(YourData!$AH90),"",YourData!$AH90)</f>
        <v>7</v>
      </c>
      <c r="W1341" s="36"/>
      <c r="X1341" s="125"/>
      <c r="Y1341" s="878"/>
      <c r="Z1341" s="36"/>
      <c r="AA1341" s="125"/>
      <c r="AB1341" s="878"/>
    </row>
    <row r="1342" spans="1:28">
      <c r="A1342" s="884" t="s">
        <v>447</v>
      </c>
      <c r="B1342" s="122">
        <f>IF(ISBLANK('TRNSYS-TUD'!$AF91),"",'TRNSYS-TUD'!$AF91)</f>
        <v>1.87685E-3</v>
      </c>
      <c r="C1342" s="11" t="str">
        <f>IF(ISBLANK('TRNSYS-TUD'!$AG91),"",'TRNSYS-TUD'!$AG91)</f>
        <v>11-Jan</v>
      </c>
      <c r="D1342" s="878">
        <f>IF(ISBLANK('TRNSYS-TUD'!$AH91),"",'TRNSYS-TUD'!$AH91)</f>
        <v>3</v>
      </c>
      <c r="E1342" s="122">
        <f>IF(ISBLANK('DOE22'!$AF91),"",'DOE22'!$AF91)</f>
        <v>1.6999999999999999E-3</v>
      </c>
      <c r="F1342" s="125">
        <f>IF(ISBLANK('DOE22'!$AG91),"",'DOE22'!$AG91)</f>
        <v>36895</v>
      </c>
      <c r="G1342" s="878">
        <f>IF(ISBLANK('DOE22'!$AH91),"",'DOE22'!$AH91)</f>
        <v>24</v>
      </c>
      <c r="H1342" s="122">
        <f>IF(ISBLANK(DOE21E!$AF91),"",DOE21E!$AF91)</f>
        <v>1.6999999999999999E-3</v>
      </c>
      <c r="I1342" s="125">
        <f>IF(ISBLANK(DOE21E!$AG91),"",DOE21E!$AG91)</f>
        <v>36895</v>
      </c>
      <c r="J1342" s="878">
        <f>IF(ISBLANK(DOE21E!$AH91),"",DOE21E!$AH91)</f>
        <v>24</v>
      </c>
      <c r="K1342" s="122">
        <f>IF(ISBLANK(EnergyPlus1.0!$AF91),"",EnergyPlus1.0!$AF91)</f>
        <v>1.9335706281109501E-3</v>
      </c>
      <c r="L1342" s="886">
        <f>IF(ISBLANK(EnergyPlus1.0!$AG91),"",EnergyPlus1.0!$AG91)</f>
        <v>40189</v>
      </c>
      <c r="M1342" s="887">
        <f>IF(ISBLANK(EnergyPlus1.0!$AH91),"",EnergyPlus1.0!$AH91)</f>
        <v>3</v>
      </c>
      <c r="N1342" s="122">
        <f>IF(ISBLANK(CodyRun!$AF91),"",CodyRun!$AF91)</f>
        <v>1.9680000000000001E-3</v>
      </c>
      <c r="O1342" s="125">
        <f>IF(ISBLANK(CodyRun!$AG91),"",CodyRun!$AG91)</f>
        <v>11</v>
      </c>
      <c r="P1342" s="878">
        <f>IF(ISBLANK(CodyRun!$AH91),"",CodyRun!$AH91)</f>
        <v>3</v>
      </c>
      <c r="Q1342" s="122">
        <f>IF(ISBLANK('HOT3000'!$AF91),"",'HOT3000'!$AF91)</f>
        <v>1.97E-3</v>
      </c>
      <c r="R1342" s="125">
        <f>IF(ISBLANK('HOT3000'!$AG91),"",'HOT3000'!$AG91)</f>
        <v>37626</v>
      </c>
      <c r="S1342" s="878">
        <f>IF(ISBLANK('HOT3000'!$AH91),"",'HOT3000'!$AH91)</f>
        <v>6</v>
      </c>
      <c r="T1342" s="122">
        <f>IF(ISBLANK(YourData!$AF91),"",YourData!$AF91)</f>
        <v>1.9351077783801684E-3</v>
      </c>
      <c r="U1342" s="886" t="str">
        <f>IF(ISBLANK(YourData!$AG91),"",YourData!$AG91)</f>
        <v>11-Jan</v>
      </c>
      <c r="V1342" s="887">
        <f>IF(ISBLANK(YourData!$AH91),"",YourData!$AH91)</f>
        <v>3</v>
      </c>
      <c r="W1342" s="36"/>
      <c r="X1342" s="125"/>
      <c r="Y1342" s="878"/>
      <c r="Z1342" s="36"/>
      <c r="AA1342" s="125"/>
      <c r="AB1342" s="878"/>
    </row>
    <row r="1343" spans="1:28">
      <c r="A1343" s="884" t="s">
        <v>448</v>
      </c>
      <c r="B1343" s="122">
        <f>IF(ISBLANK('TRNSYS-TUD'!$AF92),"",'TRNSYS-TUD'!$AF92)</f>
        <v>1.87685E-3</v>
      </c>
      <c r="C1343" s="11" t="str">
        <f>IF(ISBLANK('TRNSYS-TUD'!$AG92),"",'TRNSYS-TUD'!$AG92)</f>
        <v>11-Jan</v>
      </c>
      <c r="D1343" s="878">
        <f>IF(ISBLANK('TRNSYS-TUD'!$AH92),"",'TRNSYS-TUD'!$AH92)</f>
        <v>3</v>
      </c>
      <c r="E1343" s="122">
        <f>IF(ISBLANK('DOE22'!$AF92),"",'DOE22'!$AF92)</f>
        <v>1.6999999999999999E-3</v>
      </c>
      <c r="F1343" s="125">
        <f>IF(ISBLANK('DOE22'!$AG92),"",'DOE22'!$AG92)</f>
        <v>36895</v>
      </c>
      <c r="G1343" s="878">
        <f>IF(ISBLANK('DOE22'!$AH92),"",'DOE22'!$AH92)</f>
        <v>24</v>
      </c>
      <c r="H1343" s="122">
        <f>IF(ISBLANK(DOE21E!$AF92),"",DOE21E!$AF92)</f>
        <v>1.6999999999999999E-3</v>
      </c>
      <c r="I1343" s="125">
        <f>IF(ISBLANK(DOE21E!$AG92),"",DOE21E!$AG92)</f>
        <v>36895</v>
      </c>
      <c r="J1343" s="878">
        <f>IF(ISBLANK(DOE21E!$AH92),"",DOE21E!$AH92)</f>
        <v>24</v>
      </c>
      <c r="K1343" s="122">
        <f>IF(ISBLANK(EnergyPlus1.0!$AF92),"",EnergyPlus1.0!$AF92)</f>
        <v>1.92768638621351E-3</v>
      </c>
      <c r="L1343" s="886">
        <f>IF(ISBLANK(EnergyPlus1.0!$AG92),"",EnergyPlus1.0!$AG92)</f>
        <v>40189</v>
      </c>
      <c r="M1343" s="887">
        <f>IF(ISBLANK(EnergyPlus1.0!$AH92),"",EnergyPlus1.0!$AH92)</f>
        <v>3</v>
      </c>
      <c r="N1343" s="122">
        <f>IF(ISBLANK(CodyRun!$AF92),"",CodyRun!$AF92)</f>
        <v>1.9680000000000001E-3</v>
      </c>
      <c r="O1343" s="125">
        <f>IF(ISBLANK(CodyRun!$AG92),"",CodyRun!$AG92)</f>
        <v>11</v>
      </c>
      <c r="P1343" s="878">
        <f>IF(ISBLANK(CodyRun!$AH92),"",CodyRun!$AH92)</f>
        <v>3</v>
      </c>
      <c r="Q1343" s="122">
        <f>IF(ISBLANK('HOT3000'!$AF92),"",'HOT3000'!$AF92)</f>
        <v>1.97E-3</v>
      </c>
      <c r="R1343" s="125">
        <f>IF(ISBLANK('HOT3000'!$AG92),"",'HOT3000'!$AG92)</f>
        <v>37626</v>
      </c>
      <c r="S1343" s="878">
        <f>IF(ISBLANK('HOT3000'!$AH92),"",'HOT3000'!$AH92)</f>
        <v>6</v>
      </c>
      <c r="T1343" s="122">
        <f>IF(ISBLANK(YourData!$AF92),"",YourData!$AF92)</f>
        <v>1.8456085505684536E-3</v>
      </c>
      <c r="U1343" s="886" t="str">
        <f>IF(ISBLANK(YourData!$AG92),"",YourData!$AG92)</f>
        <v>11-Jan</v>
      </c>
      <c r="V1343" s="887">
        <f>IF(ISBLANK(YourData!$AH92),"",YourData!$AH92)</f>
        <v>2</v>
      </c>
      <c r="W1343" s="36"/>
      <c r="X1343" s="125"/>
      <c r="Y1343" s="878"/>
      <c r="Z1343" s="36"/>
      <c r="AA1343" s="125"/>
      <c r="AB1343" s="878"/>
    </row>
    <row r="1344" spans="1:28">
      <c r="A1344" s="884" t="s">
        <v>449</v>
      </c>
      <c r="B1344" s="122">
        <f>IF(ISBLANK('TRNSYS-TUD'!$AF93),"",'TRNSYS-TUD'!$AF93)</f>
        <v>1.87685E-3</v>
      </c>
      <c r="C1344" s="11" t="str">
        <f>IF(ISBLANK('TRNSYS-TUD'!$AG93),"",'TRNSYS-TUD'!$AG93)</f>
        <v>11-Jan</v>
      </c>
      <c r="D1344" s="878">
        <f>IF(ISBLANK('TRNSYS-TUD'!$AH93),"",'TRNSYS-TUD'!$AH93)</f>
        <v>3</v>
      </c>
      <c r="E1344" s="122">
        <f>IF(ISBLANK('DOE22'!$AF93),"",'DOE22'!$AF93)</f>
        <v>1.6999999999999999E-3</v>
      </c>
      <c r="F1344" s="125">
        <f>IF(ISBLANK('DOE22'!$AG93),"",'DOE22'!$AG93)</f>
        <v>36895</v>
      </c>
      <c r="G1344" s="878">
        <f>IF(ISBLANK('DOE22'!$AH93),"",'DOE22'!$AH93)</f>
        <v>24</v>
      </c>
      <c r="H1344" s="122">
        <f>IF(ISBLANK(DOE21E!$AF93),"",DOE21E!$AF93)</f>
        <v>1.6999999999999999E-3</v>
      </c>
      <c r="I1344" s="125">
        <f>IF(ISBLANK(DOE21E!$AG93),"",DOE21E!$AG93)</f>
        <v>36895</v>
      </c>
      <c r="J1344" s="878">
        <f>IF(ISBLANK(DOE21E!$AH93),"",DOE21E!$AH93)</f>
        <v>24</v>
      </c>
      <c r="K1344" s="122">
        <f>IF(ISBLANK(EnergyPlus1.0!$AF93),"",EnergyPlus1.0!$AF93)</f>
        <v>1.92768638621351E-3</v>
      </c>
      <c r="L1344" s="886">
        <f>IF(ISBLANK(EnergyPlus1.0!$AG93),"",EnergyPlus1.0!$AG93)</f>
        <v>40189</v>
      </c>
      <c r="M1344" s="887">
        <f>IF(ISBLANK(EnergyPlus1.0!$AH93),"",EnergyPlus1.0!$AH93)</f>
        <v>3</v>
      </c>
      <c r="N1344" s="122">
        <f>IF(ISBLANK(CodyRun!$AF93),"",CodyRun!$AF93)</f>
        <v>1.9680000000000001E-3</v>
      </c>
      <c r="O1344" s="125">
        <f>IF(ISBLANK(CodyRun!$AG93),"",CodyRun!$AG93)</f>
        <v>11</v>
      </c>
      <c r="P1344" s="878">
        <f>IF(ISBLANK(CodyRun!$AH93),"",CodyRun!$AH93)</f>
        <v>3</v>
      </c>
      <c r="Q1344" s="122">
        <f>IF(ISBLANK('HOT3000'!$AF93),"",'HOT3000'!$AF93)</f>
        <v>1.97E-3</v>
      </c>
      <c r="R1344" s="125">
        <f>IF(ISBLANK('HOT3000'!$AG93),"",'HOT3000'!$AG93)</f>
        <v>37626</v>
      </c>
      <c r="S1344" s="878">
        <f>IF(ISBLANK('HOT3000'!$AH93),"",'HOT3000'!$AH93)</f>
        <v>6</v>
      </c>
      <c r="T1344" s="122">
        <f>IF(ISBLANK(YourData!$AF93),"",YourData!$AF93)</f>
        <v>1.8455738976325855E-3</v>
      </c>
      <c r="U1344" s="886" t="str">
        <f>IF(ISBLANK(YourData!$AG93),"",YourData!$AG93)</f>
        <v>11-Jan</v>
      </c>
      <c r="V1344" s="887">
        <f>IF(ISBLANK(YourData!$AH93),"",YourData!$AH93)</f>
        <v>2</v>
      </c>
      <c r="W1344" s="36"/>
      <c r="X1344" s="125"/>
      <c r="Y1344" s="878"/>
      <c r="Z1344" s="36"/>
      <c r="AA1344" s="125"/>
      <c r="AB1344" s="878"/>
    </row>
    <row r="1345" spans="1:28">
      <c r="A1345" s="884" t="s">
        <v>450</v>
      </c>
      <c r="B1345" s="122">
        <f>IF(ISBLANK('TRNSYS-TUD'!$AF94),"",'TRNSYS-TUD'!$AF94)</f>
        <v>1.87685E-3</v>
      </c>
      <c r="C1345" s="11" t="str">
        <f>IF(ISBLANK('TRNSYS-TUD'!$AG94),"",'TRNSYS-TUD'!$AG94)</f>
        <v>11-Jan</v>
      </c>
      <c r="D1345" s="878">
        <f>IF(ISBLANK('TRNSYS-TUD'!$AH94),"",'TRNSYS-TUD'!$AH94)</f>
        <v>3</v>
      </c>
      <c r="E1345" s="122">
        <f>IF(ISBLANK('DOE22'!$AF94),"",'DOE22'!$AF94)</f>
        <v>1.6999999999999999E-3</v>
      </c>
      <c r="F1345" s="125">
        <f>IF(ISBLANK('DOE22'!$AG94),"",'DOE22'!$AG94)</f>
        <v>36895</v>
      </c>
      <c r="G1345" s="878">
        <f>IF(ISBLANK('DOE22'!$AH94),"",'DOE22'!$AH94)</f>
        <v>24</v>
      </c>
      <c r="H1345" s="122">
        <f>IF(ISBLANK(DOE21E!$AF94),"",DOE21E!$AF94)</f>
        <v>1.6999999999999999E-3</v>
      </c>
      <c r="I1345" s="125">
        <f>IF(ISBLANK(DOE21E!$AG94),"",DOE21E!$AG94)</f>
        <v>36895</v>
      </c>
      <c r="J1345" s="878">
        <f>IF(ISBLANK(DOE21E!$AH94),"",DOE21E!$AH94)</f>
        <v>24</v>
      </c>
      <c r="K1345" s="122">
        <f>IF(ISBLANK(EnergyPlus1.0!$AF94),"",EnergyPlus1.0!$AF94)</f>
        <v>1.9277034220433499E-3</v>
      </c>
      <c r="L1345" s="886">
        <f>IF(ISBLANK(EnergyPlus1.0!$AG94),"",EnergyPlus1.0!$AG94)</f>
        <v>40189</v>
      </c>
      <c r="M1345" s="887">
        <f>IF(ISBLANK(EnergyPlus1.0!$AH94),"",EnergyPlus1.0!$AH94)</f>
        <v>3</v>
      </c>
      <c r="N1345" s="122">
        <f>IF(ISBLANK(CodyRun!$AF94),"",CodyRun!$AF94)</f>
        <v>1.9680000000000001E-3</v>
      </c>
      <c r="O1345" s="125">
        <f>IF(ISBLANK(CodyRun!$AG94),"",CodyRun!$AG94)</f>
        <v>11</v>
      </c>
      <c r="P1345" s="878">
        <f>IF(ISBLANK(CodyRun!$AH94),"",CodyRun!$AH94)</f>
        <v>3</v>
      </c>
      <c r="Q1345" s="122">
        <f>IF(ISBLANK('HOT3000'!$AF94),"",'HOT3000'!$AF94)</f>
        <v>1.97E-3</v>
      </c>
      <c r="R1345" s="125">
        <f>IF(ISBLANK('HOT3000'!$AG94),"",'HOT3000'!$AG94)</f>
        <v>37626</v>
      </c>
      <c r="S1345" s="878">
        <f>IF(ISBLANK('HOT3000'!$AH94),"",'HOT3000'!$AH94)</f>
        <v>6</v>
      </c>
      <c r="T1345" s="122">
        <f>IF(ISBLANK(YourData!$AF94),"",YourData!$AF94)</f>
        <v>1.9291882085774371E-3</v>
      </c>
      <c r="U1345" s="886" t="str">
        <f>IF(ISBLANK(YourData!$AG94),"",YourData!$AG94)</f>
        <v>11-Jan</v>
      </c>
      <c r="V1345" s="887">
        <f>IF(ISBLANK(YourData!$AH94),"",YourData!$AH94)</f>
        <v>3</v>
      </c>
      <c r="W1345" s="36"/>
      <c r="X1345" s="125"/>
      <c r="Y1345" s="878"/>
      <c r="Z1345" s="36"/>
      <c r="AA1345" s="125"/>
      <c r="AB1345" s="878"/>
    </row>
    <row r="1346" spans="1:28">
      <c r="A1346" s="884" t="s">
        <v>451</v>
      </c>
      <c r="B1346" s="122">
        <f>IF(ISBLANK('TRNSYS-TUD'!$AF95),"",'TRNSYS-TUD'!$AF95)</f>
        <v>1.87685E-3</v>
      </c>
      <c r="C1346" s="11" t="str">
        <f>IF(ISBLANK('TRNSYS-TUD'!$AG95),"",'TRNSYS-TUD'!$AG95)</f>
        <v>11-Jan</v>
      </c>
      <c r="D1346" s="878">
        <f>IF(ISBLANK('TRNSYS-TUD'!$AH95),"",'TRNSYS-TUD'!$AH95)</f>
        <v>3</v>
      </c>
      <c r="E1346" s="122">
        <f>IF(ISBLANK('DOE22'!$AF95),"",'DOE22'!$AF95)</f>
        <v>1.6999999999999999E-3</v>
      </c>
      <c r="F1346" s="125">
        <f>IF(ISBLANK('DOE22'!$AG95),"",'DOE22'!$AG95)</f>
        <v>36895</v>
      </c>
      <c r="G1346" s="878">
        <f>IF(ISBLANK('DOE22'!$AH95),"",'DOE22'!$AH95)</f>
        <v>24</v>
      </c>
      <c r="H1346" s="122">
        <f>IF(ISBLANK(DOE21E!$AF95),"",DOE21E!$AF95)</f>
        <v>1.6999999999999999E-3</v>
      </c>
      <c r="I1346" s="125">
        <f>IF(ISBLANK(DOE21E!$AG95),"",DOE21E!$AG95)</f>
        <v>36895</v>
      </c>
      <c r="J1346" s="878">
        <f>IF(ISBLANK(DOE21E!$AH95),"",DOE21E!$AH95)</f>
        <v>24</v>
      </c>
      <c r="K1346" s="122">
        <f>IF(ISBLANK(EnergyPlus1.0!$AF95),"",EnergyPlus1.0!$AF95)</f>
        <v>1.92770339972493E-3</v>
      </c>
      <c r="L1346" s="886">
        <f>IF(ISBLANK(EnergyPlus1.0!$AG95),"",EnergyPlus1.0!$AG95)</f>
        <v>40189</v>
      </c>
      <c r="M1346" s="887">
        <f>IF(ISBLANK(EnergyPlus1.0!$AH95),"",EnergyPlus1.0!$AH95)</f>
        <v>3</v>
      </c>
      <c r="N1346" s="122">
        <f>IF(ISBLANK(CodyRun!$AF95),"",CodyRun!$AF95)</f>
        <v>1.9680000000000001E-3</v>
      </c>
      <c r="O1346" s="125">
        <f>IF(ISBLANK(CodyRun!$AG95),"",CodyRun!$AG95)</f>
        <v>11</v>
      </c>
      <c r="P1346" s="878">
        <f>IF(ISBLANK(CodyRun!$AH95),"",CodyRun!$AH95)</f>
        <v>3</v>
      </c>
      <c r="Q1346" s="122">
        <f>IF(ISBLANK('HOT3000'!$AF95),"",'HOT3000'!$AF95)</f>
        <v>1.97E-3</v>
      </c>
      <c r="R1346" s="125">
        <f>IF(ISBLANK('HOT3000'!$AG95),"",'HOT3000'!$AG95)</f>
        <v>37626</v>
      </c>
      <c r="S1346" s="878">
        <f>IF(ISBLANK('HOT3000'!$AH95),"",'HOT3000'!$AH95)</f>
        <v>6</v>
      </c>
      <c r="T1346" s="122">
        <f>IF(ISBLANK(YourData!$AF95),"",YourData!$AF95)</f>
        <v>1.9291881862173274E-3</v>
      </c>
      <c r="U1346" s="886" t="str">
        <f>IF(ISBLANK(YourData!$AG95),"",YourData!$AG95)</f>
        <v>11-Jan</v>
      </c>
      <c r="V1346" s="887">
        <f>IF(ISBLANK(YourData!$AH95),"",YourData!$AH95)</f>
        <v>3</v>
      </c>
      <c r="W1346" s="36"/>
      <c r="X1346" s="125"/>
      <c r="Y1346" s="878"/>
      <c r="Z1346" s="36"/>
      <c r="AA1346" s="125"/>
      <c r="AB1346" s="878"/>
    </row>
    <row r="1347" spans="1:28">
      <c r="A1347" s="884" t="s">
        <v>462</v>
      </c>
      <c r="B1347" s="122">
        <f>IF(ISBLANK('TRNSYS-TUD'!$AF96),"",'TRNSYS-TUD'!$AF96)</f>
        <v>1.87685E-3</v>
      </c>
      <c r="C1347" s="11" t="str">
        <f>IF(ISBLANK('TRNSYS-TUD'!$AG96),"",'TRNSYS-TUD'!$AG96)</f>
        <v>11-Jan</v>
      </c>
      <c r="D1347" s="878">
        <f>IF(ISBLANK('TRNSYS-TUD'!$AH96),"",'TRNSYS-TUD'!$AH96)</f>
        <v>3</v>
      </c>
      <c r="E1347" s="122">
        <f>IF(ISBLANK('DOE22'!$AF96),"",'DOE22'!$AF96)</f>
        <v>1.6999999999999999E-3</v>
      </c>
      <c r="F1347" s="125">
        <f>IF(ISBLANK('DOE22'!$AG96),"",'DOE22'!$AG96)</f>
        <v>36895</v>
      </c>
      <c r="G1347" s="878">
        <f>IF(ISBLANK('DOE22'!$AH96),"",'DOE22'!$AH96)</f>
        <v>24</v>
      </c>
      <c r="H1347" s="122">
        <f>IF(ISBLANK(DOE21E!$AF96),"",DOE21E!$AF96)</f>
        <v>1.6999999999999999E-3</v>
      </c>
      <c r="I1347" s="125">
        <f>IF(ISBLANK(DOE21E!$AG96),"",DOE21E!$AG96)</f>
        <v>36895</v>
      </c>
      <c r="J1347" s="878">
        <f>IF(ISBLANK(DOE21E!$AH96),"",DOE21E!$AH96)</f>
        <v>24</v>
      </c>
      <c r="K1347" s="122">
        <f>IF(ISBLANK(EnergyPlus1.0!$AF96),"",EnergyPlus1.0!$AF96)</f>
        <v>1.9277034242487E-3</v>
      </c>
      <c r="L1347" s="886">
        <f>IF(ISBLANK(EnergyPlus1.0!$AG96),"",EnergyPlus1.0!$AG96)</f>
        <v>40189</v>
      </c>
      <c r="M1347" s="887">
        <f>IF(ISBLANK(EnergyPlus1.0!$AH96),"",EnergyPlus1.0!$AH96)</f>
        <v>3</v>
      </c>
      <c r="N1347" s="122" t="str">
        <f>IF(ISBLANK(CodyRun!$AF96),"",CodyRun!$AF96)</f>
        <v/>
      </c>
      <c r="O1347" s="125" t="str">
        <f>IF(ISBLANK(CodyRun!$AG96),"",CodyRun!$AG96)</f>
        <v/>
      </c>
      <c r="P1347" s="878" t="str">
        <f>IF(ISBLANK(CodyRun!$AH96),"",CodyRun!$AH96)</f>
        <v/>
      </c>
      <c r="Q1347" s="122">
        <f>IF(ISBLANK('HOT3000'!$AF96),"",'HOT3000'!$AF96)</f>
        <v>1.97E-3</v>
      </c>
      <c r="R1347" s="125">
        <f>IF(ISBLANK('HOT3000'!$AG96),"",'HOT3000'!$AG96)</f>
        <v>37626</v>
      </c>
      <c r="S1347" s="878">
        <f>IF(ISBLANK('HOT3000'!$AH96),"",'HOT3000'!$AH96)</f>
        <v>6</v>
      </c>
      <c r="T1347" s="122">
        <f>IF(ISBLANK(YourData!$AF96),"",YourData!$AF96)</f>
        <v>1.9291881727274921E-3</v>
      </c>
      <c r="U1347" s="886" t="str">
        <f>IF(ISBLANK(YourData!$AG96),"",YourData!$AG96)</f>
        <v>11-Jan</v>
      </c>
      <c r="V1347" s="887">
        <f>IF(ISBLANK(YourData!$AH96),"",YourData!$AH96)</f>
        <v>3</v>
      </c>
      <c r="W1347" s="36"/>
      <c r="X1347" s="125"/>
      <c r="Y1347" s="878"/>
      <c r="Z1347" s="36"/>
      <c r="AA1347" s="125"/>
      <c r="AB1347" s="878"/>
    </row>
    <row r="1348" spans="1:28">
      <c r="A1348" s="884" t="s">
        <v>463</v>
      </c>
      <c r="B1348" s="122">
        <f>IF(ISBLANK('TRNSYS-TUD'!$AF97),"",'TRNSYS-TUD'!$AF97)</f>
        <v>1.87685E-3</v>
      </c>
      <c r="C1348" s="11" t="str">
        <f>IF(ISBLANK('TRNSYS-TUD'!$AG97),"",'TRNSYS-TUD'!$AG97)</f>
        <v>11-Jan</v>
      </c>
      <c r="D1348" s="878">
        <f>IF(ISBLANK('TRNSYS-TUD'!$AH97),"",'TRNSYS-TUD'!$AH97)</f>
        <v>3</v>
      </c>
      <c r="E1348" s="122">
        <f>IF(ISBLANK('DOE22'!$AF97),"",'DOE22'!$AF97)</f>
        <v>1.6999999999999999E-3</v>
      </c>
      <c r="F1348" s="125">
        <f>IF(ISBLANK('DOE22'!$AG97),"",'DOE22'!$AG97)</f>
        <v>36895</v>
      </c>
      <c r="G1348" s="878">
        <f>IF(ISBLANK('DOE22'!$AH97),"",'DOE22'!$AH97)</f>
        <v>24</v>
      </c>
      <c r="H1348" s="122">
        <f>IF(ISBLANK(DOE21E!$AF97),"",DOE21E!$AF97)</f>
        <v>1.6999999999999999E-3</v>
      </c>
      <c r="I1348" s="125">
        <f>IF(ISBLANK(DOE21E!$AG97),"",DOE21E!$AG97)</f>
        <v>36895</v>
      </c>
      <c r="J1348" s="878">
        <f>IF(ISBLANK(DOE21E!$AH97),"",DOE21E!$AH97)</f>
        <v>24</v>
      </c>
      <c r="K1348" s="122" t="str">
        <f>IF(ISBLANK(EnergyPlus1.0!$AF97),"",EnergyPlus1.0!$AF97)</f>
        <v/>
      </c>
      <c r="L1348" s="886" t="str">
        <f>IF(ISBLANK(EnergyPlus1.0!$AG97),"",EnergyPlus1.0!$AG97)</f>
        <v/>
      </c>
      <c r="M1348" s="887" t="str">
        <f>IF(ISBLANK(EnergyPlus1.0!$AH97),"",EnergyPlus1.0!$AH97)</f>
        <v/>
      </c>
      <c r="N1348" s="122" t="str">
        <f>IF(ISBLANK(CodyRun!$AF97),"",CodyRun!$AF97)</f>
        <v/>
      </c>
      <c r="O1348" s="125" t="str">
        <f>IF(ISBLANK(CodyRun!$AG97),"",CodyRun!$AG97)</f>
        <v/>
      </c>
      <c r="P1348" s="878" t="str">
        <f>IF(ISBLANK(CodyRun!$AH97),"",CodyRun!$AH97)</f>
        <v/>
      </c>
      <c r="Q1348" s="122">
        <f>IF(ISBLANK('HOT3000'!$AF97),"",'HOT3000'!$AF97)</f>
        <v>1.97E-3</v>
      </c>
      <c r="R1348" s="125">
        <f>IF(ISBLANK('HOT3000'!$AG97),"",'HOT3000'!$AG97)</f>
        <v>37626</v>
      </c>
      <c r="S1348" s="878">
        <f>IF(ISBLANK('HOT3000'!$AH97),"",'HOT3000'!$AH97)</f>
        <v>6</v>
      </c>
      <c r="T1348" s="122">
        <f>IF(ISBLANK(YourData!$AF97),"",YourData!$AF97)</f>
        <v>1.9291882085774371E-3</v>
      </c>
      <c r="U1348" s="886" t="str">
        <f>IF(ISBLANK(YourData!$AG97),"",YourData!$AG97)</f>
        <v>11-Jan</v>
      </c>
      <c r="V1348" s="887">
        <f>IF(ISBLANK(YourData!$AH97),"",YourData!$AH97)</f>
        <v>3</v>
      </c>
      <c r="W1348" s="36"/>
      <c r="X1348" s="125"/>
      <c r="Y1348" s="878"/>
      <c r="Z1348" s="36"/>
      <c r="AA1348" s="125"/>
      <c r="AB1348" s="878"/>
    </row>
    <row r="1349" spans="1:28">
      <c r="A1349" s="884" t="s">
        <v>464</v>
      </c>
      <c r="B1349" s="122">
        <f>IF(ISBLANK('TRNSYS-TUD'!$AF98),"",'TRNSYS-TUD'!$AF98)</f>
        <v>1.87685E-3</v>
      </c>
      <c r="C1349" s="11" t="str">
        <f>IF(ISBLANK('TRNSYS-TUD'!$AG98),"",'TRNSYS-TUD'!$AG98)</f>
        <v>11-Jan</v>
      </c>
      <c r="D1349" s="878">
        <f>IF(ISBLANK('TRNSYS-TUD'!$AH98),"",'TRNSYS-TUD'!$AH98)</f>
        <v>3</v>
      </c>
      <c r="E1349" s="122">
        <f>IF(ISBLANK('DOE22'!$AF98),"",'DOE22'!$AF98)</f>
        <v>1.6999999999999999E-3</v>
      </c>
      <c r="F1349" s="125">
        <f>IF(ISBLANK('DOE22'!$AG98),"",'DOE22'!$AG98)</f>
        <v>36895</v>
      </c>
      <c r="G1349" s="878">
        <f>IF(ISBLANK('DOE22'!$AH98),"",'DOE22'!$AH98)</f>
        <v>24</v>
      </c>
      <c r="H1349" s="122">
        <f>IF(ISBLANK(DOE21E!$AF98),"",DOE21E!$AF98)</f>
        <v>1.6999999999999999E-3</v>
      </c>
      <c r="I1349" s="125">
        <f>IF(ISBLANK(DOE21E!$AG98),"",DOE21E!$AG98)</f>
        <v>36895</v>
      </c>
      <c r="J1349" s="878">
        <f>IF(ISBLANK(DOE21E!$AH98),"",DOE21E!$AH98)</f>
        <v>24</v>
      </c>
      <c r="K1349" s="122">
        <f>IF(ISBLANK(EnergyPlus1.0!$AF98),"",EnergyPlus1.0!$AF98)</f>
        <v>1.92770342076213E-3</v>
      </c>
      <c r="L1349" s="886">
        <f>IF(ISBLANK(EnergyPlus1.0!$AG98),"",EnergyPlus1.0!$AG98)</f>
        <v>40189</v>
      </c>
      <c r="M1349" s="887">
        <f>IF(ISBLANK(EnergyPlus1.0!$AH98),"",EnergyPlus1.0!$AH98)</f>
        <v>3</v>
      </c>
      <c r="N1349" s="122" t="str">
        <f>IF(ISBLANK(CodyRun!$AF98),"",CodyRun!$AF98)</f>
        <v/>
      </c>
      <c r="O1349" s="125" t="str">
        <f>IF(ISBLANK(CodyRun!$AG98),"",CodyRun!$AG98)</f>
        <v/>
      </c>
      <c r="P1349" s="878" t="str">
        <f>IF(ISBLANK(CodyRun!$AH98),"",CodyRun!$AH98)</f>
        <v/>
      </c>
      <c r="Q1349" s="122">
        <f>IF(ISBLANK('HOT3000'!$AF98),"",'HOT3000'!$AF98)</f>
        <v>1.97E-3</v>
      </c>
      <c r="R1349" s="125">
        <f>IF(ISBLANK('HOT3000'!$AG98),"",'HOT3000'!$AG98)</f>
        <v>37626</v>
      </c>
      <c r="S1349" s="878">
        <f>IF(ISBLANK('HOT3000'!$AH98),"",'HOT3000'!$AH98)</f>
        <v>6</v>
      </c>
      <c r="T1349" s="122">
        <f>IF(ISBLANK(YourData!$AF98),"",YourData!$AF98)</f>
        <v>1.9291882085774371E-3</v>
      </c>
      <c r="U1349" s="886" t="str">
        <f>IF(ISBLANK(YourData!$AG98),"",YourData!$AG98)</f>
        <v>11-Jan</v>
      </c>
      <c r="V1349" s="887">
        <f>IF(ISBLANK(YourData!$AH98),"",YourData!$AH98)</f>
        <v>3</v>
      </c>
      <c r="W1349" s="36"/>
      <c r="X1349" s="125"/>
      <c r="Y1349" s="878"/>
      <c r="Z1349" s="36"/>
      <c r="AA1349" s="125"/>
      <c r="AB1349" s="878"/>
    </row>
    <row r="1350" spans="1:28">
      <c r="A1350" s="884" t="s">
        <v>465</v>
      </c>
      <c r="B1350" s="122">
        <f>IF(ISBLANK('TRNSYS-TUD'!$AF99),"",'TRNSYS-TUD'!$AF99)</f>
        <v>1.87685E-3</v>
      </c>
      <c r="C1350" s="11" t="str">
        <f>IF(ISBLANK('TRNSYS-TUD'!$AG99),"",'TRNSYS-TUD'!$AG99)</f>
        <v>11-Jan</v>
      </c>
      <c r="D1350" s="878">
        <f>IF(ISBLANK('TRNSYS-TUD'!$AH99),"",'TRNSYS-TUD'!$AH99)</f>
        <v>3</v>
      </c>
      <c r="E1350" s="122">
        <f>IF(ISBLANK('DOE22'!$AF99),"",'DOE22'!$AF99)</f>
        <v>1.6999999999999999E-3</v>
      </c>
      <c r="F1350" s="125">
        <f>IF(ISBLANK('DOE22'!$AG99),"",'DOE22'!$AG99)</f>
        <v>36895</v>
      </c>
      <c r="G1350" s="878">
        <f>IF(ISBLANK('DOE22'!$AH99),"",'DOE22'!$AH99)</f>
        <v>24</v>
      </c>
      <c r="H1350" s="122">
        <f>IF(ISBLANK(DOE21E!$AF99),"",DOE21E!$AF99)</f>
        <v>1.6999999999999999E-3</v>
      </c>
      <c r="I1350" s="125">
        <f>IF(ISBLANK(DOE21E!$AG99),"",DOE21E!$AG99)</f>
        <v>36895</v>
      </c>
      <c r="J1350" s="878">
        <f>IF(ISBLANK(DOE21E!$AH99),"",DOE21E!$AH99)</f>
        <v>24</v>
      </c>
      <c r="K1350" s="122">
        <f>IF(ISBLANK(EnergyPlus1.0!$AF99),"",EnergyPlus1.0!$AF99)</f>
        <v>1.9277034242487E-3</v>
      </c>
      <c r="L1350" s="886">
        <f>IF(ISBLANK(EnergyPlus1.0!$AG99),"",EnergyPlus1.0!$AG99)</f>
        <v>40189</v>
      </c>
      <c r="M1350" s="887">
        <f>IF(ISBLANK(EnergyPlus1.0!$AH99),"",EnergyPlus1.0!$AH99)</f>
        <v>3</v>
      </c>
      <c r="N1350" s="122" t="str">
        <f>IF(ISBLANK(CodyRun!$AF99),"",CodyRun!$AF99)</f>
        <v/>
      </c>
      <c r="O1350" s="125" t="str">
        <f>IF(ISBLANK(CodyRun!$AG99),"",CodyRun!$AG99)</f>
        <v/>
      </c>
      <c r="P1350" s="878" t="str">
        <f>IF(ISBLANK(CodyRun!$AH99),"",CodyRun!$AH99)</f>
        <v/>
      </c>
      <c r="Q1350" s="122">
        <f>IF(ISBLANK('HOT3000'!$AF99),"",'HOT3000'!$AF99)</f>
        <v>1.97E-3</v>
      </c>
      <c r="R1350" s="125">
        <f>IF(ISBLANK('HOT3000'!$AG99),"",'HOT3000'!$AG99)</f>
        <v>37626</v>
      </c>
      <c r="S1350" s="878">
        <f>IF(ISBLANK('HOT3000'!$AH99),"",'HOT3000'!$AH99)</f>
        <v>6</v>
      </c>
      <c r="T1350" s="122">
        <f>IF(ISBLANK(YourData!$AF99),"",YourData!$AF99)</f>
        <v>1.9291881727274921E-3</v>
      </c>
      <c r="U1350" s="886" t="str">
        <f>IF(ISBLANK(YourData!$AG99),"",YourData!$AG99)</f>
        <v>11-Jan</v>
      </c>
      <c r="V1350" s="887">
        <f>IF(ISBLANK(YourData!$AH99),"",YourData!$AH99)</f>
        <v>3</v>
      </c>
      <c r="W1350" s="36"/>
      <c r="X1350" s="125"/>
      <c r="Y1350" s="878"/>
      <c r="Z1350" s="36"/>
      <c r="AA1350" s="125"/>
      <c r="AB1350" s="878"/>
    </row>
    <row r="1351" spans="1:28">
      <c r="A1351" s="884" t="s">
        <v>466</v>
      </c>
      <c r="B1351" s="122">
        <f>IF(ISBLANK('TRNSYS-TUD'!$AF100),"",'TRNSYS-TUD'!$AF100)</f>
        <v>1.87685E-3</v>
      </c>
      <c r="C1351" s="11" t="str">
        <f>IF(ISBLANK('TRNSYS-TUD'!$AG100),"",'TRNSYS-TUD'!$AG100)</f>
        <v>11-Jan</v>
      </c>
      <c r="D1351" s="878">
        <f>IF(ISBLANK('TRNSYS-TUD'!$AH100),"",'TRNSYS-TUD'!$AH100)</f>
        <v>3</v>
      </c>
      <c r="E1351" s="122">
        <f>IF(ISBLANK('DOE22'!$AF100),"",'DOE22'!$AF100)</f>
        <v>1.6999999999999999E-3</v>
      </c>
      <c r="F1351" s="125">
        <f>IF(ISBLANK('DOE22'!$AG100),"",'DOE22'!$AG100)</f>
        <v>36895</v>
      </c>
      <c r="G1351" s="878">
        <f>IF(ISBLANK('DOE22'!$AH100),"",'DOE22'!$AH100)</f>
        <v>24</v>
      </c>
      <c r="H1351" s="122">
        <f>IF(ISBLANK(DOE21E!$AF100),"",DOE21E!$AF100)</f>
        <v>1.6999999999999999E-3</v>
      </c>
      <c r="I1351" s="125">
        <f>IF(ISBLANK(DOE21E!$AG100),"",DOE21E!$AG100)</f>
        <v>36895</v>
      </c>
      <c r="J1351" s="878">
        <f>IF(ISBLANK(DOE21E!$AH100),"",DOE21E!$AH100)</f>
        <v>24</v>
      </c>
      <c r="K1351" s="122">
        <f>IF(ISBLANK(EnergyPlus1.0!$AF100),"",EnergyPlus1.0!$AF100)</f>
        <v>1.9277034202990399E-3</v>
      </c>
      <c r="L1351" s="886">
        <f>IF(ISBLANK(EnergyPlus1.0!$AG100),"",EnergyPlus1.0!$AG100)</f>
        <v>40189</v>
      </c>
      <c r="M1351" s="887">
        <f>IF(ISBLANK(EnergyPlus1.0!$AH100),"",EnergyPlus1.0!$AH100)</f>
        <v>3</v>
      </c>
      <c r="N1351" s="122" t="str">
        <f>IF(ISBLANK(CodyRun!$AF100),"",CodyRun!$AF100)</f>
        <v/>
      </c>
      <c r="O1351" s="125" t="str">
        <f>IF(ISBLANK(CodyRun!$AG100),"",CodyRun!$AG100)</f>
        <v/>
      </c>
      <c r="P1351" s="878" t="str">
        <f>IF(ISBLANK(CodyRun!$AH100),"",CodyRun!$AH100)</f>
        <v/>
      </c>
      <c r="Q1351" s="122">
        <f>IF(ISBLANK('HOT3000'!$AF100),"",'HOT3000'!$AF100)</f>
        <v>1.97E-3</v>
      </c>
      <c r="R1351" s="125">
        <f>IF(ISBLANK('HOT3000'!$AG100),"",'HOT3000'!$AG100)</f>
        <v>37626</v>
      </c>
      <c r="S1351" s="878">
        <f>IF(ISBLANK('HOT3000'!$AH100),"",'HOT3000'!$AH100)</f>
        <v>7</v>
      </c>
      <c r="T1351" s="122">
        <f>IF(ISBLANK(YourData!$AF100),"",YourData!$AF100)</f>
        <v>1.9291881718064823E-3</v>
      </c>
      <c r="U1351" s="886" t="str">
        <f>IF(ISBLANK(YourData!$AG100),"",YourData!$AG100)</f>
        <v>11-Jan</v>
      </c>
      <c r="V1351" s="887">
        <f>IF(ISBLANK(YourData!$AH100),"",YourData!$AH100)</f>
        <v>3</v>
      </c>
      <c r="W1351" s="36"/>
      <c r="X1351" s="125"/>
      <c r="Y1351" s="878"/>
      <c r="Z1351" s="36"/>
      <c r="AA1351" s="125"/>
      <c r="AB1351" s="878"/>
    </row>
    <row r="1352" spans="1:28">
      <c r="A1352" s="884" t="s">
        <v>473</v>
      </c>
      <c r="B1352" s="122">
        <f>IF(ISBLANK('TRNSYS-TUD'!$AF101),"",'TRNSYS-TUD'!$AF101)</f>
        <v>6.8275599999999999E-3</v>
      </c>
      <c r="C1352" s="11" t="str">
        <f>IF(ISBLANK('TRNSYS-TUD'!$AG101),"",'TRNSYS-TUD'!$AG101)</f>
        <v>20-Dec</v>
      </c>
      <c r="D1352" s="878">
        <f>IF(ISBLANK('TRNSYS-TUD'!$AH101),"",'TRNSYS-TUD'!$AH101)</f>
        <v>22</v>
      </c>
      <c r="E1352" s="122" t="str">
        <f>IF(ISBLANK('DOE22'!$AF101),"",'DOE22'!$AF101)</f>
        <v>system off gives 0.000</v>
      </c>
      <c r="F1352" s="125">
        <f>IF(ISBLANK('DOE22'!$AG101),"",'DOE22'!$AG101)</f>
        <v>0</v>
      </c>
      <c r="G1352" s="878">
        <f>IF(ISBLANK('DOE22'!$AH101),"",'DOE22'!$AH101)</f>
        <v>0</v>
      </c>
      <c r="H1352" s="122" t="str">
        <f>IF(ISBLANK(DOE21E!$AF101),"",DOE21E!$AF101)</f>
        <v>system off gives 0.000</v>
      </c>
      <c r="I1352" s="125">
        <f>IF(ISBLANK(DOE21E!$AG101),"",DOE21E!$AG101)</f>
        <v>0</v>
      </c>
      <c r="J1352" s="878">
        <f>IF(ISBLANK(DOE21E!$AH101),"",DOE21E!$AH101)</f>
        <v>0</v>
      </c>
      <c r="K1352" s="122">
        <f>IF(ISBLANK(EnergyPlus1.0!$AF101),"",EnergyPlus1.0!$AF101)</f>
        <v>7.00484487156822E-3</v>
      </c>
      <c r="L1352" s="886">
        <f>IF(ISBLANK(EnergyPlus1.0!$AG101),"",EnergyPlus1.0!$AG101)</f>
        <v>40532</v>
      </c>
      <c r="M1352" s="887">
        <f>IF(ISBLANK(EnergyPlus1.0!$AH101),"",EnergyPlus1.0!$AH101)</f>
        <v>12</v>
      </c>
      <c r="N1352" s="122">
        <f>IF(ISBLANK(CodyRun!$AF101),"",CodyRun!$AF101)</f>
        <v>6.9080000000000001E-3</v>
      </c>
      <c r="O1352" s="125">
        <f>IF(ISBLANK(CodyRun!$AG101),"",CodyRun!$AG101)</f>
        <v>355</v>
      </c>
      <c r="P1352" s="878">
        <f>IF(ISBLANK(CodyRun!$AH101),"",CodyRun!$AH101)</f>
        <v>20</v>
      </c>
      <c r="Q1352" s="122">
        <f>IF(ISBLANK('HOT3000'!$AF101),"",'HOT3000'!$AF101)</f>
        <v>1.03E-2</v>
      </c>
      <c r="R1352" s="125">
        <f>IF(ISBLANK('HOT3000'!$AG101),"",'HOT3000'!$AG101)</f>
        <v>37927</v>
      </c>
      <c r="S1352" s="878">
        <f>IF(ISBLANK('HOT3000'!$AH101),"",'HOT3000'!$AH101)</f>
        <v>2</v>
      </c>
      <c r="T1352" s="122">
        <f>IF(ISBLANK(YourData!$AF101),"",YourData!$AF101)</f>
        <v>7.0189493132874429E-3</v>
      </c>
      <c r="U1352" s="886" t="str">
        <f>IF(ISBLANK(YourData!$AG101),"",YourData!$AG101)</f>
        <v>20-Dec</v>
      </c>
      <c r="V1352" s="887">
        <f>IF(ISBLANK(YourData!$AH101),"",YourData!$AH101)</f>
        <v>12</v>
      </c>
      <c r="W1352" s="36"/>
      <c r="X1352" s="125"/>
      <c r="Y1352" s="878"/>
      <c r="Z1352" s="36"/>
      <c r="AA1352" s="125"/>
      <c r="AB1352" s="878"/>
    </row>
    <row r="1353" spans="1:28">
      <c r="A1353" s="884" t="s">
        <v>476</v>
      </c>
      <c r="B1353" s="122">
        <f>IF(ISBLANK('TRNSYS-TUD'!$AF102),"",'TRNSYS-TUD'!$AF102)</f>
        <v>6.8275599999999999E-3</v>
      </c>
      <c r="C1353" s="11" t="str">
        <f>IF(ISBLANK('TRNSYS-TUD'!$AG102),"",'TRNSYS-TUD'!$AG102)</f>
        <v>20-Dec</v>
      </c>
      <c r="D1353" s="878">
        <f>IF(ISBLANK('TRNSYS-TUD'!$AH102),"",'TRNSYS-TUD'!$AH102)</f>
        <v>22</v>
      </c>
      <c r="E1353" s="122" t="str">
        <f>IF(ISBLANK('DOE22'!$AF102),"",'DOE22'!$AF102)</f>
        <v>system off gives 0.000</v>
      </c>
      <c r="F1353" s="125">
        <f>IF(ISBLANK('DOE22'!$AG102),"",'DOE22'!$AG102)</f>
        <v>0</v>
      </c>
      <c r="G1353" s="878">
        <f>IF(ISBLANK('DOE22'!$AH102),"",'DOE22'!$AH102)</f>
        <v>0</v>
      </c>
      <c r="H1353" s="122" t="str">
        <f>IF(ISBLANK(DOE21E!$AF102),"",DOE21E!$AF102)</f>
        <v>system off gives 0.000</v>
      </c>
      <c r="I1353" s="125">
        <f>IF(ISBLANK(DOE21E!$AG102),"",DOE21E!$AG102)</f>
        <v>0</v>
      </c>
      <c r="J1353" s="878">
        <f>IF(ISBLANK(DOE21E!$AH102),"",DOE21E!$AH102)</f>
        <v>0</v>
      </c>
      <c r="K1353" s="122">
        <f>IF(ISBLANK(EnergyPlus1.0!$AF102),"",EnergyPlus1.0!$AF102)</f>
        <v>7.0048448777472001E-3</v>
      </c>
      <c r="L1353" s="886">
        <f>IF(ISBLANK(EnergyPlus1.0!$AG102),"",EnergyPlus1.0!$AG102)</f>
        <v>40532</v>
      </c>
      <c r="M1353" s="887">
        <f>IF(ISBLANK(EnergyPlus1.0!$AH102),"",EnergyPlus1.0!$AH102)</f>
        <v>12</v>
      </c>
      <c r="N1353" s="122">
        <f>IF(ISBLANK(CodyRun!$AF102),"",CodyRun!$AF102)</f>
        <v>6.9080000000000001E-3</v>
      </c>
      <c r="O1353" s="125">
        <f>IF(ISBLANK(CodyRun!$AG102),"",CodyRun!$AG102)</f>
        <v>355</v>
      </c>
      <c r="P1353" s="878">
        <f>IF(ISBLANK(CodyRun!$AH102),"",CodyRun!$AH102)</f>
        <v>20</v>
      </c>
      <c r="Q1353" s="122">
        <f>IF(ISBLANK('HOT3000'!$AF102),"",'HOT3000'!$AF102)</f>
        <v>1.0500000000000001E-2</v>
      </c>
      <c r="R1353" s="125">
        <f>IF(ISBLANK('HOT3000'!$AG102),"",'HOT3000'!$AG102)</f>
        <v>37713</v>
      </c>
      <c r="S1353" s="878">
        <f>IF(ISBLANK('HOT3000'!$AH102),"",'HOT3000'!$AH102)</f>
        <v>22</v>
      </c>
      <c r="T1353" s="122">
        <f>IF(ISBLANK(YourData!$AF102),"",YourData!$AF102)</f>
        <v>7.0189493132874429E-3</v>
      </c>
      <c r="U1353" s="886" t="str">
        <f>IF(ISBLANK(YourData!$AG102),"",YourData!$AG102)</f>
        <v>20-Dec</v>
      </c>
      <c r="V1353" s="887">
        <f>IF(ISBLANK(YourData!$AH102),"",YourData!$AH102)</f>
        <v>12</v>
      </c>
      <c r="W1353" s="36"/>
      <c r="X1353" s="125"/>
      <c r="Y1353" s="878"/>
      <c r="Z1353" s="36"/>
      <c r="AA1353" s="125"/>
      <c r="AB1353" s="878"/>
    </row>
    <row r="1354" spans="1:28">
      <c r="A1354" s="884" t="s">
        <v>478</v>
      </c>
      <c r="B1354" s="122">
        <f>IF(ISBLANK('TRNSYS-TUD'!$AF103),"",'TRNSYS-TUD'!$AF103)</f>
        <v>6.1029600000000002E-3</v>
      </c>
      <c r="C1354" s="11" t="str">
        <f>IF(ISBLANK('TRNSYS-TUD'!$AG103),"",'TRNSYS-TUD'!$AG103)</f>
        <v>26-Nov</v>
      </c>
      <c r="D1354" s="878">
        <f>IF(ISBLANK('TRNSYS-TUD'!$AH103),"",'TRNSYS-TUD'!$AH103)</f>
        <v>2</v>
      </c>
      <c r="E1354" s="122" t="str">
        <f>IF(ISBLANK('DOE22'!$AF103),"",'DOE22'!$AF103)</f>
        <v>system off gives 0.000</v>
      </c>
      <c r="F1354" s="125">
        <f>IF(ISBLANK('DOE22'!$AG103),"",'DOE22'!$AG103)</f>
        <v>0</v>
      </c>
      <c r="G1354" s="878">
        <f>IF(ISBLANK('DOE22'!$AH103),"",'DOE22'!$AH103)</f>
        <v>0</v>
      </c>
      <c r="H1354" s="122" t="str">
        <f>IF(ISBLANK(DOE21E!$AF103),"",DOE21E!$AF103)</f>
        <v>system off gives 0.000</v>
      </c>
      <c r="I1354" s="125">
        <f>IF(ISBLANK(DOE21E!$AG103),"",DOE21E!$AG103)</f>
        <v>0</v>
      </c>
      <c r="J1354" s="878">
        <f>IF(ISBLANK(DOE21E!$AH103),"",DOE21E!$AH103)</f>
        <v>0</v>
      </c>
      <c r="K1354" s="122">
        <f>IF(ISBLANK(EnergyPlus1.0!$AF103),"",EnergyPlus1.0!$AF103)</f>
        <v>6.5213077895968198E-3</v>
      </c>
      <c r="L1354" s="886">
        <f>IF(ISBLANK(EnergyPlus1.0!$AG103),"",EnergyPlus1.0!$AG103)</f>
        <v>40492</v>
      </c>
      <c r="M1354" s="887">
        <f>IF(ISBLANK(EnergyPlus1.0!$AH103),"",EnergyPlus1.0!$AH103)</f>
        <v>9</v>
      </c>
      <c r="N1354" s="122">
        <f>IF(ISBLANK(CodyRun!$AF103),"",CodyRun!$AF103)</f>
        <v>6.5250000000000004E-3</v>
      </c>
      <c r="O1354" s="125">
        <f>IF(ISBLANK(CodyRun!$AG103),"",CodyRun!$AG103)</f>
        <v>332</v>
      </c>
      <c r="P1354" s="878">
        <f>IF(ISBLANK(CodyRun!$AH103),"",CodyRun!$AH103)</f>
        <v>23</v>
      </c>
      <c r="Q1354" s="122">
        <f>IF(ISBLANK('HOT3000'!$AF103),"",'HOT3000'!$AF103)</f>
        <v>6.5700000000000003E-3</v>
      </c>
      <c r="R1354" s="125">
        <f>IF(ISBLANK('HOT3000'!$AG103),"",'HOT3000'!$AG103)</f>
        <v>37926</v>
      </c>
      <c r="S1354" s="878">
        <f>IF(ISBLANK('HOT3000'!$AH103),"",'HOT3000'!$AH103)</f>
        <v>7</v>
      </c>
      <c r="T1354" s="122">
        <f>IF(ISBLANK(YourData!$AF103),"",YourData!$AF103)</f>
        <v>6.256190201000475E-3</v>
      </c>
      <c r="U1354" s="886" t="str">
        <f>IF(ISBLANK(YourData!$AG103),"",YourData!$AG103)</f>
        <v>10-Nov</v>
      </c>
      <c r="V1354" s="887">
        <f>IF(ISBLANK(YourData!$AH103),"",YourData!$AH103)</f>
        <v>7</v>
      </c>
      <c r="W1354" s="36"/>
      <c r="X1354" s="125"/>
      <c r="Y1354" s="878"/>
      <c r="Z1354" s="36"/>
      <c r="AA1354" s="125"/>
      <c r="AB1354" s="878"/>
    </row>
    <row r="1355" spans="1:28">
      <c r="A1355" s="884" t="s">
        <v>479</v>
      </c>
      <c r="B1355" s="122">
        <f>IF(ISBLANK('TRNSYS-TUD'!$AF104),"",'TRNSYS-TUD'!$AF104)</f>
        <v>6.8214900000000004E-3</v>
      </c>
      <c r="C1355" s="11" t="str">
        <f>IF(ISBLANK('TRNSYS-TUD'!$AG104),"",'TRNSYS-TUD'!$AG104)</f>
        <v>20-Dec</v>
      </c>
      <c r="D1355" s="878">
        <f>IF(ISBLANK('TRNSYS-TUD'!$AH104),"",'TRNSYS-TUD'!$AH104)</f>
        <v>22</v>
      </c>
      <c r="E1355" s="122" t="str">
        <f>IF(ISBLANK('DOE22'!$AF104),"",'DOE22'!$AF104)</f>
        <v>system off gives 0.000</v>
      </c>
      <c r="F1355" s="125">
        <f>IF(ISBLANK('DOE22'!$AG104),"",'DOE22'!$AG104)</f>
        <v>0</v>
      </c>
      <c r="G1355" s="878">
        <f>IF(ISBLANK('DOE22'!$AH104),"",'DOE22'!$AH104)</f>
        <v>0</v>
      </c>
      <c r="H1355" s="122" t="str">
        <f>IF(ISBLANK(DOE21E!$AF104),"",DOE21E!$AF104)</f>
        <v>system off gives 0.000</v>
      </c>
      <c r="I1355" s="125">
        <f>IF(ISBLANK(DOE21E!$AG104),"",DOE21E!$AG104)</f>
        <v>0</v>
      </c>
      <c r="J1355" s="878">
        <f>IF(ISBLANK(DOE21E!$AH104),"",DOE21E!$AH104)</f>
        <v>0</v>
      </c>
      <c r="K1355" s="122">
        <f>IF(ISBLANK(EnergyPlus1.0!$AF104),"",EnergyPlus1.0!$AF104)</f>
        <v>6.9846914921732599E-3</v>
      </c>
      <c r="L1355" s="886">
        <f>IF(ISBLANK(EnergyPlus1.0!$AG104),"",EnergyPlus1.0!$AG104)</f>
        <v>40532</v>
      </c>
      <c r="M1355" s="887">
        <f>IF(ISBLANK(EnergyPlus1.0!$AH104),"",EnergyPlus1.0!$AH104)</f>
        <v>12</v>
      </c>
      <c r="N1355" s="122">
        <f>IF(ISBLANK(CodyRun!$AF104),"",CodyRun!$AF104)</f>
        <v>6.9080000000000001E-3</v>
      </c>
      <c r="O1355" s="125">
        <f>IF(ISBLANK(CodyRun!$AG104),"",CodyRun!$AG104)</f>
        <v>355</v>
      </c>
      <c r="P1355" s="878">
        <f>IF(ISBLANK(CodyRun!$AH104),"",CodyRun!$AH104)</f>
        <v>20</v>
      </c>
      <c r="Q1355" s="122">
        <f>IF(ISBLANK('HOT3000'!$AF104),"",'HOT3000'!$AF104)</f>
        <v>7.8300000000000002E-3</v>
      </c>
      <c r="R1355" s="125">
        <f>IF(ISBLANK('HOT3000'!$AG104),"",'HOT3000'!$AG104)</f>
        <v>37713</v>
      </c>
      <c r="S1355" s="878">
        <f>IF(ISBLANK('HOT3000'!$AH104),"",'HOT3000'!$AH104)</f>
        <v>21</v>
      </c>
      <c r="T1355" s="122">
        <f>IF(ISBLANK(YourData!$AF104),"",YourData!$AF104)</f>
        <v>6.9924050082213795E-3</v>
      </c>
      <c r="U1355" s="886" t="str">
        <f>IF(ISBLANK(YourData!$AG104),"",YourData!$AG104)</f>
        <v>20-Dec</v>
      </c>
      <c r="V1355" s="887">
        <f>IF(ISBLANK(YourData!$AH104),"",YourData!$AH104)</f>
        <v>12</v>
      </c>
      <c r="W1355" s="36"/>
      <c r="X1355" s="125"/>
      <c r="Y1355" s="878"/>
      <c r="Z1355" s="36"/>
      <c r="AA1355" s="125"/>
      <c r="AB1355" s="878"/>
    </row>
    <row r="1356" spans="1:28">
      <c r="A1356" s="884" t="s">
        <v>480</v>
      </c>
      <c r="B1356" s="122">
        <f>IF(ISBLANK('TRNSYS-TUD'!$AF105),"",'TRNSYS-TUD'!$AF105)</f>
        <v>6.8356199999999997E-3</v>
      </c>
      <c r="C1356" s="11" t="str">
        <f>IF(ISBLANK('TRNSYS-TUD'!$AG105),"",'TRNSYS-TUD'!$AG105)</f>
        <v>20-Dec</v>
      </c>
      <c r="D1356" s="878">
        <f>IF(ISBLANK('TRNSYS-TUD'!$AH105),"",'TRNSYS-TUD'!$AH105)</f>
        <v>22</v>
      </c>
      <c r="E1356" s="122" t="str">
        <f>IF(ISBLANK('DOE22'!$AF105),"",'DOE22'!$AF105)</f>
        <v>system off gives 0.000</v>
      </c>
      <c r="F1356" s="125">
        <f>IF(ISBLANK('DOE22'!$AG105),"",'DOE22'!$AG105)</f>
        <v>0</v>
      </c>
      <c r="G1356" s="878">
        <f>IF(ISBLANK('DOE22'!$AH105),"",'DOE22'!$AH105)</f>
        <v>0</v>
      </c>
      <c r="H1356" s="122" t="str">
        <f>IF(ISBLANK(DOE21E!$AF105),"",DOE21E!$AF105)</f>
        <v>system off gives 0.000</v>
      </c>
      <c r="I1356" s="125">
        <f>IF(ISBLANK(DOE21E!$AG105),"",DOE21E!$AG105)</f>
        <v>0</v>
      </c>
      <c r="J1356" s="878">
        <f>IF(ISBLANK(DOE21E!$AH105),"",DOE21E!$AH105)</f>
        <v>0</v>
      </c>
      <c r="K1356" s="122">
        <f>IF(ISBLANK(EnergyPlus1.0!$AF105),"",EnergyPlus1.0!$AF105)</f>
        <v>7.0421306205148398E-3</v>
      </c>
      <c r="L1356" s="886">
        <f>IF(ISBLANK(EnergyPlus1.0!$AG105),"",EnergyPlus1.0!$AG105)</f>
        <v>40532</v>
      </c>
      <c r="M1356" s="887">
        <f>IF(ISBLANK(EnergyPlus1.0!$AH105),"",EnergyPlus1.0!$AH105)</f>
        <v>12</v>
      </c>
      <c r="N1356" s="122">
        <f>IF(ISBLANK(CodyRun!$AF105),"",CodyRun!$AF105)</f>
        <v>6.9090000000000002E-3</v>
      </c>
      <c r="O1356" s="125">
        <f>IF(ISBLANK(CodyRun!$AG105),"",CodyRun!$AG105)</f>
        <v>355</v>
      </c>
      <c r="P1356" s="878">
        <f>IF(ISBLANK(CodyRun!$AH105),"",CodyRun!$AH105)</f>
        <v>20</v>
      </c>
      <c r="Q1356" s="122">
        <f>IF(ISBLANK('HOT3000'!$AF105),"",'HOT3000'!$AF105)</f>
        <v>1.54E-2</v>
      </c>
      <c r="R1356" s="125">
        <f>IF(ISBLANK('HOT3000'!$AG105),"",'HOT3000'!$AG105)</f>
        <v>37927</v>
      </c>
      <c r="S1356" s="878">
        <f>IF(ISBLANK('HOT3000'!$AH105),"",'HOT3000'!$AH105)</f>
        <v>2</v>
      </c>
      <c r="T1356" s="122">
        <f>IF(ISBLANK(YourData!$AF105),"",YourData!$AF105)</f>
        <v>7.057896472955778E-3</v>
      </c>
      <c r="U1356" s="886" t="str">
        <f>IF(ISBLANK(YourData!$AG105),"",YourData!$AG105)</f>
        <v>20-Dec</v>
      </c>
      <c r="V1356" s="887">
        <f>IF(ISBLANK(YourData!$AH105),"",YourData!$AH105)</f>
        <v>12</v>
      </c>
      <c r="W1356" s="36"/>
      <c r="X1356" s="125"/>
      <c r="Y1356" s="878"/>
      <c r="Z1356" s="36"/>
      <c r="AA1356" s="125"/>
      <c r="AB1356" s="878"/>
    </row>
    <row r="1357" spans="1:28">
      <c r="A1357" s="884" t="s">
        <v>481</v>
      </c>
      <c r="B1357" s="122">
        <f>IF(ISBLANK('TRNSYS-TUD'!$AF106),"",'TRNSYS-TUD'!$AF106)</f>
        <v>6.2079700000000002E-3</v>
      </c>
      <c r="C1357" s="11" t="str">
        <f>IF(ISBLANK('TRNSYS-TUD'!$AG106),"",'TRNSYS-TUD'!$AG106)</f>
        <v>01-Apr</v>
      </c>
      <c r="D1357" s="878">
        <f>IF(ISBLANK('TRNSYS-TUD'!$AH106),"",'TRNSYS-TUD'!$AH106)</f>
        <v>1</v>
      </c>
      <c r="E1357" s="122" t="str">
        <f>IF(ISBLANK('DOE22'!$AF106),"",'DOE22'!$AF106)</f>
        <v>system off gives 0.000</v>
      </c>
      <c r="F1357" s="125">
        <f>IF(ISBLANK('DOE22'!$AG106),"",'DOE22'!$AG106)</f>
        <v>0</v>
      </c>
      <c r="G1357" s="878">
        <f>IF(ISBLANK('DOE22'!$AH106),"",'DOE22'!$AH106)</f>
        <v>0</v>
      </c>
      <c r="H1357" s="122" t="str">
        <f>IF(ISBLANK(DOE21E!$AF106),"",DOE21E!$AF106)</f>
        <v>system off gives 0.000</v>
      </c>
      <c r="I1357" s="125">
        <f>IF(ISBLANK(DOE21E!$AG106),"",DOE21E!$AG106)</f>
        <v>0</v>
      </c>
      <c r="J1357" s="878">
        <f>IF(ISBLANK(DOE21E!$AH106),"",DOE21E!$AH106)</f>
        <v>0</v>
      </c>
      <c r="K1357" s="122">
        <f>IF(ISBLANK(EnergyPlus1.0!$AF106),"",EnergyPlus1.0!$AF106)</f>
        <v>6.7347943345457901E-3</v>
      </c>
      <c r="L1357" s="886">
        <f>IF(ISBLANK(EnergyPlus1.0!$AG106),"",EnergyPlus1.0!$AG106)</f>
        <v>40469</v>
      </c>
      <c r="M1357" s="887">
        <f>IF(ISBLANK(EnergyPlus1.0!$AH106),"",EnergyPlus1.0!$AH106)</f>
        <v>12</v>
      </c>
      <c r="N1357" s="122">
        <f>IF(ISBLANK(CodyRun!$AF106),"",CodyRun!$AF106)</f>
        <v>5.4539999999999996E-3</v>
      </c>
      <c r="O1357" s="125">
        <f>IF(ISBLANK(CodyRun!$AG106),"",CodyRun!$AG106)</f>
        <v>306</v>
      </c>
      <c r="P1357" s="878">
        <f>IF(ISBLANK(CodyRun!$AH106),"",CodyRun!$AH106)</f>
        <v>21</v>
      </c>
      <c r="Q1357" s="122">
        <f>IF(ISBLANK('HOT3000'!$AF106),"",'HOT3000'!$AF106)</f>
        <v>6.6299999999999996E-3</v>
      </c>
      <c r="R1357" s="125">
        <f>IF(ISBLANK('HOT3000'!$AG106),"",'HOT3000'!$AG106)</f>
        <v>37712</v>
      </c>
      <c r="S1357" s="878">
        <f>IF(ISBLANK('HOT3000'!$AH106),"",'HOT3000'!$AH106)</f>
        <v>5</v>
      </c>
      <c r="T1357" s="122">
        <f>IF(ISBLANK(YourData!$AF106),"",YourData!$AF106)</f>
        <v>2.8697004143857082E-3</v>
      </c>
      <c r="U1357" s="886" t="str">
        <f>IF(ISBLANK(YourData!$AG106),"",YourData!$AG106)</f>
        <v>01-Apr</v>
      </c>
      <c r="V1357" s="887">
        <f>IF(ISBLANK(YourData!$AH106),"",YourData!$AH106)</f>
        <v>4</v>
      </c>
      <c r="W1357" s="36"/>
      <c r="X1357" s="125"/>
      <c r="Y1357" s="878"/>
      <c r="Z1357" s="36"/>
      <c r="AA1357" s="125"/>
      <c r="AB1357" s="878"/>
    </row>
    <row r="1358" spans="1:28">
      <c r="A1358" s="884" t="s">
        <v>482</v>
      </c>
      <c r="B1358" s="122">
        <f>IF(ISBLANK('TRNSYS-TUD'!$AF107),"",'TRNSYS-TUD'!$AF107)</f>
        <v>4.1096300000000004E-3</v>
      </c>
      <c r="C1358" s="11" t="str">
        <f>IF(ISBLANK('TRNSYS-TUD'!$AG107),"",'TRNSYS-TUD'!$AG107)</f>
        <v>05-Oct</v>
      </c>
      <c r="D1358" s="878">
        <f>IF(ISBLANK('TRNSYS-TUD'!$AH107),"",'TRNSYS-TUD'!$AH107)</f>
        <v>3</v>
      </c>
      <c r="E1358" s="122" t="str">
        <f>IF(ISBLANK('DOE22'!$AF107),"",'DOE22'!$AF107)</f>
        <v>system off gives 0.000</v>
      </c>
      <c r="F1358" s="125">
        <f>IF(ISBLANK('DOE22'!$AG107),"",'DOE22'!$AG107)</f>
        <v>0</v>
      </c>
      <c r="G1358" s="878">
        <f>IF(ISBLANK('DOE22'!$AH107),"",'DOE22'!$AH107)</f>
        <v>0</v>
      </c>
      <c r="H1358" s="122" t="str">
        <f>IF(ISBLANK(DOE21E!$AF107),"",DOE21E!$AF107)</f>
        <v>system off gives 0.000</v>
      </c>
      <c r="I1358" s="125">
        <f>IF(ISBLANK(DOE21E!$AG107),"",DOE21E!$AG107)</f>
        <v>0</v>
      </c>
      <c r="J1358" s="878">
        <f>IF(ISBLANK(DOE21E!$AH107),"",DOE21E!$AH107)</f>
        <v>0</v>
      </c>
      <c r="K1358" s="122">
        <f>IF(ISBLANK(EnergyPlus1.0!$AF107),"",EnergyPlus1.0!$AF107)</f>
        <v>3.8185689722755401E-3</v>
      </c>
      <c r="L1358" s="886">
        <f>IF(ISBLANK(EnergyPlus1.0!$AG107),"",EnergyPlus1.0!$AG107)</f>
        <v>40469</v>
      </c>
      <c r="M1358" s="887">
        <f>IF(ISBLANK(EnergyPlus1.0!$AH107),"",EnergyPlus1.0!$AH107)</f>
        <v>9</v>
      </c>
      <c r="N1358" s="122">
        <f>IF(ISBLANK(CodyRun!$AF107),"",CodyRun!$AF107)</f>
        <v>3.2529999999999998E-3</v>
      </c>
      <c r="O1358" s="125">
        <f>IF(ISBLANK(CodyRun!$AG107),"",CodyRun!$AG107)</f>
        <v>120</v>
      </c>
      <c r="P1358" s="878">
        <f>IF(ISBLANK(CodyRun!$AH107),"",CodyRun!$AH107)</f>
        <v>23</v>
      </c>
      <c r="Q1358" s="122">
        <f>IF(ISBLANK('HOT3000'!$AF107),"",'HOT3000'!$AF107)</f>
        <v>4.1999999999999997E-3</v>
      </c>
      <c r="R1358" s="125">
        <f>IF(ISBLANK('HOT3000'!$AG107),"",'HOT3000'!$AG107)</f>
        <v>37909</v>
      </c>
      <c r="S1358" s="878">
        <f>IF(ISBLANK('HOT3000'!$AH107),"",'HOT3000'!$AH107)</f>
        <v>5</v>
      </c>
      <c r="T1358" s="122">
        <f>IF(ISBLANK(YourData!$AF107),"",YourData!$AF107)</f>
        <v>2.8697004143857971E-3</v>
      </c>
      <c r="U1358" s="886" t="str">
        <f>IF(ISBLANK(YourData!$AG107),"",YourData!$AG107)</f>
        <v>01-Apr</v>
      </c>
      <c r="V1358" s="887">
        <f>IF(ISBLANK(YourData!$AH107),"",YourData!$AH107)</f>
        <v>9</v>
      </c>
      <c r="W1358" s="36"/>
      <c r="X1358" s="125"/>
      <c r="Y1358" s="878"/>
      <c r="Z1358" s="36"/>
      <c r="AA1358" s="125"/>
      <c r="AB1358" s="878"/>
    </row>
    <row r="1359" spans="1:28">
      <c r="A1359" s="884" t="s">
        <v>483</v>
      </c>
      <c r="B1359" s="122">
        <f>IF(ISBLANK('TRNSYS-TUD'!$AF108),"",'TRNSYS-TUD'!$AF108)</f>
        <v>6.2079700000000002E-3</v>
      </c>
      <c r="C1359" s="11" t="str">
        <f>IF(ISBLANK('TRNSYS-TUD'!$AG108),"",'TRNSYS-TUD'!$AG108)</f>
        <v>01-Apr</v>
      </c>
      <c r="D1359" s="878">
        <f>IF(ISBLANK('TRNSYS-TUD'!$AH108),"",'TRNSYS-TUD'!$AH108)</f>
        <v>1</v>
      </c>
      <c r="E1359" s="122" t="str">
        <f>IF(ISBLANK('DOE22'!$AF108),"",'DOE22'!$AF108)</f>
        <v>system off gives 0.000</v>
      </c>
      <c r="F1359" s="125">
        <f>IF(ISBLANK('DOE22'!$AG108),"",'DOE22'!$AG108)</f>
        <v>0</v>
      </c>
      <c r="G1359" s="878">
        <f>IF(ISBLANK('DOE22'!$AH108),"",'DOE22'!$AH108)</f>
        <v>0</v>
      </c>
      <c r="H1359" s="122" t="str">
        <f>IF(ISBLANK(DOE21E!$AF108),"",DOE21E!$AF108)</f>
        <v>system off gives 0.000</v>
      </c>
      <c r="I1359" s="125">
        <f>IF(ISBLANK(DOE21E!$AG108),"",DOE21E!$AG108)</f>
        <v>0</v>
      </c>
      <c r="J1359" s="878">
        <f>IF(ISBLANK(DOE21E!$AH108),"",DOE21E!$AH108)</f>
        <v>0</v>
      </c>
      <c r="K1359" s="122">
        <f>IF(ISBLANK(EnergyPlus1.0!$AF108),"",EnergyPlus1.0!$AF108)</f>
        <v>6.7755336093234001E-3</v>
      </c>
      <c r="L1359" s="886">
        <f>IF(ISBLANK(EnergyPlus1.0!$AG108),"",EnergyPlus1.0!$AG108)</f>
        <v>40269</v>
      </c>
      <c r="M1359" s="887">
        <f>IF(ISBLANK(EnergyPlus1.0!$AH108),"",EnergyPlus1.0!$AH108)</f>
        <v>2</v>
      </c>
      <c r="N1359" s="122">
        <f>IF(ISBLANK(CodyRun!$AF108),"",CodyRun!$AF108)</f>
        <v>6.685E-3</v>
      </c>
      <c r="O1359" s="125">
        <f>IF(ISBLANK(CodyRun!$AG108),"",CodyRun!$AG108)</f>
        <v>202</v>
      </c>
      <c r="P1359" s="878">
        <f>IF(ISBLANK(CodyRun!$AH108),"",CodyRun!$AH108)</f>
        <v>15</v>
      </c>
      <c r="Q1359" s="122">
        <f>IF(ISBLANK('HOT3000'!$AF108),"",'HOT3000'!$AF108)</f>
        <v>7.0000000000000001E-3</v>
      </c>
      <c r="R1359" s="125">
        <f>IF(ISBLANK('HOT3000'!$AG108),"",'HOT3000'!$AG108)</f>
        <v>37712</v>
      </c>
      <c r="S1359" s="878">
        <f>IF(ISBLANK('HOT3000'!$AH108),"",'HOT3000'!$AH108)</f>
        <v>8</v>
      </c>
      <c r="T1359" s="122">
        <f>IF(ISBLANK(YourData!$AF108),"",YourData!$AF108)</f>
        <v>2.8697004143857867E-3</v>
      </c>
      <c r="U1359" s="886" t="str">
        <f>IF(ISBLANK(YourData!$AG108),"",YourData!$AG108)</f>
        <v>01-Apr</v>
      </c>
      <c r="V1359" s="887">
        <f>IF(ISBLANK(YourData!$AH108),"",YourData!$AH108)</f>
        <v>4</v>
      </c>
      <c r="W1359" s="36"/>
      <c r="X1359" s="125"/>
      <c r="Y1359" s="878"/>
      <c r="Z1359" s="36"/>
      <c r="AA1359" s="125"/>
      <c r="AB1359" s="878"/>
    </row>
    <row r="1360" spans="1:28">
      <c r="A1360" s="15"/>
      <c r="B1360" s="16"/>
      <c r="C1360" s="16"/>
      <c r="D1360" s="121"/>
      <c r="E1360" s="123"/>
      <c r="F1360" s="125"/>
      <c r="G1360" s="121"/>
      <c r="H1360" s="123"/>
      <c r="I1360" s="125"/>
      <c r="J1360" s="121"/>
      <c r="K1360" s="123"/>
      <c r="L1360" s="16"/>
      <c r="M1360" s="121"/>
      <c r="N1360" s="119"/>
      <c r="P1360" s="320"/>
      <c r="Q1360" s="119"/>
      <c r="R1360" s="2"/>
      <c r="S1360" s="114"/>
      <c r="V1360" s="2"/>
      <c r="W1360" s="2"/>
      <c r="X1360" s="2"/>
      <c r="Y1360" s="2"/>
      <c r="Z1360" s="2"/>
      <c r="AA1360" s="2"/>
      <c r="AB1360" s="2"/>
    </row>
    <row r="1361" spans="1:28">
      <c r="A1361" s="15"/>
      <c r="B1361" s="16"/>
      <c r="C1361" s="16"/>
      <c r="D1361" s="121"/>
      <c r="E1361" s="123"/>
      <c r="F1361" s="125"/>
      <c r="G1361" s="121"/>
      <c r="H1361" s="123"/>
      <c r="I1361" s="125"/>
      <c r="J1361" s="121"/>
      <c r="K1361" s="123"/>
      <c r="L1361" s="16"/>
      <c r="M1361" s="121"/>
      <c r="N1361" s="119"/>
      <c r="P1361" s="320"/>
      <c r="Q1361" s="119"/>
      <c r="R1361" s="2"/>
      <c r="S1361" s="114"/>
      <c r="V1361" s="2"/>
      <c r="W1361" s="2"/>
      <c r="X1361" s="2"/>
      <c r="Y1361" s="2"/>
      <c r="Z1361" s="2"/>
      <c r="AA1361" s="2"/>
      <c r="AB1361" s="2"/>
    </row>
    <row r="1362" spans="1:28">
      <c r="A1362" s="15"/>
      <c r="B1362" s="16"/>
      <c r="C1362" s="16"/>
      <c r="D1362" s="121"/>
      <c r="E1362" s="123"/>
      <c r="F1362" s="125"/>
      <c r="G1362" s="121"/>
      <c r="H1362" s="123"/>
      <c r="I1362" s="125"/>
      <c r="J1362" s="121"/>
      <c r="K1362" s="123"/>
      <c r="L1362" s="16"/>
      <c r="M1362" s="121"/>
      <c r="N1362" s="119"/>
      <c r="P1362" s="320"/>
      <c r="Q1362" s="119"/>
      <c r="R1362" s="2"/>
      <c r="S1362" s="114"/>
      <c r="V1362" s="2"/>
      <c r="W1362" s="2"/>
      <c r="X1362" s="2"/>
      <c r="Y1362" s="2"/>
      <c r="Z1362" s="2"/>
      <c r="AA1362" s="2"/>
      <c r="AB1362" s="2"/>
    </row>
    <row r="1363" spans="1:28">
      <c r="A1363" s="15"/>
      <c r="B1363" s="16"/>
      <c r="C1363" s="16"/>
      <c r="D1363" s="121"/>
      <c r="E1363" s="123"/>
      <c r="F1363" s="125"/>
      <c r="G1363" s="121"/>
      <c r="H1363" s="123"/>
      <c r="I1363" s="125"/>
      <c r="J1363" s="121"/>
      <c r="K1363" s="123"/>
      <c r="L1363" s="16"/>
      <c r="M1363" s="121"/>
      <c r="N1363" s="119"/>
      <c r="P1363" s="320"/>
      <c r="Q1363" s="119"/>
      <c r="R1363" s="2"/>
      <c r="S1363" s="114"/>
      <c r="V1363" s="2"/>
      <c r="W1363" s="2"/>
      <c r="X1363" s="2"/>
      <c r="Y1363" s="2"/>
      <c r="Z1363" s="2"/>
      <c r="AA1363" s="2"/>
      <c r="AB1363" s="2"/>
    </row>
    <row r="1364" spans="1:28">
      <c r="A1364" s="15"/>
      <c r="B1364" s="16"/>
      <c r="C1364" s="16"/>
      <c r="D1364" s="121"/>
      <c r="E1364" s="123"/>
      <c r="F1364" s="125"/>
      <c r="G1364" s="121"/>
      <c r="H1364" s="123"/>
      <c r="I1364" s="125"/>
      <c r="J1364" s="121"/>
      <c r="K1364" s="123"/>
      <c r="L1364" s="16"/>
      <c r="M1364" s="121"/>
      <c r="N1364" s="119"/>
      <c r="P1364" s="320"/>
      <c r="Q1364" s="119"/>
      <c r="R1364" s="2"/>
      <c r="S1364" s="114"/>
      <c r="V1364" s="2"/>
      <c r="W1364" s="2"/>
      <c r="X1364" s="2"/>
      <c r="Y1364" s="2"/>
      <c r="Z1364" s="2"/>
      <c r="AA1364" s="2"/>
      <c r="AB1364" s="2"/>
    </row>
    <row r="1365" spans="1:28">
      <c r="A1365" s="15"/>
      <c r="B1365" s="16"/>
      <c r="C1365" s="16"/>
      <c r="D1365" s="121"/>
      <c r="E1365" s="123"/>
      <c r="F1365" s="125"/>
      <c r="G1365" s="121"/>
      <c r="H1365" s="123"/>
      <c r="I1365" s="125"/>
      <c r="J1365" s="121"/>
      <c r="K1365" s="123"/>
      <c r="L1365" s="16"/>
      <c r="M1365" s="121"/>
      <c r="N1365" s="119"/>
      <c r="P1365" s="320"/>
      <c r="Q1365" s="119"/>
      <c r="R1365" s="2"/>
      <c r="S1365" s="114"/>
      <c r="V1365" s="2"/>
      <c r="W1365" s="2"/>
      <c r="X1365" s="2"/>
      <c r="Y1365" s="2"/>
      <c r="Z1365" s="2"/>
      <c r="AA1365" s="2"/>
      <c r="AB1365" s="2"/>
    </row>
    <row r="1366" spans="1:28">
      <c r="A1366" s="15"/>
      <c r="B1366" s="16"/>
      <c r="C1366" s="16"/>
      <c r="D1366" s="121"/>
      <c r="E1366" s="123"/>
      <c r="F1366" s="125"/>
      <c r="G1366" s="121"/>
      <c r="H1366" s="123"/>
      <c r="I1366" s="125"/>
      <c r="J1366" s="121"/>
      <c r="K1366" s="123"/>
      <c r="L1366" s="16"/>
      <c r="M1366" s="121"/>
      <c r="N1366" s="119"/>
      <c r="P1366" s="320"/>
      <c r="Q1366" s="119"/>
      <c r="R1366" s="2"/>
      <c r="S1366" s="114"/>
      <c r="V1366" s="2"/>
      <c r="W1366" s="2"/>
      <c r="X1366" s="2"/>
      <c r="Y1366" s="2"/>
      <c r="Z1366" s="2"/>
      <c r="AA1366" s="2"/>
      <c r="AB1366" s="2"/>
    </row>
    <row r="1367" spans="1:28">
      <c r="A1367" s="2" t="s">
        <v>247</v>
      </c>
      <c r="B1367" s="36"/>
      <c r="C1367" s="12"/>
      <c r="D1367" s="121"/>
      <c r="E1367" s="36"/>
      <c r="F1367" s="124"/>
      <c r="G1367" s="121"/>
      <c r="H1367" s="120"/>
      <c r="I1367" s="124"/>
      <c r="J1367" s="121"/>
      <c r="K1367" s="120"/>
      <c r="L1367" s="120"/>
      <c r="M1367" s="121"/>
      <c r="N1367" s="119"/>
      <c r="O1367" s="119"/>
      <c r="P1367" s="320"/>
      <c r="Q1367" s="119"/>
      <c r="R1367" s="120"/>
      <c r="S1367" s="121"/>
      <c r="V1367" s="2"/>
      <c r="W1367" s="2"/>
      <c r="X1367" s="2"/>
      <c r="Y1367" s="2"/>
      <c r="Z1367" s="2"/>
      <c r="AA1367" s="2"/>
      <c r="AB1367" s="2"/>
    </row>
    <row r="1368" spans="1:28">
      <c r="A1368" s="2"/>
      <c r="B1368" s="10"/>
      <c r="D1368" s="115"/>
      <c r="E1368" s="10"/>
      <c r="F1368" s="119"/>
      <c r="G1368" s="320"/>
      <c r="H1368" s="34"/>
      <c r="I1368" s="120"/>
      <c r="J1368" s="121"/>
      <c r="K1368" s="10"/>
      <c r="L1368" s="120"/>
      <c r="M1368" s="121"/>
      <c r="N1368" s="10"/>
      <c r="O1368" s="119"/>
      <c r="P1368" s="320"/>
      <c r="Q1368" s="119"/>
      <c r="R1368" s="120"/>
      <c r="S1368" s="121"/>
      <c r="V1368" s="2"/>
      <c r="W1368" s="2"/>
      <c r="X1368" s="2"/>
      <c r="Y1368" s="2"/>
      <c r="Z1368" s="2"/>
      <c r="AA1368" s="2"/>
      <c r="AB1368" s="2"/>
    </row>
    <row r="1369" spans="1:28">
      <c r="A1369" s="883"/>
      <c r="B1369" s="10" t="s">
        <v>237</v>
      </c>
      <c r="C1369" t="s">
        <v>75</v>
      </c>
      <c r="D1369" s="45" t="s">
        <v>76</v>
      </c>
      <c r="E1369" s="10" t="s">
        <v>249</v>
      </c>
      <c r="F1369" s="119" t="s">
        <v>75</v>
      </c>
      <c r="G1369" s="45" t="s">
        <v>76</v>
      </c>
      <c r="H1369" s="10" t="s">
        <v>250</v>
      </c>
      <c r="I1369" s="119" t="s">
        <v>75</v>
      </c>
      <c r="J1369" s="45" t="s">
        <v>76</v>
      </c>
      <c r="K1369" s="10" t="s">
        <v>357</v>
      </c>
      <c r="L1369" s="119" t="s">
        <v>75</v>
      </c>
      <c r="M1369" s="45" t="s">
        <v>76</v>
      </c>
      <c r="N1369" s="10" t="s">
        <v>304</v>
      </c>
      <c r="O1369" s="119" t="s">
        <v>75</v>
      </c>
      <c r="P1369" s="45" t="s">
        <v>76</v>
      </c>
      <c r="Q1369" s="10" t="s">
        <v>384</v>
      </c>
      <c r="R1369" s="119" t="s">
        <v>75</v>
      </c>
      <c r="S1369" s="45" t="s">
        <v>76</v>
      </c>
      <c r="T1369" s="10" t="str">
        <f>YourData!$J$4</f>
        <v>Tested Prg</v>
      </c>
      <c r="U1369" s="119" t="s">
        <v>75</v>
      </c>
      <c r="V1369" s="45" t="s">
        <v>76</v>
      </c>
      <c r="W1369" s="10"/>
      <c r="X1369" s="119"/>
      <c r="Y1369" s="45"/>
      <c r="Z1369" s="10"/>
      <c r="AA1369" s="119"/>
      <c r="AB1369" s="45"/>
    </row>
    <row r="1370" spans="1:28">
      <c r="A1370" s="884" t="s">
        <v>445</v>
      </c>
      <c r="B1370" s="37">
        <f>IF(ISBLANK('TRNSYS-TUD'!$AI89),"",'TRNSYS-TUD'!$AI89)</f>
        <v>68.789199999999994</v>
      </c>
      <c r="C1370" s="11" t="str">
        <f>IF(ISBLANK('TRNSYS-TUD'!$AJ89),"",'TRNSYS-TUD'!$AJ89)</f>
        <v>16-Nov</v>
      </c>
      <c r="D1370" s="878">
        <f>IF(ISBLANK('TRNSYS-TUD'!$AK89),"",'TRNSYS-TUD'!$AK89)</f>
        <v>17</v>
      </c>
      <c r="E1370" s="37">
        <f>IF(ISBLANK('DOE22'!$AI89),"",'DOE22'!$AI89)</f>
        <v>69.349999999999994</v>
      </c>
      <c r="F1370" s="125">
        <f>IF(ISBLANK('DOE22'!$AJ89),"",'DOE22'!$AJ89)</f>
        <v>37576</v>
      </c>
      <c r="G1370" s="878">
        <f>IF(ISBLANK('DOE22'!$AK89),"",'DOE22'!$AK89)</f>
        <v>16</v>
      </c>
      <c r="H1370" s="37">
        <f>IF(ISBLANK(DOE21E!$AI89),"",DOE21E!$AI89)</f>
        <v>68.849999999999994</v>
      </c>
      <c r="I1370" s="125">
        <f>IF(ISBLANK(DOE21E!$AJ89),"",DOE21E!$AJ89)</f>
        <v>37941</v>
      </c>
      <c r="J1370" s="878">
        <f>IF(ISBLANK(DOE21E!$AK89),"",DOE21E!$AK89)</f>
        <v>16</v>
      </c>
      <c r="K1370" s="37">
        <f>IF(ISBLANK(EnergyPlus1.0!$AI89),"",EnergyPlus1.0!$AI89)</f>
        <v>68.367315029612101</v>
      </c>
      <c r="L1370" s="886">
        <f>IF(ISBLANK(EnergyPlus1.0!$AJ89),"",EnergyPlus1.0!$AJ89)</f>
        <v>40498</v>
      </c>
      <c r="M1370" s="887">
        <f>IF(ISBLANK(EnergyPlus1.0!$AK89),"",EnergyPlus1.0!$AK89)</f>
        <v>17</v>
      </c>
      <c r="N1370" s="37">
        <f>IF(ISBLANK(CodyRun!$AI89),"",CodyRun!$AI89)</f>
        <v>68</v>
      </c>
      <c r="O1370" s="125">
        <f>IF(ISBLANK(CodyRun!$AJ89),"",CodyRun!$AJ89)</f>
        <v>321</v>
      </c>
      <c r="P1370" s="878">
        <f>IF(ISBLANK(CodyRun!$AK89),"",CodyRun!$AK89)</f>
        <v>16</v>
      </c>
      <c r="Q1370" s="37">
        <f>IF(ISBLANK('HOT3000'!$AI89),"",'HOT3000'!$AI89)</f>
        <v>67.44</v>
      </c>
      <c r="R1370" s="125">
        <f>IF(ISBLANK('HOT3000'!$AJ89),"",'HOT3000'!$AJ89)</f>
        <v>37941</v>
      </c>
      <c r="S1370" s="878">
        <f>IF(ISBLANK('HOT3000'!$AK89),"",'HOT3000'!$AK89)</f>
        <v>16</v>
      </c>
      <c r="T1370" s="37">
        <f>IF(ISBLANK(YourData!$AI89),"",YourData!$AI89)</f>
        <v>67.777998970008611</v>
      </c>
      <c r="U1370" s="886" t="str">
        <f>IF(ISBLANK(YourData!$AJ89),"",YourData!$AJ89)</f>
        <v>16-Nov</v>
      </c>
      <c r="V1370" s="887">
        <f>IF(ISBLANK(YourData!$AK89),"",YourData!$AK89)</f>
        <v>17</v>
      </c>
      <c r="W1370" s="36"/>
      <c r="X1370" s="125"/>
      <c r="Y1370" s="878"/>
      <c r="Z1370" s="36"/>
      <c r="AA1370" s="125"/>
      <c r="AB1370" s="878"/>
    </row>
    <row r="1371" spans="1:28">
      <c r="A1371" s="884" t="s">
        <v>446</v>
      </c>
      <c r="B1371" s="37">
        <f>IF(ISBLANK('TRNSYS-TUD'!$AI90),"",'TRNSYS-TUD'!$AI90)</f>
        <v>77.7029</v>
      </c>
      <c r="C1371" s="11" t="str">
        <f>IF(ISBLANK('TRNSYS-TUD'!$AJ90),"",'TRNSYS-TUD'!$AJ90)</f>
        <v>02-Oct</v>
      </c>
      <c r="D1371" s="878">
        <f>IF(ISBLANK('TRNSYS-TUD'!$AK90),"",'TRNSYS-TUD'!$AK90)</f>
        <v>4</v>
      </c>
      <c r="E1371" s="37">
        <f>IF(ISBLANK('DOE22'!$AI90),"",'DOE22'!$AI90)</f>
        <v>100.18</v>
      </c>
      <c r="F1371" s="125">
        <f>IF(ISBLANK('DOE22'!$AJ90),"",'DOE22'!$AJ90)</f>
        <v>37544</v>
      </c>
      <c r="G1371" s="878">
        <f>IF(ISBLANK('DOE22'!$AK90),"",'DOE22'!$AK90)</f>
        <v>9</v>
      </c>
      <c r="H1371" s="37">
        <f>IF(ISBLANK(DOE21E!$AI90),"",DOE21E!$AI90)</f>
        <v>100.7</v>
      </c>
      <c r="I1371" s="125">
        <f>IF(ISBLANK(DOE21E!$AJ90),"",DOE21E!$AJ90)</f>
        <v>37544</v>
      </c>
      <c r="J1371" s="878">
        <f>IF(ISBLANK(DOE21E!$AK90),"",DOE21E!$AK90)</f>
        <v>9</v>
      </c>
      <c r="K1371" s="37">
        <f>IF(ISBLANK(EnergyPlus1.0!$AI90),"",EnergyPlus1.0!$AI90)</f>
        <v>78.643915315525604</v>
      </c>
      <c r="L1371" s="886">
        <f>IF(ISBLANK(EnergyPlus1.0!$AJ90),"",EnergyPlus1.0!$AJ90)</f>
        <v>40453</v>
      </c>
      <c r="M1371" s="887">
        <f>IF(ISBLANK(EnergyPlus1.0!$AK90),"",EnergyPlus1.0!$AK90)</f>
        <v>8</v>
      </c>
      <c r="N1371" s="37">
        <f>IF(ISBLANK(CodyRun!$AI90),"",CodyRun!$AI90)</f>
        <v>77</v>
      </c>
      <c r="O1371" s="125">
        <f>IF(ISBLANK(CodyRun!$AJ90),"",CodyRun!$AJ90)</f>
        <v>164</v>
      </c>
      <c r="P1371" s="878">
        <f>IF(ISBLANK(CodyRun!$AK90),"",CodyRun!$AK90)</f>
        <v>8</v>
      </c>
      <c r="Q1371" s="37">
        <f>IF(ISBLANK('HOT3000'!$AI90),"",'HOT3000'!$AI90)</f>
        <v>78.19</v>
      </c>
      <c r="R1371" s="125">
        <f>IF(ISBLANK('HOT3000'!$AJ90),"",'HOT3000'!$AJ90)</f>
        <v>37896</v>
      </c>
      <c r="S1371" s="878">
        <f>IF(ISBLANK('HOT3000'!$AK90),"",'HOT3000'!$AK90)</f>
        <v>8</v>
      </c>
      <c r="T1371" s="37">
        <f>IF(ISBLANK(YourData!$AI90),"",YourData!$AI90)</f>
        <v>77.925821170738928</v>
      </c>
      <c r="U1371" s="886" t="str">
        <f>IF(ISBLANK(YourData!$AJ90),"",YourData!$AJ90)</f>
        <v>02-Oct</v>
      </c>
      <c r="V1371" s="887">
        <f>IF(ISBLANK(YourData!$AK90),"",YourData!$AK90)</f>
        <v>8</v>
      </c>
      <c r="W1371" s="36"/>
      <c r="X1371" s="125"/>
      <c r="Y1371" s="878"/>
      <c r="Z1371" s="36"/>
      <c r="AA1371" s="125"/>
      <c r="AB1371" s="878"/>
    </row>
    <row r="1372" spans="1:28">
      <c r="A1372" s="884" t="s">
        <v>447</v>
      </c>
      <c r="B1372" s="37">
        <f>IF(ISBLANK('TRNSYS-TUD'!$AI91),"",'TRNSYS-TUD'!$AI91)</f>
        <v>81.835800000000006</v>
      </c>
      <c r="C1372" s="11" t="str">
        <f>IF(ISBLANK('TRNSYS-TUD'!$AJ91),"",'TRNSYS-TUD'!$AJ91)</f>
        <v>18-Sep</v>
      </c>
      <c r="D1372" s="878">
        <f>IF(ISBLANK('TRNSYS-TUD'!$AK91),"",'TRNSYS-TUD'!$AK91)</f>
        <v>10</v>
      </c>
      <c r="E1372" s="37">
        <f>IF(ISBLANK('DOE22'!$AI91),"",'DOE22'!$AI91)</f>
        <v>83.41</v>
      </c>
      <c r="F1372" s="125">
        <f>IF(ISBLANK('DOE22'!$AJ91),"",'DOE22'!$AJ91)</f>
        <v>38262</v>
      </c>
      <c r="G1372" s="878">
        <f>IF(ISBLANK('DOE22'!$AK91),"",'DOE22'!$AK91)</f>
        <v>9</v>
      </c>
      <c r="H1372" s="37">
        <f>IF(ISBLANK(DOE21E!$AI91),"",DOE21E!$AI91)</f>
        <v>83.67</v>
      </c>
      <c r="I1372" s="125">
        <f>IF(ISBLANK(DOE21E!$AJ91),"",DOE21E!$AJ91)</f>
        <v>37733</v>
      </c>
      <c r="J1372" s="878">
        <f>IF(ISBLANK(DOE21E!$AK91),"",DOE21E!$AK91)</f>
        <v>18</v>
      </c>
      <c r="K1372" s="37">
        <f>IF(ISBLANK(EnergyPlus1.0!$AI91),"",EnergyPlus1.0!$AI91)</f>
        <v>82.966588657155896</v>
      </c>
      <c r="L1372" s="886">
        <f>IF(ISBLANK(EnergyPlus1.0!$AJ91),"",EnergyPlus1.0!$AJ91)</f>
        <v>40439</v>
      </c>
      <c r="M1372" s="887">
        <f>IF(ISBLANK(EnergyPlus1.0!$AK91),"",EnergyPlus1.0!$AK91)</f>
        <v>10</v>
      </c>
      <c r="N1372" s="37">
        <f>IF(ISBLANK(CodyRun!$AI91),"",CodyRun!$AI91)</f>
        <v>83</v>
      </c>
      <c r="O1372" s="125">
        <f>IF(ISBLANK(CodyRun!$AJ91),"",CodyRun!$AJ91)</f>
        <v>247</v>
      </c>
      <c r="P1372" s="878">
        <f>IF(ISBLANK(CodyRun!$AK91),"",CodyRun!$AK91)</f>
        <v>17</v>
      </c>
      <c r="Q1372" s="37">
        <f>IF(ISBLANK('HOT3000'!$AI91),"",'HOT3000'!$AI91)</f>
        <v>81.88</v>
      </c>
      <c r="R1372" s="125">
        <f>IF(ISBLANK('HOT3000'!$AJ91),"",'HOT3000'!$AJ91)</f>
        <v>37880</v>
      </c>
      <c r="S1372" s="878">
        <f>IF(ISBLANK('HOT3000'!$AK91),"",'HOT3000'!$AK91)</f>
        <v>20</v>
      </c>
      <c r="T1372" s="37">
        <f>IF(ISBLANK(YourData!$AI91),"",YourData!$AI91)</f>
        <v>82.714142754404918</v>
      </c>
      <c r="U1372" s="886" t="str">
        <f>IF(ISBLANK(YourData!$AJ91),"",YourData!$AJ91)</f>
        <v>18-Sep</v>
      </c>
      <c r="V1372" s="887">
        <f>IF(ISBLANK(YourData!$AK91),"",YourData!$AK91)</f>
        <v>10</v>
      </c>
      <c r="W1372" s="36"/>
      <c r="X1372" s="125"/>
      <c r="Y1372" s="878"/>
      <c r="Z1372" s="36"/>
      <c r="AA1372" s="125"/>
      <c r="AB1372" s="878"/>
    </row>
    <row r="1373" spans="1:28">
      <c r="A1373" s="884" t="s">
        <v>448</v>
      </c>
      <c r="B1373" s="37">
        <f>IF(ISBLANK('TRNSYS-TUD'!$AI92),"",'TRNSYS-TUD'!$AI92)</f>
        <v>76.659099999999995</v>
      </c>
      <c r="C1373" s="11" t="str">
        <f>IF(ISBLANK('TRNSYS-TUD'!$AJ92),"",'TRNSYS-TUD'!$AJ92)</f>
        <v>22-Sep</v>
      </c>
      <c r="D1373" s="878">
        <f>IF(ISBLANK('TRNSYS-TUD'!$AK92),"",'TRNSYS-TUD'!$AK92)</f>
        <v>20</v>
      </c>
      <c r="E1373" s="37">
        <f>IF(ISBLANK('DOE22'!$AI92),"",'DOE22'!$AI92)</f>
        <v>78.459999999999994</v>
      </c>
      <c r="F1373" s="125">
        <f>IF(ISBLANK('DOE22'!$AJ92),"",'DOE22'!$AJ92)</f>
        <v>38262</v>
      </c>
      <c r="G1373" s="878">
        <f>IF(ISBLANK('DOE22'!$AK92),"",'DOE22'!$AK92)</f>
        <v>9</v>
      </c>
      <c r="H1373" s="37">
        <f>IF(ISBLANK(DOE21E!$AI92),"",DOE21E!$AI92)</f>
        <v>77.94</v>
      </c>
      <c r="I1373" s="125">
        <f>IF(ISBLANK(DOE21E!$AJ92),"",DOE21E!$AJ92)</f>
        <v>37882</v>
      </c>
      <c r="J1373" s="878">
        <f>IF(ISBLANK(DOE21E!$AK92),"",DOE21E!$AK92)</f>
        <v>9</v>
      </c>
      <c r="K1373" s="37">
        <f>IF(ISBLANK(EnergyPlus1.0!$AI92),"",EnergyPlus1.0!$AI92)</f>
        <v>76.875455705689902</v>
      </c>
      <c r="L1373" s="886">
        <f>IF(ISBLANK(EnergyPlus1.0!$AJ92),"",EnergyPlus1.0!$AJ92)</f>
        <v>40424</v>
      </c>
      <c r="M1373" s="887">
        <f>IF(ISBLANK(EnergyPlus1.0!$AK92),"",EnergyPlus1.0!$AK92)</f>
        <v>10</v>
      </c>
      <c r="N1373" s="37">
        <f>IF(ISBLANK(CodyRun!$AI92),"",CodyRun!$AI92)</f>
        <v>76</v>
      </c>
      <c r="O1373" s="125">
        <f>IF(ISBLANK(CodyRun!$AJ92),"",CodyRun!$AJ92)</f>
        <v>162</v>
      </c>
      <c r="P1373" s="878">
        <f>IF(ISBLANK(CodyRun!$AK92),"",CodyRun!$AK92)</f>
        <v>18</v>
      </c>
      <c r="Q1373" s="37">
        <f>IF(ISBLANK('HOT3000'!$AI92),"",'HOT3000'!$AI92)</f>
        <v>78.7</v>
      </c>
      <c r="R1373" s="125">
        <f>IF(ISBLANK('HOT3000'!$AJ92),"",'HOT3000'!$AJ92)</f>
        <v>37866</v>
      </c>
      <c r="S1373" s="878">
        <f>IF(ISBLANK('HOT3000'!$AK92),"",'HOT3000'!$AK92)</f>
        <v>12</v>
      </c>
      <c r="T1373" s="37">
        <f>IF(ISBLANK(YourData!$AI92),"",YourData!$AI92)</f>
        <v>90.071406133343572</v>
      </c>
      <c r="U1373" s="886" t="str">
        <f>IF(ISBLANK(YourData!$AJ92),"",YourData!$AJ92)</f>
        <v>27-Nov</v>
      </c>
      <c r="V1373" s="887">
        <f>IF(ISBLANK(YourData!$AK92),"",YourData!$AK92)</f>
        <v>10</v>
      </c>
      <c r="W1373" s="36"/>
      <c r="X1373" s="125"/>
      <c r="Y1373" s="878"/>
      <c r="Z1373" s="36"/>
      <c r="AA1373" s="125"/>
      <c r="AB1373" s="878"/>
    </row>
    <row r="1374" spans="1:28">
      <c r="A1374" s="884" t="s">
        <v>449</v>
      </c>
      <c r="B1374" s="37">
        <f>IF(ISBLANK('TRNSYS-TUD'!$AI93),"",'TRNSYS-TUD'!$AI93)</f>
        <v>79.929299999999998</v>
      </c>
      <c r="C1374" s="11" t="str">
        <f>IF(ISBLANK('TRNSYS-TUD'!$AJ93),"",'TRNSYS-TUD'!$AJ93)</f>
        <v>18-Sep</v>
      </c>
      <c r="D1374" s="878">
        <f>IF(ISBLANK('TRNSYS-TUD'!$AK93),"",'TRNSYS-TUD'!$AK93)</f>
        <v>10</v>
      </c>
      <c r="E1374" s="37">
        <f>IF(ISBLANK('DOE22'!$AI93),"",'DOE22'!$AI93)</f>
        <v>81.37</v>
      </c>
      <c r="F1374" s="125">
        <f>IF(ISBLANK('DOE22'!$AJ93),"",'DOE22'!$AJ93)</f>
        <v>38248</v>
      </c>
      <c r="G1374" s="878">
        <f>IF(ISBLANK('DOE22'!$AK93),"",'DOE22'!$AK93)</f>
        <v>9</v>
      </c>
      <c r="H1374" s="37">
        <f>IF(ISBLANK(DOE21E!$AI93),"",DOE21E!$AI93)</f>
        <v>81.260000000000005</v>
      </c>
      <c r="I1374" s="125">
        <f>IF(ISBLANK(DOE21E!$AJ93),"",DOE21E!$AJ93)</f>
        <v>37733</v>
      </c>
      <c r="J1374" s="878">
        <f>IF(ISBLANK(DOE21E!$AK93),"",DOE21E!$AK93)</f>
        <v>18</v>
      </c>
      <c r="K1374" s="37">
        <f>IF(ISBLANK(EnergyPlus1.0!$AI93),"",EnergyPlus1.0!$AI93)</f>
        <v>80.7959749615123</v>
      </c>
      <c r="L1374" s="886">
        <f>IF(ISBLANK(EnergyPlus1.0!$AJ93),"",EnergyPlus1.0!$AJ93)</f>
        <v>40439</v>
      </c>
      <c r="M1374" s="887">
        <f>IF(ISBLANK(EnergyPlus1.0!$AK93),"",EnergyPlus1.0!$AK93)</f>
        <v>10</v>
      </c>
      <c r="N1374" s="37">
        <f>IF(ISBLANK(CodyRun!$AI93),"",CodyRun!$AI93)</f>
        <v>80</v>
      </c>
      <c r="O1374" s="125">
        <f>IF(ISBLANK(CodyRun!$AJ93),"",CodyRun!$AJ93)</f>
        <v>247</v>
      </c>
      <c r="P1374" s="878">
        <f>IF(ISBLANK(CodyRun!$AK93),"",CodyRun!$AK93)</f>
        <v>17</v>
      </c>
      <c r="Q1374" s="37">
        <f>IF(ISBLANK('HOT3000'!$AI93),"",'HOT3000'!$AI93)</f>
        <v>80.25</v>
      </c>
      <c r="R1374" s="125">
        <f>IF(ISBLANK('HOT3000'!$AJ93),"",'HOT3000'!$AJ93)</f>
        <v>37880</v>
      </c>
      <c r="S1374" s="878">
        <f>IF(ISBLANK('HOT3000'!$AK93),"",'HOT3000'!$AK93)</f>
        <v>20</v>
      </c>
      <c r="T1374" s="37">
        <f>IF(ISBLANK(YourData!$AI93),"",YourData!$AI93)</f>
        <v>90.717753955282674</v>
      </c>
      <c r="U1374" s="886" t="str">
        <f>IF(ISBLANK(YourData!$AJ93),"",YourData!$AJ93)</f>
        <v>27-Nov</v>
      </c>
      <c r="V1374" s="887">
        <f>IF(ISBLANK(YourData!$AK93),"",YourData!$AK93)</f>
        <v>10</v>
      </c>
      <c r="W1374" s="36"/>
      <c r="X1374" s="125"/>
      <c r="Y1374" s="878"/>
      <c r="Z1374" s="36"/>
      <c r="AA1374" s="125"/>
      <c r="AB1374" s="878"/>
    </row>
    <row r="1375" spans="1:28">
      <c r="A1375" s="884" t="s">
        <v>450</v>
      </c>
      <c r="B1375" s="37">
        <f>IF(ISBLANK('TRNSYS-TUD'!$AI94),"",'TRNSYS-TUD'!$AI94)</f>
        <v>68.789199999999994</v>
      </c>
      <c r="C1375" s="11" t="str">
        <f>IF(ISBLANK('TRNSYS-TUD'!$AJ94),"",'TRNSYS-TUD'!$AJ94)</f>
        <v>16-Nov</v>
      </c>
      <c r="D1375" s="878">
        <f>IF(ISBLANK('TRNSYS-TUD'!$AK94),"",'TRNSYS-TUD'!$AK94)</f>
        <v>17</v>
      </c>
      <c r="E1375" s="37">
        <f>IF(ISBLANK('DOE22'!$AI94),"",'DOE22'!$AI94)</f>
        <v>81.12</v>
      </c>
      <c r="F1375" s="125">
        <f>IF(ISBLANK('DOE22'!$AJ94),"",'DOE22'!$AJ94)</f>
        <v>37840</v>
      </c>
      <c r="G1375" s="878">
        <f>IF(ISBLANK('DOE22'!$AK94),"",'DOE22'!$AK94)</f>
        <v>21</v>
      </c>
      <c r="H1375" s="37">
        <f>IF(ISBLANK(DOE21E!$AI94),"",DOE21E!$AI94)</f>
        <v>81.12</v>
      </c>
      <c r="I1375" s="125">
        <f>IF(ISBLANK(DOE21E!$AJ94),"",DOE21E!$AJ94)</f>
        <v>37840</v>
      </c>
      <c r="J1375" s="878">
        <f>IF(ISBLANK(DOE21E!$AK94),"",DOE21E!$AK94)</f>
        <v>21</v>
      </c>
      <c r="K1375" s="37">
        <f>IF(ISBLANK(EnergyPlus1.0!$AI94),"",EnergyPlus1.0!$AI94)</f>
        <v>68.367315029612598</v>
      </c>
      <c r="L1375" s="886">
        <f>IF(ISBLANK(EnergyPlus1.0!$AJ94),"",EnergyPlus1.0!$AJ94)</f>
        <v>40498</v>
      </c>
      <c r="M1375" s="887">
        <f>IF(ISBLANK(EnergyPlus1.0!$AK94),"",EnergyPlus1.0!$AK94)</f>
        <v>17</v>
      </c>
      <c r="N1375" s="37">
        <f>IF(ISBLANK(CodyRun!$AI94),"",CodyRun!$AI94)</f>
        <v>70</v>
      </c>
      <c r="O1375" s="125">
        <f>IF(ISBLANK(CodyRun!$AJ94),"",CodyRun!$AJ94)</f>
        <v>276</v>
      </c>
      <c r="P1375" s="878">
        <f>IF(ISBLANK(CodyRun!$AK94),"",CodyRun!$AK94)</f>
        <v>8</v>
      </c>
      <c r="Q1375" s="37">
        <f>IF(ISBLANK('HOT3000'!$AI94),"",'HOT3000'!$AI94)</f>
        <v>72.650000000000006</v>
      </c>
      <c r="R1375" s="125">
        <f>IF(ISBLANK('HOT3000'!$AJ94),"",'HOT3000'!$AJ94)</f>
        <v>37836</v>
      </c>
      <c r="S1375" s="878">
        <f>IF(ISBLANK('HOT3000'!$AK94),"",'HOT3000'!$AK94)</f>
        <v>7</v>
      </c>
      <c r="T1375" s="37">
        <f>IF(ISBLANK(YourData!$AI94),"",YourData!$AI94)</f>
        <v>67.777998970008625</v>
      </c>
      <c r="U1375" s="886" t="str">
        <f>IF(ISBLANK(YourData!$AJ94),"",YourData!$AJ94)</f>
        <v>16-Nov</v>
      </c>
      <c r="V1375" s="887">
        <f>IF(ISBLANK(YourData!$AK94),"",YourData!$AK94)</f>
        <v>17</v>
      </c>
      <c r="W1375" s="36"/>
      <c r="X1375" s="125"/>
      <c r="Y1375" s="878"/>
      <c r="Z1375" s="36"/>
      <c r="AA1375" s="125"/>
      <c r="AB1375" s="878"/>
    </row>
    <row r="1376" spans="1:28">
      <c r="A1376" s="884" t="s">
        <v>451</v>
      </c>
      <c r="B1376" s="37">
        <f>IF(ISBLANK('TRNSYS-TUD'!$AI95),"",'TRNSYS-TUD'!$AI95)</f>
        <v>68.789199999999994</v>
      </c>
      <c r="C1376" s="11" t="str">
        <f>IF(ISBLANK('TRNSYS-TUD'!$AJ95),"",'TRNSYS-TUD'!$AJ95)</f>
        <v>16-Nov</v>
      </c>
      <c r="D1376" s="878">
        <f>IF(ISBLANK('TRNSYS-TUD'!$AK95),"",'TRNSYS-TUD'!$AK95)</f>
        <v>17</v>
      </c>
      <c r="E1376" s="37">
        <f>IF(ISBLANK('DOE22'!$AI95),"",'DOE22'!$AI95)</f>
        <v>69.349999999999994</v>
      </c>
      <c r="F1376" s="125">
        <f>IF(ISBLANK('DOE22'!$AJ95),"",'DOE22'!$AJ95)</f>
        <v>37576</v>
      </c>
      <c r="G1376" s="878">
        <f>IF(ISBLANK('DOE22'!$AK95),"",'DOE22'!$AK95)</f>
        <v>16</v>
      </c>
      <c r="H1376" s="37">
        <f>IF(ISBLANK(DOE21E!$AI95),"",DOE21E!$AI95)</f>
        <v>68.849999999999994</v>
      </c>
      <c r="I1376" s="125">
        <f>IF(ISBLANK(DOE21E!$AJ95),"",DOE21E!$AJ95)</f>
        <v>37941</v>
      </c>
      <c r="J1376" s="878">
        <f>IF(ISBLANK(DOE21E!$AK95),"",DOE21E!$AK95)</f>
        <v>16</v>
      </c>
      <c r="K1376" s="37">
        <f>IF(ISBLANK(EnergyPlus1.0!$AI95),"",EnergyPlus1.0!$AI95)</f>
        <v>68.367148547785405</v>
      </c>
      <c r="L1376" s="886">
        <f>IF(ISBLANK(EnergyPlus1.0!$AJ95),"",EnergyPlus1.0!$AJ95)</f>
        <v>40498</v>
      </c>
      <c r="M1376" s="887">
        <f>IF(ISBLANK(EnergyPlus1.0!$AK95),"",EnergyPlus1.0!$AK95)</f>
        <v>17</v>
      </c>
      <c r="N1376" s="37">
        <f>IF(ISBLANK(CodyRun!$AI95),"",CodyRun!$AI95)</f>
        <v>68</v>
      </c>
      <c r="O1376" s="125">
        <f>IF(ISBLANK(CodyRun!$AJ95),"",CodyRun!$AJ95)</f>
        <v>321</v>
      </c>
      <c r="P1376" s="878">
        <f>IF(ISBLANK(CodyRun!$AK95),"",CodyRun!$AK95)</f>
        <v>16</v>
      </c>
      <c r="Q1376" s="37">
        <f>IF(ISBLANK('HOT3000'!$AI95),"",'HOT3000'!$AI95)</f>
        <v>67.44</v>
      </c>
      <c r="R1376" s="125">
        <f>IF(ISBLANK('HOT3000'!$AJ95),"",'HOT3000'!$AJ95)</f>
        <v>37941</v>
      </c>
      <c r="S1376" s="878">
        <f>IF(ISBLANK('HOT3000'!$AK95),"",'HOT3000'!$AK95)</f>
        <v>16</v>
      </c>
      <c r="T1376" s="37">
        <f>IF(ISBLANK(YourData!$AI95),"",YourData!$AI95)</f>
        <v>67.777825806430911</v>
      </c>
      <c r="U1376" s="886" t="str">
        <f>IF(ISBLANK(YourData!$AJ95),"",YourData!$AJ95)</f>
        <v>16-Nov</v>
      </c>
      <c r="V1376" s="887">
        <f>IF(ISBLANK(YourData!$AK95),"",YourData!$AK95)</f>
        <v>17</v>
      </c>
      <c r="W1376" s="36"/>
      <c r="X1376" s="125"/>
      <c r="Y1376" s="878"/>
      <c r="Z1376" s="36"/>
      <c r="AA1376" s="125"/>
      <c r="AB1376" s="878"/>
    </row>
    <row r="1377" spans="1:28">
      <c r="A1377" s="884" t="s">
        <v>462</v>
      </c>
      <c r="B1377" s="37">
        <f>IF(ISBLANK('TRNSYS-TUD'!$AI96),"",'TRNSYS-TUD'!$AI96)</f>
        <v>83.753399999999999</v>
      </c>
      <c r="C1377" s="11" t="str">
        <f>IF(ISBLANK('TRNSYS-TUD'!$AJ96),"",'TRNSYS-TUD'!$AJ96)</f>
        <v>05-Apr</v>
      </c>
      <c r="D1377" s="878">
        <f>IF(ISBLANK('TRNSYS-TUD'!$AK96),"",'TRNSYS-TUD'!$AK96)</f>
        <v>22</v>
      </c>
      <c r="E1377" s="37">
        <f>IF(ISBLANK('DOE22'!$AI96),"",'DOE22'!$AI96)</f>
        <v>85.57</v>
      </c>
      <c r="F1377" s="125">
        <f>IF(ISBLANK('DOE22'!$AJ96),"",'DOE22'!$AJ96)</f>
        <v>37351</v>
      </c>
      <c r="G1377" s="878">
        <f>IF(ISBLANK('DOE22'!$AK96),"",'DOE22'!$AK96)</f>
        <v>21</v>
      </c>
      <c r="H1377" s="37">
        <f>IF(ISBLANK(DOE21E!$AI96),"",DOE21E!$AI96)</f>
        <v>85.57</v>
      </c>
      <c r="I1377" s="125">
        <f>IF(ISBLANK(DOE21E!$AJ96),"",DOE21E!$AJ96)</f>
        <v>37716</v>
      </c>
      <c r="J1377" s="878">
        <f>IF(ISBLANK(DOE21E!$AK96),"",DOE21E!$AK96)</f>
        <v>21</v>
      </c>
      <c r="K1377" s="37">
        <f>IF(ISBLANK(EnergyPlus1.0!$AI96),"",EnergyPlus1.0!$AI96)</f>
        <v>84.636320389375101</v>
      </c>
      <c r="L1377" s="886">
        <f>IF(ISBLANK(EnergyPlus1.0!$AJ96),"",EnergyPlus1.0!$AJ96)</f>
        <v>40273</v>
      </c>
      <c r="M1377" s="887">
        <f>IF(ISBLANK(EnergyPlus1.0!$AK96),"",EnergyPlus1.0!$AK96)</f>
        <v>22</v>
      </c>
      <c r="N1377" s="37" t="str">
        <f>IF(ISBLANK(CodyRun!$AI96),"",CodyRun!$AI96)</f>
        <v/>
      </c>
      <c r="O1377" s="125" t="str">
        <f>IF(ISBLANK(CodyRun!$AJ96),"",CodyRun!$AJ96)</f>
        <v/>
      </c>
      <c r="P1377" s="878" t="str">
        <f>IF(ISBLANK(CodyRun!$AK96),"",CodyRun!$AK96)</f>
        <v/>
      </c>
      <c r="Q1377" s="37">
        <f>IF(ISBLANK('HOT3000'!$AI96),"",'HOT3000'!$AI96)</f>
        <v>86.31</v>
      </c>
      <c r="R1377" s="125">
        <f>IF(ISBLANK('HOT3000'!$AJ96),"",'HOT3000'!$AJ96)</f>
        <v>37733</v>
      </c>
      <c r="S1377" s="878">
        <f>IF(ISBLANK('HOT3000'!$AK96),"",'HOT3000'!$AK96)</f>
        <v>6</v>
      </c>
      <c r="T1377" s="37">
        <f>IF(ISBLANK(YourData!$AI96),"",YourData!$AI96)</f>
        <v>89.750654644435599</v>
      </c>
      <c r="U1377" s="886" t="str">
        <f>IF(ISBLANK(YourData!$AJ96),"",YourData!$AJ96)</f>
        <v>02-Apr</v>
      </c>
      <c r="V1377" s="887">
        <f>IF(ISBLANK(YourData!$AK96),"",YourData!$AK96)</f>
        <v>2</v>
      </c>
      <c r="W1377" s="36"/>
      <c r="X1377" s="125"/>
      <c r="Y1377" s="878"/>
      <c r="Z1377" s="36"/>
      <c r="AA1377" s="125"/>
      <c r="AB1377" s="878"/>
    </row>
    <row r="1378" spans="1:28">
      <c r="A1378" s="884" t="s">
        <v>463</v>
      </c>
      <c r="B1378" s="37">
        <f>IF(ISBLANK('TRNSYS-TUD'!$AI97),"",'TRNSYS-TUD'!$AI97)</f>
        <v>83.224699999999999</v>
      </c>
      <c r="C1378" s="11" t="str">
        <f>IF(ISBLANK('TRNSYS-TUD'!$AJ97),"",'TRNSYS-TUD'!$AJ97)</f>
        <v>05-Apr</v>
      </c>
      <c r="D1378" s="878">
        <f>IF(ISBLANK('TRNSYS-TUD'!$AK97),"",'TRNSYS-TUD'!$AK97)</f>
        <v>22</v>
      </c>
      <c r="E1378" s="37">
        <f>IF(ISBLANK('DOE22'!$AI97),"",'DOE22'!$AI97)</f>
        <v>84.79</v>
      </c>
      <c r="F1378" s="125">
        <f>IF(ISBLANK('DOE22'!$AJ97),"",'DOE22'!$AJ97)</f>
        <v>37348</v>
      </c>
      <c r="G1378" s="878">
        <f>IF(ISBLANK('DOE22'!$AK97),"",'DOE22'!$AK97)</f>
        <v>5</v>
      </c>
      <c r="H1378" s="37">
        <f>IF(ISBLANK(DOE21E!$AI97),"",DOE21E!$AI97)</f>
        <v>84.79</v>
      </c>
      <c r="I1378" s="125">
        <f>IF(ISBLANK(DOE21E!$AJ97),"",DOE21E!$AJ97)</f>
        <v>37348</v>
      </c>
      <c r="J1378" s="878">
        <f>IF(ISBLANK(DOE21E!$AK97),"",DOE21E!$AK97)</f>
        <v>5</v>
      </c>
      <c r="K1378" s="37" t="str">
        <f>IF(ISBLANK(EnergyPlus1.0!$AI97),"",EnergyPlus1.0!$AI97)</f>
        <v/>
      </c>
      <c r="L1378" s="886" t="str">
        <f>IF(ISBLANK(EnergyPlus1.0!$AJ97),"",EnergyPlus1.0!$AJ97)</f>
        <v/>
      </c>
      <c r="M1378" s="887" t="str">
        <f>IF(ISBLANK(EnergyPlus1.0!$AK97),"",EnergyPlus1.0!$AK97)</f>
        <v/>
      </c>
      <c r="N1378" s="37" t="str">
        <f>IF(ISBLANK(CodyRun!$AI97),"",CodyRun!$AI97)</f>
        <v/>
      </c>
      <c r="O1378" s="125" t="str">
        <f>IF(ISBLANK(CodyRun!$AJ97),"",CodyRun!$AJ97)</f>
        <v/>
      </c>
      <c r="P1378" s="878" t="str">
        <f>IF(ISBLANK(CodyRun!$AK97),"",CodyRun!$AK97)</f>
        <v/>
      </c>
      <c r="Q1378" s="37">
        <f>IF(ISBLANK('HOT3000'!$AI97),"",'HOT3000'!$AI97)</f>
        <v>86.18</v>
      </c>
      <c r="R1378" s="125">
        <f>IF(ISBLANK('HOT3000'!$AJ97),"",'HOT3000'!$AJ97)</f>
        <v>37733</v>
      </c>
      <c r="S1378" s="878">
        <f>IF(ISBLANK('HOT3000'!$AK97),"",'HOT3000'!$AK97)</f>
        <v>6</v>
      </c>
      <c r="T1378" s="37">
        <f>IF(ISBLANK(YourData!$AI97),"",YourData!$AI97)</f>
        <v>67.777998970008611</v>
      </c>
      <c r="U1378" s="886" t="str">
        <f>IF(ISBLANK(YourData!$AJ97),"",YourData!$AJ97)</f>
        <v>16-Nov</v>
      </c>
      <c r="V1378" s="887">
        <f>IF(ISBLANK(YourData!$AK97),"",YourData!$AK97)</f>
        <v>17</v>
      </c>
      <c r="W1378" s="36"/>
      <c r="X1378" s="125"/>
      <c r="Y1378" s="878"/>
      <c r="Z1378" s="36"/>
      <c r="AA1378" s="125"/>
      <c r="AB1378" s="878"/>
    </row>
    <row r="1379" spans="1:28">
      <c r="A1379" s="884" t="s">
        <v>464</v>
      </c>
      <c r="B1379" s="37">
        <f>IF(ISBLANK('TRNSYS-TUD'!$AI98),"",'TRNSYS-TUD'!$AI98)</f>
        <v>70.841099999999997</v>
      </c>
      <c r="C1379" s="11" t="str">
        <f>IF(ISBLANK('TRNSYS-TUD'!$AJ98),"",'TRNSYS-TUD'!$AJ98)</f>
        <v>02-Apr</v>
      </c>
      <c r="D1379" s="878">
        <f>IF(ISBLANK('TRNSYS-TUD'!$AK98),"",'TRNSYS-TUD'!$AK98)</f>
        <v>10</v>
      </c>
      <c r="E1379" s="37">
        <f>IF(ISBLANK('DOE22'!$AI98),"",'DOE22'!$AI98)</f>
        <v>74.510000000000005</v>
      </c>
      <c r="F1379" s="125">
        <f>IF(ISBLANK('DOE22'!$AJ98),"",'DOE22'!$AJ98)</f>
        <v>37728</v>
      </c>
      <c r="G1379" s="878">
        <f>IF(ISBLANK('DOE22'!$AK98),"",'DOE22'!$AK98)</f>
        <v>7</v>
      </c>
      <c r="H1379" s="37">
        <f>IF(ISBLANK(DOE21E!$AI98),"",DOE21E!$AI98)</f>
        <v>71.53</v>
      </c>
      <c r="I1379" s="125">
        <f>IF(ISBLANK(DOE21E!$AJ98),"",DOE21E!$AJ98)</f>
        <v>37363</v>
      </c>
      <c r="J1379" s="878">
        <f>IF(ISBLANK(DOE21E!$AK98),"",DOE21E!$AK98)</f>
        <v>3</v>
      </c>
      <c r="K1379" s="37">
        <f>IF(ISBLANK(EnergyPlus1.0!$AI98),"",EnergyPlus1.0!$AI98)</f>
        <v>73.284043930684106</v>
      </c>
      <c r="L1379" s="886">
        <f>IF(ISBLANK(EnergyPlus1.0!$AJ98),"",EnergyPlus1.0!$AJ98)</f>
        <v>40270</v>
      </c>
      <c r="M1379" s="887">
        <f>IF(ISBLANK(EnergyPlus1.0!$AK98),"",EnergyPlus1.0!$AK98)</f>
        <v>18</v>
      </c>
      <c r="N1379" s="37" t="str">
        <f>IF(ISBLANK(CodyRun!$AI98),"",CodyRun!$AI98)</f>
        <v/>
      </c>
      <c r="O1379" s="125" t="str">
        <f>IF(ISBLANK(CodyRun!$AJ98),"",CodyRun!$AJ98)</f>
        <v/>
      </c>
      <c r="P1379" s="878" t="str">
        <f>IF(ISBLANK(CodyRun!$AK98),"",CodyRun!$AK98)</f>
        <v/>
      </c>
      <c r="Q1379" s="37">
        <f>IF(ISBLANK('HOT3000'!$AI98),"",'HOT3000'!$AI98)</f>
        <v>73.849999999999994</v>
      </c>
      <c r="R1379" s="125">
        <f>IF(ISBLANK('HOT3000'!$AJ98),"",'HOT3000'!$AJ98)</f>
        <v>37713</v>
      </c>
      <c r="S1379" s="878">
        <f>IF(ISBLANK('HOT3000'!$AK98),"",'HOT3000'!$AK98)</f>
        <v>18</v>
      </c>
      <c r="T1379" s="37">
        <f>IF(ISBLANK(YourData!$AI98),"",YourData!$AI98)</f>
        <v>67.777998970008611</v>
      </c>
      <c r="U1379" s="886" t="str">
        <f>IF(ISBLANK(YourData!$AJ98),"",YourData!$AJ98)</f>
        <v>16-Nov</v>
      </c>
      <c r="V1379" s="887">
        <f>IF(ISBLANK(YourData!$AK98),"",YourData!$AK98)</f>
        <v>17</v>
      </c>
      <c r="W1379" s="36"/>
      <c r="X1379" s="125"/>
      <c r="Y1379" s="878"/>
      <c r="Z1379" s="36"/>
      <c r="AA1379" s="125"/>
      <c r="AB1379" s="878"/>
    </row>
    <row r="1380" spans="1:28">
      <c r="A1380" s="884" t="s">
        <v>465</v>
      </c>
      <c r="B1380" s="37">
        <f>IF(ISBLANK('TRNSYS-TUD'!$AI99),"",'TRNSYS-TUD'!$AI99)</f>
        <v>80.708699999999993</v>
      </c>
      <c r="C1380" s="11" t="str">
        <f>IF(ISBLANK('TRNSYS-TUD'!$AJ99),"",'TRNSYS-TUD'!$AJ99)</f>
        <v>02-Apr</v>
      </c>
      <c r="D1380" s="878">
        <f>IF(ISBLANK('TRNSYS-TUD'!$AK99),"",'TRNSYS-TUD'!$AK99)</f>
        <v>5</v>
      </c>
      <c r="E1380" s="37">
        <f>IF(ISBLANK('DOE22'!$AI99),"",'DOE22'!$AI99)</f>
        <v>78.430000000000007</v>
      </c>
      <c r="F1380" s="125">
        <f>IF(ISBLANK('DOE22'!$AJ99),"",'DOE22'!$AJ99)</f>
        <v>37348</v>
      </c>
      <c r="G1380" s="878">
        <f>IF(ISBLANK('DOE22'!$AK99),"",'DOE22'!$AK99)</f>
        <v>4</v>
      </c>
      <c r="H1380" s="37">
        <f>IF(ISBLANK(DOE21E!$AI99),"",DOE21E!$AI99)</f>
        <v>78.430000000000007</v>
      </c>
      <c r="I1380" s="125">
        <f>IF(ISBLANK(DOE21E!$AJ99),"",DOE21E!$AJ99)</f>
        <v>37713</v>
      </c>
      <c r="J1380" s="878">
        <f>IF(ISBLANK(DOE21E!$AK99),"",DOE21E!$AK99)</f>
        <v>4</v>
      </c>
      <c r="K1380" s="37">
        <f>IF(ISBLANK(EnergyPlus1.0!$AI99),"",EnergyPlus1.0!$AI99)</f>
        <v>80.742718837659694</v>
      </c>
      <c r="L1380" s="886">
        <f>IF(ISBLANK(EnergyPlus1.0!$AJ99),"",EnergyPlus1.0!$AJ99)</f>
        <v>40270</v>
      </c>
      <c r="M1380" s="887">
        <f>IF(ISBLANK(EnergyPlus1.0!$AK99),"",EnergyPlus1.0!$AK99)</f>
        <v>5</v>
      </c>
      <c r="N1380" s="37" t="str">
        <f>IF(ISBLANK(CodyRun!$AI99),"",CodyRun!$AI99)</f>
        <v/>
      </c>
      <c r="O1380" s="125" t="str">
        <f>IF(ISBLANK(CodyRun!$AJ99),"",CodyRun!$AJ99)</f>
        <v/>
      </c>
      <c r="P1380" s="878" t="str">
        <f>IF(ISBLANK(CodyRun!$AK99),"",CodyRun!$AK99)</f>
        <v/>
      </c>
      <c r="Q1380" s="37">
        <f>IF(ISBLANK('HOT3000'!$AI99),"",'HOT3000'!$AI99)</f>
        <v>78.94</v>
      </c>
      <c r="R1380" s="125">
        <f>IF(ISBLANK('HOT3000'!$AJ99),"",'HOT3000'!$AJ99)</f>
        <v>37713</v>
      </c>
      <c r="S1380" s="878">
        <f>IF(ISBLANK('HOT3000'!$AK99),"",'HOT3000'!$AK99)</f>
        <v>5</v>
      </c>
      <c r="T1380" s="37">
        <f>IF(ISBLANK(YourData!$AI99),"",YourData!$AI99)</f>
        <v>89.750940352762001</v>
      </c>
      <c r="U1380" s="886" t="str">
        <f>IF(ISBLANK(YourData!$AJ99),"",YourData!$AJ99)</f>
        <v>02-Apr</v>
      </c>
      <c r="V1380" s="887">
        <f>IF(ISBLANK(YourData!$AK99),"",YourData!$AK99)</f>
        <v>2</v>
      </c>
      <c r="W1380" s="36"/>
      <c r="X1380" s="125"/>
      <c r="Y1380" s="878"/>
      <c r="Z1380" s="36"/>
      <c r="AA1380" s="125"/>
      <c r="AB1380" s="878"/>
    </row>
    <row r="1381" spans="1:28">
      <c r="A1381" s="884" t="s">
        <v>466</v>
      </c>
      <c r="B1381" s="37">
        <f>IF(ISBLANK('TRNSYS-TUD'!$AI100),"",'TRNSYS-TUD'!$AI100)</f>
        <v>68.724199999999996</v>
      </c>
      <c r="C1381" s="11" t="str">
        <f>IF(ISBLANK('TRNSYS-TUD'!$AJ100),"",'TRNSYS-TUD'!$AJ100)</f>
        <v>16-Nov</v>
      </c>
      <c r="D1381" s="878">
        <f>IF(ISBLANK('TRNSYS-TUD'!$AK100),"",'TRNSYS-TUD'!$AK100)</f>
        <v>17</v>
      </c>
      <c r="E1381" s="37">
        <f>IF(ISBLANK('DOE22'!$AI100),"",'DOE22'!$AI100)</f>
        <v>69.349999999999994</v>
      </c>
      <c r="F1381" s="125">
        <f>IF(ISBLANK('DOE22'!$AJ100),"",'DOE22'!$AJ100)</f>
        <v>37576</v>
      </c>
      <c r="G1381" s="878">
        <f>IF(ISBLANK('DOE22'!$AK100),"",'DOE22'!$AK100)</f>
        <v>16</v>
      </c>
      <c r="H1381" s="37">
        <f>IF(ISBLANK(DOE21E!$AI100),"",DOE21E!$AI100)</f>
        <v>68.849999999999994</v>
      </c>
      <c r="I1381" s="125">
        <f>IF(ISBLANK(DOE21E!$AJ100),"",DOE21E!$AJ100)</f>
        <v>37941</v>
      </c>
      <c r="J1381" s="878">
        <f>IF(ISBLANK(DOE21E!$AK100),"",DOE21E!$AK100)</f>
        <v>16</v>
      </c>
      <c r="K1381" s="37">
        <f>IF(ISBLANK(EnergyPlus1.0!$AI100),"",EnergyPlus1.0!$AI100)</f>
        <v>68.367315036269503</v>
      </c>
      <c r="L1381" s="886">
        <f>IF(ISBLANK(EnergyPlus1.0!$AJ100),"",EnergyPlus1.0!$AJ100)</f>
        <v>40498</v>
      </c>
      <c r="M1381" s="887">
        <f>IF(ISBLANK(EnergyPlus1.0!$AK100),"",EnergyPlus1.0!$AK100)</f>
        <v>17</v>
      </c>
      <c r="N1381" s="37" t="str">
        <f>IF(ISBLANK(CodyRun!$AI100),"",CodyRun!$AI100)</f>
        <v/>
      </c>
      <c r="O1381" s="125" t="str">
        <f>IF(ISBLANK(CodyRun!$AJ100),"",CodyRun!$AJ100)</f>
        <v/>
      </c>
      <c r="P1381" s="878" t="str">
        <f>IF(ISBLANK(CodyRun!$AK100),"",CodyRun!$AK100)</f>
        <v/>
      </c>
      <c r="Q1381" s="37">
        <f>IF(ISBLANK('HOT3000'!$AI100),"",'HOT3000'!$AI100)</f>
        <v>67.510000000000005</v>
      </c>
      <c r="R1381" s="125">
        <f>IF(ISBLANK('HOT3000'!$AJ100),"",'HOT3000'!$AJ100)</f>
        <v>37941</v>
      </c>
      <c r="S1381" s="878">
        <f>IF(ISBLANK('HOT3000'!$AK100),"",'HOT3000'!$AK100)</f>
        <v>16</v>
      </c>
      <c r="T1381" s="37">
        <f>IF(ISBLANK(YourData!$AI100),"",YourData!$AI100)</f>
        <v>72.197531377754373</v>
      </c>
      <c r="U1381" s="886" t="str">
        <f>IF(ISBLANK(YourData!$AJ100),"",YourData!$AJ100)</f>
        <v>21-Apr</v>
      </c>
      <c r="V1381" s="887">
        <f>IF(ISBLANK(YourData!$AK100),"",YourData!$AK100)</f>
        <v>5</v>
      </c>
      <c r="W1381" s="36"/>
      <c r="X1381" s="125"/>
      <c r="Y1381" s="878"/>
      <c r="Z1381" s="36"/>
      <c r="AA1381" s="125"/>
      <c r="AB1381" s="878"/>
    </row>
    <row r="1382" spans="1:28">
      <c r="A1382" s="884" t="s">
        <v>473</v>
      </c>
      <c r="B1382" s="37">
        <f>IF(ISBLANK('TRNSYS-TUD'!$AI101),"",'TRNSYS-TUD'!$AI101)</f>
        <v>100</v>
      </c>
      <c r="C1382" s="11" t="str">
        <f>IF(ISBLANK('TRNSYS-TUD'!$AJ101),"",'TRNSYS-TUD'!$AJ101)</f>
        <v>21-Nov</v>
      </c>
      <c r="D1382" s="878">
        <f>IF(ISBLANK('TRNSYS-TUD'!$AK101),"",'TRNSYS-TUD'!$AK101)</f>
        <v>24</v>
      </c>
      <c r="E1382" s="37" t="str">
        <f>IF(ISBLANK('DOE22'!$AI101),"",'DOE22'!$AI101)</f>
        <v>system off gives 0.000</v>
      </c>
      <c r="F1382" s="125">
        <f>IF(ISBLANK('DOE22'!$AJ101),"",'DOE22'!$AJ101)</f>
        <v>0</v>
      </c>
      <c r="G1382" s="878">
        <f>IF(ISBLANK('DOE22'!$AK101),"",'DOE22'!$AK101)</f>
        <v>0</v>
      </c>
      <c r="H1382" s="37" t="str">
        <f>IF(ISBLANK(DOE21E!$AI101),"",DOE21E!$AI101)</f>
        <v>system off gives 0.000</v>
      </c>
      <c r="I1382" s="125">
        <f>IF(ISBLANK(DOE21E!$AJ101),"",DOE21E!$AJ101)</f>
        <v>0</v>
      </c>
      <c r="J1382" s="878">
        <f>IF(ISBLANK(DOE21E!$AK101),"",DOE21E!$AK101)</f>
        <v>0</v>
      </c>
      <c r="K1382" s="37">
        <f>IF(ISBLANK(EnergyPlus1.0!$AI101),"",EnergyPlus1.0!$AI101)</f>
        <v>100</v>
      </c>
      <c r="L1382" s="886">
        <f>IF(ISBLANK(EnergyPlus1.0!$AJ101),"",EnergyPlus1.0!$AJ101)</f>
        <v>40503</v>
      </c>
      <c r="M1382" s="887">
        <f>IF(ISBLANK(EnergyPlus1.0!$AK101),"",EnergyPlus1.0!$AK101)</f>
        <v>9</v>
      </c>
      <c r="N1382" s="37">
        <f>IF(ISBLANK(CodyRun!$AI101),"",CodyRun!$AI101)</f>
        <v>100</v>
      </c>
      <c r="O1382" s="125">
        <f>IF(ISBLANK(CodyRun!$AJ101),"",CodyRun!$AJ101)</f>
        <v>319</v>
      </c>
      <c r="P1382" s="878">
        <f>IF(ISBLANK(CodyRun!$AK101),"",CodyRun!$AK101)</f>
        <v>5</v>
      </c>
      <c r="Q1382" s="37">
        <f>IF(ISBLANK('HOT3000'!$AI101),"",'HOT3000'!$AI101)</f>
        <v>60.08</v>
      </c>
      <c r="R1382" s="125">
        <f>IF(ISBLANK('HOT3000'!$AJ101),"",'HOT3000'!$AJ101)</f>
        <v>37712</v>
      </c>
      <c r="S1382" s="878">
        <f>IF(ISBLANK('HOT3000'!$AK101),"",'HOT3000'!$AK101)</f>
        <v>5</v>
      </c>
      <c r="T1382" s="37">
        <f>IF(ISBLANK(YourData!$AI101),"",YourData!$AI101)</f>
        <v>100</v>
      </c>
      <c r="U1382" s="886" t="str">
        <f>IF(ISBLANK(YourData!$AJ101),"",YourData!$AJ101)</f>
        <v>03-Dec</v>
      </c>
      <c r="V1382" s="887">
        <f>IF(ISBLANK(YourData!$AK101),"",YourData!$AK101)</f>
        <v>1</v>
      </c>
      <c r="W1382" s="36"/>
      <c r="X1382" s="125"/>
      <c r="Y1382" s="878"/>
      <c r="Z1382" s="36"/>
      <c r="AA1382" s="125"/>
      <c r="AB1382" s="878"/>
    </row>
    <row r="1383" spans="1:28">
      <c r="A1383" s="884" t="s">
        <v>476</v>
      </c>
      <c r="B1383" s="37">
        <f>IF(ISBLANK('TRNSYS-TUD'!$AI102),"",'TRNSYS-TUD'!$AI102)</f>
        <v>100</v>
      </c>
      <c r="C1383" s="11" t="str">
        <f>IF(ISBLANK('TRNSYS-TUD'!$AJ102),"",'TRNSYS-TUD'!$AJ102)</f>
        <v>21-Nov</v>
      </c>
      <c r="D1383" s="878">
        <f>IF(ISBLANK('TRNSYS-TUD'!$AK102),"",'TRNSYS-TUD'!$AK102)</f>
        <v>24</v>
      </c>
      <c r="E1383" s="37" t="str">
        <f>IF(ISBLANK('DOE22'!$AI102),"",'DOE22'!$AI102)</f>
        <v>system off gives 0.000</v>
      </c>
      <c r="F1383" s="125">
        <f>IF(ISBLANK('DOE22'!$AJ102),"",'DOE22'!$AJ102)</f>
        <v>0</v>
      </c>
      <c r="G1383" s="878">
        <f>IF(ISBLANK('DOE22'!$AK102),"",'DOE22'!$AK102)</f>
        <v>0</v>
      </c>
      <c r="H1383" s="37" t="str">
        <f>IF(ISBLANK(DOE21E!$AI102),"",DOE21E!$AI102)</f>
        <v>system off gives 0.000</v>
      </c>
      <c r="I1383" s="125">
        <f>IF(ISBLANK(DOE21E!$AJ102),"",DOE21E!$AJ102)</f>
        <v>0</v>
      </c>
      <c r="J1383" s="878">
        <f>IF(ISBLANK(DOE21E!$AK102),"",DOE21E!$AK102)</f>
        <v>0</v>
      </c>
      <c r="K1383" s="37">
        <f>IF(ISBLANK(EnergyPlus1.0!$AI102),"",EnergyPlus1.0!$AI102)</f>
        <v>100</v>
      </c>
      <c r="L1383" s="886">
        <f>IF(ISBLANK(EnergyPlus1.0!$AJ102),"",EnergyPlus1.0!$AJ102)</f>
        <v>40503</v>
      </c>
      <c r="M1383" s="887">
        <f>IF(ISBLANK(EnergyPlus1.0!$AK102),"",EnergyPlus1.0!$AK102)</f>
        <v>9</v>
      </c>
      <c r="N1383" s="37">
        <f>IF(ISBLANK(CodyRun!$AI102),"",CodyRun!$AI102)</f>
        <v>100</v>
      </c>
      <c r="O1383" s="125">
        <f>IF(ISBLANK(CodyRun!$AJ102),"",CodyRun!$AJ102)</f>
        <v>319</v>
      </c>
      <c r="P1383" s="878">
        <f>IF(ISBLANK(CodyRun!$AK102),"",CodyRun!$AK102)</f>
        <v>5</v>
      </c>
      <c r="Q1383" s="37">
        <f>IF(ISBLANK('HOT3000'!$AI102),"",'HOT3000'!$AI102)</f>
        <v>57.51</v>
      </c>
      <c r="R1383" s="125">
        <f>IF(ISBLANK('HOT3000'!$AJ102),"",'HOT3000'!$AJ102)</f>
        <v>37712</v>
      </c>
      <c r="S1383" s="878">
        <f>IF(ISBLANK('HOT3000'!$AK102),"",'HOT3000'!$AK102)</f>
        <v>5</v>
      </c>
      <c r="T1383" s="37">
        <f>IF(ISBLANK(YourData!$AI102),"",YourData!$AI102)</f>
        <v>100</v>
      </c>
      <c r="U1383" s="886" t="str">
        <f>IF(ISBLANK(YourData!$AJ102),"",YourData!$AJ102)</f>
        <v>03-Dec</v>
      </c>
      <c r="V1383" s="887">
        <f>IF(ISBLANK(YourData!$AK102),"",YourData!$AK102)</f>
        <v>1</v>
      </c>
      <c r="W1383" s="36"/>
      <c r="X1383" s="125"/>
      <c r="Y1383" s="878"/>
      <c r="Z1383" s="36"/>
      <c r="AA1383" s="125"/>
      <c r="AB1383" s="878"/>
    </row>
    <row r="1384" spans="1:28">
      <c r="A1384" s="884" t="s">
        <v>478</v>
      </c>
      <c r="B1384" s="37">
        <f>IF(ISBLANK('TRNSYS-TUD'!$AI103),"",'TRNSYS-TUD'!$AI103)</f>
        <v>90.229900000000001</v>
      </c>
      <c r="C1384" s="11" t="str">
        <f>IF(ISBLANK('TRNSYS-TUD'!$AJ103),"",'TRNSYS-TUD'!$AJ103)</f>
        <v>20-Dec</v>
      </c>
      <c r="D1384" s="878">
        <f>IF(ISBLANK('TRNSYS-TUD'!$AK103),"",'TRNSYS-TUD'!$AK103)</f>
        <v>22</v>
      </c>
      <c r="E1384" s="37" t="str">
        <f>IF(ISBLANK('DOE22'!$AI103),"",'DOE22'!$AI103)</f>
        <v>system off gives 0.000</v>
      </c>
      <c r="F1384" s="125">
        <f>IF(ISBLANK('DOE22'!$AJ103),"",'DOE22'!$AJ103)</f>
        <v>0</v>
      </c>
      <c r="G1384" s="878">
        <f>IF(ISBLANK('DOE22'!$AK103),"",'DOE22'!$AK103)</f>
        <v>0</v>
      </c>
      <c r="H1384" s="37" t="str">
        <f>IF(ISBLANK(DOE21E!$AI103),"",DOE21E!$AI103)</f>
        <v>system off gives 0.000</v>
      </c>
      <c r="I1384" s="125">
        <f>IF(ISBLANK(DOE21E!$AJ103),"",DOE21E!$AJ103)</f>
        <v>0</v>
      </c>
      <c r="J1384" s="878">
        <f>IF(ISBLANK(DOE21E!$AK103),"",DOE21E!$AK103)</f>
        <v>0</v>
      </c>
      <c r="K1384" s="37">
        <f>IF(ISBLANK(EnergyPlus1.0!$AI103),"",EnergyPlus1.0!$AI103)</f>
        <v>93.813650045545899</v>
      </c>
      <c r="L1384" s="886">
        <f>IF(ISBLANK(EnergyPlus1.0!$AJ103),"",EnergyPlus1.0!$AJ103)</f>
        <v>40532</v>
      </c>
      <c r="M1384" s="887">
        <f>IF(ISBLANK(EnergyPlus1.0!$AK103),"",EnergyPlus1.0!$AK103)</f>
        <v>11</v>
      </c>
      <c r="N1384" s="37">
        <f>IF(ISBLANK(CodyRun!$AI103),"",CodyRun!$AI103)</f>
        <v>95</v>
      </c>
      <c r="O1384" s="125">
        <f>IF(ISBLANK(CodyRun!$AJ103),"",CodyRun!$AJ103)</f>
        <v>355</v>
      </c>
      <c r="P1384" s="878">
        <f>IF(ISBLANK(CodyRun!$AK103),"",CodyRun!$AK103)</f>
        <v>17</v>
      </c>
      <c r="Q1384" s="37">
        <f>IF(ISBLANK('HOT3000'!$AI103),"",'HOT3000'!$AI103)</f>
        <v>71.77</v>
      </c>
      <c r="R1384" s="125">
        <f>IF(ISBLANK('HOT3000'!$AJ103),"",'HOT3000'!$AJ103)</f>
        <v>37849</v>
      </c>
      <c r="S1384" s="878">
        <f>IF(ISBLANK('HOT3000'!$AK103),"",'HOT3000'!$AK103)</f>
        <v>17</v>
      </c>
      <c r="T1384" s="37">
        <f>IF(ISBLANK(YourData!$AI103),"",YourData!$AI103)</f>
        <v>89.986748247902057</v>
      </c>
      <c r="U1384" s="886" t="str">
        <f>IF(ISBLANK(YourData!$AJ103),"",YourData!$AJ103)</f>
        <v>20-Dec</v>
      </c>
      <c r="V1384" s="887">
        <f>IF(ISBLANK(YourData!$AK103),"",YourData!$AK103)</f>
        <v>11</v>
      </c>
      <c r="W1384" s="36"/>
      <c r="X1384" s="125"/>
      <c r="Y1384" s="878"/>
      <c r="Z1384" s="36"/>
      <c r="AA1384" s="125"/>
      <c r="AB1384" s="878"/>
    </row>
    <row r="1385" spans="1:28">
      <c r="A1385" s="884" t="s">
        <v>479</v>
      </c>
      <c r="B1385" s="37">
        <f>IF(ISBLANK('TRNSYS-TUD'!$AI104),"",'TRNSYS-TUD'!$AI104)</f>
        <v>100</v>
      </c>
      <c r="C1385" s="11" t="str">
        <f>IF(ISBLANK('TRNSYS-TUD'!$AJ104),"",'TRNSYS-TUD'!$AJ104)</f>
        <v>18-Dec</v>
      </c>
      <c r="D1385" s="878">
        <f>IF(ISBLANK('TRNSYS-TUD'!$AK104),"",'TRNSYS-TUD'!$AK104)</f>
        <v>8</v>
      </c>
      <c r="E1385" s="37" t="str">
        <f>IF(ISBLANK('DOE22'!$AI104),"",'DOE22'!$AI104)</f>
        <v>system off gives 0.000</v>
      </c>
      <c r="F1385" s="125">
        <f>IF(ISBLANK('DOE22'!$AJ104),"",'DOE22'!$AJ104)</f>
        <v>0</v>
      </c>
      <c r="G1385" s="878">
        <f>IF(ISBLANK('DOE22'!$AK104),"",'DOE22'!$AK104)</f>
        <v>0</v>
      </c>
      <c r="H1385" s="37" t="str">
        <f>IF(ISBLANK(DOE21E!$AI104),"",DOE21E!$AI104)</f>
        <v>system off gives 0.000</v>
      </c>
      <c r="I1385" s="125">
        <f>IF(ISBLANK(DOE21E!$AJ104),"",DOE21E!$AJ104)</f>
        <v>0</v>
      </c>
      <c r="J1385" s="878">
        <f>IF(ISBLANK(DOE21E!$AK104),"",DOE21E!$AK104)</f>
        <v>0</v>
      </c>
      <c r="K1385" s="37">
        <f>IF(ISBLANK(EnergyPlus1.0!$AI104),"",EnergyPlus1.0!$AI104)</f>
        <v>100</v>
      </c>
      <c r="L1385" s="886">
        <f>IF(ISBLANK(EnergyPlus1.0!$AJ104),"",EnergyPlus1.0!$AJ104)</f>
        <v>40527</v>
      </c>
      <c r="M1385" s="887">
        <f>IF(ISBLANK(EnergyPlus1.0!$AK104),"",EnergyPlus1.0!$AK104)</f>
        <v>22</v>
      </c>
      <c r="N1385" s="37">
        <f>IF(ISBLANK(CodyRun!$AI104),"",CodyRun!$AI104)</f>
        <v>100</v>
      </c>
      <c r="O1385" s="125">
        <f>IF(ISBLANK(CodyRun!$AJ104),"",CodyRun!$AJ104)</f>
        <v>350</v>
      </c>
      <c r="P1385" s="878">
        <f>IF(ISBLANK(CodyRun!$AK104),"",CodyRun!$AK104)</f>
        <v>1</v>
      </c>
      <c r="Q1385" s="37">
        <f>IF(ISBLANK('HOT3000'!$AI104),"",'HOT3000'!$AI104)</f>
        <v>71.319999999999993</v>
      </c>
      <c r="R1385" s="125">
        <f>IF(ISBLANK('HOT3000'!$AJ104),"",'HOT3000'!$AJ104)</f>
        <v>37716</v>
      </c>
      <c r="S1385" s="878">
        <f>IF(ISBLANK('HOT3000'!$AK104),"",'HOT3000'!$AK104)</f>
        <v>17</v>
      </c>
      <c r="T1385" s="37">
        <f>IF(ISBLANK(YourData!$AI104),"",YourData!$AI104)</f>
        <v>100</v>
      </c>
      <c r="U1385" s="886" t="str">
        <f>IF(ISBLANK(YourData!$AJ104),"",YourData!$AJ104)</f>
        <v>18-Dec</v>
      </c>
      <c r="V1385" s="887">
        <f>IF(ISBLANK(YourData!$AK104),"",YourData!$AK104)</f>
        <v>8</v>
      </c>
      <c r="W1385" s="36"/>
      <c r="X1385" s="125"/>
      <c r="Y1385" s="878"/>
      <c r="Z1385" s="36"/>
      <c r="AA1385" s="125"/>
      <c r="AB1385" s="878"/>
    </row>
    <row r="1386" spans="1:28">
      <c r="A1386" s="884" t="s">
        <v>480</v>
      </c>
      <c r="B1386" s="37">
        <f>IF(ISBLANK('TRNSYS-TUD'!$AI105),"",'TRNSYS-TUD'!$AI105)</f>
        <v>100</v>
      </c>
      <c r="C1386" s="11" t="str">
        <f>IF(ISBLANK('TRNSYS-TUD'!$AJ105),"",'TRNSYS-TUD'!$AJ105)</f>
        <v>12-Nov</v>
      </c>
      <c r="D1386" s="878">
        <f>IF(ISBLANK('TRNSYS-TUD'!$AK105),"",'TRNSYS-TUD'!$AK105)</f>
        <v>20</v>
      </c>
      <c r="E1386" s="37" t="str">
        <f>IF(ISBLANK('DOE22'!$AI105),"",'DOE22'!$AI105)</f>
        <v>system off gives 0.000</v>
      </c>
      <c r="F1386" s="125">
        <f>IF(ISBLANK('DOE22'!$AJ105),"",'DOE22'!$AJ105)</f>
        <v>0</v>
      </c>
      <c r="G1386" s="878">
        <f>IF(ISBLANK('DOE22'!$AK105),"",'DOE22'!$AK105)</f>
        <v>0</v>
      </c>
      <c r="H1386" s="37" t="str">
        <f>IF(ISBLANK(DOE21E!$AI105),"",DOE21E!$AI105)</f>
        <v>system off gives 0.000</v>
      </c>
      <c r="I1386" s="125">
        <f>IF(ISBLANK(DOE21E!$AJ105),"",DOE21E!$AJ105)</f>
        <v>0</v>
      </c>
      <c r="J1386" s="878">
        <f>IF(ISBLANK(DOE21E!$AK105),"",DOE21E!$AK105)</f>
        <v>0</v>
      </c>
      <c r="K1386" s="37">
        <f>IF(ISBLANK(EnergyPlus1.0!$AI105),"",EnergyPlus1.0!$AI105)</f>
        <v>100</v>
      </c>
      <c r="L1386" s="886">
        <f>IF(ISBLANK(EnergyPlus1.0!$AJ105),"",EnergyPlus1.0!$AJ105)</f>
        <v>40494</v>
      </c>
      <c r="M1386" s="887">
        <f>IF(ISBLANK(EnergyPlus1.0!$AK105),"",EnergyPlus1.0!$AK105)</f>
        <v>19</v>
      </c>
      <c r="N1386" s="37">
        <f>IF(ISBLANK(CodyRun!$AI105),"",CodyRun!$AI105)</f>
        <v>100</v>
      </c>
      <c r="O1386" s="125">
        <f>IF(ISBLANK(CodyRun!$AJ105),"",CodyRun!$AJ105)</f>
        <v>316</v>
      </c>
      <c r="P1386" s="878">
        <f>IF(ISBLANK(CodyRun!$AK105),"",CodyRun!$AK105)</f>
        <v>23</v>
      </c>
      <c r="Q1386" s="37">
        <f>IF(ISBLANK('HOT3000'!$AI105),"",'HOT3000'!$AI105)</f>
        <v>51.12</v>
      </c>
      <c r="R1386" s="125">
        <f>IF(ISBLANK('HOT3000'!$AJ105),"",'HOT3000'!$AJ105)</f>
        <v>37712</v>
      </c>
      <c r="S1386" s="878">
        <f>IF(ISBLANK('HOT3000'!$AK105),"",'HOT3000'!$AK105)</f>
        <v>8</v>
      </c>
      <c r="T1386" s="37">
        <f>IF(ISBLANK(YourData!$AI105),"",YourData!$AI105)</f>
        <v>100</v>
      </c>
      <c r="U1386" s="886" t="str">
        <f>IF(ISBLANK(YourData!$AJ105),"",YourData!$AJ105)</f>
        <v>14-Nov</v>
      </c>
      <c r="V1386" s="887">
        <f>IF(ISBLANK(YourData!$AK105),"",YourData!$AK105)</f>
        <v>6</v>
      </c>
      <c r="W1386" s="36"/>
      <c r="X1386" s="125"/>
      <c r="Y1386" s="878"/>
      <c r="Z1386" s="36"/>
      <c r="AA1386" s="125"/>
      <c r="AB1386" s="878"/>
    </row>
    <row r="1387" spans="1:28">
      <c r="A1387" s="884" t="s">
        <v>481</v>
      </c>
      <c r="B1387" s="37">
        <f>IF(ISBLANK('TRNSYS-TUD'!$AI106),"",'TRNSYS-TUD'!$AI106)</f>
        <v>91.044499999999999</v>
      </c>
      <c r="C1387" s="11" t="str">
        <f>IF(ISBLANK('TRNSYS-TUD'!$AJ106),"",'TRNSYS-TUD'!$AJ106)</f>
        <v>20-Dec</v>
      </c>
      <c r="D1387" s="878">
        <f>IF(ISBLANK('TRNSYS-TUD'!$AK106),"",'TRNSYS-TUD'!$AK106)</f>
        <v>22</v>
      </c>
      <c r="E1387" s="37" t="str">
        <f>IF(ISBLANK('DOE22'!$AI106),"",'DOE22'!$AI106)</f>
        <v>system off gives 0.000</v>
      </c>
      <c r="F1387" s="125">
        <f>IF(ISBLANK('DOE22'!$AJ106),"",'DOE22'!$AJ106)</f>
        <v>0</v>
      </c>
      <c r="G1387" s="878">
        <f>IF(ISBLANK('DOE22'!$AK106),"",'DOE22'!$AK106)</f>
        <v>0</v>
      </c>
      <c r="H1387" s="37" t="str">
        <f>IF(ISBLANK(DOE21E!$AI106),"",DOE21E!$AI106)</f>
        <v>system off gives 0.000</v>
      </c>
      <c r="I1387" s="125">
        <f>IF(ISBLANK(DOE21E!$AJ106),"",DOE21E!$AJ106)</f>
        <v>0</v>
      </c>
      <c r="J1387" s="878">
        <f>IF(ISBLANK(DOE21E!$AK106),"",DOE21E!$AK106)</f>
        <v>0</v>
      </c>
      <c r="K1387" s="37">
        <f>IF(ISBLANK(EnergyPlus1.0!$AI106),"",EnergyPlus1.0!$AI106)</f>
        <v>96.160215780781897</v>
      </c>
      <c r="L1387" s="886">
        <f>IF(ISBLANK(EnergyPlus1.0!$AJ106),"",EnergyPlus1.0!$AJ106)</f>
        <v>40532</v>
      </c>
      <c r="M1387" s="887">
        <f>IF(ISBLANK(EnergyPlus1.0!$AK106),"",EnergyPlus1.0!$AK106)</f>
        <v>11</v>
      </c>
      <c r="N1387" s="37">
        <f>IF(ISBLANK(CodyRun!$AI106),"",CodyRun!$AI106)</f>
        <v>79</v>
      </c>
      <c r="O1387" s="125">
        <f>IF(ISBLANK(CodyRun!$AJ106),"",CodyRun!$AJ106)</f>
        <v>355</v>
      </c>
      <c r="P1387" s="878">
        <f>IF(ISBLANK(CodyRun!$AK106),"",CodyRun!$AK106)</f>
        <v>8</v>
      </c>
      <c r="Q1387" s="37">
        <f>IF(ISBLANK('HOT3000'!$AI106),"",'HOT3000'!$AI106)</f>
        <v>36.01</v>
      </c>
      <c r="R1387" s="125">
        <f>IF(ISBLANK('HOT3000'!$AJ106),"",'HOT3000'!$AJ106)</f>
        <v>37731</v>
      </c>
      <c r="S1387" s="878">
        <f>IF(ISBLANK('HOT3000'!$AK106),"",'HOT3000'!$AK106)</f>
        <v>21</v>
      </c>
      <c r="T1387" s="37">
        <f>IF(ISBLANK(YourData!$AI106),"",YourData!$AI106)</f>
        <v>41.15856313554788</v>
      </c>
      <c r="U1387" s="886" t="str">
        <f>IF(ISBLANK(YourData!$AJ106),"",YourData!$AJ106)</f>
        <v>20-Dec</v>
      </c>
      <c r="V1387" s="887">
        <f>IF(ISBLANK(YourData!$AK106),"",YourData!$AK106)</f>
        <v>11</v>
      </c>
      <c r="W1387" s="36"/>
      <c r="X1387" s="125"/>
      <c r="Y1387" s="878"/>
      <c r="Z1387" s="36"/>
      <c r="AA1387" s="125"/>
      <c r="AB1387" s="878"/>
    </row>
    <row r="1388" spans="1:28">
      <c r="A1388" s="884" t="s">
        <v>482</v>
      </c>
      <c r="B1388" s="37">
        <f>IF(ISBLANK('TRNSYS-TUD'!$AI107),"",'TRNSYS-TUD'!$AI107)</f>
        <v>61.274999999999999</v>
      </c>
      <c r="C1388" s="11" t="str">
        <f>IF(ISBLANK('TRNSYS-TUD'!$AJ107),"",'TRNSYS-TUD'!$AJ107)</f>
        <v>20-Dec</v>
      </c>
      <c r="D1388" s="878">
        <f>IF(ISBLANK('TRNSYS-TUD'!$AK107),"",'TRNSYS-TUD'!$AK107)</f>
        <v>22</v>
      </c>
      <c r="E1388" s="37" t="str">
        <f>IF(ISBLANK('DOE22'!$AI107),"",'DOE22'!$AI107)</f>
        <v>system off gives 0.000</v>
      </c>
      <c r="F1388" s="125">
        <f>IF(ISBLANK('DOE22'!$AJ107),"",'DOE22'!$AJ107)</f>
        <v>0</v>
      </c>
      <c r="G1388" s="878">
        <f>IF(ISBLANK('DOE22'!$AK107),"",'DOE22'!$AK107)</f>
        <v>0</v>
      </c>
      <c r="H1388" s="37" t="str">
        <f>IF(ISBLANK(DOE21E!$AI107),"",DOE21E!$AI107)</f>
        <v>system off gives 0.000</v>
      </c>
      <c r="I1388" s="125">
        <f>IF(ISBLANK(DOE21E!$AJ107),"",DOE21E!$AJ107)</f>
        <v>0</v>
      </c>
      <c r="J1388" s="878">
        <f>IF(ISBLANK(DOE21E!$AK107),"",DOE21E!$AK107)</f>
        <v>0</v>
      </c>
      <c r="K1388" s="37">
        <f>IF(ISBLANK(EnergyPlus1.0!$AI107),"",EnergyPlus1.0!$AI107)</f>
        <v>55.1794250617126</v>
      </c>
      <c r="L1388" s="886">
        <f>IF(ISBLANK(EnergyPlus1.0!$AJ107),"",EnergyPlus1.0!$AJ107)</f>
        <v>40532</v>
      </c>
      <c r="M1388" s="887">
        <f>IF(ISBLANK(EnergyPlus1.0!$AK107),"",EnergyPlus1.0!$AK107)</f>
        <v>11</v>
      </c>
      <c r="N1388" s="37">
        <f>IF(ISBLANK(CodyRun!$AI107),"",CodyRun!$AI107)</f>
        <v>47</v>
      </c>
      <c r="O1388" s="125">
        <f>IF(ISBLANK(CodyRun!$AJ107),"",CodyRun!$AJ107)</f>
        <v>355</v>
      </c>
      <c r="P1388" s="878">
        <f>IF(ISBLANK(CodyRun!$AK107),"",CodyRun!$AK107)</f>
        <v>6</v>
      </c>
      <c r="Q1388" s="37">
        <f>IF(ISBLANK('HOT3000'!$AI107),"",'HOT3000'!$AI107)</f>
        <v>39.96</v>
      </c>
      <c r="R1388" s="125">
        <f>IF(ISBLANK('HOT3000'!$AJ107),"",'HOT3000'!$AJ107)</f>
        <v>37729</v>
      </c>
      <c r="S1388" s="878">
        <f>IF(ISBLANK('HOT3000'!$AK107),"",'HOT3000'!$AK107)</f>
        <v>18</v>
      </c>
      <c r="T1388" s="37">
        <f>IF(ISBLANK(YourData!$AI107),"",YourData!$AI107)</f>
        <v>41.50364532949451</v>
      </c>
      <c r="U1388" s="886" t="str">
        <f>IF(ISBLANK(YourData!$AJ107),"",YourData!$AJ107)</f>
        <v>20-Dec</v>
      </c>
      <c r="V1388" s="887">
        <f>IF(ISBLANK(YourData!$AK107),"",YourData!$AK107)</f>
        <v>11</v>
      </c>
      <c r="W1388" s="36"/>
      <c r="X1388" s="125"/>
      <c r="Y1388" s="878"/>
      <c r="Z1388" s="36"/>
      <c r="AA1388" s="125"/>
      <c r="AB1388" s="878"/>
    </row>
    <row r="1389" spans="1:28">
      <c r="A1389" s="884" t="s">
        <v>483</v>
      </c>
      <c r="B1389" s="37">
        <f>IF(ISBLANK('TRNSYS-TUD'!$AI108),"",'TRNSYS-TUD'!$AI108)</f>
        <v>90.877200000000002</v>
      </c>
      <c r="C1389" s="11" t="str">
        <f>IF(ISBLANK('TRNSYS-TUD'!$AJ108),"",'TRNSYS-TUD'!$AJ108)</f>
        <v>20-Dec</v>
      </c>
      <c r="D1389" s="878">
        <f>IF(ISBLANK('TRNSYS-TUD'!$AK108),"",'TRNSYS-TUD'!$AK108)</f>
        <v>22</v>
      </c>
      <c r="E1389" s="37" t="str">
        <f>IF(ISBLANK('DOE22'!$AI108),"",'DOE22'!$AI108)</f>
        <v>system off gives 0.000</v>
      </c>
      <c r="F1389" s="125">
        <f>IF(ISBLANK('DOE22'!$AJ108),"",'DOE22'!$AJ108)</f>
        <v>0</v>
      </c>
      <c r="G1389" s="878">
        <f>IF(ISBLANK('DOE22'!$AK108),"",'DOE22'!$AK108)</f>
        <v>0</v>
      </c>
      <c r="H1389" s="37" t="str">
        <f>IF(ISBLANK(DOE21E!$AI108),"",DOE21E!$AI108)</f>
        <v>system off gives 0.000</v>
      </c>
      <c r="I1389" s="125">
        <f>IF(ISBLANK(DOE21E!$AJ108),"",DOE21E!$AJ108)</f>
        <v>0</v>
      </c>
      <c r="J1389" s="878">
        <f>IF(ISBLANK(DOE21E!$AK108),"",DOE21E!$AK108)</f>
        <v>0</v>
      </c>
      <c r="K1389" s="37">
        <f>IF(ISBLANK(EnergyPlus1.0!$AI108),"",EnergyPlus1.0!$AI108)</f>
        <v>96.2348302995685</v>
      </c>
      <c r="L1389" s="886">
        <f>IF(ISBLANK(EnergyPlus1.0!$AJ108),"",EnergyPlus1.0!$AJ108)</f>
        <v>40532</v>
      </c>
      <c r="M1389" s="887">
        <f>IF(ISBLANK(EnergyPlus1.0!$AK108),"",EnergyPlus1.0!$AK108)</f>
        <v>11</v>
      </c>
      <c r="N1389" s="37">
        <f>IF(ISBLANK(CodyRun!$AI108),"",CodyRun!$AI108)</f>
        <v>97</v>
      </c>
      <c r="O1389" s="125">
        <f>IF(ISBLANK(CodyRun!$AJ108),"",CodyRun!$AJ108)</f>
        <v>355</v>
      </c>
      <c r="P1389" s="878">
        <f>IF(ISBLANK(CodyRun!$AK108),"",CodyRun!$AK108)</f>
        <v>4</v>
      </c>
      <c r="Q1389" s="37">
        <f>IF(ISBLANK('HOT3000'!$AI108),"",'HOT3000'!$AI108)</f>
        <v>24.14</v>
      </c>
      <c r="R1389" s="125">
        <f>IF(ISBLANK('HOT3000'!$AJ108),"",'HOT3000'!$AJ108)</f>
        <v>37979</v>
      </c>
      <c r="S1389" s="878">
        <f>IF(ISBLANK('HOT3000'!$AK108),"",'HOT3000'!$AK108)</f>
        <v>1</v>
      </c>
      <c r="T1389" s="37">
        <f>IF(ISBLANK(YourData!$AI108),"",YourData!$AI108)</f>
        <v>40.932197055102186</v>
      </c>
      <c r="U1389" s="886" t="str">
        <f>IF(ISBLANK(YourData!$AJ108),"",YourData!$AJ108)</f>
        <v>20-Dec</v>
      </c>
      <c r="V1389" s="887">
        <f>IF(ISBLANK(YourData!$AK108),"",YourData!$AK108)</f>
        <v>11</v>
      </c>
      <c r="W1389" s="36"/>
      <c r="X1389" s="125"/>
      <c r="Y1389" s="878"/>
      <c r="Z1389" s="36"/>
      <c r="AA1389" s="125"/>
      <c r="AB1389" s="878"/>
    </row>
    <row r="1390" spans="1:28">
      <c r="A1390" s="15"/>
      <c r="B1390" s="16"/>
      <c r="C1390" s="16"/>
      <c r="D1390" s="114"/>
      <c r="E1390" s="123"/>
      <c r="F1390" s="125"/>
      <c r="G1390" s="114"/>
      <c r="H1390" s="123"/>
      <c r="I1390" s="125"/>
      <c r="J1390" s="114"/>
      <c r="K1390" s="123"/>
      <c r="L1390" s="16"/>
      <c r="M1390" s="114"/>
      <c r="N1390" s="119"/>
      <c r="P1390" s="115"/>
      <c r="Q1390" s="119"/>
      <c r="R1390" s="2"/>
      <c r="S1390" s="114"/>
      <c r="V1390" s="2"/>
      <c r="W1390" s="2"/>
      <c r="X1390" s="2"/>
      <c r="Y1390" s="2"/>
      <c r="Z1390" s="2"/>
      <c r="AA1390" s="2"/>
      <c r="AB1390" s="2"/>
    </row>
    <row r="1391" spans="1:28">
      <c r="A1391" s="15"/>
      <c r="B1391" s="16"/>
      <c r="C1391" s="16"/>
      <c r="D1391" s="114"/>
      <c r="E1391" s="123"/>
      <c r="F1391" s="125"/>
      <c r="G1391" s="114"/>
      <c r="H1391" s="123"/>
      <c r="I1391" s="125"/>
      <c r="J1391" s="114"/>
      <c r="K1391" s="123"/>
      <c r="L1391" s="16"/>
      <c r="M1391" s="114"/>
      <c r="N1391" s="119"/>
      <c r="P1391" s="115"/>
      <c r="Q1391" s="119"/>
      <c r="R1391" s="2"/>
      <c r="S1391" s="114"/>
      <c r="V1391" s="2"/>
      <c r="W1391" s="2"/>
      <c r="X1391" s="2"/>
      <c r="Y1391" s="2"/>
      <c r="Z1391" s="2"/>
      <c r="AA1391" s="2"/>
      <c r="AB1391" s="2"/>
    </row>
    <row r="1392" spans="1:28">
      <c r="A1392" s="15"/>
      <c r="B1392" s="16"/>
      <c r="C1392" s="16"/>
      <c r="D1392" s="114"/>
      <c r="E1392" s="123"/>
      <c r="F1392" s="125"/>
      <c r="G1392" s="114"/>
      <c r="H1392" s="123"/>
      <c r="I1392" s="125"/>
      <c r="J1392" s="114"/>
      <c r="K1392" s="123"/>
      <c r="L1392" s="16"/>
      <c r="M1392" s="114"/>
      <c r="N1392" s="119"/>
      <c r="P1392" s="115"/>
      <c r="Q1392" s="119"/>
      <c r="R1392" s="2"/>
      <c r="S1392" s="114"/>
      <c r="V1392" s="2"/>
      <c r="W1392" s="2"/>
      <c r="X1392" s="2"/>
      <c r="Y1392" s="2"/>
      <c r="Z1392" s="2"/>
      <c r="AA1392" s="2"/>
      <c r="AB1392" s="2"/>
    </row>
    <row r="1393" spans="1:28">
      <c r="A1393" s="15"/>
      <c r="B1393" s="16"/>
      <c r="C1393" s="16"/>
      <c r="D1393" s="114"/>
      <c r="E1393" s="123"/>
      <c r="F1393" s="125"/>
      <c r="G1393" s="114"/>
      <c r="H1393" s="123"/>
      <c r="I1393" s="125"/>
      <c r="J1393" s="114"/>
      <c r="K1393" s="123"/>
      <c r="L1393" s="16"/>
      <c r="M1393" s="114"/>
      <c r="N1393" s="119"/>
      <c r="P1393" s="115"/>
      <c r="Q1393" s="119"/>
      <c r="R1393" s="2"/>
      <c r="S1393" s="114"/>
      <c r="V1393" s="2"/>
      <c r="W1393" s="2"/>
      <c r="X1393" s="2"/>
      <c r="Y1393" s="2"/>
      <c r="Z1393" s="2"/>
      <c r="AA1393" s="2"/>
      <c r="AB1393" s="2"/>
    </row>
    <row r="1394" spans="1:28">
      <c r="A1394" s="15"/>
      <c r="B1394" s="16"/>
      <c r="C1394" s="16"/>
      <c r="D1394" s="114"/>
      <c r="E1394" s="123"/>
      <c r="F1394" s="125"/>
      <c r="G1394" s="114"/>
      <c r="H1394" s="123"/>
      <c r="I1394" s="125"/>
      <c r="J1394" s="114"/>
      <c r="K1394" s="123"/>
      <c r="L1394" s="16"/>
      <c r="M1394" s="114"/>
      <c r="N1394" s="119"/>
      <c r="P1394" s="115"/>
      <c r="Q1394" s="119"/>
      <c r="R1394" s="2"/>
      <c r="S1394" s="114"/>
      <c r="V1394" s="2"/>
      <c r="W1394" s="2"/>
      <c r="X1394" s="2"/>
      <c r="Y1394" s="2"/>
      <c r="Z1394" s="2"/>
      <c r="AA1394" s="2"/>
      <c r="AB1394" s="2"/>
    </row>
    <row r="1395" spans="1:28">
      <c r="A1395" s="15"/>
      <c r="B1395" s="16"/>
      <c r="C1395" s="16"/>
      <c r="D1395" s="114"/>
      <c r="E1395" s="123"/>
      <c r="F1395" s="125"/>
      <c r="G1395" s="114"/>
      <c r="H1395" s="123"/>
      <c r="I1395" s="125"/>
      <c r="J1395" s="114"/>
      <c r="K1395" s="123"/>
      <c r="L1395" s="16"/>
      <c r="M1395" s="114"/>
      <c r="N1395" s="119"/>
      <c r="P1395" s="115"/>
      <c r="Q1395" s="119"/>
      <c r="R1395" s="2"/>
      <c r="S1395" s="114"/>
      <c r="V1395" s="2"/>
      <c r="W1395" s="2"/>
      <c r="X1395" s="2"/>
      <c r="Y1395" s="2"/>
      <c r="Z1395" s="2"/>
      <c r="AA1395" s="2"/>
      <c r="AB1395" s="2"/>
    </row>
    <row r="1396" spans="1:28">
      <c r="A1396" s="15"/>
      <c r="B1396" s="16"/>
      <c r="C1396" s="16"/>
      <c r="D1396" s="114"/>
      <c r="E1396" s="123"/>
      <c r="F1396" s="125"/>
      <c r="G1396" s="114"/>
      <c r="H1396" s="123"/>
      <c r="I1396" s="125"/>
      <c r="J1396" s="114"/>
      <c r="K1396" s="123"/>
      <c r="L1396" s="16"/>
      <c r="M1396" s="114"/>
      <c r="N1396" s="119"/>
      <c r="P1396" s="115"/>
      <c r="Q1396" s="119"/>
      <c r="R1396" s="2"/>
      <c r="S1396" s="114"/>
      <c r="V1396" s="2"/>
      <c r="W1396" s="2"/>
      <c r="X1396" s="2"/>
      <c r="Y1396" s="2"/>
      <c r="Z1396" s="2"/>
      <c r="AA1396" s="2"/>
      <c r="AB1396" s="2"/>
    </row>
    <row r="1397" spans="1:28">
      <c r="A1397" s="2" t="s">
        <v>248</v>
      </c>
      <c r="B1397" s="36"/>
      <c r="C1397" s="12"/>
      <c r="D1397" s="114"/>
      <c r="E1397" s="36"/>
      <c r="F1397" s="124"/>
      <c r="G1397" s="121"/>
      <c r="H1397" s="120"/>
      <c r="I1397" s="124"/>
      <c r="J1397" s="121"/>
      <c r="K1397" s="120"/>
      <c r="L1397" s="120"/>
      <c r="M1397" s="121"/>
      <c r="N1397" s="119"/>
      <c r="O1397" s="119"/>
      <c r="P1397" s="320"/>
      <c r="Q1397" s="119"/>
      <c r="R1397" s="120"/>
      <c r="S1397" s="121"/>
      <c r="V1397" s="2"/>
      <c r="W1397" s="2"/>
      <c r="X1397" s="2"/>
      <c r="Y1397" s="2"/>
      <c r="Z1397" s="2"/>
      <c r="AA1397" s="2"/>
      <c r="AB1397" s="2"/>
    </row>
    <row r="1398" spans="1:28">
      <c r="A1398" s="2"/>
      <c r="B1398" s="10"/>
      <c r="D1398" s="115"/>
      <c r="E1398" s="10"/>
      <c r="F1398" s="119"/>
      <c r="G1398" s="320"/>
      <c r="H1398" s="34"/>
      <c r="I1398" s="120"/>
      <c r="J1398" s="121"/>
      <c r="K1398" s="34"/>
      <c r="L1398" s="120"/>
      <c r="M1398" s="121"/>
      <c r="N1398" s="10"/>
      <c r="O1398" s="119"/>
      <c r="P1398" s="320"/>
      <c r="Q1398" s="119"/>
      <c r="R1398" s="120"/>
      <c r="S1398" s="121"/>
      <c r="V1398" s="2"/>
      <c r="W1398" s="2"/>
      <c r="X1398" s="2"/>
      <c r="Y1398" s="2"/>
      <c r="Z1398" s="2"/>
      <c r="AA1398" s="2"/>
      <c r="AB1398" s="2"/>
    </row>
    <row r="1399" spans="1:28">
      <c r="A1399" s="883"/>
      <c r="B1399" s="10" t="s">
        <v>237</v>
      </c>
      <c r="C1399" t="s">
        <v>75</v>
      </c>
      <c r="D1399" s="45" t="s">
        <v>76</v>
      </c>
      <c r="E1399" s="10" t="s">
        <v>249</v>
      </c>
      <c r="F1399" s="119" t="s">
        <v>75</v>
      </c>
      <c r="G1399" s="45" t="s">
        <v>76</v>
      </c>
      <c r="H1399" s="10" t="s">
        <v>250</v>
      </c>
      <c r="I1399" s="45" t="s">
        <v>75</v>
      </c>
      <c r="J1399" s="119" t="s">
        <v>76</v>
      </c>
      <c r="K1399" s="10" t="s">
        <v>357</v>
      </c>
      <c r="L1399" s="119" t="s">
        <v>75</v>
      </c>
      <c r="M1399" s="45" t="s">
        <v>76</v>
      </c>
      <c r="N1399" s="10" t="s">
        <v>304</v>
      </c>
      <c r="O1399" s="119" t="s">
        <v>75</v>
      </c>
      <c r="P1399" s="45" t="s">
        <v>76</v>
      </c>
      <c r="Q1399" s="10" t="s">
        <v>384</v>
      </c>
      <c r="R1399" s="119" t="s">
        <v>75</v>
      </c>
      <c r="S1399" s="45" t="s">
        <v>76</v>
      </c>
      <c r="T1399" s="10" t="str">
        <f>YourData!$J$4</f>
        <v>Tested Prg</v>
      </c>
      <c r="U1399" s="119" t="s">
        <v>75</v>
      </c>
      <c r="V1399" s="45" t="s">
        <v>76</v>
      </c>
      <c r="W1399" s="10"/>
      <c r="X1399" s="119"/>
      <c r="Y1399" s="45"/>
      <c r="Z1399" s="10"/>
      <c r="AA1399" s="119"/>
      <c r="AB1399" s="45"/>
    </row>
    <row r="1400" spans="1:28">
      <c r="A1400" s="884" t="s">
        <v>445</v>
      </c>
      <c r="B1400" s="37">
        <f>IF(ISBLANK('TRNSYS-TUD'!$AL89),"",'TRNSYS-TUD'!$AL89)</f>
        <v>13.331200000000001</v>
      </c>
      <c r="C1400" s="11" t="str">
        <f>IF(ISBLANK('TRNSYS-TUD'!$AM89),"",'TRNSYS-TUD'!$AM89)</f>
        <v>06-Nov</v>
      </c>
      <c r="D1400" s="878">
        <f>IF(ISBLANK('TRNSYS-TUD'!$AN89),"",'TRNSYS-TUD'!$AN89)</f>
        <v>5</v>
      </c>
      <c r="E1400" s="37">
        <f>IF(ISBLANK('DOE22'!$AL89),"",'DOE22'!$AL89)</f>
        <v>11.97</v>
      </c>
      <c r="F1400" s="125">
        <f>IF(ISBLANK('DOE22'!$AM89),"",'DOE22'!$AM89)</f>
        <v>37566</v>
      </c>
      <c r="G1400" s="878">
        <f>IF(ISBLANK('DOE22'!$AN89),"",'DOE22'!$AN89)</f>
        <v>4</v>
      </c>
      <c r="H1400" s="37">
        <f>IF(ISBLANK(DOE21E!$AL89),"",DOE21E!$AL89)</f>
        <v>11.97</v>
      </c>
      <c r="I1400" s="125">
        <f>IF(ISBLANK(DOE21E!$AM89),"",DOE21E!$AM89)</f>
        <v>37566</v>
      </c>
      <c r="J1400" s="878">
        <f>IF(ISBLANK(DOE21E!$AN89),"",DOE21E!$AN89)</f>
        <v>4</v>
      </c>
      <c r="K1400" s="37">
        <f>IF(ISBLANK(EnergyPlus1.0!$AL89),"",EnergyPlus1.0!$AL89)</f>
        <v>14.402349895637601</v>
      </c>
      <c r="L1400" s="886">
        <f>IF(ISBLANK(EnergyPlus1.0!$AM89),"",EnergyPlus1.0!$AM89)</f>
        <v>40488</v>
      </c>
      <c r="M1400" s="887">
        <f>IF(ISBLANK(EnergyPlus1.0!$AN89),"",EnergyPlus1.0!$AN89)</f>
        <v>6</v>
      </c>
      <c r="N1400" s="37">
        <f>IF(ISBLANK(CodyRun!$AL89),"",CodyRun!$AL89)</f>
        <v>15</v>
      </c>
      <c r="O1400" s="125">
        <f>IF(ISBLANK(CodyRun!$AM89),"",CodyRun!$AM89)</f>
        <v>311</v>
      </c>
      <c r="P1400" s="878">
        <f>IF(ISBLANK(CodyRun!$AN89),"",CodyRun!$AN89)</f>
        <v>5</v>
      </c>
      <c r="Q1400" s="37">
        <f>IF(ISBLANK('HOT3000'!$AL89),"",'HOT3000'!$AL89)</f>
        <v>14.94</v>
      </c>
      <c r="R1400" s="125">
        <f>IF(ISBLANK('HOT3000'!$AM89),"",'HOT3000'!$AM89)</f>
        <v>37931</v>
      </c>
      <c r="S1400" s="878">
        <f>IF(ISBLANK('HOT3000'!$AN89),"",'HOT3000'!$AN89)</f>
        <v>8</v>
      </c>
      <c r="T1400" s="37">
        <f>IF(ISBLANK(YourData!$AL89),"",YourData!$AL89)</f>
        <v>14.3876667941897</v>
      </c>
      <c r="U1400" s="886" t="str">
        <f>IF(ISBLANK(YourData!$AM89),"",YourData!$AM89)</f>
        <v>06-Nov</v>
      </c>
      <c r="V1400" s="887">
        <f>IF(ISBLANK(YourData!$AN89),"",YourData!$AN89)</f>
        <v>6</v>
      </c>
      <c r="W1400" s="36"/>
      <c r="X1400" s="125"/>
      <c r="Y1400" s="878"/>
      <c r="Z1400" s="36"/>
      <c r="AA1400" s="125"/>
      <c r="AB1400" s="878"/>
    </row>
    <row r="1401" spans="1:28">
      <c r="A1401" s="884" t="s">
        <v>446</v>
      </c>
      <c r="B1401" s="37">
        <f>IF(ISBLANK('TRNSYS-TUD'!$AL90),"",'TRNSYS-TUD'!$AL90)</f>
        <v>13.389799999999999</v>
      </c>
      <c r="C1401" s="11" t="str">
        <f>IF(ISBLANK('TRNSYS-TUD'!$AM90),"",'TRNSYS-TUD'!$AM90)</f>
        <v>06-Nov</v>
      </c>
      <c r="D1401" s="878">
        <f>IF(ISBLANK('TRNSYS-TUD'!$AN90),"",'TRNSYS-TUD'!$AN90)</f>
        <v>6</v>
      </c>
      <c r="E1401" s="37">
        <f>IF(ISBLANK('DOE22'!$AL90),"",'DOE22'!$AL90)</f>
        <v>11.97</v>
      </c>
      <c r="F1401" s="125">
        <f>IF(ISBLANK('DOE22'!$AM90),"",'DOE22'!$AM90)</f>
        <v>37566</v>
      </c>
      <c r="G1401" s="878">
        <f>IF(ISBLANK('DOE22'!$AN90),"",'DOE22'!$AN90)</f>
        <v>4</v>
      </c>
      <c r="H1401" s="37">
        <f>IF(ISBLANK(DOE21E!$AL90),"",DOE21E!$AL90)</f>
        <v>11.97</v>
      </c>
      <c r="I1401" s="125">
        <f>IF(ISBLANK(DOE21E!$AM90),"",DOE21E!$AM90)</f>
        <v>37566</v>
      </c>
      <c r="J1401" s="878">
        <f>IF(ISBLANK(DOE21E!$AN90),"",DOE21E!$AN90)</f>
        <v>4</v>
      </c>
      <c r="K1401" s="37">
        <f>IF(ISBLANK(EnergyPlus1.0!$AL90),"",EnergyPlus1.0!$AL90)</f>
        <v>15.5023152139056</v>
      </c>
      <c r="L1401" s="886">
        <f>IF(ISBLANK(EnergyPlus1.0!$AM90),"",EnergyPlus1.0!$AM90)</f>
        <v>40488</v>
      </c>
      <c r="M1401" s="887">
        <f>IF(ISBLANK(EnergyPlus1.0!$AN90),"",EnergyPlus1.0!$AN90)</f>
        <v>8</v>
      </c>
      <c r="N1401" s="37">
        <f>IF(ISBLANK(CodyRun!$AL90),"",CodyRun!$AL90)</f>
        <v>16</v>
      </c>
      <c r="O1401" s="125">
        <f>IF(ISBLANK(CodyRun!$AM90),"",CodyRun!$AM90)</f>
        <v>311</v>
      </c>
      <c r="P1401" s="878">
        <f>IF(ISBLANK(CodyRun!$AN90),"",CodyRun!$AN90)</f>
        <v>8</v>
      </c>
      <c r="Q1401" s="37">
        <f>IF(ISBLANK('HOT3000'!$AL90),"",'HOT3000'!$AL90)</f>
        <v>15.93</v>
      </c>
      <c r="R1401" s="125">
        <f>IF(ISBLANK('HOT3000'!$AM90),"",'HOT3000'!$AM90)</f>
        <v>37931</v>
      </c>
      <c r="S1401" s="878">
        <f>IF(ISBLANK('HOT3000'!$AN90),"",'HOT3000'!$AN90)</f>
        <v>8</v>
      </c>
      <c r="T1401" s="37">
        <f>IF(ISBLANK(YourData!$AL90),"",YourData!$AL90)</f>
        <v>18.116183232344987</v>
      </c>
      <c r="U1401" s="886" t="str">
        <f>IF(ISBLANK(YourData!$AM90),"",YourData!$AM90)</f>
        <v>11-Jan</v>
      </c>
      <c r="V1401" s="887">
        <f>IF(ISBLANK(YourData!$AN90),"",YourData!$AN90)</f>
        <v>3</v>
      </c>
      <c r="W1401" s="36"/>
      <c r="X1401" s="125"/>
      <c r="Y1401" s="878"/>
      <c r="Z1401" s="36"/>
      <c r="AA1401" s="125"/>
      <c r="AB1401" s="878"/>
    </row>
    <row r="1402" spans="1:28">
      <c r="A1402" s="884" t="s">
        <v>447</v>
      </c>
      <c r="B1402" s="37">
        <f>IF(ISBLANK('TRNSYS-TUD'!$AL91),"",'TRNSYS-TUD'!$AL91)</f>
        <v>13.331200000000001</v>
      </c>
      <c r="C1402" s="11" t="str">
        <f>IF(ISBLANK('TRNSYS-TUD'!$AM91),"",'TRNSYS-TUD'!$AM91)</f>
        <v>06-Nov</v>
      </c>
      <c r="D1402" s="878">
        <f>IF(ISBLANK('TRNSYS-TUD'!$AN91),"",'TRNSYS-TUD'!$AN91)</f>
        <v>5</v>
      </c>
      <c r="E1402" s="37">
        <f>IF(ISBLANK('DOE22'!$AL91),"",'DOE22'!$AL91)</f>
        <v>11.97</v>
      </c>
      <c r="F1402" s="125">
        <f>IF(ISBLANK('DOE22'!$AM91),"",'DOE22'!$AM91)</f>
        <v>37566</v>
      </c>
      <c r="G1402" s="878">
        <f>IF(ISBLANK('DOE22'!$AN91),"",'DOE22'!$AN91)</f>
        <v>4</v>
      </c>
      <c r="H1402" s="37">
        <f>IF(ISBLANK(DOE21E!$AL91),"",DOE21E!$AL91)</f>
        <v>11.97</v>
      </c>
      <c r="I1402" s="125">
        <f>IF(ISBLANK(DOE21E!$AM91),"",DOE21E!$AM91)</f>
        <v>37566</v>
      </c>
      <c r="J1402" s="878">
        <f>IF(ISBLANK(DOE21E!$AN91),"",DOE21E!$AN91)</f>
        <v>4</v>
      </c>
      <c r="K1402" s="37">
        <f>IF(ISBLANK(EnergyPlus1.0!$AL91),"",EnergyPlus1.0!$AL91)</f>
        <v>14.6415615470383</v>
      </c>
      <c r="L1402" s="886">
        <f>IF(ISBLANK(EnergyPlus1.0!$AM91),"",EnergyPlus1.0!$AM91)</f>
        <v>40488</v>
      </c>
      <c r="M1402" s="887">
        <f>IF(ISBLANK(EnergyPlus1.0!$AN91),"",EnergyPlus1.0!$AN91)</f>
        <v>6</v>
      </c>
      <c r="N1402" s="37">
        <f>IF(ISBLANK(CodyRun!$AL91),"",CodyRun!$AL91)</f>
        <v>15</v>
      </c>
      <c r="O1402" s="125">
        <f>IF(ISBLANK(CodyRun!$AM91),"",CodyRun!$AM91)</f>
        <v>311</v>
      </c>
      <c r="P1402" s="878">
        <f>IF(ISBLANK(CodyRun!$AN91),"",CodyRun!$AN91)</f>
        <v>5</v>
      </c>
      <c r="Q1402" s="37">
        <f>IF(ISBLANK('HOT3000'!$AL91),"",'HOT3000'!$AL91)</f>
        <v>12.92</v>
      </c>
      <c r="R1402" s="125">
        <f>IF(ISBLANK('HOT3000'!$AM91),"",'HOT3000'!$AM91)</f>
        <v>37975</v>
      </c>
      <c r="S1402" s="878">
        <f>IF(ISBLANK('HOT3000'!$AN91),"",'HOT3000'!$AN91)</f>
        <v>5</v>
      </c>
      <c r="T1402" s="37">
        <f>IF(ISBLANK(YourData!$AL91),"",YourData!$AL91)</f>
        <v>14.796923163654553</v>
      </c>
      <c r="U1402" s="886" t="str">
        <f>IF(ISBLANK(YourData!$AM91),"",YourData!$AM91)</f>
        <v>06-Nov</v>
      </c>
      <c r="V1402" s="887">
        <f>IF(ISBLANK(YourData!$AN91),"",YourData!$AN91)</f>
        <v>6</v>
      </c>
      <c r="W1402" s="36"/>
      <c r="X1402" s="125"/>
      <c r="Y1402" s="878"/>
      <c r="Z1402" s="36"/>
      <c r="AA1402" s="125"/>
      <c r="AB1402" s="878"/>
    </row>
    <row r="1403" spans="1:28">
      <c r="A1403" s="884" t="s">
        <v>448</v>
      </c>
      <c r="B1403" s="37">
        <f>IF(ISBLANK('TRNSYS-TUD'!$AL92),"",'TRNSYS-TUD'!$AL92)</f>
        <v>13.331200000000001</v>
      </c>
      <c r="C1403" s="11" t="str">
        <f>IF(ISBLANK('TRNSYS-TUD'!$AM92),"",'TRNSYS-TUD'!$AM92)</f>
        <v>06-Nov</v>
      </c>
      <c r="D1403" s="878">
        <f>IF(ISBLANK('TRNSYS-TUD'!$AN92),"",'TRNSYS-TUD'!$AN92)</f>
        <v>5</v>
      </c>
      <c r="E1403" s="37">
        <f>IF(ISBLANK('DOE22'!$AL92),"",'DOE22'!$AL92)</f>
        <v>11.97</v>
      </c>
      <c r="F1403" s="125">
        <f>IF(ISBLANK('DOE22'!$AM92),"",'DOE22'!$AM92)</f>
        <v>37566</v>
      </c>
      <c r="G1403" s="878">
        <f>IF(ISBLANK('DOE22'!$AN92),"",'DOE22'!$AN92)</f>
        <v>4</v>
      </c>
      <c r="H1403" s="37">
        <f>IF(ISBLANK(DOE21E!$AL92),"",DOE21E!$AL92)</f>
        <v>11.97</v>
      </c>
      <c r="I1403" s="125">
        <f>IF(ISBLANK(DOE21E!$AM92),"",DOE21E!$AM92)</f>
        <v>37566</v>
      </c>
      <c r="J1403" s="878">
        <f>IF(ISBLANK(DOE21E!$AN92),"",DOE21E!$AN92)</f>
        <v>4</v>
      </c>
      <c r="K1403" s="37">
        <f>IF(ISBLANK(EnergyPlus1.0!$AL92),"",EnergyPlus1.0!$AL92)</f>
        <v>14.402455004228599</v>
      </c>
      <c r="L1403" s="886">
        <f>IF(ISBLANK(EnergyPlus1.0!$AM92),"",EnergyPlus1.0!$AM92)</f>
        <v>40488</v>
      </c>
      <c r="M1403" s="887">
        <f>IF(ISBLANK(EnergyPlus1.0!$AN92),"",EnergyPlus1.0!$AN92)</f>
        <v>6</v>
      </c>
      <c r="N1403" s="37">
        <f>IF(ISBLANK(CodyRun!$AL92),"",CodyRun!$AL92)</f>
        <v>15</v>
      </c>
      <c r="O1403" s="125">
        <f>IF(ISBLANK(CodyRun!$AM92),"",CodyRun!$AM92)</f>
        <v>311</v>
      </c>
      <c r="P1403" s="878">
        <f>IF(ISBLANK(CodyRun!$AN92),"",CodyRun!$AN92)</f>
        <v>5</v>
      </c>
      <c r="Q1403" s="37">
        <f>IF(ISBLANK('HOT3000'!$AL92),"",'HOT3000'!$AL92)</f>
        <v>14.94</v>
      </c>
      <c r="R1403" s="125">
        <f>IF(ISBLANK('HOT3000'!$AM92),"",'HOT3000'!$AM92)</f>
        <v>37931</v>
      </c>
      <c r="S1403" s="878">
        <f>IF(ISBLANK('HOT3000'!$AN92),"",'HOT3000'!$AN92)</f>
        <v>8</v>
      </c>
      <c r="T1403" s="37">
        <f>IF(ISBLANK(YourData!$AL92),"",YourData!$AL92)</f>
        <v>16.53735632968635</v>
      </c>
      <c r="U1403" s="886" t="str">
        <f>IF(ISBLANK(YourData!$AM92),"",YourData!$AM92)</f>
        <v>06-Nov</v>
      </c>
      <c r="V1403" s="887">
        <f>IF(ISBLANK(YourData!$AN92),"",YourData!$AN92)</f>
        <v>15</v>
      </c>
      <c r="W1403" s="36"/>
      <c r="X1403" s="125"/>
      <c r="Y1403" s="878"/>
      <c r="Z1403" s="36"/>
      <c r="AA1403" s="125"/>
      <c r="AB1403" s="878"/>
    </row>
    <row r="1404" spans="1:28">
      <c r="A1404" s="884" t="s">
        <v>449</v>
      </c>
      <c r="B1404" s="37">
        <f>IF(ISBLANK('TRNSYS-TUD'!$AL93),"",'TRNSYS-TUD'!$AL93)</f>
        <v>13.331200000000001</v>
      </c>
      <c r="C1404" s="11" t="str">
        <f>IF(ISBLANK('TRNSYS-TUD'!$AM93),"",'TRNSYS-TUD'!$AM93)</f>
        <v>06-Nov</v>
      </c>
      <c r="D1404" s="878">
        <f>IF(ISBLANK('TRNSYS-TUD'!$AN93),"",'TRNSYS-TUD'!$AN93)</f>
        <v>5</v>
      </c>
      <c r="E1404" s="37">
        <f>IF(ISBLANK('DOE22'!$AL93),"",'DOE22'!$AL93)</f>
        <v>11.97</v>
      </c>
      <c r="F1404" s="125">
        <f>IF(ISBLANK('DOE22'!$AM93),"",'DOE22'!$AM93)</f>
        <v>37566</v>
      </c>
      <c r="G1404" s="878">
        <f>IF(ISBLANK('DOE22'!$AN93),"",'DOE22'!$AN93)</f>
        <v>4</v>
      </c>
      <c r="H1404" s="37">
        <f>IF(ISBLANK(DOE21E!$AL93),"",DOE21E!$AL93)</f>
        <v>11.97</v>
      </c>
      <c r="I1404" s="125">
        <f>IF(ISBLANK(DOE21E!$AM93),"",DOE21E!$AM93)</f>
        <v>37566</v>
      </c>
      <c r="J1404" s="878">
        <f>IF(ISBLANK(DOE21E!$AN93),"",DOE21E!$AN93)</f>
        <v>4</v>
      </c>
      <c r="K1404" s="37">
        <f>IF(ISBLANK(EnergyPlus1.0!$AL93),"",EnergyPlus1.0!$AL93)</f>
        <v>14.402455004228599</v>
      </c>
      <c r="L1404" s="886">
        <f>IF(ISBLANK(EnergyPlus1.0!$AM93),"",EnergyPlus1.0!$AM93)</f>
        <v>40488</v>
      </c>
      <c r="M1404" s="887">
        <f>IF(ISBLANK(EnergyPlus1.0!$AN93),"",EnergyPlus1.0!$AN93)</f>
        <v>6</v>
      </c>
      <c r="N1404" s="37">
        <f>IF(ISBLANK(CodyRun!$AL93),"",CodyRun!$AL93)</f>
        <v>15</v>
      </c>
      <c r="O1404" s="125">
        <f>IF(ISBLANK(CodyRun!$AM93),"",CodyRun!$AM93)</f>
        <v>311</v>
      </c>
      <c r="P1404" s="878">
        <f>IF(ISBLANK(CodyRun!$AN93),"",CodyRun!$AN93)</f>
        <v>5</v>
      </c>
      <c r="Q1404" s="37">
        <f>IF(ISBLANK('HOT3000'!$AL93),"",'HOT3000'!$AL93)</f>
        <v>14.94</v>
      </c>
      <c r="R1404" s="125">
        <f>IF(ISBLANK('HOT3000'!$AM93),"",'HOT3000'!$AM93)</f>
        <v>37931</v>
      </c>
      <c r="S1404" s="878">
        <f>IF(ISBLANK('HOT3000'!$AN93),"",'HOT3000'!$AN93)</f>
        <v>8</v>
      </c>
      <c r="T1404" s="37">
        <f>IF(ISBLANK(YourData!$AL93),"",YourData!$AL93)</f>
        <v>16.448409919863394</v>
      </c>
      <c r="U1404" s="886" t="str">
        <f>IF(ISBLANK(YourData!$AM93),"",YourData!$AM93)</f>
        <v>06-Nov</v>
      </c>
      <c r="V1404" s="887">
        <f>IF(ISBLANK(YourData!$AN93),"",YourData!$AN93)</f>
        <v>15</v>
      </c>
      <c r="W1404" s="36"/>
      <c r="X1404" s="125"/>
      <c r="Y1404" s="878"/>
      <c r="Z1404" s="36"/>
      <c r="AA1404" s="125"/>
      <c r="AB1404" s="878"/>
    </row>
    <row r="1405" spans="1:28">
      <c r="A1405" s="884" t="s">
        <v>450</v>
      </c>
      <c r="B1405" s="37">
        <f>IF(ISBLANK('TRNSYS-TUD'!$AL94),"",'TRNSYS-TUD'!$AL94)</f>
        <v>13.331200000000001</v>
      </c>
      <c r="C1405" s="11" t="str">
        <f>IF(ISBLANK('TRNSYS-TUD'!$AM94),"",'TRNSYS-TUD'!$AM94)</f>
        <v>06-Nov</v>
      </c>
      <c r="D1405" s="878">
        <f>IF(ISBLANK('TRNSYS-TUD'!$AN94),"",'TRNSYS-TUD'!$AN94)</f>
        <v>5</v>
      </c>
      <c r="E1405" s="37">
        <f>IF(ISBLANK('DOE22'!$AL94),"",'DOE22'!$AL94)</f>
        <v>11.97</v>
      </c>
      <c r="F1405" s="125">
        <f>IF(ISBLANK('DOE22'!$AM94),"",'DOE22'!$AM94)</f>
        <v>37566</v>
      </c>
      <c r="G1405" s="878">
        <f>IF(ISBLANK('DOE22'!$AN94),"",'DOE22'!$AN94)</f>
        <v>4</v>
      </c>
      <c r="H1405" s="37">
        <f>IF(ISBLANK(DOE21E!$AL94),"",DOE21E!$AL94)</f>
        <v>11.97</v>
      </c>
      <c r="I1405" s="125">
        <f>IF(ISBLANK(DOE21E!$AM94),"",DOE21E!$AM94)</f>
        <v>37566</v>
      </c>
      <c r="J1405" s="878">
        <f>IF(ISBLANK(DOE21E!$AN94),"",DOE21E!$AN94)</f>
        <v>4</v>
      </c>
      <c r="K1405" s="37">
        <f>IF(ISBLANK(EnergyPlus1.0!$AL94),"",EnergyPlus1.0!$AL94)</f>
        <v>14.402349895637601</v>
      </c>
      <c r="L1405" s="886">
        <f>IF(ISBLANK(EnergyPlus1.0!$AM94),"",EnergyPlus1.0!$AM94)</f>
        <v>40488</v>
      </c>
      <c r="M1405" s="887">
        <f>IF(ISBLANK(EnergyPlus1.0!$AN94),"",EnergyPlus1.0!$AN94)</f>
        <v>6</v>
      </c>
      <c r="N1405" s="37">
        <f>IF(ISBLANK(CodyRun!$AL94),"",CodyRun!$AL94)</f>
        <v>15</v>
      </c>
      <c r="O1405" s="125">
        <f>IF(ISBLANK(CodyRun!$AM94),"",CodyRun!$AM94)</f>
        <v>311</v>
      </c>
      <c r="P1405" s="878">
        <f>IF(ISBLANK(CodyRun!$AN94),"",CodyRun!$AN94)</f>
        <v>5</v>
      </c>
      <c r="Q1405" s="37">
        <f>IF(ISBLANK('HOT3000'!$AL94),"",'HOT3000'!$AL94)</f>
        <v>14.94</v>
      </c>
      <c r="R1405" s="125">
        <f>IF(ISBLANK('HOT3000'!$AM94),"",'HOT3000'!$AM94)</f>
        <v>37931</v>
      </c>
      <c r="S1405" s="878">
        <f>IF(ISBLANK('HOT3000'!$AN94),"",'HOT3000'!$AN94)</f>
        <v>8</v>
      </c>
      <c r="T1405" s="37">
        <f>IF(ISBLANK(YourData!$AL94),"",YourData!$AL94)</f>
        <v>13.229741613018074</v>
      </c>
      <c r="U1405" s="886" t="str">
        <f>IF(ISBLANK(YourData!$AM94),"",YourData!$AM94)</f>
        <v>13-Oct</v>
      </c>
      <c r="V1405" s="887">
        <f>IF(ISBLANK(YourData!$AN94),"",YourData!$AN94)</f>
        <v>7</v>
      </c>
      <c r="W1405" s="36"/>
      <c r="X1405" s="125"/>
      <c r="Y1405" s="878"/>
      <c r="Z1405" s="36"/>
      <c r="AA1405" s="125"/>
      <c r="AB1405" s="878"/>
    </row>
    <row r="1406" spans="1:28">
      <c r="A1406" s="884" t="s">
        <v>451</v>
      </c>
      <c r="B1406" s="37">
        <f>IF(ISBLANK('TRNSYS-TUD'!$AL95),"",'TRNSYS-TUD'!$AL95)</f>
        <v>13.331200000000001</v>
      </c>
      <c r="C1406" s="11" t="str">
        <f>IF(ISBLANK('TRNSYS-TUD'!$AM95),"",'TRNSYS-TUD'!$AM95)</f>
        <v>06-Nov</v>
      </c>
      <c r="D1406" s="878">
        <f>IF(ISBLANK('TRNSYS-TUD'!$AN95),"",'TRNSYS-TUD'!$AN95)</f>
        <v>5</v>
      </c>
      <c r="E1406" s="37">
        <f>IF(ISBLANK('DOE22'!$AL95),"",'DOE22'!$AL95)</f>
        <v>11.97</v>
      </c>
      <c r="F1406" s="125">
        <f>IF(ISBLANK('DOE22'!$AM95),"",'DOE22'!$AM95)</f>
        <v>37566</v>
      </c>
      <c r="G1406" s="878">
        <f>IF(ISBLANK('DOE22'!$AN95),"",'DOE22'!$AN95)</f>
        <v>4</v>
      </c>
      <c r="H1406" s="37">
        <f>IF(ISBLANK(DOE21E!$AL95),"",DOE21E!$AL95)</f>
        <v>11.97</v>
      </c>
      <c r="I1406" s="125">
        <f>IF(ISBLANK(DOE21E!$AM95),"",DOE21E!$AM95)</f>
        <v>37566</v>
      </c>
      <c r="J1406" s="878">
        <f>IF(ISBLANK(DOE21E!$AN95),"",DOE21E!$AN95)</f>
        <v>4</v>
      </c>
      <c r="K1406" s="37">
        <f>IF(ISBLANK(EnergyPlus1.0!$AL95),"",EnergyPlus1.0!$AL95)</f>
        <v>14.4022927082853</v>
      </c>
      <c r="L1406" s="886">
        <f>IF(ISBLANK(EnergyPlus1.0!$AM95),"",EnergyPlus1.0!$AM95)</f>
        <v>40488</v>
      </c>
      <c r="M1406" s="887">
        <f>IF(ISBLANK(EnergyPlus1.0!$AN95),"",EnergyPlus1.0!$AN95)</f>
        <v>6</v>
      </c>
      <c r="N1406" s="37">
        <f>IF(ISBLANK(CodyRun!$AL95),"",CodyRun!$AL95)</f>
        <v>15</v>
      </c>
      <c r="O1406" s="125">
        <f>IF(ISBLANK(CodyRun!$AM95),"",CodyRun!$AM95)</f>
        <v>311</v>
      </c>
      <c r="P1406" s="878">
        <f>IF(ISBLANK(CodyRun!$AN95),"",CodyRun!$AN95)</f>
        <v>5</v>
      </c>
      <c r="Q1406" s="37">
        <f>IF(ISBLANK('HOT3000'!$AL95),"",'HOT3000'!$AL95)</f>
        <v>14.94</v>
      </c>
      <c r="R1406" s="125">
        <f>IF(ISBLANK('HOT3000'!$AM95),"",'HOT3000'!$AM95)</f>
        <v>37931</v>
      </c>
      <c r="S1406" s="878">
        <f>IF(ISBLANK('HOT3000'!$AN95),"",'HOT3000'!$AN95)</f>
        <v>8</v>
      </c>
      <c r="T1406" s="37">
        <f>IF(ISBLANK(YourData!$AL95),"",YourData!$AL95)</f>
        <v>14.387609209652739</v>
      </c>
      <c r="U1406" s="886" t="str">
        <f>IF(ISBLANK(YourData!$AM95),"",YourData!$AM95)</f>
        <v>06-Nov</v>
      </c>
      <c r="V1406" s="887">
        <f>IF(ISBLANK(YourData!$AN95),"",YourData!$AN95)</f>
        <v>6</v>
      </c>
      <c r="W1406" s="36"/>
      <c r="X1406" s="125"/>
      <c r="Y1406" s="878"/>
      <c r="Z1406" s="36"/>
      <c r="AA1406" s="125"/>
      <c r="AB1406" s="878"/>
    </row>
    <row r="1407" spans="1:28">
      <c r="A1407" s="884" t="s">
        <v>462</v>
      </c>
      <c r="B1407" s="37">
        <f>IF(ISBLANK('TRNSYS-TUD'!$AL96),"",'TRNSYS-TUD'!$AL96)</f>
        <v>13.209</v>
      </c>
      <c r="C1407" s="11" t="str">
        <f>IF(ISBLANK('TRNSYS-TUD'!$AM96),"",'TRNSYS-TUD'!$AM96)</f>
        <v>06-Nov</v>
      </c>
      <c r="D1407" s="878">
        <f>IF(ISBLANK('TRNSYS-TUD'!$AN96),"",'TRNSYS-TUD'!$AN96)</f>
        <v>5</v>
      </c>
      <c r="E1407" s="37">
        <f>IF(ISBLANK('DOE22'!$AL96),"",'DOE22'!$AL96)</f>
        <v>11.97</v>
      </c>
      <c r="F1407" s="125">
        <f>IF(ISBLANK('DOE22'!$AM96),"",'DOE22'!$AM96)</f>
        <v>37566</v>
      </c>
      <c r="G1407" s="878">
        <f>IF(ISBLANK('DOE22'!$AN96),"",'DOE22'!$AN96)</f>
        <v>4</v>
      </c>
      <c r="H1407" s="37">
        <f>IF(ISBLANK(DOE21E!$AL96),"",DOE21E!$AL96)</f>
        <v>11.97</v>
      </c>
      <c r="I1407" s="125">
        <f>IF(ISBLANK(DOE21E!$AM96),"",DOE21E!$AM96)</f>
        <v>37566</v>
      </c>
      <c r="J1407" s="878">
        <f>IF(ISBLANK(DOE21E!$AN96),"",DOE21E!$AN96)</f>
        <v>4</v>
      </c>
      <c r="K1407" s="37">
        <f>IF(ISBLANK(EnergyPlus1.0!$AL96),"",EnergyPlus1.0!$AL96)</f>
        <v>13.9255712250353</v>
      </c>
      <c r="L1407" s="886">
        <f>IF(ISBLANK(EnergyPlus1.0!$AM96),"",EnergyPlus1.0!$AM96)</f>
        <v>40488</v>
      </c>
      <c r="M1407" s="887">
        <f>IF(ISBLANK(EnergyPlus1.0!$AN96),"",EnergyPlus1.0!$AN96)</f>
        <v>6</v>
      </c>
      <c r="N1407" s="37" t="str">
        <f>IF(ISBLANK(CodyRun!$AL96),"",CodyRun!$AL96)</f>
        <v/>
      </c>
      <c r="O1407" s="125" t="str">
        <f>IF(ISBLANK(CodyRun!$AM96),"",CodyRun!$AM96)</f>
        <v/>
      </c>
      <c r="P1407" s="878" t="str">
        <f>IF(ISBLANK(CodyRun!$AN96),"",CodyRun!$AN96)</f>
        <v/>
      </c>
      <c r="Q1407" s="37">
        <f>IF(ISBLANK('HOT3000'!$AL96),"",'HOT3000'!$AL96)</f>
        <v>14.57</v>
      </c>
      <c r="R1407" s="125">
        <f>IF(ISBLANK('HOT3000'!$AM96),"",'HOT3000'!$AM96)</f>
        <v>37931</v>
      </c>
      <c r="S1407" s="878">
        <f>IF(ISBLANK('HOT3000'!$AN96),"",'HOT3000'!$AN96)</f>
        <v>5</v>
      </c>
      <c r="T1407" s="37">
        <f>IF(ISBLANK(YourData!$AL96),"",YourData!$AL96)</f>
        <v>16.32809707457384</v>
      </c>
      <c r="U1407" s="886" t="str">
        <f>IF(ISBLANK(YourData!$AM96),"",YourData!$AM96)</f>
        <v>06-Nov</v>
      </c>
      <c r="V1407" s="887">
        <f>IF(ISBLANK(YourData!$AN96),"",YourData!$AN96)</f>
        <v>6</v>
      </c>
      <c r="W1407" s="36"/>
      <c r="X1407" s="125"/>
      <c r="Y1407" s="878"/>
      <c r="Z1407" s="36"/>
      <c r="AA1407" s="125"/>
      <c r="AB1407" s="878"/>
    </row>
    <row r="1408" spans="1:28">
      <c r="A1408" s="884" t="s">
        <v>463</v>
      </c>
      <c r="B1408" s="37">
        <f>IF(ISBLANK('TRNSYS-TUD'!$AL97),"",'TRNSYS-TUD'!$AL97)</f>
        <v>13.209099999999999</v>
      </c>
      <c r="C1408" s="11" t="str">
        <f>IF(ISBLANK('TRNSYS-TUD'!$AM97),"",'TRNSYS-TUD'!$AM97)</f>
        <v>06-Nov</v>
      </c>
      <c r="D1408" s="878">
        <f>IF(ISBLANK('TRNSYS-TUD'!$AN97),"",'TRNSYS-TUD'!$AN97)</f>
        <v>5</v>
      </c>
      <c r="E1408" s="37">
        <f>IF(ISBLANK('DOE22'!$AL97),"",'DOE22'!$AL97)</f>
        <v>11.97</v>
      </c>
      <c r="F1408" s="125">
        <f>IF(ISBLANK('DOE22'!$AM97),"",'DOE22'!$AM97)</f>
        <v>37566</v>
      </c>
      <c r="G1408" s="878">
        <f>IF(ISBLANK('DOE22'!$AN97),"",'DOE22'!$AN97)</f>
        <v>4</v>
      </c>
      <c r="H1408" s="37">
        <f>IF(ISBLANK(DOE21E!$AL97),"",DOE21E!$AL97)</f>
        <v>11.97</v>
      </c>
      <c r="I1408" s="125">
        <f>IF(ISBLANK(DOE21E!$AM97),"",DOE21E!$AM97)</f>
        <v>37566</v>
      </c>
      <c r="J1408" s="878">
        <f>IF(ISBLANK(DOE21E!$AN97),"",DOE21E!$AN97)</f>
        <v>4</v>
      </c>
      <c r="K1408" s="37" t="str">
        <f>IF(ISBLANK(EnergyPlus1.0!$AL97),"",EnergyPlus1.0!$AL97)</f>
        <v/>
      </c>
      <c r="L1408" s="886" t="str">
        <f>IF(ISBLANK(EnergyPlus1.0!$AM97),"",EnergyPlus1.0!$AM97)</f>
        <v/>
      </c>
      <c r="M1408" s="887" t="str">
        <f>IF(ISBLANK(EnergyPlus1.0!$AN97),"",EnergyPlus1.0!$AN97)</f>
        <v/>
      </c>
      <c r="N1408" s="37" t="str">
        <f>IF(ISBLANK(CodyRun!$AL97),"",CodyRun!$AL97)</f>
        <v/>
      </c>
      <c r="O1408" s="125" t="str">
        <f>IF(ISBLANK(CodyRun!$AM97),"",CodyRun!$AM97)</f>
        <v/>
      </c>
      <c r="P1408" s="878" t="str">
        <f>IF(ISBLANK(CodyRun!$AN97),"",CodyRun!$AN97)</f>
        <v/>
      </c>
      <c r="Q1408" s="37">
        <f>IF(ISBLANK('HOT3000'!$AL97),"",'HOT3000'!$AL97)</f>
        <v>14.58</v>
      </c>
      <c r="R1408" s="125">
        <f>IF(ISBLANK('HOT3000'!$AM97),"",'HOT3000'!$AM97)</f>
        <v>37931</v>
      </c>
      <c r="S1408" s="878">
        <f>IF(ISBLANK('HOT3000'!$AN97),"",'HOT3000'!$AN97)</f>
        <v>5</v>
      </c>
      <c r="T1408" s="37">
        <f>IF(ISBLANK(YourData!$AL97),"",YourData!$AL97)</f>
        <v>14.3876667941897</v>
      </c>
      <c r="U1408" s="886" t="str">
        <f>IF(ISBLANK(YourData!$AM97),"",YourData!$AM97)</f>
        <v>06-Nov</v>
      </c>
      <c r="V1408" s="887">
        <f>IF(ISBLANK(YourData!$AN97),"",YourData!$AN97)</f>
        <v>6</v>
      </c>
      <c r="W1408" s="36"/>
      <c r="X1408" s="125"/>
      <c r="Y1408" s="878"/>
      <c r="Z1408" s="36"/>
      <c r="AA1408" s="125"/>
      <c r="AB1408" s="878"/>
    </row>
    <row r="1409" spans="1:28">
      <c r="A1409" s="884" t="s">
        <v>464</v>
      </c>
      <c r="B1409" s="37">
        <f>IF(ISBLANK('TRNSYS-TUD'!$AL98),"",'TRNSYS-TUD'!$AL98)</f>
        <v>13.209899999999999</v>
      </c>
      <c r="C1409" s="11" t="str">
        <f>IF(ISBLANK('TRNSYS-TUD'!$AM98),"",'TRNSYS-TUD'!$AM98)</f>
        <v>06-Nov</v>
      </c>
      <c r="D1409" s="878">
        <f>IF(ISBLANK('TRNSYS-TUD'!$AN98),"",'TRNSYS-TUD'!$AN98)</f>
        <v>5</v>
      </c>
      <c r="E1409" s="37">
        <f>IF(ISBLANK('DOE22'!$AL98),"",'DOE22'!$AL98)</f>
        <v>11.97</v>
      </c>
      <c r="F1409" s="125">
        <f>IF(ISBLANK('DOE22'!$AM98),"",'DOE22'!$AM98)</f>
        <v>37566</v>
      </c>
      <c r="G1409" s="878">
        <f>IF(ISBLANK('DOE22'!$AN98),"",'DOE22'!$AN98)</f>
        <v>4</v>
      </c>
      <c r="H1409" s="37">
        <f>IF(ISBLANK(DOE21E!$AL98),"",DOE21E!$AL98)</f>
        <v>11.97</v>
      </c>
      <c r="I1409" s="125">
        <f>IF(ISBLANK(DOE21E!$AM98),"",DOE21E!$AM98)</f>
        <v>37566</v>
      </c>
      <c r="J1409" s="878">
        <f>IF(ISBLANK(DOE21E!$AN98),"",DOE21E!$AN98)</f>
        <v>4</v>
      </c>
      <c r="K1409" s="37">
        <f>IF(ISBLANK(EnergyPlus1.0!$AL98),"",EnergyPlus1.0!$AL98)</f>
        <v>13.925699448792299</v>
      </c>
      <c r="L1409" s="886">
        <f>IF(ISBLANK(EnergyPlus1.0!$AM98),"",EnergyPlus1.0!$AM98)</f>
        <v>40488</v>
      </c>
      <c r="M1409" s="887">
        <f>IF(ISBLANK(EnergyPlus1.0!$AN98),"",EnergyPlus1.0!$AN98)</f>
        <v>6</v>
      </c>
      <c r="N1409" s="37" t="str">
        <f>IF(ISBLANK(CodyRun!$AL98),"",CodyRun!$AL98)</f>
        <v/>
      </c>
      <c r="O1409" s="125" t="str">
        <f>IF(ISBLANK(CodyRun!$AM98),"",CodyRun!$AM98)</f>
        <v/>
      </c>
      <c r="P1409" s="878" t="str">
        <f>IF(ISBLANK(CodyRun!$AN98),"",CodyRun!$AN98)</f>
        <v/>
      </c>
      <c r="Q1409" s="37">
        <f>IF(ISBLANK('HOT3000'!$AL98),"",'HOT3000'!$AL98)</f>
        <v>14.59</v>
      </c>
      <c r="R1409" s="125">
        <f>IF(ISBLANK('HOT3000'!$AM98),"",'HOT3000'!$AM98)</f>
        <v>37931</v>
      </c>
      <c r="S1409" s="878">
        <f>IF(ISBLANK('HOT3000'!$AN98),"",'HOT3000'!$AN98)</f>
        <v>5</v>
      </c>
      <c r="T1409" s="37">
        <f>IF(ISBLANK(YourData!$AL98),"",YourData!$AL98)</f>
        <v>14.3876667941897</v>
      </c>
      <c r="U1409" s="886" t="str">
        <f>IF(ISBLANK(YourData!$AM98),"",YourData!$AM98)</f>
        <v>06-Nov</v>
      </c>
      <c r="V1409" s="887">
        <f>IF(ISBLANK(YourData!$AN98),"",YourData!$AN98)</f>
        <v>6</v>
      </c>
      <c r="W1409" s="36"/>
      <c r="X1409" s="125"/>
      <c r="Y1409" s="878"/>
      <c r="Z1409" s="36"/>
      <c r="AA1409" s="125"/>
      <c r="AB1409" s="878"/>
    </row>
    <row r="1410" spans="1:28">
      <c r="A1410" s="884" t="s">
        <v>465</v>
      </c>
      <c r="B1410" s="37">
        <f>IF(ISBLANK('TRNSYS-TUD'!$AL99),"",'TRNSYS-TUD'!$AL99)</f>
        <v>13.207800000000001</v>
      </c>
      <c r="C1410" s="11" t="str">
        <f>IF(ISBLANK('TRNSYS-TUD'!$AM99),"",'TRNSYS-TUD'!$AM99)</f>
        <v>06-Nov</v>
      </c>
      <c r="D1410" s="878">
        <f>IF(ISBLANK('TRNSYS-TUD'!$AN99),"",'TRNSYS-TUD'!$AN99)</f>
        <v>5</v>
      </c>
      <c r="E1410" s="37">
        <f>IF(ISBLANK('DOE22'!$AL99),"",'DOE22'!$AL99)</f>
        <v>11.97</v>
      </c>
      <c r="F1410" s="125">
        <f>IF(ISBLANK('DOE22'!$AM99),"",'DOE22'!$AM99)</f>
        <v>37566</v>
      </c>
      <c r="G1410" s="878">
        <f>IF(ISBLANK('DOE22'!$AN99),"",'DOE22'!$AN99)</f>
        <v>4</v>
      </c>
      <c r="H1410" s="37">
        <f>IF(ISBLANK(DOE21E!$AL99),"",DOE21E!$AL99)</f>
        <v>11.97</v>
      </c>
      <c r="I1410" s="125">
        <f>IF(ISBLANK(DOE21E!$AM99),"",DOE21E!$AM99)</f>
        <v>37566</v>
      </c>
      <c r="J1410" s="878">
        <f>IF(ISBLANK(DOE21E!$AN99),"",DOE21E!$AN99)</f>
        <v>4</v>
      </c>
      <c r="K1410" s="37">
        <f>IF(ISBLANK(EnergyPlus1.0!$AL99),"",EnergyPlus1.0!$AL99)</f>
        <v>13.9255712163163</v>
      </c>
      <c r="L1410" s="886">
        <f>IF(ISBLANK(EnergyPlus1.0!$AM99),"",EnergyPlus1.0!$AM99)</f>
        <v>40488</v>
      </c>
      <c r="M1410" s="887">
        <f>IF(ISBLANK(EnergyPlus1.0!$AN99),"",EnergyPlus1.0!$AN99)</f>
        <v>6</v>
      </c>
      <c r="N1410" s="37" t="str">
        <f>IF(ISBLANK(CodyRun!$AL99),"",CodyRun!$AL99)</f>
        <v/>
      </c>
      <c r="O1410" s="125" t="str">
        <f>IF(ISBLANK(CodyRun!$AM99),"",CodyRun!$AM99)</f>
        <v/>
      </c>
      <c r="P1410" s="878" t="str">
        <f>IF(ISBLANK(CodyRun!$AN99),"",CodyRun!$AN99)</f>
        <v/>
      </c>
      <c r="Q1410" s="37">
        <f>IF(ISBLANK('HOT3000'!$AL99),"",'HOT3000'!$AL99)</f>
        <v>14.58</v>
      </c>
      <c r="R1410" s="125">
        <f>IF(ISBLANK('HOT3000'!$AM99),"",'HOT3000'!$AM99)</f>
        <v>37931</v>
      </c>
      <c r="S1410" s="878">
        <f>IF(ISBLANK('HOT3000'!$AN99),"",'HOT3000'!$AN99)</f>
        <v>5</v>
      </c>
      <c r="T1410" s="37">
        <f>IF(ISBLANK(YourData!$AL99),"",YourData!$AL99)</f>
        <v>16.328097074089001</v>
      </c>
      <c r="U1410" s="886" t="str">
        <f>IF(ISBLANK(YourData!$AM99),"",YourData!$AM99)</f>
        <v>06-Nov</v>
      </c>
      <c r="V1410" s="887">
        <f>IF(ISBLANK(YourData!$AN99),"",YourData!$AN99)</f>
        <v>6</v>
      </c>
      <c r="W1410" s="36"/>
      <c r="X1410" s="125"/>
      <c r="Y1410" s="878"/>
      <c r="Z1410" s="36"/>
      <c r="AA1410" s="125"/>
      <c r="AB1410" s="878"/>
    </row>
    <row r="1411" spans="1:28">
      <c r="A1411" s="884" t="s">
        <v>466</v>
      </c>
      <c r="B1411" s="37">
        <f>IF(ISBLANK('TRNSYS-TUD'!$AL100),"",'TRNSYS-TUD'!$AL100)</f>
        <v>13.206899999999999</v>
      </c>
      <c r="C1411" s="11" t="str">
        <f>IF(ISBLANK('TRNSYS-TUD'!$AM100),"",'TRNSYS-TUD'!$AM100)</f>
        <v>06-Nov</v>
      </c>
      <c r="D1411" s="878">
        <f>IF(ISBLANK('TRNSYS-TUD'!$AN100),"",'TRNSYS-TUD'!$AN100)</f>
        <v>5</v>
      </c>
      <c r="E1411" s="37">
        <f>IF(ISBLANK('DOE22'!$AL100),"",'DOE22'!$AL100)</f>
        <v>11.97</v>
      </c>
      <c r="F1411" s="125">
        <f>IF(ISBLANK('DOE22'!$AM100),"",'DOE22'!$AM100)</f>
        <v>37566</v>
      </c>
      <c r="G1411" s="878">
        <f>IF(ISBLANK('DOE22'!$AN100),"",'DOE22'!$AN100)</f>
        <v>4</v>
      </c>
      <c r="H1411" s="37">
        <f>IF(ISBLANK(DOE21E!$AL100),"",DOE21E!$AL100)</f>
        <v>11.97</v>
      </c>
      <c r="I1411" s="125">
        <f>IF(ISBLANK(DOE21E!$AM100),"",DOE21E!$AM100)</f>
        <v>37566</v>
      </c>
      <c r="J1411" s="878">
        <f>IF(ISBLANK(DOE21E!$AN100),"",DOE21E!$AN100)</f>
        <v>4</v>
      </c>
      <c r="K1411" s="37">
        <f>IF(ISBLANK(EnergyPlus1.0!$AL100),"",EnergyPlus1.0!$AL100)</f>
        <v>13.925571135426701</v>
      </c>
      <c r="L1411" s="886">
        <f>IF(ISBLANK(EnergyPlus1.0!$AM100),"",EnergyPlus1.0!$AM100)</f>
        <v>40488</v>
      </c>
      <c r="M1411" s="887">
        <f>IF(ISBLANK(EnergyPlus1.0!$AN100),"",EnergyPlus1.0!$AN100)</f>
        <v>6</v>
      </c>
      <c r="N1411" s="37" t="str">
        <f>IF(ISBLANK(CodyRun!$AL100),"",CodyRun!$AL100)</f>
        <v/>
      </c>
      <c r="O1411" s="125" t="str">
        <f>IF(ISBLANK(CodyRun!$AM100),"",CodyRun!$AM100)</f>
        <v/>
      </c>
      <c r="P1411" s="878" t="str">
        <f>IF(ISBLANK(CodyRun!$AN100),"",CodyRun!$AN100)</f>
        <v/>
      </c>
      <c r="Q1411" s="37">
        <f>IF(ISBLANK('HOT3000'!$AL100),"",'HOT3000'!$AL100)</f>
        <v>14.54</v>
      </c>
      <c r="R1411" s="125">
        <f>IF(ISBLANK('HOT3000'!$AM100),"",'HOT3000'!$AM100)</f>
        <v>37931</v>
      </c>
      <c r="S1411" s="878">
        <f>IF(ISBLANK('HOT3000'!$AN100),"",'HOT3000'!$AN100)</f>
        <v>5</v>
      </c>
      <c r="T1411" s="37">
        <f>IF(ISBLANK(YourData!$AL100),"",YourData!$AL100)</f>
        <v>16.328097072721135</v>
      </c>
      <c r="U1411" s="886" t="str">
        <f>IF(ISBLANK(YourData!$AM100),"",YourData!$AM100)</f>
        <v>06-Nov</v>
      </c>
      <c r="V1411" s="887">
        <f>IF(ISBLANK(YourData!$AN100),"",YourData!$AN100)</f>
        <v>6</v>
      </c>
      <c r="W1411" s="36"/>
      <c r="X1411" s="125"/>
      <c r="Y1411" s="878"/>
      <c r="Z1411" s="36"/>
      <c r="AA1411" s="125"/>
      <c r="AB1411" s="878"/>
    </row>
    <row r="1412" spans="1:28">
      <c r="A1412" s="884" t="s">
        <v>473</v>
      </c>
      <c r="B1412" s="37">
        <f>IF(ISBLANK('TRNSYS-TUD'!$AL101),"",'TRNSYS-TUD'!$AL101)</f>
        <v>53.4054</v>
      </c>
      <c r="C1412" s="11" t="str">
        <f>IF(ISBLANK('TRNSYS-TUD'!$AM101),"",'TRNSYS-TUD'!$AM101)</f>
        <v>30-Apr</v>
      </c>
      <c r="D1412" s="878">
        <f>IF(ISBLANK('TRNSYS-TUD'!$AN101),"",'TRNSYS-TUD'!$AN101)</f>
        <v>15</v>
      </c>
      <c r="E1412" s="37" t="str">
        <f>IF(ISBLANK('DOE22'!$AL101),"",'DOE22'!$AL101)</f>
        <v>system off gives 0.000</v>
      </c>
      <c r="F1412" s="125">
        <f>IF(ISBLANK('DOE22'!$AM101),"",'DOE22'!$AM101)</f>
        <v>0</v>
      </c>
      <c r="G1412" s="878">
        <f>IF(ISBLANK('DOE22'!$AN101),"",'DOE22'!$AN101)</f>
        <v>0</v>
      </c>
      <c r="H1412" s="37" t="str">
        <f>IF(ISBLANK(DOE21E!$AL101),"",DOE21E!$AL101)</f>
        <v>system off gives 0.000</v>
      </c>
      <c r="I1412" s="125">
        <f>IF(ISBLANK(DOE21E!$AM101),"",DOE21E!$AM101)</f>
        <v>0</v>
      </c>
      <c r="J1412" s="878">
        <f>IF(ISBLANK(DOE21E!$AN101),"",DOE21E!$AN101)</f>
        <v>0</v>
      </c>
      <c r="K1412" s="37">
        <f>IF(ISBLANK(EnergyPlus1.0!$AL101),"",EnergyPlus1.0!$AL101)</f>
        <v>55.166755336925398</v>
      </c>
      <c r="L1412" s="886">
        <f>IF(ISBLANK(EnergyPlus1.0!$AM101),"",EnergyPlus1.0!$AM101)</f>
        <v>40298</v>
      </c>
      <c r="M1412" s="887">
        <f>IF(ISBLANK(EnergyPlus1.0!$AN101),"",EnergyPlus1.0!$AN101)</f>
        <v>4</v>
      </c>
      <c r="N1412" s="37">
        <f>IF(ISBLANK(CodyRun!$AL101),"",CodyRun!$AL101)</f>
        <v>54</v>
      </c>
      <c r="O1412" s="125">
        <f>IF(ISBLANK(CodyRun!$AM101),"",CodyRun!$AM101)</f>
        <v>278</v>
      </c>
      <c r="P1412" s="878">
        <f>IF(ISBLANK(CodyRun!$AN101),"",CodyRun!$AN101)</f>
        <v>24</v>
      </c>
      <c r="Q1412" s="37">
        <f>IF(ISBLANK('HOT3000'!$AL101),"",'HOT3000'!$AL101)</f>
        <v>52.83</v>
      </c>
      <c r="R1412" s="125">
        <f>IF(ISBLANK('HOT3000'!$AM101),"",'HOT3000'!$AM101)</f>
        <v>37899</v>
      </c>
      <c r="S1412" s="878">
        <f>IF(ISBLANK('HOT3000'!$AN101),"",'HOT3000'!$AN101)</f>
        <v>1</v>
      </c>
      <c r="T1412" s="37">
        <f>IF(ISBLANK(YourData!$AL101),"",YourData!$AL101)</f>
        <v>52.550309912276589</v>
      </c>
      <c r="U1412" s="886" t="str">
        <f>IF(ISBLANK(YourData!$AM101),"",YourData!$AM101)</f>
        <v>07-Nov</v>
      </c>
      <c r="V1412" s="887">
        <f>IF(ISBLANK(YourData!$AN101),"",YourData!$AN101)</f>
        <v>0</v>
      </c>
      <c r="W1412" s="36"/>
      <c r="X1412" s="125"/>
      <c r="Y1412" s="878"/>
      <c r="Z1412" s="36"/>
      <c r="AA1412" s="125"/>
      <c r="AB1412" s="878"/>
    </row>
    <row r="1413" spans="1:28">
      <c r="A1413" s="884" t="s">
        <v>476</v>
      </c>
      <c r="B1413" s="37">
        <f>IF(ISBLANK('TRNSYS-TUD'!$AL102),"",'TRNSYS-TUD'!$AL102)</f>
        <v>52.087899999999998</v>
      </c>
      <c r="C1413" s="11" t="str">
        <f>IF(ISBLANK('TRNSYS-TUD'!$AM102),"",'TRNSYS-TUD'!$AM102)</f>
        <v>04-Oct</v>
      </c>
      <c r="D1413" s="878">
        <f>IF(ISBLANK('TRNSYS-TUD'!$AN102),"",'TRNSYS-TUD'!$AN102)</f>
        <v>23</v>
      </c>
      <c r="E1413" s="37" t="str">
        <f>IF(ISBLANK('DOE22'!$AL102),"",'DOE22'!$AL102)</f>
        <v>system off gives 0.000</v>
      </c>
      <c r="F1413" s="125">
        <f>IF(ISBLANK('DOE22'!$AM102),"",'DOE22'!$AM102)</f>
        <v>0</v>
      </c>
      <c r="G1413" s="878">
        <f>IF(ISBLANK('DOE22'!$AN102),"",'DOE22'!$AN102)</f>
        <v>0</v>
      </c>
      <c r="H1413" s="37" t="str">
        <f>IF(ISBLANK(DOE21E!$AL102),"",DOE21E!$AL102)</f>
        <v>system off gives 0.000</v>
      </c>
      <c r="I1413" s="125">
        <f>IF(ISBLANK(DOE21E!$AM102),"",DOE21E!$AM102)</f>
        <v>0</v>
      </c>
      <c r="J1413" s="878">
        <f>IF(ISBLANK(DOE21E!$AN102),"",DOE21E!$AN102)</f>
        <v>0</v>
      </c>
      <c r="K1413" s="37">
        <f>IF(ISBLANK(EnergyPlus1.0!$AL102),"",EnergyPlus1.0!$AL102)</f>
        <v>55.288401936396198</v>
      </c>
      <c r="L1413" s="886">
        <f>IF(ISBLANK(EnergyPlus1.0!$AM102),"",EnergyPlus1.0!$AM102)</f>
        <v>40302</v>
      </c>
      <c r="M1413" s="887">
        <f>IF(ISBLANK(EnergyPlus1.0!$AN102),"",EnergyPlus1.0!$AN102)</f>
        <v>3</v>
      </c>
      <c r="N1413" s="37">
        <f>IF(ISBLANK(CodyRun!$AL102),"",CodyRun!$AL102)</f>
        <v>54</v>
      </c>
      <c r="O1413" s="125">
        <f>IF(ISBLANK(CodyRun!$AM102),"",CodyRun!$AM102)</f>
        <v>278</v>
      </c>
      <c r="P1413" s="878">
        <f>IF(ISBLANK(CodyRun!$AN102),"",CodyRun!$AN102)</f>
        <v>23</v>
      </c>
      <c r="Q1413" s="37">
        <f>IF(ISBLANK('HOT3000'!$AL102),"",'HOT3000'!$AL102)</f>
        <v>53.15</v>
      </c>
      <c r="R1413" s="125">
        <f>IF(ISBLANK('HOT3000'!$AM102),"",'HOT3000'!$AM102)</f>
        <v>37745</v>
      </c>
      <c r="S1413" s="878">
        <f>IF(ISBLANK('HOT3000'!$AN102),"",'HOT3000'!$AN102)</f>
        <v>4</v>
      </c>
      <c r="T1413" s="37">
        <f>IF(ISBLANK(YourData!$AL102),"",YourData!$AL102)</f>
        <v>52.548901400619769</v>
      </c>
      <c r="U1413" s="886" t="str">
        <f>IF(ISBLANK(YourData!$AM102),"",YourData!$AM102)</f>
        <v>07-Nov</v>
      </c>
      <c r="V1413" s="887">
        <f>IF(ISBLANK(YourData!$AN102),"",YourData!$AN102)</f>
        <v>0</v>
      </c>
      <c r="W1413" s="36"/>
      <c r="X1413" s="125"/>
      <c r="Y1413" s="878"/>
      <c r="Z1413" s="36"/>
      <c r="AA1413" s="125"/>
      <c r="AB1413" s="878"/>
    </row>
    <row r="1414" spans="1:28">
      <c r="A1414" s="884" t="s">
        <v>478</v>
      </c>
      <c r="B1414" s="37">
        <f>IF(ISBLANK('TRNSYS-TUD'!$AL103),"",'TRNSYS-TUD'!$AL103)</f>
        <v>61.267899999999997</v>
      </c>
      <c r="C1414" s="11" t="str">
        <f>IF(ISBLANK('TRNSYS-TUD'!$AM103),"",'TRNSYS-TUD'!$AM103)</f>
        <v>25-Nov</v>
      </c>
      <c r="D1414" s="878">
        <f>IF(ISBLANK('TRNSYS-TUD'!$AN103),"",'TRNSYS-TUD'!$AN103)</f>
        <v>24</v>
      </c>
      <c r="E1414" s="37" t="str">
        <f>IF(ISBLANK('DOE22'!$AL103),"",'DOE22'!$AL103)</f>
        <v>system off gives 0.000</v>
      </c>
      <c r="F1414" s="125">
        <f>IF(ISBLANK('DOE22'!$AM103),"",'DOE22'!$AM103)</f>
        <v>0</v>
      </c>
      <c r="G1414" s="878">
        <f>IF(ISBLANK('DOE22'!$AN103),"",'DOE22'!$AN103)</f>
        <v>0</v>
      </c>
      <c r="H1414" s="37" t="str">
        <f>IF(ISBLANK(DOE21E!$AL103),"",DOE21E!$AL103)</f>
        <v>system off gives 0.000</v>
      </c>
      <c r="I1414" s="125">
        <f>IF(ISBLANK(DOE21E!$AM103),"",DOE21E!$AM103)</f>
        <v>0</v>
      </c>
      <c r="J1414" s="878">
        <f>IF(ISBLANK(DOE21E!$AN103),"",DOE21E!$AN103)</f>
        <v>0</v>
      </c>
      <c r="K1414" s="37">
        <f>IF(ISBLANK(EnergyPlus1.0!$AL103),"",EnergyPlus1.0!$AL103)</f>
        <v>61.726624078887603</v>
      </c>
      <c r="L1414" s="886">
        <f>IF(ISBLANK(EnergyPlus1.0!$AM103),"",EnergyPlus1.0!$AM103)</f>
        <v>40509</v>
      </c>
      <c r="M1414" s="887">
        <f>IF(ISBLANK(EnergyPlus1.0!$AN103),"",EnergyPlus1.0!$AN103)</f>
        <v>24</v>
      </c>
      <c r="N1414" s="37">
        <f>IF(ISBLANK(CodyRun!$AL103),"",CodyRun!$AL103)</f>
        <v>61</v>
      </c>
      <c r="O1414" s="125">
        <f>IF(ISBLANK(CodyRun!$AM103),"",CodyRun!$AM103)</f>
        <v>332</v>
      </c>
      <c r="P1414" s="878">
        <f>IF(ISBLANK(CodyRun!$AN103),"",CodyRun!$AN103)</f>
        <v>22</v>
      </c>
      <c r="Q1414" s="37">
        <f>IF(ISBLANK('HOT3000'!$AL103),"",'HOT3000'!$AL103)</f>
        <v>61.9</v>
      </c>
      <c r="R1414" s="125">
        <f>IF(ISBLANK('HOT3000'!$AM103),"",'HOT3000'!$AM103)</f>
        <v>37822</v>
      </c>
      <c r="S1414" s="878">
        <f>IF(ISBLANK('HOT3000'!$AN103),"",'HOT3000'!$AN103)</f>
        <v>15</v>
      </c>
      <c r="T1414" s="37">
        <f>IF(ISBLANK(YourData!$AL103),"",YourData!$AL103)</f>
        <v>59.200640560047859</v>
      </c>
      <c r="U1414" s="886" t="str">
        <f>IF(ISBLANK(YourData!$AM103),"",YourData!$AM103)</f>
        <v>28-Nov</v>
      </c>
      <c r="V1414" s="887">
        <f>IF(ISBLANK(YourData!$AN103),"",YourData!$AN103)</f>
        <v>0</v>
      </c>
      <c r="W1414" s="36"/>
      <c r="X1414" s="125"/>
      <c r="Y1414" s="878"/>
      <c r="Z1414" s="36"/>
      <c r="AA1414" s="125"/>
      <c r="AB1414" s="878"/>
    </row>
    <row r="1415" spans="1:28">
      <c r="A1415" s="884" t="s">
        <v>479</v>
      </c>
      <c r="B1415" s="37">
        <f>IF(ISBLANK('TRNSYS-TUD'!$AL104),"",'TRNSYS-TUD'!$AL104)</f>
        <v>58.505400000000002</v>
      </c>
      <c r="C1415" s="11" t="str">
        <f>IF(ISBLANK('TRNSYS-TUD'!$AM104),"",'TRNSYS-TUD'!$AM104)</f>
        <v>30-Apr</v>
      </c>
      <c r="D1415" s="878">
        <f>IF(ISBLANK('TRNSYS-TUD'!$AN104),"",'TRNSYS-TUD'!$AN104)</f>
        <v>15</v>
      </c>
      <c r="E1415" s="37" t="str">
        <f>IF(ISBLANK('DOE22'!$AL104),"",'DOE22'!$AL104)</f>
        <v>system off gives 0.000</v>
      </c>
      <c r="F1415" s="125">
        <f>IF(ISBLANK('DOE22'!$AM104),"",'DOE22'!$AM104)</f>
        <v>0</v>
      </c>
      <c r="G1415" s="878">
        <f>IF(ISBLANK('DOE22'!$AN104),"",'DOE22'!$AN104)</f>
        <v>0</v>
      </c>
      <c r="H1415" s="37" t="str">
        <f>IF(ISBLANK(DOE21E!$AL104),"",DOE21E!$AL104)</f>
        <v>system off gives 0.000</v>
      </c>
      <c r="I1415" s="125">
        <f>IF(ISBLANK(DOE21E!$AM104),"",DOE21E!$AM104)</f>
        <v>0</v>
      </c>
      <c r="J1415" s="878">
        <f>IF(ISBLANK(DOE21E!$AN104),"",DOE21E!$AN104)</f>
        <v>0</v>
      </c>
      <c r="K1415" s="37">
        <f>IF(ISBLANK(EnergyPlus1.0!$AL104),"",EnergyPlus1.0!$AL104)</f>
        <v>59.179837957736702</v>
      </c>
      <c r="L1415" s="886">
        <f>IF(ISBLANK(EnergyPlus1.0!$AM104),"",EnergyPlus1.0!$AM104)</f>
        <v>40298</v>
      </c>
      <c r="M1415" s="887">
        <f>IF(ISBLANK(EnergyPlus1.0!$AN104),"",EnergyPlus1.0!$AN104)</f>
        <v>4</v>
      </c>
      <c r="N1415" s="37">
        <f>IF(ISBLANK(CodyRun!$AL104),"",CodyRun!$AL104)</f>
        <v>60</v>
      </c>
      <c r="O1415" s="125">
        <f>IF(ISBLANK(CodyRun!$AM104),"",CodyRun!$AM104)</f>
        <v>278</v>
      </c>
      <c r="P1415" s="878">
        <f>IF(ISBLANK(CodyRun!$AN104),"",CodyRun!$AN104)</f>
        <v>23</v>
      </c>
      <c r="Q1415" s="37">
        <f>IF(ISBLANK('HOT3000'!$AL104),"",'HOT3000'!$AL104)</f>
        <v>57.97</v>
      </c>
      <c r="R1415" s="125">
        <f>IF(ISBLANK('HOT3000'!$AM104),"",'HOT3000'!$AM104)</f>
        <v>37899</v>
      </c>
      <c r="S1415" s="878">
        <f>IF(ISBLANK('HOT3000'!$AN104),"",'HOT3000'!$AN104)</f>
        <v>1</v>
      </c>
      <c r="T1415" s="37">
        <f>IF(ISBLANK(YourData!$AL104),"",YourData!$AL104)</f>
        <v>57.139383948125214</v>
      </c>
      <c r="U1415" s="886" t="str">
        <f>IF(ISBLANK(YourData!$AM104),"",YourData!$AM104)</f>
        <v>07-Nov</v>
      </c>
      <c r="V1415" s="887">
        <f>IF(ISBLANK(YourData!$AN104),"",YourData!$AN104)</f>
        <v>0</v>
      </c>
      <c r="W1415" s="36"/>
      <c r="X1415" s="125"/>
      <c r="Y1415" s="878"/>
      <c r="Z1415" s="36"/>
      <c r="AA1415" s="125"/>
      <c r="AB1415" s="878"/>
    </row>
    <row r="1416" spans="1:28">
      <c r="A1416" s="884" t="s">
        <v>480</v>
      </c>
      <c r="B1416" s="37">
        <f>IF(ISBLANK('TRNSYS-TUD'!$AL105),"",'TRNSYS-TUD'!$AL105)</f>
        <v>45.528399999999998</v>
      </c>
      <c r="C1416" s="11" t="str">
        <f>IF(ISBLANK('TRNSYS-TUD'!$AM105),"",'TRNSYS-TUD'!$AM105)</f>
        <v>30-Apr</v>
      </c>
      <c r="D1416" s="878">
        <f>IF(ISBLANK('TRNSYS-TUD'!$AN105),"",'TRNSYS-TUD'!$AN105)</f>
        <v>15</v>
      </c>
      <c r="E1416" s="37" t="str">
        <f>IF(ISBLANK('DOE22'!$AL105),"",'DOE22'!$AL105)</f>
        <v>system off gives 0.000</v>
      </c>
      <c r="F1416" s="125">
        <f>IF(ISBLANK('DOE22'!$AM105),"",'DOE22'!$AM105)</f>
        <v>0</v>
      </c>
      <c r="G1416" s="878">
        <f>IF(ISBLANK('DOE22'!$AN105),"",'DOE22'!$AN105)</f>
        <v>0</v>
      </c>
      <c r="H1416" s="37" t="str">
        <f>IF(ISBLANK(DOE21E!$AL105),"",DOE21E!$AL105)</f>
        <v>system off gives 0.000</v>
      </c>
      <c r="I1416" s="125">
        <f>IF(ISBLANK(DOE21E!$AM105),"",DOE21E!$AM105)</f>
        <v>0</v>
      </c>
      <c r="J1416" s="878">
        <f>IF(ISBLANK(DOE21E!$AN105),"",DOE21E!$AN105)</f>
        <v>0</v>
      </c>
      <c r="K1416" s="37">
        <f>IF(ISBLANK(EnergyPlus1.0!$AL105),"",EnergyPlus1.0!$AL105)</f>
        <v>47.8518048718039</v>
      </c>
      <c r="L1416" s="886">
        <f>IF(ISBLANK(EnergyPlus1.0!$AM105),"",EnergyPlus1.0!$AM105)</f>
        <v>40456</v>
      </c>
      <c r="M1416" s="887">
        <f>IF(ISBLANK(EnergyPlus1.0!$AN105),"",EnergyPlus1.0!$AN105)</f>
        <v>2</v>
      </c>
      <c r="N1416" s="37">
        <f>IF(ISBLANK(CodyRun!$AL105),"",CodyRun!$AL105)</f>
        <v>44</v>
      </c>
      <c r="O1416" s="125">
        <f>IF(ISBLANK(CodyRun!$AM105),"",CodyRun!$AM105)</f>
        <v>125</v>
      </c>
      <c r="P1416" s="878">
        <f>IF(ISBLANK(CodyRun!$AN105),"",CodyRun!$AN105)</f>
        <v>4</v>
      </c>
      <c r="Q1416" s="37">
        <f>IF(ISBLANK('HOT3000'!$AL105),"",'HOT3000'!$AL105)</f>
        <v>44.4</v>
      </c>
      <c r="R1416" s="125">
        <f>IF(ISBLANK('HOT3000'!$AM105),"",'HOT3000'!$AM105)</f>
        <v>37899</v>
      </c>
      <c r="S1416" s="878">
        <f>IF(ISBLANK('HOT3000'!$AN105),"",'HOT3000'!$AN105)</f>
        <v>1</v>
      </c>
      <c r="T1416" s="37">
        <f>IF(ISBLANK(YourData!$AL105),"",YourData!$AL105)</f>
        <v>45.098340753459524</v>
      </c>
      <c r="U1416" s="886" t="str">
        <f>IF(ISBLANK(YourData!$AM105),"",YourData!$AM105)</f>
        <v>07-Nov</v>
      </c>
      <c r="V1416" s="887">
        <f>IF(ISBLANK(YourData!$AN105),"",YourData!$AN105)</f>
        <v>0</v>
      </c>
      <c r="W1416" s="36"/>
      <c r="X1416" s="125"/>
      <c r="Y1416" s="878"/>
      <c r="Z1416" s="36"/>
      <c r="AA1416" s="125"/>
      <c r="AB1416" s="878"/>
    </row>
    <row r="1417" spans="1:28">
      <c r="A1417" s="884" t="s">
        <v>481</v>
      </c>
      <c r="B1417" s="37">
        <f>IF(ISBLANK('TRNSYS-TUD'!$AL106),"",'TRNSYS-TUD'!$AL106)</f>
        <v>29.593399999999999</v>
      </c>
      <c r="C1417" s="11" t="str">
        <f>IF(ISBLANK('TRNSYS-TUD'!$AM106),"",'TRNSYS-TUD'!$AM106)</f>
        <v>04-Jun</v>
      </c>
      <c r="D1417" s="878">
        <f>IF(ISBLANK('TRNSYS-TUD'!$AN106),"",'TRNSYS-TUD'!$AN106)</f>
        <v>15</v>
      </c>
      <c r="E1417" s="37" t="str">
        <f>IF(ISBLANK('DOE22'!$AL106),"",'DOE22'!$AL106)</f>
        <v>system off gives 0.000</v>
      </c>
      <c r="F1417" s="125">
        <f>IF(ISBLANK('DOE22'!$AM106),"",'DOE22'!$AM106)</f>
        <v>0</v>
      </c>
      <c r="G1417" s="878">
        <f>IF(ISBLANK('DOE22'!$AN106),"",'DOE22'!$AN106)</f>
        <v>0</v>
      </c>
      <c r="H1417" s="37" t="str">
        <f>IF(ISBLANK(DOE21E!$AL106),"",DOE21E!$AL106)</f>
        <v>system off gives 0.000</v>
      </c>
      <c r="I1417" s="125">
        <f>IF(ISBLANK(DOE21E!$AM106),"",DOE21E!$AM106)</f>
        <v>0</v>
      </c>
      <c r="J1417" s="878">
        <f>IF(ISBLANK(DOE21E!$AN106),"",DOE21E!$AN106)</f>
        <v>0</v>
      </c>
      <c r="K1417" s="37">
        <f>IF(ISBLANK(EnergyPlus1.0!$AL106),"",EnergyPlus1.0!$AL106)</f>
        <v>34.0277180193861</v>
      </c>
      <c r="L1417" s="886">
        <f>IF(ISBLANK(EnergyPlus1.0!$AM106),"",EnergyPlus1.0!$AM106)</f>
        <v>40286</v>
      </c>
      <c r="M1417" s="887">
        <f>IF(ISBLANK(EnergyPlus1.0!$AN106),"",EnergyPlus1.0!$AN106)</f>
        <v>18</v>
      </c>
      <c r="N1417" s="37">
        <f>IF(ISBLANK(CodyRun!$AL106),"",CodyRun!$AL106)</f>
        <v>28</v>
      </c>
      <c r="O1417" s="125">
        <f>IF(ISBLANK(CodyRun!$AM106),"",CodyRun!$AM106)</f>
        <v>92</v>
      </c>
      <c r="P1417" s="878">
        <f>IF(ISBLANK(CodyRun!$AN106),"",CodyRun!$AN106)</f>
        <v>10</v>
      </c>
      <c r="Q1417" s="37">
        <f>IF(ISBLANK('HOT3000'!$AL106),"",'HOT3000'!$AL106)</f>
        <v>33.68</v>
      </c>
      <c r="R1417" s="125">
        <f>IF(ISBLANK('HOT3000'!$AM106),"",'HOT3000'!$AM106)</f>
        <v>37712</v>
      </c>
      <c r="S1417" s="878">
        <f>IF(ISBLANK('HOT3000'!$AN106),"",'HOT3000'!$AN106)</f>
        <v>13</v>
      </c>
      <c r="T1417" s="37">
        <f>IF(ISBLANK(YourData!$AL106),"",YourData!$AL106)</f>
        <v>14.534205320400186</v>
      </c>
      <c r="U1417" s="886" t="str">
        <f>IF(ISBLANK(YourData!$AM106),"",YourData!$AM106)</f>
        <v>18-Apr</v>
      </c>
      <c r="V1417" s="887">
        <f>IF(ISBLANK(YourData!$AN106),"",YourData!$AN106)</f>
        <v>18</v>
      </c>
      <c r="W1417" s="36"/>
      <c r="X1417" s="125"/>
      <c r="Y1417" s="878"/>
      <c r="Z1417" s="36"/>
      <c r="AA1417" s="125"/>
      <c r="AB1417" s="878"/>
    </row>
    <row r="1418" spans="1:28">
      <c r="A1418" s="884" t="s">
        <v>482</v>
      </c>
      <c r="B1418" s="37">
        <f>IF(ISBLANK('TRNSYS-TUD'!$AL107),"",'TRNSYS-TUD'!$AL107)</f>
        <v>36.474899999999998</v>
      </c>
      <c r="C1418" s="11" t="str">
        <f>IF(ISBLANK('TRNSYS-TUD'!$AM107),"",'TRNSYS-TUD'!$AM107)</f>
        <v>21-Sep</v>
      </c>
      <c r="D1418" s="878">
        <f>IF(ISBLANK('TRNSYS-TUD'!$AN107),"",'TRNSYS-TUD'!$AN107)</f>
        <v>16</v>
      </c>
      <c r="E1418" s="37" t="str">
        <f>IF(ISBLANK('DOE22'!$AL107),"",'DOE22'!$AL107)</f>
        <v>system off gives 0.000</v>
      </c>
      <c r="F1418" s="125">
        <f>IF(ISBLANK('DOE22'!$AM107),"",'DOE22'!$AM107)</f>
        <v>0</v>
      </c>
      <c r="G1418" s="878">
        <f>IF(ISBLANK('DOE22'!$AN107),"",'DOE22'!$AN107)</f>
        <v>0</v>
      </c>
      <c r="H1418" s="37" t="str">
        <f>IF(ISBLANK(DOE21E!$AL107),"",DOE21E!$AL107)</f>
        <v>system off gives 0.000</v>
      </c>
      <c r="I1418" s="125">
        <f>IF(ISBLANK(DOE21E!$AM107),"",DOE21E!$AM107)</f>
        <v>0</v>
      </c>
      <c r="J1418" s="878">
        <f>IF(ISBLANK(DOE21E!$AN107),"",DOE21E!$AN107)</f>
        <v>0</v>
      </c>
      <c r="K1418" s="37">
        <f>IF(ISBLANK(EnergyPlus1.0!$AL107),"",EnergyPlus1.0!$AL107)</f>
        <v>36.0017477464257</v>
      </c>
      <c r="L1418" s="886">
        <f>IF(ISBLANK(EnergyPlus1.0!$AM107),"",EnergyPlus1.0!$AM107)</f>
        <v>40449</v>
      </c>
      <c r="M1418" s="887">
        <f>IF(ISBLANK(EnergyPlus1.0!$AN107),"",EnergyPlus1.0!$AN107)</f>
        <v>16</v>
      </c>
      <c r="N1418" s="37">
        <f>IF(ISBLANK(CodyRun!$AL107),"",CodyRun!$AL107)</f>
        <v>31</v>
      </c>
      <c r="O1418" s="125">
        <f>IF(ISBLANK(CodyRun!$AM107),"",CodyRun!$AM107)</f>
        <v>92</v>
      </c>
      <c r="P1418" s="878">
        <f>IF(ISBLANK(CodyRun!$AN107),"",CodyRun!$AN107)</f>
        <v>1</v>
      </c>
      <c r="Q1418" s="37">
        <f>IF(ISBLANK('HOT3000'!$AL107),"",'HOT3000'!$AL107)</f>
        <v>39.74</v>
      </c>
      <c r="R1418" s="125">
        <f>IF(ISBLANK('HOT3000'!$AM107),"",'HOT3000'!$AM107)</f>
        <v>37899</v>
      </c>
      <c r="S1418" s="878">
        <f>IF(ISBLANK('HOT3000'!$AN107),"",'HOT3000'!$AN107)</f>
        <v>1</v>
      </c>
      <c r="T1418" s="37">
        <f>IF(ISBLANK(YourData!$AL107),"",YourData!$AL107)</f>
        <v>27.009369856365918</v>
      </c>
      <c r="U1418" s="886" t="str">
        <f>IF(ISBLANK(YourData!$AM107),"",YourData!$AM107)</f>
        <v>28-Sep</v>
      </c>
      <c r="V1418" s="887">
        <f>IF(ISBLANK(YourData!$AN107),"",YourData!$AN107)</f>
        <v>18</v>
      </c>
      <c r="W1418" s="36"/>
      <c r="X1418" s="125"/>
      <c r="Y1418" s="878"/>
      <c r="Z1418" s="36"/>
      <c r="AA1418" s="125"/>
      <c r="AB1418" s="878"/>
    </row>
    <row r="1419" spans="1:28">
      <c r="A1419" s="884" t="s">
        <v>483</v>
      </c>
      <c r="B1419" s="37">
        <f>IF(ISBLANK('TRNSYS-TUD'!$AL108),"",'TRNSYS-TUD'!$AL108)</f>
        <v>17.124400000000001</v>
      </c>
      <c r="C1419" s="11" t="str">
        <f>IF(ISBLANK('TRNSYS-TUD'!$AM108),"",'TRNSYS-TUD'!$AM108)</f>
        <v>20-Jul</v>
      </c>
      <c r="D1419" s="878">
        <f>IF(ISBLANK('TRNSYS-TUD'!$AN108),"",'TRNSYS-TUD'!$AN108)</f>
        <v>15</v>
      </c>
      <c r="E1419" s="37" t="str">
        <f>IF(ISBLANK('DOE22'!$AL108),"",'DOE22'!$AL108)</f>
        <v>system off gives 0.000</v>
      </c>
      <c r="F1419" s="125">
        <f>IF(ISBLANK('DOE22'!$AM108),"",'DOE22'!$AM108)</f>
        <v>0</v>
      </c>
      <c r="G1419" s="878">
        <f>IF(ISBLANK('DOE22'!$AN108),"",'DOE22'!$AN108)</f>
        <v>0</v>
      </c>
      <c r="H1419" s="37" t="str">
        <f>IF(ISBLANK(DOE21E!$AL108),"",DOE21E!$AL108)</f>
        <v>system off gives 0.000</v>
      </c>
      <c r="I1419" s="125">
        <f>IF(ISBLANK(DOE21E!$AM108),"",DOE21E!$AM108)</f>
        <v>0</v>
      </c>
      <c r="J1419" s="878">
        <f>IF(ISBLANK(DOE21E!$AN108),"",DOE21E!$AN108)</f>
        <v>0</v>
      </c>
      <c r="K1419" s="37">
        <f>IF(ISBLANK(EnergyPlus1.0!$AL108),"",EnergyPlus1.0!$AL108)</f>
        <v>19.226982775192901</v>
      </c>
      <c r="L1419" s="886">
        <f>IF(ISBLANK(EnergyPlus1.0!$AM108),"",EnergyPlus1.0!$AM108)</f>
        <v>40286</v>
      </c>
      <c r="M1419" s="887">
        <f>IF(ISBLANK(EnergyPlus1.0!$AN108),"",EnergyPlus1.0!$AN108)</f>
        <v>17</v>
      </c>
      <c r="N1419" s="37">
        <f>IF(ISBLANK(CodyRun!$AL108),"",CodyRun!$AL108)</f>
        <v>19</v>
      </c>
      <c r="O1419" s="125">
        <f>IF(ISBLANK(CodyRun!$AM108),"",CodyRun!$AM108)</f>
        <v>92</v>
      </c>
      <c r="P1419" s="878">
        <f>IF(ISBLANK(CodyRun!$AN108),"",CodyRun!$AN108)</f>
        <v>10</v>
      </c>
      <c r="Q1419" s="37">
        <f>IF(ISBLANK('HOT3000'!$AL108),"",'HOT3000'!$AL108)</f>
        <v>20.14</v>
      </c>
      <c r="R1419" s="125">
        <f>IF(ISBLANK('HOT3000'!$AM108),"",'HOT3000'!$AM108)</f>
        <v>37712</v>
      </c>
      <c r="S1419" s="878">
        <f>IF(ISBLANK('HOT3000'!$AN108),"",'HOT3000'!$AN108)</f>
        <v>12</v>
      </c>
      <c r="T1419" s="37">
        <f>IF(ISBLANK(YourData!$AL108),"",YourData!$AL108)</f>
        <v>8.1849329975645411</v>
      </c>
      <c r="U1419" s="886" t="str">
        <f>IF(ISBLANK(YourData!$AM108),"",YourData!$AM108)</f>
        <v>18-Apr</v>
      </c>
      <c r="V1419" s="887">
        <f>IF(ISBLANK(YourData!$AN108),"",YourData!$AN108)</f>
        <v>17</v>
      </c>
      <c r="W1419" s="36"/>
      <c r="X1419" s="125"/>
      <c r="Y1419" s="878"/>
      <c r="Z1419" s="36"/>
      <c r="AA1419" s="125"/>
      <c r="AB1419" s="878"/>
    </row>
    <row r="1420" spans="1:28">
      <c r="A1420" s="15"/>
      <c r="B1420" s="16"/>
      <c r="C1420" s="16"/>
      <c r="D1420" s="16"/>
      <c r="E1420" s="123"/>
      <c r="F1420" s="125"/>
      <c r="G1420" s="114"/>
      <c r="H1420" s="123"/>
      <c r="I1420" s="125"/>
      <c r="J1420" s="114"/>
      <c r="K1420" s="123"/>
      <c r="L1420" s="16"/>
      <c r="M1420" s="114"/>
      <c r="N1420" s="119"/>
      <c r="P1420" s="115"/>
      <c r="Q1420" s="119"/>
      <c r="R1420" s="2"/>
      <c r="S1420" s="114"/>
      <c r="T1420" s="2"/>
      <c r="U1420" s="2"/>
      <c r="V1420" s="114"/>
      <c r="W1420" s="2"/>
      <c r="X1420" s="2"/>
      <c r="Y1420" s="2"/>
      <c r="Z1420" s="2"/>
      <c r="AA1420" s="2"/>
      <c r="AB1420" s="2"/>
    </row>
    <row r="1421" spans="1:28">
      <c r="A1421" s="15"/>
      <c r="B1421" s="16"/>
      <c r="C1421" s="16"/>
      <c r="D1421" s="16"/>
      <c r="E1421" s="16"/>
      <c r="F1421" s="125"/>
      <c r="G1421" s="114"/>
      <c r="H1421" s="123"/>
      <c r="I1421" s="125"/>
      <c r="J1421" s="114"/>
      <c r="K1421" s="16"/>
      <c r="L1421" s="16"/>
      <c r="M1421" s="114"/>
      <c r="P1421" s="115"/>
      <c r="R1421" s="2"/>
      <c r="S1421" s="114"/>
      <c r="T1421" s="2"/>
      <c r="U1421" s="2"/>
      <c r="V1421" s="2"/>
      <c r="W1421" s="2"/>
      <c r="X1421" s="2"/>
      <c r="Y1421" s="2"/>
      <c r="Z1421" s="2"/>
      <c r="AA1421" s="2"/>
      <c r="AB1421" s="2"/>
    </row>
    <row r="1422" spans="1:28">
      <c r="A1422" s="15"/>
      <c r="B1422" s="16"/>
      <c r="C1422" s="16"/>
      <c r="D1422" s="16"/>
      <c r="E1422" s="16"/>
      <c r="F1422" s="125"/>
      <c r="G1422" s="114"/>
      <c r="H1422" s="123"/>
      <c r="I1422" s="125"/>
      <c r="J1422" s="114"/>
      <c r="K1422" s="16"/>
      <c r="L1422" s="16"/>
      <c r="M1422" s="114"/>
      <c r="P1422" s="115"/>
      <c r="R1422" s="2"/>
      <c r="S1422" s="114"/>
      <c r="T1422" s="2"/>
      <c r="U1422" s="2"/>
      <c r="V1422" s="2"/>
      <c r="W1422" s="2"/>
      <c r="X1422" s="2"/>
      <c r="Y1422" s="2"/>
      <c r="Z1422" s="2"/>
      <c r="AA1422" s="2"/>
      <c r="AB1422" s="2"/>
    </row>
    <row r="1423" spans="1:28">
      <c r="A1423" s="15"/>
      <c r="B1423" s="16"/>
      <c r="C1423" s="16"/>
      <c r="D1423" s="16"/>
      <c r="E1423" s="16"/>
      <c r="F1423" s="125"/>
      <c r="G1423" s="114"/>
      <c r="H1423" s="123"/>
      <c r="I1423" s="125"/>
      <c r="J1423" s="114"/>
      <c r="K1423" s="16"/>
      <c r="L1423" s="16"/>
      <c r="M1423" s="114"/>
      <c r="P1423" s="115"/>
      <c r="R1423" s="2"/>
      <c r="S1423" s="114"/>
      <c r="T1423" s="2"/>
      <c r="U1423" s="2"/>
      <c r="V1423" s="2"/>
      <c r="W1423" s="2"/>
      <c r="X1423" s="2"/>
      <c r="Y1423" s="2"/>
      <c r="Z1423" s="2"/>
      <c r="AA1423" s="2"/>
      <c r="AB1423" s="2"/>
    </row>
    <row r="1424" spans="1:28">
      <c r="A1424" s="15"/>
      <c r="B1424" s="16"/>
      <c r="C1424" s="16"/>
      <c r="D1424" s="16"/>
      <c r="E1424" s="16"/>
      <c r="F1424" s="125"/>
      <c r="G1424" s="16"/>
      <c r="H1424" s="123"/>
      <c r="I1424" s="125"/>
      <c r="J1424" s="114"/>
      <c r="K1424" s="16"/>
      <c r="L1424" s="16"/>
      <c r="M1424" s="114"/>
      <c r="P1424" s="115"/>
      <c r="R1424" s="2"/>
      <c r="S1424" s="114"/>
      <c r="T1424" s="2"/>
      <c r="U1424" s="2"/>
      <c r="V1424" s="2"/>
      <c r="W1424" s="2"/>
      <c r="X1424" s="2"/>
      <c r="Y1424" s="2"/>
      <c r="Z1424" s="2"/>
      <c r="AA1424" s="2"/>
      <c r="AB1424" s="2"/>
    </row>
    <row r="1425" spans="1:28">
      <c r="A1425" s="15"/>
      <c r="B1425" s="16"/>
      <c r="C1425" s="16"/>
      <c r="D1425" s="16"/>
      <c r="E1425" s="16"/>
      <c r="F1425" s="125"/>
      <c r="G1425" s="16"/>
      <c r="H1425" s="123"/>
      <c r="I1425" s="125"/>
      <c r="J1425" s="114"/>
      <c r="K1425" s="16"/>
      <c r="L1425" s="16"/>
      <c r="M1425" s="114"/>
      <c r="P1425" s="115"/>
      <c r="R1425" s="2"/>
      <c r="S1425" s="114"/>
      <c r="T1425" s="2"/>
      <c r="U1425" s="2"/>
      <c r="V1425" s="2"/>
      <c r="W1425" s="2"/>
      <c r="X1425" s="2"/>
      <c r="Y1425" s="2"/>
      <c r="Z1425" s="2"/>
      <c r="AA1425" s="2"/>
      <c r="AB1425" s="2"/>
    </row>
    <row r="1426" spans="1:28">
      <c r="A1426" s="184" t="s">
        <v>416</v>
      </c>
      <c r="B1426" s="16"/>
      <c r="C1426" s="16"/>
      <c r="D1426" s="16"/>
      <c r="E1426" s="16"/>
      <c r="F1426" s="125"/>
      <c r="G1426" s="16"/>
      <c r="H1426" s="123"/>
      <c r="I1426" s="125"/>
      <c r="J1426" s="114"/>
      <c r="K1426" s="16"/>
      <c r="L1426" s="16"/>
      <c r="M1426" s="114"/>
      <c r="P1426" s="115"/>
      <c r="R1426" s="2"/>
      <c r="S1426" s="114"/>
      <c r="T1426" s="2"/>
      <c r="U1426" s="2"/>
      <c r="V1426" s="2"/>
      <c r="W1426" s="2"/>
      <c r="X1426" s="2"/>
      <c r="Y1426" s="2"/>
      <c r="Z1426" s="2"/>
      <c r="AA1426" s="2"/>
      <c r="AB1426" s="2"/>
    </row>
    <row r="1427" spans="1:28">
      <c r="A1427" s="15"/>
      <c r="B1427" s="16"/>
      <c r="C1427" s="16"/>
      <c r="D1427" s="16"/>
      <c r="E1427" s="16"/>
      <c r="F1427" s="125"/>
      <c r="G1427" s="16"/>
      <c r="H1427" s="123"/>
      <c r="I1427" s="125"/>
      <c r="J1427" s="114"/>
      <c r="K1427" s="16"/>
      <c r="L1427" s="16"/>
      <c r="M1427" s="114"/>
      <c r="P1427" s="115"/>
      <c r="R1427" s="2"/>
      <c r="S1427" s="114"/>
      <c r="T1427" s="2"/>
      <c r="U1427" s="2"/>
      <c r="V1427" s="2"/>
      <c r="W1427" s="2"/>
      <c r="X1427" s="2"/>
      <c r="Y1427" s="2"/>
      <c r="Z1427" s="2"/>
      <c r="AA1427" s="2"/>
      <c r="AB1427" s="2"/>
    </row>
    <row r="1428" spans="1:28">
      <c r="A1428" s="184"/>
      <c r="B1428" s="16"/>
      <c r="C1428" s="16"/>
      <c r="D1428" s="16"/>
      <c r="E1428" s="16"/>
      <c r="F1428" s="125"/>
      <c r="G1428" s="16"/>
      <c r="H1428" s="123"/>
      <c r="I1428" s="125"/>
      <c r="J1428" s="114"/>
      <c r="K1428" s="16"/>
      <c r="L1428" s="16"/>
      <c r="M1428" s="114"/>
      <c r="P1428" s="115"/>
      <c r="R1428" s="2"/>
      <c r="S1428" s="114"/>
      <c r="T1428" s="2"/>
      <c r="U1428" s="2"/>
      <c r="V1428" s="2"/>
      <c r="W1428" s="2"/>
      <c r="X1428" s="2"/>
      <c r="Y1428" s="2"/>
      <c r="Z1428" s="2"/>
      <c r="AA1428" s="2"/>
      <c r="AB1428" s="2"/>
    </row>
    <row r="1429" spans="1:28">
      <c r="F1429" s="105"/>
      <c r="H1429" s="119"/>
      <c r="I1429" s="105"/>
      <c r="J1429" s="115"/>
      <c r="M1429" s="115"/>
      <c r="P1429" s="115"/>
      <c r="S1429" s="115"/>
    </row>
    <row r="1430" spans="1:28">
      <c r="F1430" s="105"/>
      <c r="H1430" s="119"/>
      <c r="J1430" s="115"/>
      <c r="M1430" s="115"/>
      <c r="P1430" s="115"/>
      <c r="S1430" s="115"/>
    </row>
    <row r="1431" spans="1:28">
      <c r="A1431" s="2"/>
      <c r="B1431" s="13"/>
      <c r="C1431" s="13"/>
      <c r="D1431" s="13"/>
      <c r="E1431" s="13"/>
      <c r="F1431" s="13"/>
      <c r="G1431" s="13"/>
      <c r="H1431" s="37"/>
      <c r="I1431" s="13"/>
      <c r="J1431" s="114"/>
      <c r="K1431" s="13"/>
      <c r="L1431" s="13"/>
      <c r="M1431" s="114"/>
      <c r="P1431" s="115"/>
      <c r="R1431" s="2"/>
      <c r="S1431" s="114"/>
      <c r="T1431" s="2"/>
      <c r="U1431" s="2"/>
      <c r="V1431" s="2"/>
      <c r="W1431" s="2"/>
      <c r="X1431" s="2"/>
      <c r="Y1431" s="2"/>
      <c r="Z1431" s="2"/>
      <c r="AA1431" s="2"/>
      <c r="AB1431" s="2"/>
    </row>
    <row r="1432" spans="1:28">
      <c r="A1432" s="2"/>
      <c r="B1432" s="13"/>
      <c r="C1432" s="13"/>
      <c r="D1432" s="13"/>
      <c r="E1432" s="13"/>
      <c r="F1432" s="13"/>
      <c r="G1432" s="13"/>
      <c r="H1432" s="37"/>
      <c r="I1432" s="13"/>
      <c r="J1432" s="114"/>
      <c r="K1432" s="13"/>
      <c r="L1432" s="13"/>
      <c r="M1432" s="114"/>
      <c r="P1432" s="115"/>
      <c r="R1432" s="2"/>
      <c r="S1432" s="114"/>
      <c r="T1432" s="2"/>
      <c r="U1432" s="2"/>
      <c r="V1432" s="2"/>
      <c r="W1432" s="2"/>
      <c r="X1432" s="2"/>
      <c r="Y1432" s="2"/>
      <c r="Z1432" s="2"/>
      <c r="AA1432" s="2"/>
      <c r="AB1432" s="2"/>
    </row>
    <row r="1433" spans="1:28">
      <c r="H1433" s="119"/>
      <c r="M1433" s="115"/>
      <c r="P1433" s="115"/>
      <c r="S1433" s="115"/>
    </row>
    <row r="1434" spans="1:28">
      <c r="H1434" s="119"/>
      <c r="M1434" s="115"/>
      <c r="P1434" s="115"/>
      <c r="S1434" s="115"/>
    </row>
    <row r="1435" spans="1:28">
      <c r="H1435" s="119"/>
      <c r="M1435" s="115"/>
      <c r="P1435" s="115"/>
      <c r="S1435" s="115"/>
    </row>
    <row r="1436" spans="1:28">
      <c r="H1436" s="119"/>
      <c r="M1436" s="115"/>
      <c r="P1436" s="115"/>
      <c r="S1436" s="115"/>
    </row>
    <row r="1437" spans="1:28">
      <c r="H1437" s="119"/>
      <c r="M1437" s="115"/>
      <c r="P1437" s="115"/>
      <c r="S1437" s="115"/>
    </row>
    <row r="1438" spans="1:28">
      <c r="H1438" s="119"/>
      <c r="M1438" s="115"/>
      <c r="P1438" s="115"/>
      <c r="S1438" s="115"/>
    </row>
    <row r="1439" spans="1:28">
      <c r="H1439" s="119"/>
      <c r="M1439" s="115"/>
      <c r="P1439" s="115"/>
      <c r="S1439" s="115"/>
    </row>
    <row r="1440" spans="1:28">
      <c r="H1440" s="119"/>
      <c r="M1440" s="115"/>
      <c r="P1440" s="115"/>
      <c r="S1440" s="115"/>
    </row>
    <row r="1441" spans="1:28">
      <c r="H1441" s="119"/>
      <c r="M1441" s="115"/>
      <c r="P1441" s="115"/>
      <c r="S1441" s="115"/>
    </row>
    <row r="1442" spans="1:28">
      <c r="A1442" s="2"/>
      <c r="B1442" s="10"/>
      <c r="C1442" s="10"/>
      <c r="D1442" s="10"/>
      <c r="E1442" s="10"/>
      <c r="F1442" s="10"/>
      <c r="G1442" s="10"/>
      <c r="H1442" s="34"/>
      <c r="I1442" s="10"/>
      <c r="J1442" s="10"/>
      <c r="K1442" s="11"/>
      <c r="L1442" s="11"/>
      <c r="M1442" s="321"/>
      <c r="P1442" s="115"/>
      <c r="R1442" s="2"/>
      <c r="S1442" s="114"/>
      <c r="T1442" s="2"/>
      <c r="U1442" s="2"/>
      <c r="V1442" s="2"/>
      <c r="W1442" s="2"/>
      <c r="X1442" s="2"/>
      <c r="Y1442" s="2"/>
      <c r="Z1442" s="2"/>
      <c r="AA1442" s="2"/>
      <c r="AB1442" s="2"/>
    </row>
    <row r="1443" spans="1:28">
      <c r="A1443" s="2"/>
      <c r="B1443" s="10"/>
      <c r="C1443" s="10"/>
      <c r="D1443" s="10"/>
      <c r="E1443" s="10"/>
      <c r="F1443" s="10"/>
      <c r="G1443" s="10"/>
      <c r="H1443" s="34"/>
      <c r="I1443" s="10"/>
      <c r="J1443" s="10"/>
      <c r="K1443" s="11"/>
      <c r="L1443" s="11"/>
      <c r="M1443" s="321"/>
      <c r="P1443" s="115"/>
      <c r="R1443" s="2"/>
      <c r="S1443" s="114"/>
      <c r="T1443" s="2"/>
      <c r="U1443" s="2"/>
      <c r="V1443" s="2"/>
      <c r="W1443" s="2"/>
      <c r="X1443" s="2"/>
      <c r="Y1443" s="2"/>
      <c r="Z1443" s="2"/>
      <c r="AA1443" s="2"/>
      <c r="AB1443" s="2"/>
    </row>
    <row r="1444" spans="1:28">
      <c r="A1444" s="2"/>
      <c r="B1444" s="12"/>
      <c r="C1444" s="12"/>
      <c r="D1444" s="12"/>
      <c r="E1444" s="12"/>
      <c r="F1444" s="12"/>
      <c r="G1444" s="12"/>
      <c r="H1444" s="36"/>
      <c r="I1444" s="12"/>
      <c r="J1444" s="12"/>
      <c r="K1444" s="12"/>
      <c r="L1444" s="12"/>
      <c r="M1444" s="114"/>
      <c r="P1444" s="115"/>
      <c r="R1444" s="2"/>
      <c r="S1444" s="114"/>
      <c r="T1444" s="2"/>
      <c r="U1444" s="2"/>
      <c r="V1444" s="2"/>
      <c r="W1444" s="2"/>
      <c r="X1444" s="2"/>
      <c r="Y1444" s="2"/>
      <c r="Z1444" s="2"/>
      <c r="AA1444" s="2"/>
      <c r="AB1444" s="2"/>
    </row>
    <row r="1445" spans="1:28">
      <c r="A1445" s="2"/>
      <c r="B1445" s="12"/>
      <c r="C1445" s="12"/>
      <c r="D1445" s="12"/>
      <c r="E1445" s="12"/>
      <c r="F1445" s="12"/>
      <c r="G1445" s="12"/>
      <c r="H1445" s="36"/>
      <c r="I1445" s="12"/>
      <c r="J1445" s="12"/>
      <c r="K1445" s="12"/>
      <c r="L1445" s="12"/>
      <c r="M1445" s="114"/>
      <c r="P1445" s="115"/>
      <c r="R1445" s="2"/>
      <c r="S1445" s="114"/>
      <c r="T1445" s="2"/>
      <c r="U1445" s="2"/>
      <c r="V1445" s="2"/>
      <c r="W1445" s="2"/>
      <c r="X1445" s="2"/>
      <c r="Y1445" s="2"/>
      <c r="Z1445" s="2"/>
      <c r="AA1445" s="2"/>
      <c r="AB1445" s="2"/>
    </row>
    <row r="1446" spans="1:28">
      <c r="A1446" s="2"/>
      <c r="B1446" s="12"/>
      <c r="C1446" s="12"/>
      <c r="D1446" s="12"/>
      <c r="E1446" s="12"/>
      <c r="F1446" s="12"/>
      <c r="G1446" s="12"/>
      <c r="H1446" s="36"/>
      <c r="I1446" s="12"/>
      <c r="J1446" s="12"/>
      <c r="K1446" s="12"/>
      <c r="L1446" s="12"/>
      <c r="M1446" s="114"/>
      <c r="P1446" s="115"/>
      <c r="R1446" s="2"/>
      <c r="S1446" s="114"/>
      <c r="T1446" s="2"/>
      <c r="U1446" s="2"/>
      <c r="V1446" s="2"/>
      <c r="W1446" s="2"/>
      <c r="X1446" s="2"/>
      <c r="Y1446" s="2"/>
      <c r="Z1446" s="2"/>
      <c r="AA1446" s="2"/>
      <c r="AB1446" s="2"/>
    </row>
    <row r="1447" spans="1:28">
      <c r="A1447" s="2"/>
      <c r="B1447" s="12"/>
      <c r="C1447" s="12"/>
      <c r="D1447" s="12"/>
      <c r="E1447" s="12"/>
      <c r="F1447" s="12"/>
      <c r="G1447" s="12"/>
      <c r="H1447" s="36"/>
      <c r="I1447" s="12"/>
      <c r="J1447" s="12"/>
      <c r="K1447" s="12"/>
      <c r="L1447" s="12"/>
      <c r="M1447" s="114"/>
      <c r="P1447" s="115"/>
      <c r="R1447" s="2"/>
      <c r="S1447" s="114"/>
      <c r="T1447" s="2"/>
      <c r="U1447" s="2"/>
      <c r="V1447" s="2"/>
      <c r="W1447" s="2"/>
      <c r="X1447" s="2"/>
      <c r="Y1447" s="2"/>
      <c r="Z1447" s="2"/>
      <c r="AA1447" s="2"/>
      <c r="AB1447" s="2"/>
    </row>
    <row r="1448" spans="1:28">
      <c r="A1448" s="2"/>
      <c r="B1448" s="12"/>
      <c r="C1448" s="12"/>
      <c r="D1448" s="12"/>
      <c r="E1448" s="12"/>
      <c r="F1448" s="12"/>
      <c r="G1448" s="12"/>
      <c r="H1448" s="36"/>
      <c r="I1448" s="12"/>
      <c r="J1448" s="12"/>
      <c r="K1448" s="12"/>
      <c r="L1448" s="12"/>
      <c r="M1448" s="114"/>
      <c r="P1448" s="115"/>
      <c r="R1448" s="2"/>
      <c r="S1448" s="114"/>
      <c r="T1448" s="2"/>
      <c r="U1448" s="2"/>
      <c r="V1448" s="2"/>
      <c r="W1448" s="2"/>
      <c r="X1448" s="2"/>
      <c r="Y1448" s="2"/>
      <c r="Z1448" s="2"/>
      <c r="AA1448" s="2"/>
      <c r="AB1448" s="2"/>
    </row>
    <row r="1449" spans="1:28">
      <c r="A1449" s="2"/>
      <c r="B1449" s="12"/>
      <c r="C1449" s="12"/>
      <c r="D1449" s="12"/>
      <c r="E1449" s="12"/>
      <c r="F1449" s="12"/>
      <c r="G1449" s="12"/>
      <c r="H1449" s="36"/>
      <c r="I1449" s="12"/>
      <c r="J1449" s="12"/>
      <c r="K1449" s="12"/>
      <c r="L1449" s="12"/>
      <c r="M1449" s="114"/>
      <c r="P1449" s="115"/>
      <c r="R1449" s="2"/>
      <c r="S1449" s="114"/>
      <c r="T1449" s="2"/>
      <c r="U1449" s="2"/>
      <c r="V1449" s="2"/>
      <c r="W1449" s="2"/>
      <c r="X1449" s="2"/>
      <c r="Y1449" s="2"/>
      <c r="Z1449" s="2"/>
      <c r="AA1449" s="2"/>
      <c r="AB1449" s="2"/>
    </row>
    <row r="1450" spans="1:28">
      <c r="A1450" s="184" t="s">
        <v>392</v>
      </c>
      <c r="B1450" s="12"/>
      <c r="C1450" s="12"/>
      <c r="D1450" s="12"/>
      <c r="E1450" s="12"/>
      <c r="F1450" s="12"/>
      <c r="G1450" s="12"/>
      <c r="H1450" s="36"/>
      <c r="I1450" s="12"/>
      <c r="J1450" s="12"/>
      <c r="K1450" s="12"/>
      <c r="L1450" s="12"/>
      <c r="M1450" s="114"/>
      <c r="R1450" s="2"/>
      <c r="S1450" s="114"/>
      <c r="T1450" s="2"/>
      <c r="U1450" s="2"/>
      <c r="V1450" s="2"/>
      <c r="W1450" s="2"/>
      <c r="X1450" s="2"/>
      <c r="Y1450" s="2"/>
      <c r="Z1450" s="2"/>
      <c r="AA1450" s="2"/>
      <c r="AB1450" s="2"/>
    </row>
    <row r="1451" spans="1:28">
      <c r="A1451" s="2"/>
      <c r="B1451" s="12"/>
      <c r="C1451" s="12"/>
      <c r="D1451" s="12"/>
      <c r="E1451" s="12"/>
      <c r="F1451" s="12"/>
      <c r="G1451" s="12"/>
      <c r="H1451" s="36"/>
      <c r="I1451" s="12"/>
      <c r="J1451" s="12"/>
      <c r="K1451" s="12"/>
      <c r="L1451" s="12"/>
      <c r="M1451" s="12"/>
      <c r="R1451" s="2"/>
      <c r="S1451" s="114"/>
      <c r="T1451" s="2"/>
      <c r="U1451" s="2"/>
      <c r="V1451" s="2"/>
      <c r="W1451" s="2"/>
      <c r="X1451" s="2"/>
      <c r="Y1451" s="2"/>
      <c r="Z1451" s="2"/>
      <c r="AA1451" s="2"/>
      <c r="AB1451" s="2"/>
    </row>
    <row r="1452" spans="1:28">
      <c r="A1452" s="2"/>
      <c r="B1452" s="12"/>
      <c r="C1452" s="12"/>
      <c r="D1452" s="12"/>
      <c r="E1452" s="12"/>
      <c r="F1452" s="12"/>
      <c r="G1452" s="12"/>
      <c r="H1452" s="36"/>
      <c r="I1452" s="12"/>
      <c r="J1452" s="12"/>
      <c r="K1452" s="12"/>
      <c r="L1452" s="12"/>
      <c r="M1452" s="12"/>
      <c r="R1452" s="2"/>
      <c r="S1452" s="114"/>
      <c r="T1452" s="2"/>
      <c r="U1452" s="2"/>
      <c r="V1452" s="2"/>
      <c r="W1452" s="2"/>
      <c r="X1452" s="2"/>
      <c r="Y1452" s="2"/>
      <c r="Z1452" s="2"/>
      <c r="AA1452" s="2"/>
      <c r="AB1452" s="2"/>
    </row>
    <row r="1453" spans="1:28">
      <c r="A1453" s="2"/>
      <c r="B1453" s="12"/>
      <c r="C1453" s="12"/>
      <c r="D1453" s="12"/>
      <c r="E1453" s="12"/>
      <c r="F1453" s="12"/>
      <c r="G1453" s="12"/>
      <c r="H1453" s="36"/>
      <c r="I1453" s="12"/>
      <c r="J1453" s="12"/>
      <c r="K1453" s="12"/>
      <c r="L1453" s="12"/>
      <c r="M1453" s="12"/>
      <c r="R1453" s="2"/>
      <c r="S1453" s="114"/>
      <c r="T1453" s="2"/>
      <c r="U1453" s="2"/>
      <c r="V1453" s="2"/>
      <c r="W1453" s="2"/>
      <c r="X1453" s="2"/>
      <c r="Y1453" s="2"/>
      <c r="Z1453" s="2"/>
      <c r="AA1453" s="2"/>
      <c r="AB1453" s="2"/>
    </row>
    <row r="1454" spans="1:28">
      <c r="A1454" s="2"/>
      <c r="B1454" s="12"/>
      <c r="C1454" s="12"/>
      <c r="D1454" s="12"/>
      <c r="E1454" s="12"/>
      <c r="F1454" s="12"/>
      <c r="G1454" s="12"/>
      <c r="H1454" s="36"/>
      <c r="I1454" s="12"/>
      <c r="J1454" s="12"/>
      <c r="K1454" s="12"/>
      <c r="L1454" s="12"/>
      <c r="M1454" s="12"/>
      <c r="R1454" s="2"/>
      <c r="S1454" s="2"/>
      <c r="T1454" s="2"/>
      <c r="U1454" s="2"/>
      <c r="V1454" s="2"/>
      <c r="W1454" s="2"/>
      <c r="X1454" s="2"/>
      <c r="Y1454" s="2"/>
      <c r="Z1454" s="2"/>
      <c r="AA1454" s="2"/>
      <c r="AB1454" s="2"/>
    </row>
    <row r="1455" spans="1:28">
      <c r="A1455" s="110"/>
      <c r="B1455" s="12"/>
      <c r="C1455" s="12"/>
      <c r="D1455" s="12"/>
      <c r="E1455" s="12"/>
      <c r="F1455" s="12"/>
      <c r="G1455" s="12"/>
      <c r="H1455" s="36"/>
      <c r="I1455" s="12"/>
      <c r="J1455" s="12"/>
      <c r="K1455" s="12"/>
      <c r="L1455" s="12"/>
      <c r="M1455" s="12"/>
      <c r="R1455" s="2"/>
      <c r="S1455" s="2"/>
      <c r="T1455" s="2"/>
      <c r="U1455" s="2"/>
      <c r="V1455" s="2"/>
      <c r="W1455" s="2"/>
      <c r="X1455" s="2"/>
      <c r="Y1455" s="2"/>
      <c r="Z1455" s="2"/>
      <c r="AA1455" s="2"/>
      <c r="AB1455" s="2"/>
    </row>
    <row r="1456" spans="1:28">
      <c r="A1456" s="2"/>
      <c r="B1456" s="12"/>
      <c r="C1456" s="12"/>
      <c r="D1456" s="12"/>
      <c r="E1456" s="12"/>
      <c r="F1456" s="12"/>
      <c r="G1456" s="12"/>
      <c r="H1456" s="36"/>
      <c r="I1456" s="12"/>
      <c r="J1456" s="12"/>
      <c r="K1456" s="12"/>
      <c r="L1456" s="12"/>
      <c r="M1456" s="12"/>
      <c r="R1456" s="2"/>
      <c r="S1456" s="2"/>
      <c r="T1456" s="2"/>
      <c r="U1456" s="2"/>
      <c r="V1456" s="2"/>
      <c r="W1456" s="2"/>
      <c r="X1456" s="2"/>
      <c r="Y1456" s="2"/>
      <c r="Z1456" s="2"/>
      <c r="AA1456" s="2"/>
      <c r="AB1456" s="2"/>
    </row>
    <row r="1457" spans="1:28">
      <c r="A1457" t="s">
        <v>346</v>
      </c>
      <c r="D1457" t="s">
        <v>10</v>
      </c>
      <c r="H1457" s="36"/>
      <c r="I1457" s="12"/>
      <c r="J1457" s="12"/>
      <c r="K1457" s="12"/>
      <c r="L1457" s="12"/>
      <c r="M1457" s="12"/>
      <c r="R1457" s="2"/>
      <c r="S1457" s="2"/>
      <c r="T1457" s="2"/>
      <c r="U1457" s="2"/>
      <c r="V1457" s="2"/>
      <c r="W1457" s="2"/>
      <c r="X1457" s="2"/>
      <c r="Y1457" s="2"/>
      <c r="Z1457" s="2"/>
      <c r="AA1457" s="2"/>
      <c r="AB1457" s="2"/>
    </row>
    <row r="1458" spans="1:28">
      <c r="A1458" s="2"/>
      <c r="B1458" s="10"/>
      <c r="C1458" s="10"/>
      <c r="D1458" s="10"/>
      <c r="E1458" s="10"/>
      <c r="F1458" s="10"/>
      <c r="G1458" s="10"/>
      <c r="H1458" s="10"/>
      <c r="I1458" s="12"/>
      <c r="J1458" s="12"/>
      <c r="K1458" s="12"/>
      <c r="L1458" s="12"/>
      <c r="M1458" s="12"/>
      <c r="R1458" s="2"/>
      <c r="S1458" s="2"/>
      <c r="T1458" s="2"/>
      <c r="U1458" s="2"/>
      <c r="V1458" s="2"/>
      <c r="W1458" s="2"/>
      <c r="X1458" s="2"/>
      <c r="Y1458" s="2"/>
      <c r="Z1458" s="2"/>
      <c r="AA1458" s="2"/>
      <c r="AB1458" s="2"/>
    </row>
    <row r="1459" spans="1:28">
      <c r="A1459" s="2"/>
      <c r="B1459" s="10" t="s">
        <v>237</v>
      </c>
      <c r="C1459" s="10" t="s">
        <v>249</v>
      </c>
      <c r="D1459" s="10" t="s">
        <v>250</v>
      </c>
      <c r="E1459" s="10" t="s">
        <v>357</v>
      </c>
      <c r="F1459" s="10" t="s">
        <v>304</v>
      </c>
      <c r="G1459" s="10" t="s">
        <v>384</v>
      </c>
      <c r="H1459" s="10" t="str">
        <f>YourData!$J$4</f>
        <v>Tested Prg</v>
      </c>
      <c r="I1459" s="10" t="s">
        <v>415</v>
      </c>
      <c r="J1459" s="10" t="s">
        <v>415</v>
      </c>
      <c r="L1459" s="12"/>
      <c r="M1459" s="12"/>
      <c r="R1459" s="2"/>
      <c r="S1459" s="2"/>
      <c r="T1459" s="2"/>
      <c r="U1459" s="2"/>
      <c r="V1459" s="2"/>
      <c r="W1459" s="2"/>
      <c r="X1459" s="2"/>
      <c r="Y1459" s="2"/>
      <c r="Z1459" s="2"/>
      <c r="AA1459" s="2"/>
      <c r="AB1459" s="2"/>
    </row>
    <row r="1460" spans="1:28">
      <c r="A1460" s="2" t="s">
        <v>454</v>
      </c>
      <c r="B1460" s="114">
        <f>IF(AND(ISNUMBER(B141),ISNUMBER(B$140)),(B141-B$140),"")</f>
        <v>4339.6025933843266</v>
      </c>
      <c r="C1460" s="114">
        <f t="shared" ref="C1460:J1460" si="12">IF(AND(ISNUMBER(C141),ISNUMBER(C$140)),(C141-C$140),"")</f>
        <v>4629</v>
      </c>
      <c r="D1460" s="114">
        <f t="shared" si="12"/>
        <v>4629</v>
      </c>
      <c r="E1460" s="114">
        <f t="shared" si="12"/>
        <v>4544.7265466353419</v>
      </c>
      <c r="F1460" s="114">
        <f t="shared" si="12"/>
        <v>4543.1580000000176</v>
      </c>
      <c r="G1460" s="114">
        <f t="shared" si="12"/>
        <v>4538</v>
      </c>
      <c r="H1460" s="114">
        <f t="shared" si="12"/>
        <v>4395.3560213411183</v>
      </c>
      <c r="I1460" s="114" t="str">
        <f t="shared" si="12"/>
        <v/>
      </c>
      <c r="J1460" s="114" t="str">
        <f t="shared" si="12"/>
        <v/>
      </c>
      <c r="K1460" s="12"/>
      <c r="L1460" s="12"/>
      <c r="M1460" s="12"/>
      <c r="R1460" s="2"/>
      <c r="S1460" s="2"/>
      <c r="T1460" s="2"/>
      <c r="U1460" s="2"/>
      <c r="V1460" s="2"/>
      <c r="W1460" s="2"/>
      <c r="X1460" s="2"/>
      <c r="Y1460" s="2"/>
      <c r="Z1460" s="2"/>
      <c r="AA1460" s="2"/>
      <c r="AB1460" s="2"/>
    </row>
    <row r="1461" spans="1:28">
      <c r="A1461" s="2" t="s">
        <v>455</v>
      </c>
      <c r="B1461" s="114">
        <f>IF(AND(ISNUMBER(B142),ISNUMBER(B$140)),(B142-B$140),"")</f>
        <v>4425.8797798225787</v>
      </c>
      <c r="C1461" s="114">
        <f t="shared" ref="C1461:J1461" si="13">IF(AND(ISNUMBER(C142),ISNUMBER(C$140)),(C142-C$140),"")</f>
        <v>3995</v>
      </c>
      <c r="D1461" s="114">
        <f t="shared" si="13"/>
        <v>4037</v>
      </c>
      <c r="E1461" s="114">
        <f t="shared" si="13"/>
        <v>4333.4626550013272</v>
      </c>
      <c r="F1461" s="114">
        <f t="shared" si="13"/>
        <v>4424.4040000001332</v>
      </c>
      <c r="G1461" s="114">
        <f t="shared" si="13"/>
        <v>4387</v>
      </c>
      <c r="H1461" s="114">
        <f t="shared" si="13"/>
        <v>4327.370688390678</v>
      </c>
      <c r="I1461" s="114" t="str">
        <f t="shared" si="13"/>
        <v/>
      </c>
      <c r="J1461" s="114" t="str">
        <f t="shared" si="13"/>
        <v/>
      </c>
      <c r="K1461" s="12"/>
      <c r="L1461" s="12"/>
      <c r="M1461" s="12"/>
      <c r="R1461" s="2"/>
      <c r="S1461" s="2"/>
      <c r="T1461" s="2"/>
      <c r="U1461" s="2"/>
      <c r="V1461" s="2"/>
      <c r="W1461" s="2"/>
      <c r="X1461" s="2"/>
      <c r="Y1461" s="2"/>
      <c r="Z1461" s="2"/>
      <c r="AA1461" s="2"/>
      <c r="AB1461" s="2"/>
    </row>
    <row r="1462" spans="1:28">
      <c r="A1462" s="2" t="s">
        <v>456</v>
      </c>
      <c r="B1462" s="114">
        <f>IF(AND(ISNUMBER(B143),ISNUMBER(B$140)),(B143-B$140),"")</f>
        <v>5329.523125239517</v>
      </c>
      <c r="C1462" s="114">
        <f t="shared" ref="C1462:J1462" si="14">IF(AND(ISNUMBER(C143),ISNUMBER(C$140)),(C143-C$140),"")</f>
        <v>4958</v>
      </c>
      <c r="D1462" s="114">
        <f t="shared" si="14"/>
        <v>4683</v>
      </c>
      <c r="E1462" s="114">
        <f t="shared" si="14"/>
        <v>5397.7360470638741</v>
      </c>
      <c r="F1462" s="114">
        <f t="shared" si="14"/>
        <v>5558.7259999999733</v>
      </c>
      <c r="G1462" s="114">
        <f t="shared" si="14"/>
        <v>5260</v>
      </c>
      <c r="H1462" s="114">
        <f t="shared" si="14"/>
        <v>3616.5156997049853</v>
      </c>
      <c r="I1462" s="114" t="str">
        <f t="shared" si="14"/>
        <v/>
      </c>
      <c r="J1462" s="114" t="str">
        <f t="shared" si="14"/>
        <v/>
      </c>
      <c r="K1462" s="12"/>
      <c r="L1462" s="12"/>
      <c r="M1462" s="12"/>
      <c r="R1462" s="2"/>
      <c r="S1462" s="2"/>
      <c r="T1462" s="2"/>
      <c r="U1462" s="2"/>
      <c r="V1462" s="2"/>
      <c r="W1462" s="2"/>
      <c r="X1462" s="2"/>
      <c r="Y1462" s="2"/>
      <c r="Z1462" s="2"/>
      <c r="AA1462" s="2"/>
      <c r="AB1462" s="2"/>
    </row>
    <row r="1463" spans="1:28">
      <c r="A1463" s="2" t="s">
        <v>457</v>
      </c>
      <c r="B1463" s="114">
        <f>IF(AND(ISNUMBER(B143),ISNUMBER(B142)),(B143-B142),"")</f>
        <v>903.64334541693825</v>
      </c>
      <c r="C1463" s="114">
        <f t="shared" ref="C1463:J1463" si="15">IF(AND(ISNUMBER(C143),ISNUMBER(C142)),(C143-C142),"")</f>
        <v>963</v>
      </c>
      <c r="D1463" s="114">
        <f t="shared" si="15"/>
        <v>646</v>
      </c>
      <c r="E1463" s="114">
        <f t="shared" si="15"/>
        <v>1064.2733920625469</v>
      </c>
      <c r="F1463" s="114">
        <f t="shared" si="15"/>
        <v>1134.32199999984</v>
      </c>
      <c r="G1463" s="114">
        <f t="shared" si="15"/>
        <v>873</v>
      </c>
      <c r="H1463" s="114">
        <f t="shared" si="15"/>
        <v>-710.85498868569266</v>
      </c>
      <c r="I1463" s="114" t="str">
        <f t="shared" si="15"/>
        <v/>
      </c>
      <c r="J1463" s="114" t="str">
        <f t="shared" si="15"/>
        <v/>
      </c>
      <c r="K1463" s="12"/>
      <c r="L1463" s="12"/>
      <c r="M1463" s="12"/>
      <c r="R1463" s="2"/>
      <c r="S1463" s="2"/>
      <c r="T1463" s="2"/>
      <c r="U1463" s="2"/>
      <c r="V1463" s="2"/>
      <c r="W1463" s="2"/>
      <c r="X1463" s="2"/>
      <c r="Y1463" s="2"/>
      <c r="Z1463" s="2"/>
      <c r="AA1463" s="2"/>
      <c r="AB1463" s="2"/>
    </row>
    <row r="1464" spans="1:28">
      <c r="A1464" s="2" t="s">
        <v>458</v>
      </c>
      <c r="B1464" s="114">
        <f>IF(AND(ISNUMBER(B144),ISNUMBER(B$140)),(B144-B$140),"")</f>
        <v>4985.5178694042697</v>
      </c>
      <c r="C1464" s="114">
        <f t="shared" ref="C1464:J1464" si="16">IF(AND(ISNUMBER(C144),ISNUMBER(C$140)),(C144-C$140),"")</f>
        <v>4608</v>
      </c>
      <c r="D1464" s="114">
        <f t="shared" si="16"/>
        <v>4510</v>
      </c>
      <c r="E1464" s="114">
        <f t="shared" si="16"/>
        <v>5037.381003896764</v>
      </c>
      <c r="F1464" s="114">
        <f t="shared" si="16"/>
        <v>5088.849999999984</v>
      </c>
      <c r="G1464" s="114">
        <f t="shared" si="16"/>
        <v>4877</v>
      </c>
      <c r="H1464" s="114">
        <f t="shared" si="16"/>
        <v>3775.666423705683</v>
      </c>
      <c r="I1464" s="114" t="str">
        <f t="shared" si="16"/>
        <v/>
      </c>
      <c r="J1464" s="114" t="str">
        <f t="shared" si="16"/>
        <v/>
      </c>
      <c r="K1464" s="12"/>
      <c r="L1464" s="12"/>
      <c r="M1464" s="12"/>
      <c r="R1464" s="2"/>
      <c r="S1464" s="2"/>
      <c r="T1464" s="2"/>
      <c r="U1464" s="2"/>
      <c r="V1464" s="2"/>
      <c r="W1464" s="2"/>
      <c r="X1464" s="2"/>
      <c r="Y1464" s="2"/>
      <c r="Z1464" s="2"/>
      <c r="AA1464" s="2"/>
      <c r="AB1464" s="2"/>
    </row>
    <row r="1465" spans="1:28">
      <c r="A1465" s="2" t="s">
        <v>459</v>
      </c>
      <c r="B1465" s="114">
        <f>IF(AND(ISNUMBER(B143),ISNUMBER(B144)),(B143-B144),"")</f>
        <v>344.00525583524723</v>
      </c>
      <c r="C1465" s="114">
        <f t="shared" ref="C1465:J1465" si="17">IF(AND(ISNUMBER(C143),ISNUMBER(C144)),(C143-C144),"")</f>
        <v>350</v>
      </c>
      <c r="D1465" s="114">
        <f t="shared" si="17"/>
        <v>173</v>
      </c>
      <c r="E1465" s="114">
        <f t="shared" si="17"/>
        <v>360.35504316711013</v>
      </c>
      <c r="F1465" s="114">
        <f t="shared" si="17"/>
        <v>469.87599999998929</v>
      </c>
      <c r="G1465" s="114">
        <f t="shared" si="17"/>
        <v>383</v>
      </c>
      <c r="H1465" s="114">
        <f t="shared" si="17"/>
        <v>-159.15072400069766</v>
      </c>
      <c r="I1465" s="114" t="str">
        <f t="shared" si="17"/>
        <v/>
      </c>
      <c r="J1465" s="114" t="str">
        <f t="shared" si="17"/>
        <v/>
      </c>
      <c r="K1465" s="12"/>
      <c r="L1465" s="12"/>
      <c r="M1465" s="12"/>
      <c r="R1465" s="2"/>
      <c r="S1465" s="2"/>
      <c r="T1465" s="2"/>
      <c r="U1465" s="2"/>
      <c r="V1465" s="2"/>
      <c r="W1465" s="2"/>
      <c r="X1465" s="2"/>
      <c r="Y1465" s="2"/>
      <c r="Z1465" s="2"/>
      <c r="AA1465" s="2"/>
      <c r="AB1465" s="2"/>
    </row>
    <row r="1466" spans="1:28">
      <c r="A1466" s="2" t="s">
        <v>460</v>
      </c>
      <c r="B1466" s="114">
        <f t="shared" ref="B1466:B1473" si="18">IF(AND(ISNUMBER(B145),ISNUMBER(B$140)),(B145-B$140),"")</f>
        <v>-3396.7977842883265</v>
      </c>
      <c r="C1466" s="114">
        <f t="shared" ref="C1466:J1466" si="19">IF(AND(ISNUMBER(C145),ISNUMBER(C$140)),(C145-C$140),"")</f>
        <v>-4203</v>
      </c>
      <c r="D1466" s="114">
        <f t="shared" si="19"/>
        <v>-4207</v>
      </c>
      <c r="E1466" s="114">
        <f t="shared" si="19"/>
        <v>-3600.5238957343063</v>
      </c>
      <c r="F1466" s="114">
        <f t="shared" si="19"/>
        <v>-3389.8190000000359</v>
      </c>
      <c r="G1466" s="114">
        <f t="shared" si="19"/>
        <v>-3328</v>
      </c>
      <c r="H1466" s="114">
        <f t="shared" si="19"/>
        <v>-3642.4419705165783</v>
      </c>
      <c r="I1466" s="114" t="str">
        <f t="shared" si="19"/>
        <v/>
      </c>
      <c r="J1466" s="114" t="str">
        <f t="shared" si="19"/>
        <v/>
      </c>
      <c r="K1466" s="11"/>
      <c r="L1466" s="11"/>
      <c r="M1466" s="11"/>
      <c r="R1466" s="2"/>
      <c r="S1466" s="2"/>
      <c r="T1466" s="2"/>
      <c r="U1466" s="2"/>
      <c r="V1466" s="2"/>
      <c r="W1466" s="2"/>
      <c r="X1466" s="2"/>
      <c r="Y1466" s="2"/>
      <c r="Z1466" s="2"/>
      <c r="AA1466" s="2"/>
      <c r="AB1466" s="2"/>
    </row>
    <row r="1467" spans="1:28">
      <c r="A1467" s="2" t="s">
        <v>461</v>
      </c>
      <c r="B1467" s="114">
        <f t="shared" si="18"/>
        <v>19665.014468194662</v>
      </c>
      <c r="C1467" s="114">
        <f t="shared" ref="C1467:J1467" si="20">IF(AND(ISNUMBER(C146),ISNUMBER(C$140)),(C146-C$140),"")</f>
        <v>19314</v>
      </c>
      <c r="D1467" s="114">
        <f t="shared" si="20"/>
        <v>19261</v>
      </c>
      <c r="E1467" s="114">
        <f t="shared" si="20"/>
        <v>19959.073419724155</v>
      </c>
      <c r="F1467" s="114">
        <f t="shared" si="20"/>
        <v>19866.847000000002</v>
      </c>
      <c r="G1467" s="114">
        <f t="shared" si="20"/>
        <v>19998</v>
      </c>
      <c r="H1467" s="114">
        <f t="shared" si="20"/>
        <v>19914.505465594157</v>
      </c>
      <c r="I1467" s="114" t="str">
        <f t="shared" si="20"/>
        <v/>
      </c>
      <c r="J1467" s="114" t="str">
        <f t="shared" si="20"/>
        <v/>
      </c>
      <c r="K1467" s="12"/>
      <c r="L1467" s="12"/>
      <c r="M1467" s="12"/>
      <c r="R1467" s="2"/>
      <c r="S1467" s="2"/>
      <c r="T1467" s="2"/>
      <c r="U1467" s="2"/>
      <c r="V1467" s="2"/>
      <c r="W1467" s="2"/>
      <c r="X1467" s="2"/>
      <c r="Y1467" s="2"/>
      <c r="Z1467" s="2"/>
      <c r="AA1467" s="2"/>
      <c r="AB1467" s="2"/>
    </row>
    <row r="1468" spans="1:28">
      <c r="A1468" s="2" t="s">
        <v>467</v>
      </c>
      <c r="B1468" s="114">
        <f t="shared" si="18"/>
        <v>-3588.6236845638268</v>
      </c>
      <c r="C1468" s="114">
        <f t="shared" ref="C1468:J1468" si="21">IF(AND(ISNUMBER(C147),ISNUMBER(C$140)),(C147-C$140),"")</f>
        <v>-3904</v>
      </c>
      <c r="D1468" s="114">
        <f t="shared" si="21"/>
        <v>-3879</v>
      </c>
      <c r="E1468" s="114">
        <f t="shared" si="21"/>
        <v>-3732.9565670989905</v>
      </c>
      <c r="F1468" s="114" t="str">
        <f t="shared" si="21"/>
        <v/>
      </c>
      <c r="G1468" s="114">
        <f t="shared" si="21"/>
        <v>-3657</v>
      </c>
      <c r="H1468" s="114">
        <f t="shared" si="21"/>
        <v>-4265.6380565147374</v>
      </c>
      <c r="I1468" s="114" t="str">
        <f t="shared" si="21"/>
        <v/>
      </c>
      <c r="J1468" s="114" t="str">
        <f t="shared" si="21"/>
        <v/>
      </c>
      <c r="K1468" s="12"/>
      <c r="L1468" s="12"/>
      <c r="M1468" s="12"/>
      <c r="R1468" s="2"/>
      <c r="S1468" s="2"/>
      <c r="T1468" s="2"/>
      <c r="U1468" s="2"/>
      <c r="V1468" s="2"/>
      <c r="W1468" s="2"/>
      <c r="X1468" s="2"/>
      <c r="Y1468" s="2"/>
      <c r="Z1468" s="2"/>
      <c r="AA1468" s="2"/>
      <c r="AB1468" s="2"/>
    </row>
    <row r="1469" spans="1:28">
      <c r="A1469" s="2" t="s">
        <v>468</v>
      </c>
      <c r="B1469" s="114">
        <f t="shared" si="18"/>
        <v>-3555.3453891083191</v>
      </c>
      <c r="C1469" s="114">
        <f t="shared" ref="C1469:J1469" si="22">IF(AND(ISNUMBER(C148),ISNUMBER(C$140)),(C148-C$140),"")</f>
        <v>-3082</v>
      </c>
      <c r="D1469" s="114">
        <f t="shared" si="22"/>
        <v>-3056</v>
      </c>
      <c r="E1469" s="114" t="str">
        <f t="shared" si="22"/>
        <v/>
      </c>
      <c r="F1469" s="114" t="str">
        <f t="shared" si="22"/>
        <v/>
      </c>
      <c r="G1469" s="114">
        <f t="shared" si="22"/>
        <v>-3567</v>
      </c>
      <c r="H1469" s="114">
        <f t="shared" si="22"/>
        <v>0</v>
      </c>
      <c r="I1469" s="114" t="str">
        <f t="shared" si="22"/>
        <v/>
      </c>
      <c r="J1469" s="114" t="str">
        <f t="shared" si="22"/>
        <v/>
      </c>
      <c r="K1469" s="12"/>
      <c r="L1469" s="12"/>
      <c r="M1469" s="12"/>
      <c r="R1469" s="2"/>
      <c r="S1469" s="2"/>
      <c r="T1469" s="2"/>
      <c r="U1469" s="2"/>
      <c r="V1469" s="2"/>
      <c r="W1469" s="2"/>
      <c r="X1469" s="2"/>
      <c r="Y1469" s="2"/>
      <c r="Z1469" s="2"/>
      <c r="AA1469" s="2"/>
      <c r="AB1469" s="2"/>
    </row>
    <row r="1470" spans="1:28">
      <c r="A1470" s="2" t="s">
        <v>469</v>
      </c>
      <c r="B1470" s="114">
        <f t="shared" si="18"/>
        <v>-2246.7696453105018</v>
      </c>
      <c r="C1470" s="114">
        <f t="shared" ref="C1470:J1470" si="23">IF(AND(ISNUMBER(C149),ISNUMBER(C$140)),(C149-C$140),"")</f>
        <v>-2220</v>
      </c>
      <c r="D1470" s="114">
        <f t="shared" si="23"/>
        <v>-1845</v>
      </c>
      <c r="E1470" s="114">
        <f t="shared" si="23"/>
        <v>-2010.1329159292218</v>
      </c>
      <c r="F1470" s="114" t="str">
        <f t="shared" si="23"/>
        <v/>
      </c>
      <c r="G1470" s="114">
        <f t="shared" si="23"/>
        <v>-1862</v>
      </c>
      <c r="H1470" s="114">
        <f t="shared" si="23"/>
        <v>0</v>
      </c>
      <c r="I1470" s="114" t="str">
        <f t="shared" si="23"/>
        <v/>
      </c>
      <c r="J1470" s="114" t="str">
        <f t="shared" si="23"/>
        <v/>
      </c>
      <c r="K1470" s="12"/>
      <c r="L1470" s="12"/>
      <c r="M1470" s="12"/>
      <c r="R1470" s="2"/>
      <c r="S1470" s="2"/>
      <c r="T1470" s="2"/>
      <c r="U1470" s="2"/>
      <c r="V1470" s="2"/>
      <c r="W1470" s="2"/>
      <c r="X1470" s="2"/>
      <c r="Y1470" s="2"/>
      <c r="Z1470" s="2"/>
      <c r="AA1470" s="2"/>
      <c r="AB1470" s="2"/>
    </row>
    <row r="1471" spans="1:28">
      <c r="A1471" s="2" t="s">
        <v>470</v>
      </c>
      <c r="B1471" s="114">
        <f t="shared" si="18"/>
        <v>-3095.7459340030109</v>
      </c>
      <c r="C1471" s="114">
        <f t="shared" ref="C1471:J1471" si="24">IF(AND(ISNUMBER(C150),ISNUMBER(C$140)),(C150-C$140),"")</f>
        <v>-2818</v>
      </c>
      <c r="D1471" s="114">
        <f t="shared" si="24"/>
        <v>-2944</v>
      </c>
      <c r="E1471" s="114">
        <f t="shared" si="24"/>
        <v>-2973.2405617628283</v>
      </c>
      <c r="F1471" s="114" t="str">
        <f t="shared" si="24"/>
        <v/>
      </c>
      <c r="G1471" s="114">
        <f t="shared" si="24"/>
        <v>-3252</v>
      </c>
      <c r="H1471" s="114">
        <f t="shared" si="24"/>
        <v>-2928.7772411465339</v>
      </c>
      <c r="I1471" s="114" t="str">
        <f t="shared" si="24"/>
        <v/>
      </c>
      <c r="J1471" s="114" t="str">
        <f t="shared" si="24"/>
        <v/>
      </c>
      <c r="K1471" s="12"/>
      <c r="L1471" s="12"/>
      <c r="M1471" s="12"/>
      <c r="R1471" s="2"/>
      <c r="S1471" s="2"/>
      <c r="T1471" s="2"/>
      <c r="U1471" s="2"/>
      <c r="V1471" s="2"/>
      <c r="W1471" s="2"/>
      <c r="X1471" s="2"/>
      <c r="Y1471" s="2"/>
      <c r="Z1471" s="2"/>
      <c r="AA1471" s="2"/>
      <c r="AB1471" s="2"/>
    </row>
    <row r="1472" spans="1:28">
      <c r="A1472" s="2" t="s">
        <v>471</v>
      </c>
      <c r="B1472" s="114">
        <f t="shared" si="18"/>
        <v>-1942.4562354895461</v>
      </c>
      <c r="C1472" s="114">
        <f t="shared" ref="C1472:J1472" si="25">IF(AND(ISNUMBER(C151),ISNUMBER(C$140)),(C151-C$140),"")</f>
        <v>-1718</v>
      </c>
      <c r="D1472" s="114">
        <f t="shared" si="25"/>
        <v>-1782</v>
      </c>
      <c r="E1472" s="114">
        <f t="shared" si="25"/>
        <v>-1713.9922689904197</v>
      </c>
      <c r="F1472" s="114" t="str">
        <f t="shared" si="25"/>
        <v/>
      </c>
      <c r="G1472" s="114">
        <f t="shared" si="25"/>
        <v>-1822</v>
      </c>
      <c r="H1472" s="114">
        <f t="shared" si="25"/>
        <v>-1765.6036875897335</v>
      </c>
      <c r="I1472" s="114" t="str">
        <f t="shared" si="25"/>
        <v/>
      </c>
      <c r="J1472" s="114" t="str">
        <f t="shared" si="25"/>
        <v/>
      </c>
      <c r="K1472" s="12"/>
      <c r="L1472" s="12"/>
      <c r="M1472" s="12"/>
      <c r="R1472" s="2"/>
      <c r="S1472" s="2"/>
      <c r="T1472" s="2"/>
      <c r="U1472" s="2"/>
      <c r="V1472" s="2"/>
      <c r="W1472" s="2"/>
      <c r="X1472" s="2"/>
      <c r="Y1472" s="2"/>
      <c r="Z1472" s="2"/>
      <c r="AA1472" s="2"/>
      <c r="AB1472" s="2"/>
    </row>
    <row r="1473" spans="1:28">
      <c r="A1473" s="2" t="s">
        <v>489</v>
      </c>
      <c r="B1473" s="114">
        <f t="shared" si="18"/>
        <v>-13295.890236418036</v>
      </c>
      <c r="C1473" s="114">
        <f t="shared" ref="C1473:J1473" si="26">IF(AND(ISNUMBER(C152),ISNUMBER(C$140)),(C152-C$140),"")</f>
        <v>-11933</v>
      </c>
      <c r="D1473" s="114">
        <f t="shared" si="26"/>
        <v>-11933</v>
      </c>
      <c r="E1473" s="114">
        <f t="shared" si="26"/>
        <v>-11711.029432695363</v>
      </c>
      <c r="F1473" s="114">
        <f t="shared" si="26"/>
        <v>-12653.458000001228</v>
      </c>
      <c r="G1473" s="114">
        <f t="shared" si="26"/>
        <v>-11932</v>
      </c>
      <c r="H1473" s="114">
        <f t="shared" si="26"/>
        <v>-11944.368640098954</v>
      </c>
      <c r="I1473" s="114" t="str">
        <f t="shared" si="26"/>
        <v/>
      </c>
      <c r="J1473" s="114" t="str">
        <f t="shared" si="26"/>
        <v/>
      </c>
      <c r="K1473" s="12"/>
      <c r="L1473" s="12"/>
      <c r="M1473" s="12"/>
      <c r="R1473" s="2"/>
      <c r="S1473" s="2"/>
      <c r="T1473" s="2"/>
      <c r="U1473" s="2"/>
      <c r="V1473" s="2"/>
      <c r="W1473" s="2"/>
      <c r="X1473" s="2"/>
      <c r="Y1473" s="2"/>
      <c r="Z1473" s="2"/>
      <c r="AA1473" s="2"/>
      <c r="AB1473" s="2"/>
    </row>
    <row r="1474" spans="1:28">
      <c r="A1474" s="2" t="s">
        <v>490</v>
      </c>
      <c r="B1474" s="114">
        <f>IF(AND(ISNUMBER(B155),ISNUMBER(B153)),(B154-B153),"")</f>
        <v>17217.924286479909</v>
      </c>
      <c r="C1474" s="114">
        <f t="shared" ref="C1474:J1474" si="27">IF(AND(ISNUMBER(C155),ISNUMBER(C153)),(C154-C153),"")</f>
        <v>18099</v>
      </c>
      <c r="D1474" s="114">
        <f t="shared" si="27"/>
        <v>18100</v>
      </c>
      <c r="E1474" s="114">
        <f t="shared" si="27"/>
        <v>17736.372649449208</v>
      </c>
      <c r="F1474" s="114">
        <f t="shared" si="27"/>
        <v>17414.09999999998</v>
      </c>
      <c r="G1474" s="114">
        <f t="shared" si="27"/>
        <v>17794</v>
      </c>
      <c r="H1474" s="114">
        <f t="shared" si="27"/>
        <v>17760.294715503936</v>
      </c>
      <c r="I1474" s="114" t="str">
        <f t="shared" si="27"/>
        <v/>
      </c>
      <c r="J1474" s="114" t="str">
        <f t="shared" si="27"/>
        <v/>
      </c>
      <c r="K1474" s="12"/>
      <c r="L1474" s="12"/>
      <c r="M1474" s="12"/>
      <c r="R1474" s="2"/>
      <c r="S1474" s="2"/>
      <c r="T1474" s="2"/>
      <c r="U1474" s="2"/>
      <c r="V1474" s="2"/>
      <c r="W1474" s="2"/>
      <c r="X1474" s="2"/>
      <c r="Y1474" s="2"/>
      <c r="Z1474" s="2"/>
      <c r="AA1474" s="2"/>
      <c r="AB1474" s="2"/>
    </row>
    <row r="1475" spans="1:28">
      <c r="A1475" s="2" t="s">
        <v>491</v>
      </c>
      <c r="B1475" s="114">
        <f>IF(AND(ISNUMBER(B157),ISNUMBER(B155)),(B157-B155),"")</f>
        <v>-4665.7080262850286</v>
      </c>
      <c r="C1475" s="114">
        <f t="shared" ref="C1475:J1475" si="28">IF(AND(ISNUMBER(C157),ISNUMBER(C155)),(C157-C155),"")</f>
        <v>-4981</v>
      </c>
      <c r="D1475" s="114">
        <f t="shared" si="28"/>
        <v>-4969</v>
      </c>
      <c r="E1475" s="114">
        <f t="shared" si="28"/>
        <v>-4315.6173141531217</v>
      </c>
      <c r="F1475" s="114">
        <f t="shared" si="28"/>
        <v>-4889.3570000002655</v>
      </c>
      <c r="G1475" s="114">
        <f t="shared" si="28"/>
        <v>-4458</v>
      </c>
      <c r="H1475" s="114">
        <f t="shared" si="28"/>
        <v>-5027.2542444782266</v>
      </c>
      <c r="I1475" s="114" t="str">
        <f t="shared" si="28"/>
        <v/>
      </c>
      <c r="J1475" s="114" t="str">
        <f t="shared" si="28"/>
        <v/>
      </c>
      <c r="K1475" s="12"/>
      <c r="L1475" s="12"/>
      <c r="M1475" s="12"/>
      <c r="R1475" s="2"/>
      <c r="S1475" s="2"/>
      <c r="T1475" s="2"/>
      <c r="U1475" s="2"/>
      <c r="V1475" s="2"/>
      <c r="W1475" s="2"/>
      <c r="X1475" s="2"/>
      <c r="Y1475" s="2"/>
      <c r="Z1475" s="2"/>
      <c r="AA1475" s="2"/>
      <c r="AB1475" s="2"/>
    </row>
    <row r="1476" spans="1:28">
      <c r="A1476" s="2" t="s">
        <v>492</v>
      </c>
      <c r="B1476" s="114">
        <f>IF(AND(ISNUMBER(B158),ISNUMBER(B152)),(B158-B152),"")</f>
        <v>-5056.6159707130428</v>
      </c>
      <c r="C1476" s="114">
        <f t="shared" ref="C1476:J1476" si="29">IF(AND(ISNUMBER(C158),ISNUMBER(C152)),(C158-C152),"")</f>
        <v>-5277</v>
      </c>
      <c r="D1476" s="114">
        <f t="shared" si="29"/>
        <v>-5285</v>
      </c>
      <c r="E1476" s="114">
        <f t="shared" si="29"/>
        <v>-5292.6649214520658</v>
      </c>
      <c r="F1476" s="114">
        <f t="shared" si="29"/>
        <v>-4880.4849999999533</v>
      </c>
      <c r="G1476" s="114">
        <f t="shared" si="29"/>
        <v>-5263</v>
      </c>
      <c r="H1476" s="114">
        <f t="shared" si="29"/>
        <v>-4618.8540881008012</v>
      </c>
      <c r="I1476" s="114" t="str">
        <f t="shared" si="29"/>
        <v/>
      </c>
      <c r="J1476" s="114" t="str">
        <f t="shared" si="29"/>
        <v/>
      </c>
      <c r="K1476" s="12"/>
      <c r="L1476" s="12"/>
      <c r="M1476" s="12"/>
      <c r="R1476" s="2"/>
      <c r="S1476" s="2"/>
      <c r="T1476" s="2"/>
      <c r="U1476" s="2"/>
      <c r="V1476" s="2"/>
      <c r="W1476" s="2"/>
      <c r="X1476" s="2"/>
      <c r="Y1476" s="2"/>
      <c r="Z1476" s="2"/>
      <c r="AA1476" s="2"/>
      <c r="AB1476" s="2"/>
    </row>
    <row r="1477" spans="1:28">
      <c r="A1477" s="2" t="s">
        <v>493</v>
      </c>
      <c r="B1477" s="114">
        <f>IF(AND(ISNUMBER(B160),ISNUMBER(B159)),(B160-B159),"")</f>
        <v>-3743.2989019118359</v>
      </c>
      <c r="C1477" s="114">
        <f t="shared" ref="C1477:J1477" si="30">IF(AND(ISNUMBER(C160),ISNUMBER(C159)),(C160-C159),"")</f>
        <v>-4076</v>
      </c>
      <c r="D1477" s="114">
        <f t="shared" si="30"/>
        <v>-4083</v>
      </c>
      <c r="E1477" s="114">
        <f t="shared" si="30"/>
        <v>-2425.3866364209971</v>
      </c>
      <c r="F1477" s="114">
        <f t="shared" si="30"/>
        <v>-3745.4910000001237</v>
      </c>
      <c r="G1477" s="114">
        <f t="shared" si="30"/>
        <v>-3825</v>
      </c>
      <c r="H1477" s="114">
        <f t="shared" si="30"/>
        <v>-3218.6809778063725</v>
      </c>
      <c r="I1477" s="114" t="str">
        <f t="shared" si="30"/>
        <v/>
      </c>
      <c r="J1477" s="114" t="str">
        <f t="shared" si="30"/>
        <v/>
      </c>
      <c r="K1477" s="12"/>
      <c r="L1477" s="12"/>
      <c r="M1477" s="12"/>
      <c r="R1477" s="2"/>
      <c r="S1477" s="2"/>
      <c r="T1477" s="2"/>
      <c r="U1477" s="2"/>
      <c r="V1477" s="2"/>
      <c r="W1477" s="2"/>
      <c r="X1477" s="2"/>
      <c r="Y1477" s="2"/>
      <c r="Z1477" s="2"/>
      <c r="AA1477" s="2"/>
      <c r="AB1477" s="2"/>
    </row>
    <row r="1478" spans="1:28">
      <c r="A1478" s="2"/>
      <c r="B1478" s="12"/>
      <c r="C1478" s="12"/>
      <c r="D1478" s="12"/>
      <c r="E1478" s="12"/>
      <c r="F1478" s="12"/>
      <c r="G1478" s="12"/>
      <c r="H1478" s="36"/>
      <c r="I1478" s="12"/>
      <c r="J1478" s="12"/>
      <c r="K1478" s="12"/>
      <c r="L1478" s="12"/>
      <c r="M1478" s="12"/>
      <c r="R1478" s="2"/>
      <c r="S1478" s="2"/>
      <c r="T1478" s="2"/>
      <c r="U1478" s="2"/>
      <c r="V1478" s="2"/>
      <c r="W1478" s="2"/>
      <c r="X1478" s="2"/>
      <c r="Y1478" s="2"/>
      <c r="Z1478" s="2"/>
      <c r="AA1478" s="2"/>
      <c r="AB1478" s="2"/>
    </row>
    <row r="1479" spans="1:28">
      <c r="A1479" s="2"/>
      <c r="B1479" s="12"/>
      <c r="C1479" s="12"/>
      <c r="D1479" s="12"/>
      <c r="E1479" s="12"/>
      <c r="F1479" s="12"/>
      <c r="G1479" s="12"/>
      <c r="H1479" s="36"/>
      <c r="I1479" s="12"/>
      <c r="J1479" s="12"/>
      <c r="K1479" s="12"/>
      <c r="L1479" s="12"/>
      <c r="M1479" s="12"/>
      <c r="R1479" s="2"/>
      <c r="S1479" s="2"/>
      <c r="T1479" s="2"/>
      <c r="U1479" s="2"/>
      <c r="V1479" s="2"/>
      <c r="W1479" s="2"/>
      <c r="X1479" s="2"/>
      <c r="Y1479" s="2"/>
      <c r="Z1479" s="2"/>
      <c r="AA1479" s="2"/>
      <c r="AB1479" s="2"/>
    </row>
    <row r="1480" spans="1:28">
      <c r="A1480" s="2"/>
      <c r="B1480" s="12"/>
      <c r="C1480" s="12"/>
      <c r="D1480" s="12"/>
      <c r="E1480" s="12"/>
      <c r="F1480" s="12"/>
      <c r="G1480" s="12"/>
      <c r="H1480" s="36"/>
      <c r="I1480" s="12"/>
      <c r="J1480" s="12"/>
      <c r="K1480" s="12"/>
      <c r="L1480" s="12"/>
      <c r="M1480" s="12"/>
      <c r="R1480" s="2"/>
      <c r="S1480" s="2"/>
      <c r="T1480" s="2"/>
      <c r="U1480" s="2"/>
      <c r="V1480" s="2"/>
      <c r="W1480" s="2"/>
      <c r="X1480" s="2"/>
      <c r="Y1480" s="2"/>
      <c r="Z1480" s="2"/>
      <c r="AA1480" s="2"/>
      <c r="AB1480" s="2"/>
    </row>
    <row r="1481" spans="1:28">
      <c r="A1481" s="2"/>
      <c r="B1481" s="12"/>
      <c r="C1481" s="12"/>
      <c r="D1481" s="12"/>
      <c r="E1481" s="12"/>
      <c r="F1481" s="12"/>
      <c r="G1481" s="12"/>
      <c r="H1481" s="36"/>
      <c r="I1481" s="12"/>
      <c r="J1481" s="12"/>
      <c r="K1481" s="12"/>
      <c r="L1481" s="12"/>
      <c r="M1481" s="12"/>
      <c r="R1481" s="2"/>
      <c r="S1481" s="2"/>
      <c r="T1481" s="2"/>
      <c r="U1481" s="2"/>
      <c r="V1481" s="2"/>
      <c r="W1481" s="2"/>
      <c r="X1481" s="2"/>
      <c r="Y1481" s="2"/>
      <c r="Z1481" s="2"/>
      <c r="AA1481" s="2"/>
      <c r="AB1481" s="2"/>
    </row>
    <row r="1482" spans="1:28">
      <c r="A1482" s="2"/>
      <c r="B1482" s="12"/>
      <c r="C1482" s="12"/>
      <c r="D1482" s="12"/>
      <c r="E1482" s="12"/>
      <c r="F1482" s="12"/>
      <c r="G1482" s="12"/>
      <c r="H1482" s="36"/>
      <c r="I1482" s="12"/>
      <c r="J1482" s="12"/>
      <c r="K1482" s="12"/>
      <c r="L1482" s="12"/>
      <c r="M1482" s="12"/>
      <c r="R1482" s="2"/>
      <c r="S1482" s="2"/>
      <c r="T1482" s="2"/>
      <c r="U1482" s="2"/>
      <c r="V1482" s="2"/>
      <c r="W1482" s="2"/>
      <c r="X1482" s="2"/>
      <c r="Y1482" s="2"/>
      <c r="Z1482" s="2"/>
      <c r="AA1482" s="2"/>
      <c r="AB1482" s="2"/>
    </row>
    <row r="1483" spans="1:28">
      <c r="A1483" s="2"/>
      <c r="B1483" s="11"/>
      <c r="C1483" s="11"/>
      <c r="D1483" s="10"/>
      <c r="E1483" s="10"/>
      <c r="F1483" s="10"/>
      <c r="G1483" s="10"/>
      <c r="H1483" s="34"/>
      <c r="I1483" s="10"/>
      <c r="J1483" s="11"/>
      <c r="K1483" s="11"/>
      <c r="L1483" s="11"/>
      <c r="M1483" s="11"/>
      <c r="R1483" s="2"/>
      <c r="S1483" s="2"/>
      <c r="T1483" s="2"/>
      <c r="U1483" s="2"/>
      <c r="V1483" s="2"/>
      <c r="W1483" s="2"/>
      <c r="X1483" s="2"/>
      <c r="Y1483" s="2"/>
      <c r="Z1483" s="2"/>
      <c r="AA1483" s="2"/>
      <c r="AB1483" s="2"/>
    </row>
    <row r="1484" spans="1:28">
      <c r="A1484" s="2"/>
      <c r="B1484" s="12"/>
      <c r="C1484" s="12"/>
      <c r="D1484" s="12"/>
      <c r="E1484" s="12"/>
      <c r="F1484" s="12"/>
      <c r="G1484" s="12"/>
      <c r="H1484" s="36"/>
      <c r="I1484" s="12"/>
      <c r="J1484" s="12"/>
      <c r="K1484" s="12"/>
      <c r="L1484" s="12"/>
      <c r="M1484" s="12"/>
      <c r="R1484" s="2"/>
      <c r="S1484" s="2"/>
      <c r="T1484" s="2"/>
      <c r="U1484" s="2"/>
      <c r="V1484" s="2"/>
      <c r="W1484" s="2"/>
      <c r="X1484" s="2"/>
      <c r="Y1484" s="2"/>
      <c r="Z1484" s="2"/>
      <c r="AA1484" s="2"/>
      <c r="AB1484" s="2"/>
    </row>
    <row r="1485" spans="1:28">
      <c r="A1485" s="2"/>
      <c r="B1485" s="12"/>
      <c r="C1485" s="12"/>
      <c r="D1485" s="12"/>
      <c r="E1485" s="12"/>
      <c r="F1485" s="12"/>
      <c r="G1485" s="12"/>
      <c r="H1485" s="36"/>
      <c r="I1485" s="12"/>
      <c r="J1485" s="12"/>
      <c r="K1485" s="12"/>
      <c r="L1485" s="12"/>
      <c r="M1485" s="12"/>
      <c r="R1485" s="2"/>
      <c r="S1485" s="2"/>
      <c r="T1485" s="2"/>
      <c r="U1485" s="2"/>
      <c r="V1485" s="2"/>
      <c r="W1485" s="2"/>
      <c r="X1485" s="2"/>
      <c r="Y1485" s="2"/>
      <c r="Z1485" s="2"/>
      <c r="AA1485" s="2"/>
      <c r="AB1485" s="2"/>
    </row>
    <row r="1486" spans="1:28">
      <c r="A1486" s="2"/>
      <c r="B1486" s="12"/>
      <c r="C1486" s="12"/>
      <c r="D1486" s="12"/>
      <c r="E1486" s="12"/>
      <c r="F1486" s="12"/>
      <c r="G1486" s="12"/>
      <c r="H1486" s="36"/>
      <c r="I1486" s="12"/>
      <c r="J1486" s="12"/>
      <c r="K1486" s="12"/>
      <c r="L1486" s="12"/>
      <c r="M1486" s="12"/>
      <c r="R1486" s="2"/>
      <c r="S1486" s="2"/>
      <c r="T1486" s="2"/>
      <c r="U1486" s="2"/>
      <c r="V1486" s="2"/>
      <c r="W1486" s="2"/>
      <c r="X1486" s="2"/>
      <c r="Y1486" s="2"/>
      <c r="Z1486" s="2"/>
      <c r="AA1486" s="2"/>
      <c r="AB1486" s="2"/>
    </row>
    <row r="1487" spans="1:28">
      <c r="A1487" t="s">
        <v>347</v>
      </c>
      <c r="D1487" t="s">
        <v>10</v>
      </c>
      <c r="H1487" s="36"/>
      <c r="I1487" s="12"/>
      <c r="J1487" s="12"/>
      <c r="K1487" s="12"/>
      <c r="L1487" s="12"/>
      <c r="M1487" s="12"/>
      <c r="R1487" s="2"/>
      <c r="S1487" s="2"/>
      <c r="T1487" s="2"/>
      <c r="U1487" s="2"/>
      <c r="V1487" s="2"/>
      <c r="W1487" s="2"/>
      <c r="X1487" s="2"/>
      <c r="Y1487" s="2"/>
      <c r="Z1487" s="2"/>
      <c r="AA1487" s="2"/>
      <c r="AB1487" s="2"/>
    </row>
    <row r="1488" spans="1:28">
      <c r="A1488" s="2"/>
      <c r="B1488" s="10"/>
      <c r="C1488" s="10"/>
      <c r="D1488" s="10"/>
      <c r="E1488" s="10"/>
      <c r="F1488" s="10"/>
      <c r="G1488" s="10"/>
      <c r="H1488" s="10"/>
      <c r="I1488" s="12"/>
      <c r="J1488" s="12"/>
      <c r="K1488" s="12"/>
      <c r="L1488" s="12"/>
      <c r="M1488" s="12"/>
      <c r="R1488" s="2"/>
      <c r="S1488" s="2"/>
      <c r="T1488" s="2"/>
      <c r="U1488" s="2"/>
      <c r="V1488" s="2"/>
      <c r="W1488" s="2"/>
      <c r="X1488" s="2"/>
      <c r="Y1488" s="2"/>
      <c r="Z1488" s="2"/>
      <c r="AA1488" s="2"/>
      <c r="AB1488" s="2"/>
    </row>
    <row r="1489" spans="1:28">
      <c r="A1489" s="2"/>
      <c r="B1489" s="10" t="s">
        <v>237</v>
      </c>
      <c r="C1489" s="10" t="s">
        <v>249</v>
      </c>
      <c r="D1489" s="10" t="s">
        <v>250</v>
      </c>
      <c r="E1489" s="10" t="s">
        <v>357</v>
      </c>
      <c r="F1489" s="10" t="s">
        <v>304</v>
      </c>
      <c r="G1489" s="10" t="s">
        <v>384</v>
      </c>
      <c r="H1489" s="10" t="str">
        <f>YourData!$J$4</f>
        <v>Tested Prg</v>
      </c>
      <c r="I1489" s="10" t="s">
        <v>415</v>
      </c>
      <c r="J1489" s="10" t="s">
        <v>415</v>
      </c>
      <c r="L1489" s="12"/>
      <c r="M1489" s="12"/>
      <c r="R1489" s="2"/>
      <c r="S1489" s="2"/>
      <c r="T1489" s="2"/>
      <c r="U1489" s="2"/>
      <c r="V1489" s="2"/>
      <c r="W1489" s="2"/>
      <c r="X1489" s="2"/>
      <c r="Y1489" s="2"/>
      <c r="Z1489" s="2"/>
      <c r="AA1489" s="2"/>
      <c r="AB1489" s="2"/>
    </row>
    <row r="1490" spans="1:28">
      <c r="A1490" s="2" t="s">
        <v>454</v>
      </c>
      <c r="B1490" s="114">
        <f>IF(AND(ISNUMBER(B171),ISNUMBER(B$170)),(B171-B$170),"")</f>
        <v>3986.0910607140395</v>
      </c>
      <c r="C1490" s="114">
        <f t="shared" ref="C1490:J1490" si="31">IF(AND(ISNUMBER(C171),ISNUMBER(C$170)),(C171-C$170),"")</f>
        <v>4244</v>
      </c>
      <c r="D1490" s="114">
        <f t="shared" si="31"/>
        <v>4244</v>
      </c>
      <c r="E1490" s="114">
        <f t="shared" si="31"/>
        <v>4544.7265466353456</v>
      </c>
      <c r="F1490" s="114">
        <f t="shared" si="31"/>
        <v>4166.82</v>
      </c>
      <c r="G1490" s="114">
        <f t="shared" si="31"/>
        <v>4177</v>
      </c>
      <c r="H1490" s="114">
        <f t="shared" si="31"/>
        <v>4395.3560213394485</v>
      </c>
      <c r="I1490" s="114" t="str">
        <f t="shared" si="31"/>
        <v/>
      </c>
      <c r="J1490" s="114" t="str">
        <f t="shared" si="31"/>
        <v/>
      </c>
      <c r="K1490" s="12"/>
      <c r="L1490" s="12"/>
      <c r="M1490" s="12"/>
      <c r="R1490" s="2"/>
      <c r="S1490" s="2"/>
      <c r="T1490" s="2"/>
      <c r="U1490" s="2"/>
      <c r="V1490" s="2"/>
      <c r="W1490" s="2"/>
      <c r="X1490" s="2"/>
      <c r="Y1490" s="2"/>
      <c r="Z1490" s="2"/>
      <c r="AA1490" s="2"/>
      <c r="AB1490" s="2"/>
    </row>
    <row r="1491" spans="1:28">
      <c r="A1491" s="2" t="s">
        <v>455</v>
      </c>
      <c r="B1491" s="114">
        <f>IF(AND(ISNUMBER(B172),ISNUMBER(B$170)),(B172-B$170),"")</f>
        <v>4079.6030794278959</v>
      </c>
      <c r="C1491" s="114">
        <f t="shared" ref="C1491:J1491" si="32">IF(AND(ISNUMBER(C172),ISNUMBER(C$170)),(C172-C$170),"")</f>
        <v>3681</v>
      </c>
      <c r="D1491" s="114">
        <f t="shared" si="32"/>
        <v>3721</v>
      </c>
      <c r="E1491" s="114">
        <f t="shared" si="32"/>
        <v>4333.4626550013272</v>
      </c>
      <c r="F1491" s="114">
        <f t="shared" si="32"/>
        <v>4076.0250000001142</v>
      </c>
      <c r="G1491" s="114">
        <f t="shared" si="32"/>
        <v>4036</v>
      </c>
      <c r="H1491" s="114">
        <f t="shared" si="32"/>
        <v>4327.3706883889718</v>
      </c>
      <c r="I1491" s="114" t="str">
        <f t="shared" si="32"/>
        <v/>
      </c>
      <c r="J1491" s="114" t="str">
        <f t="shared" si="32"/>
        <v/>
      </c>
      <c r="K1491" s="12"/>
      <c r="L1491" s="12"/>
      <c r="M1491" s="12"/>
      <c r="R1491" s="2"/>
      <c r="S1491" s="2"/>
      <c r="T1491" s="2"/>
      <c r="U1491" s="2"/>
      <c r="V1491" s="2"/>
      <c r="W1491" s="2"/>
      <c r="X1491" s="2"/>
      <c r="Y1491" s="2"/>
      <c r="Z1491" s="2"/>
      <c r="AA1491" s="2"/>
      <c r="AB1491" s="2"/>
    </row>
    <row r="1492" spans="1:28">
      <c r="A1492" s="2" t="s">
        <v>456</v>
      </c>
      <c r="B1492" s="114">
        <f>IF(AND(ISNUMBER(B173),ISNUMBER(B$170)),(B173-B$170),"")</f>
        <v>4946.1977651546658</v>
      </c>
      <c r="C1492" s="114">
        <f t="shared" ref="C1492:J1492" si="33">IF(AND(ISNUMBER(C173),ISNUMBER(C$170)),(C173-C$170),"")</f>
        <v>4603</v>
      </c>
      <c r="D1492" s="114">
        <f t="shared" si="33"/>
        <v>4352</v>
      </c>
      <c r="E1492" s="114">
        <f t="shared" si="33"/>
        <v>5397.7360470638741</v>
      </c>
      <c r="F1492" s="114">
        <f t="shared" si="33"/>
        <v>5157.7319999999636</v>
      </c>
      <c r="G1492" s="114">
        <f t="shared" si="33"/>
        <v>4899</v>
      </c>
      <c r="H1492" s="114">
        <f t="shared" si="33"/>
        <v>3616.5156997042213</v>
      </c>
      <c r="I1492" s="114" t="str">
        <f t="shared" si="33"/>
        <v/>
      </c>
      <c r="J1492" s="114" t="str">
        <f t="shared" si="33"/>
        <v/>
      </c>
      <c r="K1492" s="12"/>
      <c r="L1492" s="12"/>
      <c r="M1492" s="12"/>
      <c r="R1492" s="2"/>
      <c r="S1492" s="2"/>
      <c r="T1492" s="2"/>
      <c r="U1492" s="2"/>
      <c r="V1492" s="2"/>
      <c r="W1492" s="2"/>
      <c r="X1492" s="2"/>
      <c r="Y1492" s="2"/>
      <c r="Z1492" s="2"/>
      <c r="AA1492" s="2"/>
      <c r="AB1492" s="2"/>
    </row>
    <row r="1493" spans="1:28">
      <c r="A1493" s="2" t="s">
        <v>457</v>
      </c>
      <c r="B1493" s="114">
        <f>IF(AND(ISNUMBER(B173),ISNUMBER(B172)),(B173-B172),"")</f>
        <v>866.59468572676997</v>
      </c>
      <c r="C1493" s="114">
        <f t="shared" ref="C1493:J1493" si="34">IF(AND(ISNUMBER(C173),ISNUMBER(C172)),(C173-C172),"")</f>
        <v>922</v>
      </c>
      <c r="D1493" s="114">
        <f t="shared" si="34"/>
        <v>631</v>
      </c>
      <c r="E1493" s="114">
        <f t="shared" si="34"/>
        <v>1064.2733920625469</v>
      </c>
      <c r="F1493" s="114">
        <f t="shared" si="34"/>
        <v>1081.7069999998494</v>
      </c>
      <c r="G1493" s="114">
        <f t="shared" si="34"/>
        <v>863</v>
      </c>
      <c r="H1493" s="114">
        <f t="shared" si="34"/>
        <v>-710.85498868475042</v>
      </c>
      <c r="I1493" s="114" t="str">
        <f t="shared" si="34"/>
        <v/>
      </c>
      <c r="J1493" s="114" t="str">
        <f t="shared" si="34"/>
        <v/>
      </c>
      <c r="K1493" s="12"/>
      <c r="L1493" s="12"/>
      <c r="M1493" s="12"/>
      <c r="R1493" s="2"/>
      <c r="S1493" s="2"/>
      <c r="T1493" s="2"/>
      <c r="U1493" s="2"/>
      <c r="V1493" s="2"/>
      <c r="W1493" s="2"/>
      <c r="X1493" s="2"/>
      <c r="Y1493" s="2"/>
      <c r="Z1493" s="2"/>
      <c r="AA1493" s="2"/>
      <c r="AB1493" s="2"/>
    </row>
    <row r="1494" spans="1:28">
      <c r="A1494" s="2" t="s">
        <v>458</v>
      </c>
      <c r="B1494" s="114">
        <f>IF(AND(ISNUMBER(B174),ISNUMBER(B$170)),(B174-B$170),"")</f>
        <v>4609.4030281066807</v>
      </c>
      <c r="C1494" s="114">
        <f t="shared" ref="C1494:J1494" si="35">IF(AND(ISNUMBER(C174),ISNUMBER(C$170)),(C174-C$170),"")</f>
        <v>4260</v>
      </c>
      <c r="D1494" s="114">
        <f t="shared" si="35"/>
        <v>4172</v>
      </c>
      <c r="E1494" s="114">
        <f t="shared" si="35"/>
        <v>5037.3810038967604</v>
      </c>
      <c r="F1494" s="114">
        <f t="shared" si="35"/>
        <v>4702.7889999999788</v>
      </c>
      <c r="G1494" s="114">
        <f t="shared" si="35"/>
        <v>4524</v>
      </c>
      <c r="H1494" s="114">
        <f t="shared" si="35"/>
        <v>3775.6664237043988</v>
      </c>
      <c r="I1494" s="114" t="str">
        <f t="shared" si="35"/>
        <v/>
      </c>
      <c r="J1494" s="114" t="str">
        <f t="shared" si="35"/>
        <v/>
      </c>
      <c r="K1494" s="12"/>
      <c r="L1494" s="12"/>
      <c r="M1494" s="12"/>
      <c r="R1494" s="2"/>
      <c r="S1494" s="2"/>
      <c r="T1494" s="2"/>
      <c r="U1494" s="2"/>
      <c r="V1494" s="2"/>
      <c r="W1494" s="2"/>
      <c r="X1494" s="2"/>
      <c r="Y1494" s="2"/>
      <c r="Z1494" s="2"/>
      <c r="AA1494" s="2"/>
      <c r="AB1494" s="2"/>
    </row>
    <row r="1495" spans="1:28">
      <c r="A1495" s="2" t="s">
        <v>459</v>
      </c>
      <c r="B1495" s="114">
        <f>IF(AND(ISNUMBER(B173),ISNUMBER(B174)),(B173-B174),"")</f>
        <v>336.79473704798511</v>
      </c>
      <c r="C1495" s="114">
        <f t="shared" ref="C1495:J1495" si="36">IF(AND(ISNUMBER(C173),ISNUMBER(C174)),(C173-C174),"")</f>
        <v>343</v>
      </c>
      <c r="D1495" s="114">
        <f t="shared" si="36"/>
        <v>180</v>
      </c>
      <c r="E1495" s="114">
        <f t="shared" si="36"/>
        <v>360.35504316711376</v>
      </c>
      <c r="F1495" s="114">
        <f t="shared" si="36"/>
        <v>454.94299999998475</v>
      </c>
      <c r="G1495" s="114">
        <f t="shared" si="36"/>
        <v>375</v>
      </c>
      <c r="H1495" s="114">
        <f t="shared" si="36"/>
        <v>-159.15072400017743</v>
      </c>
      <c r="I1495" s="114" t="str">
        <f t="shared" si="36"/>
        <v/>
      </c>
      <c r="J1495" s="114" t="str">
        <f t="shared" si="36"/>
        <v/>
      </c>
      <c r="K1495" s="12"/>
      <c r="L1495" s="12"/>
      <c r="M1495" s="12"/>
      <c r="R1495" s="2"/>
      <c r="S1495" s="2"/>
      <c r="T1495" s="2"/>
      <c r="U1495" s="2"/>
      <c r="V1495" s="2"/>
      <c r="W1495" s="2"/>
      <c r="X1495" s="2"/>
      <c r="Y1495" s="2"/>
      <c r="Z1495" s="2"/>
      <c r="AA1495" s="2"/>
      <c r="AB1495" s="2"/>
    </row>
    <row r="1496" spans="1:28">
      <c r="A1496" s="2" t="s">
        <v>460</v>
      </c>
      <c r="B1496" s="114">
        <f t="shared" ref="B1496:B1503" si="37">IF(AND(ISNUMBER(B175),ISNUMBER(B$170)),(B175-B$170),"")</f>
        <v>-3036.6939446745309</v>
      </c>
      <c r="C1496" s="114">
        <f t="shared" ref="C1496:J1496" si="38">IF(AND(ISNUMBER(C175),ISNUMBER(C$170)),(C175-C$170),"")</f>
        <v>-3767</v>
      </c>
      <c r="D1496" s="114">
        <f t="shared" si="38"/>
        <v>-3772</v>
      </c>
      <c r="E1496" s="114">
        <f t="shared" si="38"/>
        <v>-3600.5238957343063</v>
      </c>
      <c r="F1496" s="114">
        <f t="shared" si="38"/>
        <v>-3031.9460000000472</v>
      </c>
      <c r="G1496" s="114">
        <f t="shared" si="38"/>
        <v>-2985</v>
      </c>
      <c r="H1496" s="114">
        <f t="shared" si="38"/>
        <v>-3642.4419705163855</v>
      </c>
      <c r="I1496" s="114" t="str">
        <f t="shared" si="38"/>
        <v/>
      </c>
      <c r="J1496" s="114" t="str">
        <f t="shared" si="38"/>
        <v/>
      </c>
      <c r="K1496" s="12"/>
      <c r="L1496" s="12"/>
      <c r="M1496" s="12"/>
      <c r="R1496" s="2"/>
      <c r="S1496" s="2"/>
      <c r="T1496" s="2"/>
      <c r="U1496" s="2"/>
      <c r="V1496" s="2"/>
      <c r="W1496" s="2"/>
      <c r="X1496" s="2"/>
      <c r="Y1496" s="2"/>
      <c r="Z1496" s="2"/>
      <c r="AA1496" s="2"/>
      <c r="AB1496" s="2"/>
    </row>
    <row r="1497" spans="1:28">
      <c r="A1497" s="2" t="s">
        <v>461</v>
      </c>
      <c r="B1497" s="114">
        <f t="shared" si="37"/>
        <v>17752.305570698405</v>
      </c>
      <c r="C1497" s="114">
        <f t="shared" ref="C1497:J1497" si="39">IF(AND(ISNUMBER(C176),ISNUMBER(C$170)),(C176-C$170),"")</f>
        <v>17430</v>
      </c>
      <c r="D1497" s="114">
        <f t="shared" si="39"/>
        <v>17382</v>
      </c>
      <c r="E1497" s="114">
        <f t="shared" si="39"/>
        <v>19959.073419724151</v>
      </c>
      <c r="F1497" s="114">
        <f t="shared" si="39"/>
        <v>17927.161000000247</v>
      </c>
      <c r="G1497" s="114">
        <f t="shared" si="39"/>
        <v>18065</v>
      </c>
      <c r="H1497" s="114">
        <f t="shared" si="39"/>
        <v>19914.505465591363</v>
      </c>
      <c r="I1497" s="114" t="str">
        <f t="shared" si="39"/>
        <v/>
      </c>
      <c r="J1497" s="114" t="str">
        <f t="shared" si="39"/>
        <v/>
      </c>
      <c r="K1497" s="12"/>
      <c r="L1497" s="12"/>
      <c r="M1497" s="12"/>
      <c r="R1497" s="2"/>
      <c r="S1497" s="2"/>
      <c r="T1497" s="2"/>
      <c r="U1497" s="2"/>
      <c r="V1497" s="2"/>
      <c r="W1497" s="2"/>
      <c r="X1497" s="2"/>
      <c r="Y1497" s="2"/>
      <c r="Z1497" s="2"/>
      <c r="AA1497" s="2"/>
      <c r="AB1497" s="2"/>
    </row>
    <row r="1498" spans="1:28">
      <c r="A1498" s="2" t="s">
        <v>467</v>
      </c>
      <c r="B1498" s="114">
        <f t="shared" si="37"/>
        <v>-3174.5855715648722</v>
      </c>
      <c r="C1498" s="114">
        <f t="shared" ref="C1498:J1498" si="40">IF(AND(ISNUMBER(C177),ISNUMBER(C$170)),(C177-C$170),"")</f>
        <v>-3463</v>
      </c>
      <c r="D1498" s="114">
        <f t="shared" si="40"/>
        <v>-3442</v>
      </c>
      <c r="E1498" s="114">
        <f t="shared" si="40"/>
        <v>-3732.9565670989905</v>
      </c>
      <c r="F1498" s="114" t="str">
        <f t="shared" si="40"/>
        <v/>
      </c>
      <c r="G1498" s="114">
        <f t="shared" si="40"/>
        <v>-3247</v>
      </c>
      <c r="H1498" s="114">
        <f t="shared" si="40"/>
        <v>-4265.6380565141626</v>
      </c>
      <c r="I1498" s="114" t="str">
        <f t="shared" si="40"/>
        <v/>
      </c>
      <c r="J1498" s="114" t="str">
        <f t="shared" si="40"/>
        <v/>
      </c>
      <c r="K1498" s="12"/>
      <c r="L1498" s="12"/>
      <c r="M1498" s="12"/>
      <c r="R1498" s="2"/>
      <c r="S1498" s="2"/>
      <c r="T1498" s="2"/>
      <c r="U1498" s="2"/>
      <c r="V1498" s="2"/>
      <c r="W1498" s="2"/>
      <c r="X1498" s="2"/>
      <c r="Y1498" s="2"/>
      <c r="Z1498" s="2"/>
      <c r="AA1498" s="2"/>
      <c r="AB1498" s="2"/>
    </row>
    <row r="1499" spans="1:28">
      <c r="A1499" s="2" t="s">
        <v>468</v>
      </c>
      <c r="B1499" s="114">
        <f t="shared" si="37"/>
        <v>-3149.0399436906118</v>
      </c>
      <c r="C1499" s="114">
        <f t="shared" ref="C1499:J1499" si="41">IF(AND(ISNUMBER(C178),ISNUMBER(C$170)),(C178-C$170),"")</f>
        <v>-2746</v>
      </c>
      <c r="D1499" s="114">
        <f t="shared" si="41"/>
        <v>-2723</v>
      </c>
      <c r="E1499" s="114" t="str">
        <f t="shared" si="41"/>
        <v/>
      </c>
      <c r="F1499" s="114" t="str">
        <f t="shared" si="41"/>
        <v/>
      </c>
      <c r="G1499" s="114">
        <f t="shared" si="41"/>
        <v>-3191</v>
      </c>
      <c r="H1499" s="114">
        <f t="shared" si="41"/>
        <v>0</v>
      </c>
      <c r="I1499" s="114" t="str">
        <f t="shared" si="41"/>
        <v/>
      </c>
      <c r="J1499" s="114" t="str">
        <f t="shared" si="41"/>
        <v/>
      </c>
      <c r="K1499" s="12"/>
      <c r="L1499" s="12"/>
      <c r="M1499" s="12"/>
      <c r="R1499" s="2"/>
      <c r="S1499" s="2"/>
      <c r="T1499" s="2"/>
      <c r="U1499" s="2"/>
      <c r="V1499" s="2"/>
      <c r="W1499" s="2"/>
      <c r="X1499" s="2"/>
      <c r="Y1499" s="2"/>
      <c r="Z1499" s="2"/>
      <c r="AA1499" s="2"/>
      <c r="AB1499" s="2"/>
    </row>
    <row r="1500" spans="1:28">
      <c r="A1500" s="2" t="s">
        <v>469</v>
      </c>
      <c r="B1500" s="114">
        <f t="shared" si="37"/>
        <v>-1994.9489155549854</v>
      </c>
      <c r="C1500" s="114">
        <f t="shared" ref="C1500:J1500" si="42">IF(AND(ISNUMBER(C179),ISNUMBER(C$170)),(C179-C$170),"")</f>
        <v>-1973</v>
      </c>
      <c r="D1500" s="114">
        <f t="shared" si="42"/>
        <v>-1639</v>
      </c>
      <c r="E1500" s="114">
        <f t="shared" si="42"/>
        <v>-2010.1329159292218</v>
      </c>
      <c r="F1500" s="114" t="str">
        <f t="shared" si="42"/>
        <v/>
      </c>
      <c r="G1500" s="114">
        <f t="shared" si="42"/>
        <v>-1662</v>
      </c>
      <c r="H1500" s="114">
        <f t="shared" si="42"/>
        <v>0</v>
      </c>
      <c r="I1500" s="114" t="str">
        <f t="shared" si="42"/>
        <v/>
      </c>
      <c r="J1500" s="114" t="str">
        <f t="shared" si="42"/>
        <v/>
      </c>
      <c r="K1500" s="12"/>
      <c r="L1500" s="12"/>
      <c r="M1500" s="12"/>
      <c r="R1500" s="2"/>
      <c r="S1500" s="2"/>
      <c r="T1500" s="2"/>
      <c r="U1500" s="2"/>
      <c r="V1500" s="2"/>
      <c r="W1500" s="2"/>
      <c r="X1500" s="2"/>
      <c r="Y1500" s="2"/>
      <c r="Z1500" s="2"/>
      <c r="AA1500" s="2"/>
      <c r="AB1500" s="2"/>
    </row>
    <row r="1501" spans="1:28">
      <c r="A1501" s="2" t="s">
        <v>470</v>
      </c>
      <c r="B1501" s="114">
        <f t="shared" si="37"/>
        <v>-2754.9132462438247</v>
      </c>
      <c r="C1501" s="114">
        <f t="shared" ref="C1501:J1501" si="43">IF(AND(ISNUMBER(C180),ISNUMBER(C$170)),(C180-C$170),"")</f>
        <v>-2510</v>
      </c>
      <c r="D1501" s="114">
        <f t="shared" si="43"/>
        <v>-2622</v>
      </c>
      <c r="E1501" s="114">
        <f t="shared" si="43"/>
        <v>-2973.2405617628283</v>
      </c>
      <c r="F1501" s="114" t="str">
        <f t="shared" si="43"/>
        <v/>
      </c>
      <c r="G1501" s="114">
        <f t="shared" si="43"/>
        <v>-2910</v>
      </c>
      <c r="H1501" s="114">
        <f t="shared" si="43"/>
        <v>-2928.7772411459919</v>
      </c>
      <c r="I1501" s="114" t="str">
        <f t="shared" si="43"/>
        <v/>
      </c>
      <c r="J1501" s="114" t="str">
        <f t="shared" si="43"/>
        <v/>
      </c>
      <c r="K1501" s="12"/>
      <c r="L1501" s="12"/>
      <c r="M1501" s="12"/>
      <c r="R1501" s="2"/>
      <c r="S1501" s="2"/>
      <c r="T1501" s="2"/>
      <c r="U1501" s="2"/>
      <c r="V1501" s="2"/>
      <c r="W1501" s="2"/>
      <c r="X1501" s="2"/>
      <c r="Y1501" s="2"/>
      <c r="Z1501" s="2"/>
      <c r="AA1501" s="2"/>
      <c r="AB1501" s="2"/>
    </row>
    <row r="1502" spans="1:28">
      <c r="A1502" s="2" t="s">
        <v>471</v>
      </c>
      <c r="B1502" s="114">
        <f t="shared" si="37"/>
        <v>-1724.4010536126152</v>
      </c>
      <c r="C1502" s="114">
        <f t="shared" ref="C1502:J1502" si="44">IF(AND(ISNUMBER(C181),ISNUMBER(C$170)),(C181-C$170),"")</f>
        <v>-1527</v>
      </c>
      <c r="D1502" s="114">
        <f t="shared" si="44"/>
        <v>-1584</v>
      </c>
      <c r="E1502" s="114">
        <f t="shared" si="44"/>
        <v>-1713.9922689904161</v>
      </c>
      <c r="F1502" s="114" t="str">
        <f t="shared" si="44"/>
        <v/>
      </c>
      <c r="G1502" s="114">
        <f t="shared" si="44"/>
        <v>-1627</v>
      </c>
      <c r="H1502" s="114">
        <f t="shared" si="44"/>
        <v>-1765.6036875893624</v>
      </c>
      <c r="I1502" s="114" t="str">
        <f t="shared" si="44"/>
        <v/>
      </c>
      <c r="J1502" s="114" t="str">
        <f t="shared" si="44"/>
        <v/>
      </c>
      <c r="K1502" s="12"/>
      <c r="L1502" s="12"/>
      <c r="M1502" s="12"/>
      <c r="R1502" s="2"/>
      <c r="S1502" s="2"/>
      <c r="T1502" s="2"/>
      <c r="U1502" s="2"/>
      <c r="V1502" s="2"/>
      <c r="W1502" s="2"/>
      <c r="X1502" s="2"/>
      <c r="Y1502" s="2"/>
      <c r="Z1502" s="2"/>
      <c r="AA1502" s="2"/>
      <c r="AB1502" s="2"/>
    </row>
    <row r="1503" spans="1:28">
      <c r="A1503" s="2" t="s">
        <v>489</v>
      </c>
      <c r="B1503" s="114">
        <f t="shared" si="37"/>
        <v>-4499.2387514203074</v>
      </c>
      <c r="C1503" s="114">
        <f t="shared" ref="C1503:J1503" si="45">IF(AND(ISNUMBER(C182),ISNUMBER(C$170)),(C182-C$170),"")</f>
        <v>-3096</v>
      </c>
      <c r="D1503" s="114">
        <f t="shared" si="45"/>
        <v>-3095</v>
      </c>
      <c r="E1503" s="114">
        <f t="shared" si="45"/>
        <v>-3477.2640269081603</v>
      </c>
      <c r="F1503" s="114">
        <f t="shared" si="45"/>
        <v>-3912.1489999999285</v>
      </c>
      <c r="G1503" s="114">
        <f t="shared" si="45"/>
        <v>-3354</v>
      </c>
      <c r="H1503" s="114">
        <f t="shared" si="45"/>
        <v>-3711.9134428565449</v>
      </c>
      <c r="I1503" s="114" t="str">
        <f t="shared" si="45"/>
        <v/>
      </c>
      <c r="J1503" s="114" t="str">
        <f t="shared" si="45"/>
        <v/>
      </c>
      <c r="K1503" s="12"/>
      <c r="L1503" s="12"/>
      <c r="M1503" s="12"/>
      <c r="R1503" s="2"/>
      <c r="S1503" s="2"/>
      <c r="T1503" s="2"/>
      <c r="U1503" s="2"/>
      <c r="V1503" s="2"/>
      <c r="W1503" s="2"/>
      <c r="X1503" s="2"/>
      <c r="Y1503" s="2"/>
      <c r="Z1503" s="2"/>
      <c r="AA1503" s="2"/>
      <c r="AB1503" s="2"/>
    </row>
    <row r="1504" spans="1:28">
      <c r="A1504" s="2" t="s">
        <v>490</v>
      </c>
      <c r="B1504" s="114">
        <f>IF(AND(ISNUMBER(B184),ISNUMBER(B183)),(B184-B183),"")</f>
        <v>13805.73111636507</v>
      </c>
      <c r="C1504" s="114">
        <f t="shared" ref="C1504:J1504" si="46">IF(AND(ISNUMBER(C184),ISNUMBER(C183)),(C184-C183),"")</f>
        <v>14303</v>
      </c>
      <c r="D1504" s="114">
        <f t="shared" si="46"/>
        <v>14304</v>
      </c>
      <c r="E1504" s="114">
        <f t="shared" si="46"/>
        <v>15702.033579476391</v>
      </c>
      <c r="F1504" s="114">
        <f t="shared" si="46"/>
        <v>13913.444999999987</v>
      </c>
      <c r="G1504" s="114">
        <f t="shared" si="46"/>
        <v>14230</v>
      </c>
      <c r="H1504" s="114">
        <f t="shared" si="46"/>
        <v>15725.207699449</v>
      </c>
      <c r="I1504" s="114" t="str">
        <f t="shared" si="46"/>
        <v/>
      </c>
      <c r="J1504" s="114" t="str">
        <f t="shared" si="46"/>
        <v/>
      </c>
      <c r="K1504" s="12"/>
      <c r="L1504" s="12"/>
      <c r="M1504" s="12"/>
      <c r="R1504" s="2"/>
      <c r="S1504" s="2"/>
      <c r="T1504" s="2"/>
      <c r="U1504" s="2"/>
      <c r="V1504" s="2"/>
      <c r="W1504" s="2"/>
      <c r="X1504" s="2"/>
      <c r="Y1504" s="2"/>
      <c r="Z1504" s="2"/>
      <c r="AA1504" s="2"/>
      <c r="AB1504" s="2"/>
    </row>
    <row r="1505" spans="1:28">
      <c r="A1505" s="2" t="s">
        <v>491</v>
      </c>
      <c r="B1505" s="114">
        <f>IF(AND(ISNUMBER(B187),ISNUMBER(B185)),(B187-B185),"")</f>
        <v>-2963.4018331640655</v>
      </c>
      <c r="C1505" s="114">
        <f t="shared" ref="C1505:J1505" si="47">IF(AND(ISNUMBER(C187),ISNUMBER(C185)),(C187-C185),"")</f>
        <v>-3241</v>
      </c>
      <c r="D1505" s="114">
        <f t="shared" si="47"/>
        <v>-3233</v>
      </c>
      <c r="E1505" s="114">
        <f t="shared" si="47"/>
        <v>-3476.8439744251737</v>
      </c>
      <c r="F1505" s="114">
        <f t="shared" si="47"/>
        <v>-3148.170000000202</v>
      </c>
      <c r="G1505" s="114">
        <f t="shared" si="47"/>
        <v>-2742</v>
      </c>
      <c r="H1505" s="114">
        <f t="shared" si="47"/>
        <v>-4079.1325080049719</v>
      </c>
      <c r="I1505" s="114" t="str">
        <f t="shared" si="47"/>
        <v/>
      </c>
      <c r="J1505" s="114" t="str">
        <f t="shared" si="47"/>
        <v/>
      </c>
      <c r="K1505" s="12"/>
      <c r="L1505" s="12"/>
      <c r="M1505" s="12"/>
      <c r="R1505" s="2"/>
      <c r="S1505" s="2"/>
      <c r="T1505" s="2"/>
      <c r="U1505" s="2"/>
      <c r="V1505" s="2"/>
      <c r="W1505" s="2"/>
      <c r="X1505" s="2"/>
      <c r="Y1505" s="2"/>
      <c r="Z1505" s="2"/>
      <c r="AA1505" s="2"/>
      <c r="AB1505" s="2"/>
    </row>
    <row r="1506" spans="1:28">
      <c r="A1506" s="2" t="s">
        <v>492</v>
      </c>
      <c r="B1506" s="114">
        <f>IF(AND(ISNUMBER(B188),ISNUMBER(B182)),(B188-B182),"")</f>
        <v>-4197.3004344084002</v>
      </c>
      <c r="C1506" s="114">
        <f t="shared" ref="C1506:J1506" si="48">IF(AND(ISNUMBER(C188),ISNUMBER(C182)),(C188-C182),"")</f>
        <v>-4346</v>
      </c>
      <c r="D1506" s="114">
        <f t="shared" si="48"/>
        <v>-4354</v>
      </c>
      <c r="E1506" s="114">
        <f t="shared" si="48"/>
        <v>-4754.5557905075766</v>
      </c>
      <c r="F1506" s="114">
        <f t="shared" si="48"/>
        <v>-4001.9239999999591</v>
      </c>
      <c r="G1506" s="114">
        <f t="shared" si="48"/>
        <v>-4350</v>
      </c>
      <c r="H1506" s="114">
        <f t="shared" si="48"/>
        <v>-4194.1394102800987</v>
      </c>
      <c r="I1506" s="114" t="str">
        <f t="shared" si="48"/>
        <v/>
      </c>
      <c r="J1506" s="114" t="str">
        <f t="shared" si="48"/>
        <v/>
      </c>
      <c r="K1506" s="11"/>
      <c r="L1506" s="11"/>
      <c r="M1506" s="11"/>
      <c r="R1506" s="2"/>
      <c r="S1506" s="2"/>
      <c r="T1506" s="2"/>
      <c r="U1506" s="2"/>
      <c r="V1506" s="2"/>
      <c r="W1506" s="2"/>
      <c r="X1506" s="2"/>
      <c r="Y1506" s="2"/>
      <c r="Z1506" s="2"/>
      <c r="AA1506" s="2"/>
      <c r="AB1506" s="2"/>
    </row>
    <row r="1507" spans="1:28">
      <c r="A1507" s="2" t="s">
        <v>493</v>
      </c>
      <c r="B1507" s="114">
        <f>IF(AND(ISNUMBER(B190),ISNUMBER(B189)),(B190-B189),"")</f>
        <v>-2398.8747508219385</v>
      </c>
      <c r="C1507" s="114">
        <f t="shared" ref="C1507:J1507" si="49">IF(AND(ISNUMBER(C190),ISNUMBER(C189)),(C190-C189),"")</f>
        <v>-2713</v>
      </c>
      <c r="D1507" s="114">
        <f t="shared" si="49"/>
        <v>-2720</v>
      </c>
      <c r="E1507" s="114">
        <f t="shared" si="49"/>
        <v>-1987.0432815573622</v>
      </c>
      <c r="F1507" s="114">
        <f t="shared" si="49"/>
        <v>-2413.1970000000147</v>
      </c>
      <c r="G1507" s="114">
        <f t="shared" si="49"/>
        <v>-2449</v>
      </c>
      <c r="H1507" s="114">
        <f t="shared" si="49"/>
        <v>-2647.9537177792263</v>
      </c>
      <c r="I1507" s="114" t="str">
        <f t="shared" si="49"/>
        <v/>
      </c>
      <c r="J1507" s="114" t="str">
        <f t="shared" si="49"/>
        <v/>
      </c>
      <c r="K1507" s="12"/>
      <c r="L1507" s="12"/>
      <c r="M1507" s="12"/>
      <c r="R1507" s="2"/>
      <c r="S1507" s="2"/>
      <c r="T1507" s="2"/>
      <c r="U1507" s="2"/>
      <c r="V1507" s="2"/>
      <c r="W1507" s="2"/>
      <c r="X1507" s="2"/>
      <c r="Y1507" s="2"/>
      <c r="Z1507" s="2"/>
      <c r="AA1507" s="2"/>
      <c r="AB1507" s="2"/>
    </row>
    <row r="1508" spans="1:28">
      <c r="A1508" s="2"/>
      <c r="B1508" s="12"/>
      <c r="C1508" s="12"/>
      <c r="D1508" s="12"/>
      <c r="E1508" s="12"/>
      <c r="F1508" s="12"/>
      <c r="G1508" s="12"/>
      <c r="H1508" s="36"/>
      <c r="I1508" s="12"/>
      <c r="J1508" s="12"/>
      <c r="K1508" s="12"/>
      <c r="L1508" s="12"/>
      <c r="M1508" s="12"/>
      <c r="R1508" s="2"/>
      <c r="S1508" s="2"/>
      <c r="T1508" s="2"/>
      <c r="U1508" s="2"/>
      <c r="V1508" s="2"/>
      <c r="W1508" s="2"/>
      <c r="X1508" s="2"/>
      <c r="Y1508" s="2"/>
      <c r="Z1508" s="2"/>
      <c r="AA1508" s="2"/>
      <c r="AB1508" s="2"/>
    </row>
    <row r="1509" spans="1:28">
      <c r="A1509" s="2"/>
      <c r="B1509" s="12"/>
      <c r="C1509" s="12"/>
      <c r="D1509" s="12"/>
      <c r="E1509" s="12"/>
      <c r="F1509" s="12"/>
      <c r="G1509" s="12"/>
      <c r="H1509" s="36"/>
      <c r="I1509" s="12"/>
      <c r="J1509" s="12"/>
      <c r="K1509" s="12"/>
      <c r="L1509" s="12"/>
      <c r="M1509" s="12"/>
      <c r="R1509" s="2"/>
      <c r="S1509" s="2"/>
      <c r="T1509" s="2"/>
      <c r="U1509" s="2"/>
      <c r="V1509" s="2"/>
      <c r="W1509" s="2"/>
      <c r="X1509" s="2"/>
      <c r="Y1509" s="2"/>
      <c r="Z1509" s="2"/>
      <c r="AA1509" s="2"/>
      <c r="AB1509" s="2"/>
    </row>
    <row r="1510" spans="1:28">
      <c r="A1510" s="2"/>
      <c r="B1510" s="12"/>
      <c r="C1510" s="12"/>
      <c r="D1510" s="12"/>
      <c r="E1510" s="12"/>
      <c r="F1510" s="12"/>
      <c r="G1510" s="12"/>
      <c r="H1510" s="36"/>
      <c r="I1510" s="12"/>
      <c r="J1510" s="12"/>
      <c r="K1510" s="12"/>
      <c r="L1510" s="12"/>
      <c r="M1510" s="12"/>
      <c r="R1510" s="2"/>
      <c r="S1510" s="2"/>
      <c r="T1510" s="2"/>
      <c r="U1510" s="2"/>
      <c r="V1510" s="2"/>
      <c r="W1510" s="2"/>
      <c r="X1510" s="2"/>
      <c r="Y1510" s="2"/>
      <c r="Z1510" s="2"/>
      <c r="AA1510" s="2"/>
      <c r="AB1510" s="2"/>
    </row>
    <row r="1511" spans="1:28">
      <c r="A1511" s="2"/>
      <c r="B1511" s="12"/>
      <c r="C1511" s="12"/>
      <c r="D1511" s="12"/>
      <c r="E1511" s="12"/>
      <c r="F1511" s="12"/>
      <c r="G1511" s="12"/>
      <c r="H1511" s="36"/>
      <c r="I1511" s="12"/>
      <c r="J1511" s="12"/>
      <c r="K1511" s="12"/>
      <c r="L1511" s="12"/>
      <c r="M1511" s="12"/>
      <c r="R1511" s="2"/>
      <c r="S1511" s="2"/>
      <c r="T1511" s="2"/>
      <c r="U1511" s="2"/>
      <c r="V1511" s="2"/>
      <c r="W1511" s="2"/>
      <c r="X1511" s="2"/>
      <c r="Y1511" s="2"/>
      <c r="Z1511" s="2"/>
      <c r="AA1511" s="2"/>
      <c r="AB1511" s="2"/>
    </row>
    <row r="1512" spans="1:28">
      <c r="A1512" s="2"/>
      <c r="B1512" s="12"/>
      <c r="C1512" s="12"/>
      <c r="D1512" s="12"/>
      <c r="E1512" s="12"/>
      <c r="F1512" s="12"/>
      <c r="G1512" s="12"/>
      <c r="H1512" s="36"/>
      <c r="I1512" s="12"/>
      <c r="J1512" s="12"/>
      <c r="K1512" s="12"/>
      <c r="L1512" s="12"/>
      <c r="M1512" s="12"/>
      <c r="R1512" s="2"/>
      <c r="S1512" s="2"/>
      <c r="T1512" s="2"/>
      <c r="U1512" s="2"/>
      <c r="V1512" s="2"/>
      <c r="W1512" s="2"/>
      <c r="X1512" s="2"/>
      <c r="Y1512" s="2"/>
      <c r="Z1512" s="2"/>
      <c r="AA1512" s="2"/>
      <c r="AB1512" s="2"/>
    </row>
    <row r="1513" spans="1:28">
      <c r="A1513" s="2"/>
      <c r="B1513" s="12"/>
      <c r="C1513" s="12"/>
      <c r="D1513" s="12"/>
      <c r="E1513" s="12"/>
      <c r="F1513" s="12"/>
      <c r="G1513" s="12"/>
      <c r="H1513" s="36"/>
      <c r="I1513" s="12"/>
      <c r="J1513" s="12"/>
      <c r="K1513" s="12"/>
      <c r="L1513" s="12"/>
      <c r="M1513" s="12"/>
      <c r="R1513" s="2"/>
      <c r="S1513" s="2"/>
      <c r="T1513" s="2"/>
      <c r="U1513" s="2"/>
      <c r="V1513" s="2"/>
      <c r="W1513" s="2"/>
      <c r="X1513" s="2"/>
      <c r="Y1513" s="2"/>
      <c r="Z1513" s="2"/>
      <c r="AA1513" s="2"/>
      <c r="AB1513" s="2"/>
    </row>
    <row r="1514" spans="1:28">
      <c r="A1514" s="2"/>
      <c r="B1514" s="12"/>
      <c r="C1514" s="12"/>
      <c r="D1514" s="12"/>
      <c r="E1514" s="12"/>
      <c r="F1514" s="12"/>
      <c r="G1514" s="12"/>
      <c r="H1514" s="36"/>
      <c r="I1514" s="12"/>
      <c r="J1514" s="12"/>
      <c r="K1514" s="12"/>
      <c r="L1514" s="12"/>
      <c r="M1514" s="12"/>
      <c r="R1514" s="2"/>
      <c r="S1514" s="2"/>
      <c r="T1514" s="2"/>
      <c r="U1514" s="2"/>
      <c r="V1514" s="2"/>
      <c r="W1514" s="2"/>
      <c r="X1514" s="2"/>
      <c r="Y1514" s="2"/>
      <c r="Z1514" s="2"/>
      <c r="AA1514" s="2"/>
      <c r="AB1514" s="2"/>
    </row>
    <row r="1515" spans="1:28">
      <c r="A1515" s="2"/>
      <c r="B1515" s="12"/>
      <c r="C1515" s="12"/>
      <c r="D1515" s="12"/>
      <c r="E1515" s="12"/>
      <c r="F1515" s="12"/>
      <c r="G1515" s="12"/>
      <c r="H1515" s="36"/>
      <c r="I1515" s="12"/>
      <c r="J1515" s="12"/>
      <c r="K1515" s="12"/>
      <c r="L1515" s="12"/>
      <c r="M1515" s="12"/>
      <c r="R1515" s="2"/>
      <c r="S1515" s="2"/>
      <c r="T1515" s="2"/>
      <c r="U1515" s="2"/>
      <c r="V1515" s="2"/>
      <c r="W1515" s="2"/>
      <c r="X1515" s="2"/>
      <c r="Y1515" s="2"/>
      <c r="Z1515" s="2"/>
      <c r="AA1515" s="2"/>
      <c r="AB1515" s="2"/>
    </row>
    <row r="1516" spans="1:28">
      <c r="A1516" s="2"/>
      <c r="B1516" s="12"/>
      <c r="C1516" s="12"/>
      <c r="D1516" s="12"/>
      <c r="E1516" s="12"/>
      <c r="F1516" s="12"/>
      <c r="G1516" s="12"/>
      <c r="H1516" s="36"/>
      <c r="I1516" s="12"/>
      <c r="J1516" s="12"/>
      <c r="K1516" s="12"/>
      <c r="L1516" s="12"/>
      <c r="M1516" s="12"/>
      <c r="R1516" s="2"/>
      <c r="S1516" s="2"/>
      <c r="T1516" s="2"/>
      <c r="U1516" s="2"/>
      <c r="V1516" s="2"/>
      <c r="W1516" s="2"/>
      <c r="X1516" s="2"/>
      <c r="Y1516" s="2"/>
      <c r="Z1516" s="2"/>
      <c r="AA1516" s="2"/>
      <c r="AB1516" s="2"/>
    </row>
    <row r="1517" spans="1:28">
      <c r="A1517" t="s">
        <v>264</v>
      </c>
      <c r="D1517" t="s">
        <v>10</v>
      </c>
      <c r="H1517" s="36"/>
      <c r="I1517" s="12"/>
      <c r="J1517" s="12"/>
      <c r="K1517" s="12"/>
      <c r="L1517" s="12"/>
      <c r="M1517" s="12"/>
      <c r="R1517" s="2"/>
      <c r="S1517" s="2"/>
      <c r="T1517" s="2"/>
      <c r="U1517" s="2"/>
      <c r="V1517" s="2"/>
      <c r="W1517" s="2"/>
      <c r="X1517" s="2"/>
      <c r="Y1517" s="2"/>
      <c r="Z1517" s="2"/>
      <c r="AA1517" s="2"/>
      <c r="AB1517" s="2"/>
    </row>
    <row r="1518" spans="1:28">
      <c r="A1518" s="2"/>
      <c r="B1518" s="10"/>
      <c r="C1518" s="10"/>
      <c r="D1518" s="10"/>
      <c r="E1518" s="10"/>
      <c r="F1518" s="10"/>
      <c r="G1518" s="10"/>
      <c r="H1518" s="10"/>
      <c r="I1518" s="12"/>
      <c r="J1518" s="12"/>
      <c r="K1518" s="12"/>
      <c r="L1518" s="12"/>
      <c r="M1518" s="12"/>
      <c r="R1518" s="2"/>
      <c r="S1518" s="2"/>
      <c r="T1518" s="2"/>
      <c r="U1518" s="2"/>
      <c r="V1518" s="2"/>
      <c r="W1518" s="2"/>
      <c r="X1518" s="2"/>
      <c r="Y1518" s="2"/>
      <c r="Z1518" s="2"/>
      <c r="AA1518" s="2"/>
      <c r="AB1518" s="2"/>
    </row>
    <row r="1519" spans="1:28">
      <c r="A1519" s="2"/>
      <c r="B1519" s="10" t="s">
        <v>237</v>
      </c>
      <c r="C1519" s="10" t="s">
        <v>249</v>
      </c>
      <c r="D1519" s="10" t="s">
        <v>250</v>
      </c>
      <c r="E1519" s="10" t="s">
        <v>357</v>
      </c>
      <c r="F1519" s="10" t="s">
        <v>304</v>
      </c>
      <c r="G1519" s="10" t="s">
        <v>384</v>
      </c>
      <c r="H1519" s="10" t="str">
        <f>YourData!$J$4</f>
        <v>Tested Prg</v>
      </c>
      <c r="I1519" s="10" t="s">
        <v>415</v>
      </c>
      <c r="J1519" s="10" t="s">
        <v>415</v>
      </c>
      <c r="L1519" s="12"/>
      <c r="M1519" s="12"/>
      <c r="R1519" s="2"/>
      <c r="S1519" s="2"/>
      <c r="T1519" s="2"/>
      <c r="U1519" s="2"/>
      <c r="V1519" s="2"/>
      <c r="W1519" s="2"/>
      <c r="X1519" s="2"/>
      <c r="Y1519" s="2"/>
      <c r="Z1519" s="2"/>
      <c r="AA1519" s="2"/>
      <c r="AB1519" s="2"/>
    </row>
    <row r="1520" spans="1:28">
      <c r="A1520" s="2" t="s">
        <v>454</v>
      </c>
      <c r="B1520" s="114">
        <f>IF(AND(ISNUMBER(B201),ISNUMBER(B$200)),(B201-B$200),"")</f>
        <v>353.51153267029258</v>
      </c>
      <c r="C1520" s="114">
        <f t="shared" ref="C1520:J1520" si="50">IF(AND(ISNUMBER(C201),ISNUMBER(C$200)),(C201-C$200),"")</f>
        <v>385</v>
      </c>
      <c r="D1520" s="114">
        <f t="shared" si="50"/>
        <v>385</v>
      </c>
      <c r="E1520" s="114" t="str">
        <f t="shared" si="50"/>
        <v/>
      </c>
      <c r="F1520" s="114">
        <f t="shared" si="50"/>
        <v>376.33800000001565</v>
      </c>
      <c r="G1520" s="114">
        <f t="shared" si="50"/>
        <v>368</v>
      </c>
      <c r="H1520" s="114" t="str">
        <f t="shared" si="50"/>
        <v/>
      </c>
      <c r="I1520" s="114" t="str">
        <f t="shared" si="50"/>
        <v/>
      </c>
      <c r="J1520" s="114" t="str">
        <f t="shared" si="50"/>
        <v/>
      </c>
      <c r="K1520" s="12"/>
      <c r="L1520" s="12"/>
      <c r="M1520" s="12"/>
      <c r="R1520" s="2"/>
      <c r="S1520" s="2"/>
      <c r="T1520" s="2"/>
      <c r="U1520" s="2"/>
      <c r="V1520" s="2"/>
      <c r="W1520" s="2"/>
      <c r="X1520" s="2"/>
      <c r="Y1520" s="2"/>
      <c r="Z1520" s="2"/>
      <c r="AA1520" s="2"/>
      <c r="AB1520" s="2"/>
    </row>
    <row r="1521" spans="1:28">
      <c r="A1521" s="2" t="s">
        <v>455</v>
      </c>
      <c r="B1521" s="114">
        <f>IF(AND(ISNUMBER(B202),ISNUMBER(B$200)),(B202-B$200),"")</f>
        <v>346.27670039468285</v>
      </c>
      <c r="C1521" s="114">
        <f t="shared" ref="C1521:J1521" si="51">IF(AND(ISNUMBER(C202),ISNUMBER(C$200)),(C202-C$200),"")</f>
        <v>314</v>
      </c>
      <c r="D1521" s="114">
        <f t="shared" si="51"/>
        <v>316</v>
      </c>
      <c r="E1521" s="114" t="str">
        <f t="shared" si="51"/>
        <v/>
      </c>
      <c r="F1521" s="114">
        <f t="shared" si="51"/>
        <v>348.37900000001946</v>
      </c>
      <c r="G1521" s="114">
        <f t="shared" si="51"/>
        <v>358</v>
      </c>
      <c r="H1521" s="114" t="str">
        <f t="shared" si="51"/>
        <v/>
      </c>
      <c r="I1521" s="114" t="str">
        <f t="shared" si="51"/>
        <v/>
      </c>
      <c r="J1521" s="114" t="str">
        <f t="shared" si="51"/>
        <v/>
      </c>
      <c r="K1521" s="12"/>
      <c r="L1521" s="12"/>
      <c r="M1521" s="12"/>
      <c r="R1521" s="2"/>
      <c r="S1521" s="2"/>
      <c r="T1521" s="2"/>
      <c r="U1521" s="2"/>
      <c r="V1521" s="2"/>
      <c r="W1521" s="2"/>
      <c r="X1521" s="2"/>
      <c r="Y1521" s="2"/>
      <c r="Z1521" s="2"/>
      <c r="AA1521" s="2"/>
      <c r="AB1521" s="2"/>
    </row>
    <row r="1522" spans="1:28">
      <c r="A1522" s="2" t="s">
        <v>456</v>
      </c>
      <c r="B1522" s="114">
        <f>IF(AND(ISNUMBER(B203),ISNUMBER(B$200)),(B203-B$200),"")</f>
        <v>383.32536008485795</v>
      </c>
      <c r="C1522" s="114">
        <f t="shared" ref="C1522:J1522" si="52">IF(AND(ISNUMBER(C203),ISNUMBER(C$200)),(C203-C$200),"")</f>
        <v>355</v>
      </c>
      <c r="D1522" s="114">
        <f t="shared" si="52"/>
        <v>331</v>
      </c>
      <c r="E1522" s="114" t="str">
        <f t="shared" si="52"/>
        <v/>
      </c>
      <c r="F1522" s="114">
        <f t="shared" si="52"/>
        <v>400.99400000000423</v>
      </c>
      <c r="G1522" s="114">
        <f t="shared" si="52"/>
        <v>370</v>
      </c>
      <c r="H1522" s="114" t="str">
        <f t="shared" si="52"/>
        <v/>
      </c>
      <c r="I1522" s="114" t="str">
        <f t="shared" si="52"/>
        <v/>
      </c>
      <c r="J1522" s="114" t="str">
        <f t="shared" si="52"/>
        <v/>
      </c>
      <c r="K1522" s="12"/>
      <c r="L1522" s="12"/>
      <c r="M1522" s="12"/>
      <c r="R1522" s="2"/>
      <c r="S1522" s="2"/>
      <c r="T1522" s="2"/>
      <c r="U1522" s="2"/>
      <c r="V1522" s="2"/>
      <c r="W1522" s="2"/>
      <c r="X1522" s="2"/>
      <c r="Y1522" s="2"/>
      <c r="Z1522" s="2"/>
      <c r="AA1522" s="2"/>
      <c r="AB1522" s="2"/>
    </row>
    <row r="1523" spans="1:28">
      <c r="A1523" s="2" t="s">
        <v>457</v>
      </c>
      <c r="B1523" s="114">
        <f>IF(AND(ISNUMBER(B203),ISNUMBER(B202)),(B203-B202),"")</f>
        <v>37.0486596901751</v>
      </c>
      <c r="C1523" s="114">
        <f t="shared" ref="C1523:J1523" si="53">IF(AND(ISNUMBER(C203),ISNUMBER(C202)),(C203-C202),"")</f>
        <v>41</v>
      </c>
      <c r="D1523" s="114">
        <f t="shared" si="53"/>
        <v>15</v>
      </c>
      <c r="E1523" s="114" t="str">
        <f t="shared" si="53"/>
        <v/>
      </c>
      <c r="F1523" s="114">
        <f t="shared" si="53"/>
        <v>52.614999999984775</v>
      </c>
      <c r="G1523" s="114">
        <f t="shared" si="53"/>
        <v>12</v>
      </c>
      <c r="H1523" s="114" t="str">
        <f t="shared" si="53"/>
        <v/>
      </c>
      <c r="I1523" s="114" t="str">
        <f t="shared" si="53"/>
        <v/>
      </c>
      <c r="J1523" s="114" t="str">
        <f t="shared" si="53"/>
        <v/>
      </c>
      <c r="K1523" s="12"/>
      <c r="L1523" s="12"/>
      <c r="M1523" s="12"/>
      <c r="R1523" s="2"/>
      <c r="S1523" s="2"/>
      <c r="T1523" s="2"/>
      <c r="U1523" s="2"/>
      <c r="V1523" s="2"/>
      <c r="W1523" s="2"/>
      <c r="X1523" s="2"/>
      <c r="Y1523" s="2"/>
      <c r="Z1523" s="2"/>
      <c r="AA1523" s="2"/>
      <c r="AB1523" s="2"/>
    </row>
    <row r="1524" spans="1:28">
      <c r="A1524" s="2" t="s">
        <v>458</v>
      </c>
      <c r="B1524" s="114">
        <f>IF(AND(ISNUMBER(B204),ISNUMBER(B$200)),(B204-B$200),"")</f>
        <v>376.11484129759128</v>
      </c>
      <c r="C1524" s="114">
        <f t="shared" ref="C1524:J1524" si="54">IF(AND(ISNUMBER(C204),ISNUMBER(C$200)),(C204-C$200),"")</f>
        <v>348</v>
      </c>
      <c r="D1524" s="114">
        <f t="shared" si="54"/>
        <v>338</v>
      </c>
      <c r="E1524" s="114" t="str">
        <f t="shared" si="54"/>
        <v/>
      </c>
      <c r="F1524" s="114">
        <f t="shared" si="54"/>
        <v>386.06100000000652</v>
      </c>
      <c r="G1524" s="114">
        <f t="shared" si="54"/>
        <v>361</v>
      </c>
      <c r="H1524" s="114" t="str">
        <f t="shared" si="54"/>
        <v/>
      </c>
      <c r="I1524" s="114" t="str">
        <f t="shared" si="54"/>
        <v/>
      </c>
      <c r="J1524" s="114" t="str">
        <f t="shared" si="54"/>
        <v/>
      </c>
      <c r="K1524" s="12"/>
      <c r="L1524" s="12"/>
      <c r="M1524" s="12"/>
      <c r="R1524" s="2"/>
      <c r="S1524" s="2"/>
      <c r="T1524" s="2"/>
      <c r="U1524" s="2"/>
      <c r="V1524" s="2"/>
      <c r="W1524" s="2"/>
      <c r="X1524" s="2"/>
      <c r="Y1524" s="2"/>
      <c r="Z1524" s="2"/>
      <c r="AA1524" s="2"/>
      <c r="AB1524" s="2"/>
    </row>
    <row r="1525" spans="1:28">
      <c r="A1525" s="2" t="s">
        <v>459</v>
      </c>
      <c r="B1525" s="114">
        <f>IF(AND(ISNUMBER(B203),ISNUMBER(B204)),(B203-B204),"")</f>
        <v>7.2105187872666647</v>
      </c>
      <c r="C1525" s="114">
        <f t="shared" ref="C1525:J1525" si="55">IF(AND(ISNUMBER(C203),ISNUMBER(C204)),(C203-C204),"")</f>
        <v>7</v>
      </c>
      <c r="D1525" s="114">
        <f t="shared" si="55"/>
        <v>-7</v>
      </c>
      <c r="E1525" s="114" t="str">
        <f t="shared" si="55"/>
        <v/>
      </c>
      <c r="F1525" s="114">
        <f t="shared" si="55"/>
        <v>14.932999999997719</v>
      </c>
      <c r="G1525" s="114">
        <f t="shared" si="55"/>
        <v>9</v>
      </c>
      <c r="H1525" s="114" t="str">
        <f t="shared" si="55"/>
        <v/>
      </c>
      <c r="I1525" s="114" t="str">
        <f t="shared" si="55"/>
        <v/>
      </c>
      <c r="J1525" s="114" t="str">
        <f t="shared" si="55"/>
        <v/>
      </c>
      <c r="K1525" s="12"/>
      <c r="L1525" s="12"/>
      <c r="M1525" s="12"/>
      <c r="R1525" s="2"/>
      <c r="S1525" s="2"/>
      <c r="T1525" s="2"/>
      <c r="U1525" s="2"/>
      <c r="V1525" s="2"/>
      <c r="W1525" s="2"/>
      <c r="X1525" s="2"/>
      <c r="Y1525" s="2"/>
      <c r="Z1525" s="2"/>
      <c r="AA1525" s="2"/>
      <c r="AB1525" s="2"/>
    </row>
    <row r="1526" spans="1:28">
      <c r="A1526" s="2" t="s">
        <v>460</v>
      </c>
      <c r="B1526" s="114">
        <f>IF(AND(ISNUMBER(B205),ISNUMBER(B$200)),(B205-B$200),"")</f>
        <v>-360.10383961378966</v>
      </c>
      <c r="C1526" s="114">
        <f t="shared" ref="C1526:J1526" si="56">IF(AND(ISNUMBER(C205),ISNUMBER(C$200)),(C205-C$200),"")</f>
        <v>-436</v>
      </c>
      <c r="D1526" s="114">
        <f t="shared" si="56"/>
        <v>-435</v>
      </c>
      <c r="E1526" s="114" t="str">
        <f t="shared" si="56"/>
        <v/>
      </c>
      <c r="F1526" s="114">
        <f t="shared" si="56"/>
        <v>-357.87299999998731</v>
      </c>
      <c r="G1526" s="114">
        <f t="shared" si="56"/>
        <v>-353</v>
      </c>
      <c r="H1526" s="114" t="str">
        <f t="shared" si="56"/>
        <v/>
      </c>
      <c r="I1526" s="114" t="str">
        <f t="shared" si="56"/>
        <v/>
      </c>
      <c r="J1526" s="114" t="str">
        <f t="shared" si="56"/>
        <v/>
      </c>
      <c r="K1526" s="11"/>
      <c r="L1526" s="11"/>
      <c r="M1526" s="11"/>
      <c r="R1526" s="2"/>
      <c r="S1526" s="2"/>
      <c r="T1526" s="2"/>
      <c r="U1526" s="2"/>
      <c r="V1526" s="2"/>
      <c r="W1526" s="2"/>
      <c r="X1526" s="2"/>
      <c r="Y1526" s="2"/>
      <c r="Z1526" s="2"/>
      <c r="AA1526" s="2"/>
      <c r="AB1526" s="2"/>
    </row>
    <row r="1527" spans="1:28">
      <c r="A1527" s="2" t="s">
        <v>461</v>
      </c>
      <c r="B1527" s="114">
        <f t="shared" ref="B1527:J1533" si="57">IF(AND(ISNUMBER(B206),ISNUMBER(B$200)),(B206-B$200),"")</f>
        <v>1912.7088974962621</v>
      </c>
      <c r="C1527" s="114">
        <f t="shared" si="57"/>
        <v>1884</v>
      </c>
      <c r="D1527" s="114">
        <f t="shared" si="57"/>
        <v>1879</v>
      </c>
      <c r="E1527" s="114" t="str">
        <f t="shared" si="57"/>
        <v/>
      </c>
      <c r="F1527" s="114">
        <f t="shared" si="57"/>
        <v>1939.6859999997582</v>
      </c>
      <c r="G1527" s="114">
        <f t="shared" si="57"/>
        <v>1949</v>
      </c>
      <c r="H1527" s="114" t="str">
        <f t="shared" si="57"/>
        <v/>
      </c>
      <c r="I1527" s="114" t="str">
        <f t="shared" si="57"/>
        <v/>
      </c>
      <c r="J1527" s="114" t="str">
        <f t="shared" si="57"/>
        <v/>
      </c>
      <c r="K1527" s="12"/>
      <c r="L1527" s="12"/>
      <c r="M1527" s="12"/>
      <c r="R1527" s="2"/>
      <c r="S1527" s="2"/>
      <c r="T1527" s="2"/>
      <c r="U1527" s="2"/>
      <c r="V1527" s="2"/>
      <c r="W1527" s="2"/>
      <c r="X1527" s="2"/>
      <c r="Y1527" s="2"/>
      <c r="Z1527" s="2"/>
      <c r="AA1527" s="2"/>
      <c r="AB1527" s="2"/>
    </row>
    <row r="1528" spans="1:28">
      <c r="A1528" s="2" t="s">
        <v>467</v>
      </c>
      <c r="B1528" s="114">
        <f t="shared" si="57"/>
        <v>-414.0381129989496</v>
      </c>
      <c r="C1528" s="114">
        <f t="shared" si="57"/>
        <v>-441</v>
      </c>
      <c r="D1528" s="114">
        <f t="shared" si="57"/>
        <v>-437</v>
      </c>
      <c r="E1528" s="114" t="str">
        <f t="shared" si="57"/>
        <v/>
      </c>
      <c r="F1528" s="114" t="str">
        <f t="shared" si="57"/>
        <v/>
      </c>
      <c r="G1528" s="114">
        <f t="shared" si="57"/>
        <v>-421</v>
      </c>
      <c r="H1528" s="114" t="str">
        <f t="shared" si="57"/>
        <v/>
      </c>
      <c r="I1528" s="114" t="str">
        <f t="shared" si="57"/>
        <v/>
      </c>
      <c r="J1528" s="114" t="str">
        <f t="shared" si="57"/>
        <v/>
      </c>
      <c r="K1528" s="12"/>
      <c r="L1528" s="12"/>
      <c r="M1528" s="12"/>
      <c r="R1528" s="2"/>
      <c r="S1528" s="2"/>
      <c r="T1528" s="2"/>
      <c r="U1528" s="2"/>
      <c r="V1528" s="2"/>
      <c r="W1528" s="2"/>
      <c r="X1528" s="2"/>
      <c r="Y1528" s="2"/>
      <c r="Z1528" s="2"/>
      <c r="AA1528" s="2"/>
      <c r="AB1528" s="2"/>
    </row>
    <row r="1529" spans="1:28">
      <c r="A1529" s="2" t="s">
        <v>468</v>
      </c>
      <c r="B1529" s="114">
        <f t="shared" si="57"/>
        <v>-406.30544541770291</v>
      </c>
      <c r="C1529" s="114">
        <f t="shared" si="57"/>
        <v>-336</v>
      </c>
      <c r="D1529" s="114">
        <f t="shared" si="57"/>
        <v>-333</v>
      </c>
      <c r="E1529" s="114" t="str">
        <f t="shared" si="57"/>
        <v/>
      </c>
      <c r="F1529" s="114" t="str">
        <f t="shared" si="57"/>
        <v/>
      </c>
      <c r="G1529" s="114">
        <f t="shared" si="57"/>
        <v>-387</v>
      </c>
      <c r="H1529" s="114" t="str">
        <f t="shared" si="57"/>
        <v/>
      </c>
      <c r="I1529" s="114" t="str">
        <f t="shared" si="57"/>
        <v/>
      </c>
      <c r="J1529" s="114" t="str">
        <f t="shared" si="57"/>
        <v/>
      </c>
      <c r="K1529" s="12"/>
      <c r="L1529" s="12"/>
      <c r="M1529" s="12"/>
      <c r="R1529" s="2"/>
      <c r="S1529" s="2"/>
      <c r="T1529" s="2"/>
      <c r="U1529" s="2"/>
      <c r="V1529" s="2"/>
      <c r="W1529" s="2"/>
      <c r="X1529" s="2"/>
      <c r="Y1529" s="2"/>
      <c r="Z1529" s="2"/>
      <c r="AA1529" s="2"/>
      <c r="AB1529" s="2"/>
    </row>
    <row r="1530" spans="1:28">
      <c r="A1530" s="2" t="s">
        <v>469</v>
      </c>
      <c r="B1530" s="114">
        <f t="shared" si="57"/>
        <v>-251.82072975551137</v>
      </c>
      <c r="C1530" s="114">
        <f t="shared" si="57"/>
        <v>-247</v>
      </c>
      <c r="D1530" s="114">
        <f t="shared" si="57"/>
        <v>-206</v>
      </c>
      <c r="E1530" s="114" t="str">
        <f t="shared" si="57"/>
        <v/>
      </c>
      <c r="F1530" s="114" t="str">
        <f t="shared" si="57"/>
        <v/>
      </c>
      <c r="G1530" s="114">
        <f t="shared" si="57"/>
        <v>-208</v>
      </c>
      <c r="H1530" s="114" t="str">
        <f t="shared" si="57"/>
        <v/>
      </c>
      <c r="I1530" s="114" t="str">
        <f t="shared" si="57"/>
        <v/>
      </c>
      <c r="J1530" s="114" t="str">
        <f t="shared" si="57"/>
        <v/>
      </c>
      <c r="K1530" s="12"/>
      <c r="L1530" s="12"/>
      <c r="M1530" s="12"/>
      <c r="R1530" s="2"/>
      <c r="S1530" s="2"/>
      <c r="T1530" s="2"/>
      <c r="U1530" s="2"/>
      <c r="V1530" s="2"/>
      <c r="W1530" s="2"/>
      <c r="X1530" s="2"/>
      <c r="Y1530" s="2"/>
      <c r="Z1530" s="2"/>
      <c r="AA1530" s="2"/>
      <c r="AB1530" s="2"/>
    </row>
    <row r="1531" spans="1:28">
      <c r="A1531" s="2" t="s">
        <v>470</v>
      </c>
      <c r="B1531" s="114">
        <f t="shared" si="57"/>
        <v>-340.83268775918395</v>
      </c>
      <c r="C1531" s="114">
        <f t="shared" si="57"/>
        <v>-308</v>
      </c>
      <c r="D1531" s="114">
        <f t="shared" si="57"/>
        <v>-322</v>
      </c>
      <c r="E1531" s="114" t="str">
        <f t="shared" si="57"/>
        <v/>
      </c>
      <c r="F1531" s="114" t="str">
        <f t="shared" si="57"/>
        <v/>
      </c>
      <c r="G1531" s="114">
        <f t="shared" si="57"/>
        <v>-353</v>
      </c>
      <c r="H1531" s="114" t="str">
        <f t="shared" si="57"/>
        <v/>
      </c>
      <c r="I1531" s="114" t="str">
        <f t="shared" si="57"/>
        <v/>
      </c>
      <c r="J1531" s="114" t="str">
        <f t="shared" si="57"/>
        <v/>
      </c>
      <c r="K1531" s="12"/>
      <c r="L1531" s="12"/>
      <c r="M1531" s="12"/>
      <c r="R1531" s="2"/>
      <c r="S1531" s="2"/>
      <c r="T1531" s="2"/>
      <c r="U1531" s="2"/>
      <c r="V1531" s="2"/>
      <c r="W1531" s="2"/>
      <c r="X1531" s="2"/>
      <c r="Y1531" s="2"/>
      <c r="Z1531" s="2"/>
      <c r="AA1531" s="2"/>
      <c r="AB1531" s="2"/>
    </row>
    <row r="1532" spans="1:28">
      <c r="A1532" s="2" t="s">
        <v>471</v>
      </c>
      <c r="B1532" s="114">
        <f t="shared" si="57"/>
        <v>-218.05518187692451</v>
      </c>
      <c r="C1532" s="114">
        <f t="shared" si="57"/>
        <v>-191</v>
      </c>
      <c r="D1532" s="114">
        <f t="shared" si="57"/>
        <v>-198</v>
      </c>
      <c r="E1532" s="114" t="str">
        <f t="shared" si="57"/>
        <v/>
      </c>
      <c r="F1532" s="114" t="str">
        <f t="shared" si="57"/>
        <v/>
      </c>
      <c r="G1532" s="114">
        <f t="shared" si="57"/>
        <v>-203</v>
      </c>
      <c r="H1532" s="114" t="str">
        <f t="shared" si="57"/>
        <v/>
      </c>
      <c r="I1532" s="114" t="str">
        <f t="shared" si="57"/>
        <v/>
      </c>
      <c r="J1532" s="114" t="str">
        <f t="shared" si="57"/>
        <v/>
      </c>
      <c r="K1532" s="12"/>
      <c r="L1532" s="12"/>
      <c r="M1532" s="12"/>
      <c r="R1532" s="2"/>
      <c r="S1532" s="2"/>
      <c r="T1532" s="2"/>
      <c r="U1532" s="2"/>
      <c r="V1532" s="2"/>
      <c r="W1532" s="2"/>
      <c r="X1532" s="2"/>
      <c r="Y1532" s="2"/>
      <c r="Z1532" s="2"/>
      <c r="AA1532" s="2"/>
      <c r="AB1532" s="2"/>
    </row>
    <row r="1533" spans="1:28">
      <c r="A1533" s="2" t="s">
        <v>489</v>
      </c>
      <c r="B1533" s="114">
        <f t="shared" si="57"/>
        <v>-480.55312008871579</v>
      </c>
      <c r="C1533" s="114">
        <f t="shared" si="57"/>
        <v>-326</v>
      </c>
      <c r="D1533" s="114">
        <f t="shared" si="57"/>
        <v>-327</v>
      </c>
      <c r="E1533" s="114" t="str">
        <f t="shared" si="57"/>
        <v/>
      </c>
      <c r="F1533" s="114">
        <f t="shared" si="57"/>
        <v>-414.62099999998759</v>
      </c>
      <c r="G1533" s="114">
        <f t="shared" si="57"/>
        <v>-347</v>
      </c>
      <c r="H1533" s="114" t="str">
        <f t="shared" si="57"/>
        <v/>
      </c>
      <c r="I1533" s="114" t="str">
        <f t="shared" si="57"/>
        <v/>
      </c>
      <c r="J1533" s="114" t="str">
        <f t="shared" si="57"/>
        <v/>
      </c>
      <c r="K1533" s="12"/>
      <c r="L1533" s="12"/>
      <c r="M1533" s="12"/>
      <c r="R1533" s="2"/>
      <c r="S1533" s="2"/>
      <c r="T1533" s="2"/>
      <c r="U1533" s="2"/>
      <c r="V1533" s="2"/>
      <c r="W1533" s="2"/>
      <c r="X1533" s="2"/>
      <c r="Y1533" s="2"/>
      <c r="Z1533" s="2"/>
      <c r="AA1533" s="2"/>
      <c r="AB1533" s="2"/>
    </row>
    <row r="1534" spans="1:28">
      <c r="A1534" s="2" t="s">
        <v>490</v>
      </c>
      <c r="B1534" s="114">
        <f>IF(AND(ISNUMBER(B214),ISNUMBER(B213)),(B214-B213),"")</f>
        <v>1461.0219374801136</v>
      </c>
      <c r="C1534" s="114">
        <f t="shared" ref="C1534:J1534" si="58">IF(AND(ISNUMBER(C214),ISNUMBER(C213)),(C214-C213),"")</f>
        <v>1534</v>
      </c>
      <c r="D1534" s="114">
        <f t="shared" si="58"/>
        <v>1534</v>
      </c>
      <c r="E1534" s="114" t="str">
        <f t="shared" si="58"/>
        <v/>
      </c>
      <c r="F1534" s="114">
        <f t="shared" si="58"/>
        <v>1498.8719999999973</v>
      </c>
      <c r="G1534" s="114">
        <f t="shared" si="58"/>
        <v>1526</v>
      </c>
      <c r="H1534" s="114" t="str">
        <f t="shared" si="58"/>
        <v/>
      </c>
      <c r="I1534" s="114" t="str">
        <f t="shared" si="58"/>
        <v/>
      </c>
      <c r="J1534" s="114" t="str">
        <f t="shared" si="58"/>
        <v/>
      </c>
      <c r="K1534" s="12"/>
      <c r="L1534" s="12"/>
      <c r="M1534" s="12"/>
      <c r="R1534" s="2"/>
      <c r="S1534" s="2"/>
      <c r="T1534" s="2"/>
      <c r="U1534" s="2"/>
      <c r="V1534" s="2"/>
      <c r="W1534" s="2"/>
      <c r="X1534" s="2"/>
      <c r="Y1534" s="2"/>
      <c r="Z1534" s="2"/>
      <c r="AA1534" s="2"/>
      <c r="AB1534" s="2"/>
    </row>
    <row r="1535" spans="1:28">
      <c r="A1535" s="2" t="s">
        <v>491</v>
      </c>
      <c r="B1535" s="114">
        <f>IF(AND(ISNUMBER(B217),ISNUMBER(B215)),(B217-B215),"")</f>
        <v>-728.88801086671174</v>
      </c>
      <c r="C1535" s="114">
        <f t="shared" ref="C1535:J1535" si="59">IF(AND(ISNUMBER(C217),ISNUMBER(C215)),(C217-C215),"")</f>
        <v>-752</v>
      </c>
      <c r="D1535" s="114">
        <f t="shared" si="59"/>
        <v>-750</v>
      </c>
      <c r="E1535" s="114" t="str">
        <f t="shared" si="59"/>
        <v/>
      </c>
      <c r="F1535" s="114">
        <f t="shared" si="59"/>
        <v>-745.6240000000339</v>
      </c>
      <c r="G1535" s="114">
        <f t="shared" si="59"/>
        <v>-733</v>
      </c>
      <c r="H1535" s="114" t="str">
        <f t="shared" si="59"/>
        <v/>
      </c>
      <c r="I1535" s="114" t="str">
        <f t="shared" si="59"/>
        <v/>
      </c>
      <c r="J1535" s="114" t="str">
        <f t="shared" si="59"/>
        <v/>
      </c>
      <c r="K1535" s="12"/>
      <c r="L1535" s="12"/>
      <c r="M1535" s="12"/>
      <c r="R1535" s="2"/>
      <c r="S1535" s="2"/>
      <c r="T1535" s="2"/>
      <c r="U1535" s="2"/>
      <c r="V1535" s="2"/>
      <c r="W1535" s="2"/>
      <c r="X1535" s="2"/>
      <c r="Y1535" s="2"/>
      <c r="Z1535" s="2"/>
      <c r="AA1535" s="2"/>
      <c r="AB1535" s="2"/>
    </row>
    <row r="1536" spans="1:28">
      <c r="A1536" s="2" t="s">
        <v>492</v>
      </c>
      <c r="B1536" s="114">
        <f>IF(AND(ISNUMBER(B218),ISNUMBER(B212)),(B218-B212),"")</f>
        <v>-367.93897272712525</v>
      </c>
      <c r="C1536" s="114">
        <f t="shared" ref="C1536:J1536" si="60">IF(AND(ISNUMBER(C218),ISNUMBER(C212)),(C218-C212),"")</f>
        <v>-395</v>
      </c>
      <c r="D1536" s="114">
        <f t="shared" si="60"/>
        <v>-395</v>
      </c>
      <c r="E1536" s="114" t="str">
        <f t="shared" si="60"/>
        <v/>
      </c>
      <c r="F1536" s="114">
        <f t="shared" si="60"/>
        <v>-376.18500000000176</v>
      </c>
      <c r="G1536" s="114">
        <f t="shared" si="60"/>
        <v>-391</v>
      </c>
      <c r="H1536" s="114" t="str">
        <f t="shared" si="60"/>
        <v/>
      </c>
      <c r="I1536" s="114" t="str">
        <f t="shared" si="60"/>
        <v/>
      </c>
      <c r="J1536" s="114" t="str">
        <f t="shared" si="60"/>
        <v/>
      </c>
      <c r="K1536" s="12"/>
      <c r="L1536" s="12"/>
      <c r="M1536" s="12"/>
      <c r="R1536" s="2"/>
      <c r="S1536" s="2"/>
      <c r="T1536" s="2"/>
      <c r="U1536" s="2"/>
      <c r="V1536" s="2"/>
      <c r="W1536" s="2"/>
      <c r="X1536" s="2"/>
      <c r="Y1536" s="2"/>
      <c r="Z1536" s="2"/>
      <c r="AA1536" s="2"/>
      <c r="AB1536" s="2"/>
    </row>
    <row r="1537" spans="1:28">
      <c r="A1537" s="2" t="s">
        <v>493</v>
      </c>
      <c r="B1537" s="114">
        <f>IF(AND(ISNUMBER(B220),ISNUMBER(B219)),(B220-B219),"")</f>
        <v>-575.65122491419174</v>
      </c>
      <c r="C1537" s="114">
        <f t="shared" ref="C1537:J1537" si="61">IF(AND(ISNUMBER(C220),ISNUMBER(C219)),(C220-C219),"")</f>
        <v>-606</v>
      </c>
      <c r="D1537" s="114">
        <f t="shared" si="61"/>
        <v>-606</v>
      </c>
      <c r="E1537" s="114" t="str">
        <f t="shared" si="61"/>
        <v/>
      </c>
      <c r="F1537" s="114">
        <f t="shared" si="61"/>
        <v>-570.54500000000507</v>
      </c>
      <c r="G1537" s="114">
        <f t="shared" si="61"/>
        <v>-589</v>
      </c>
      <c r="H1537" s="114" t="str">
        <f t="shared" si="61"/>
        <v/>
      </c>
      <c r="I1537" s="114" t="str">
        <f t="shared" si="61"/>
        <v/>
      </c>
      <c r="J1537" s="114" t="str">
        <f t="shared" si="61"/>
        <v/>
      </c>
      <c r="K1537" s="12"/>
      <c r="L1537" s="12"/>
      <c r="M1537" s="12"/>
      <c r="R1537" s="2"/>
      <c r="S1537" s="2"/>
      <c r="T1537" s="2"/>
      <c r="U1537" s="2"/>
      <c r="V1537" s="2"/>
      <c r="W1537" s="2"/>
      <c r="X1537" s="2"/>
      <c r="Y1537" s="2"/>
      <c r="Z1537" s="2"/>
      <c r="AA1537" s="2"/>
      <c r="AB1537" s="2"/>
    </row>
    <row r="1538" spans="1:28">
      <c r="A1538" s="2"/>
      <c r="B1538" s="12"/>
      <c r="C1538" s="12"/>
      <c r="D1538" s="12"/>
      <c r="E1538" s="12"/>
      <c r="F1538" s="12"/>
      <c r="G1538" s="12"/>
      <c r="H1538" s="36"/>
      <c r="I1538" s="12"/>
      <c r="J1538" s="12"/>
      <c r="K1538" s="12"/>
      <c r="L1538" s="12"/>
      <c r="M1538" s="12"/>
      <c r="R1538" s="2"/>
      <c r="S1538" s="2"/>
      <c r="T1538" s="2"/>
      <c r="U1538" s="2"/>
      <c r="V1538" s="2"/>
      <c r="W1538" s="2"/>
      <c r="X1538" s="2"/>
      <c r="Y1538" s="2"/>
      <c r="Z1538" s="2"/>
      <c r="AA1538" s="2"/>
      <c r="AB1538" s="2"/>
    </row>
    <row r="1539" spans="1:28">
      <c r="A1539" s="2"/>
      <c r="B1539" s="12"/>
      <c r="C1539" s="12"/>
      <c r="D1539" s="12"/>
      <c r="E1539" s="12"/>
      <c r="F1539" s="12"/>
      <c r="G1539" s="12"/>
      <c r="H1539" s="36"/>
      <c r="I1539" s="12"/>
      <c r="J1539" s="12"/>
      <c r="K1539" s="12"/>
      <c r="L1539" s="12"/>
      <c r="M1539" s="12"/>
      <c r="R1539" s="2"/>
      <c r="S1539" s="2"/>
      <c r="T1539" s="2"/>
      <c r="U1539" s="2"/>
      <c r="V1539" s="2"/>
      <c r="W1539" s="2"/>
      <c r="X1539" s="2"/>
      <c r="Y1539" s="2"/>
      <c r="Z1539" s="2"/>
      <c r="AA1539" s="2"/>
      <c r="AB1539" s="2"/>
    </row>
    <row r="1540" spans="1:28">
      <c r="A1540" s="2"/>
      <c r="B1540" s="12"/>
      <c r="C1540" s="12"/>
      <c r="D1540" s="12"/>
      <c r="E1540" s="12"/>
      <c r="F1540" s="12"/>
      <c r="G1540" s="12"/>
      <c r="H1540" s="36"/>
      <c r="I1540" s="12"/>
      <c r="J1540" s="12"/>
      <c r="K1540" s="12"/>
      <c r="L1540" s="12"/>
      <c r="M1540" s="12"/>
      <c r="R1540" s="2"/>
      <c r="S1540" s="2"/>
      <c r="T1540" s="2"/>
      <c r="U1540" s="2"/>
      <c r="V1540" s="2"/>
      <c r="W1540" s="2"/>
      <c r="X1540" s="2"/>
      <c r="Y1540" s="2"/>
      <c r="Z1540" s="2"/>
      <c r="AA1540" s="2"/>
      <c r="AB1540" s="2"/>
    </row>
    <row r="1541" spans="1:28">
      <c r="A1541" s="2"/>
      <c r="B1541" s="12"/>
      <c r="C1541" s="12"/>
      <c r="D1541" s="12"/>
      <c r="E1541" s="12"/>
      <c r="F1541" s="12"/>
      <c r="G1541" s="12"/>
      <c r="H1541" s="36"/>
      <c r="I1541" s="12"/>
      <c r="J1541" s="12"/>
      <c r="K1541" s="12"/>
      <c r="L1541" s="12"/>
      <c r="M1541" s="12"/>
      <c r="R1541" s="2"/>
      <c r="S1541" s="2"/>
      <c r="T1541" s="2"/>
      <c r="U1541" s="2"/>
      <c r="V1541" s="2"/>
      <c r="W1541" s="2"/>
      <c r="X1541" s="2"/>
      <c r="Y1541" s="2"/>
      <c r="Z1541" s="2"/>
      <c r="AA1541" s="2"/>
      <c r="AB1541" s="2"/>
    </row>
    <row r="1542" spans="1:28">
      <c r="A1542" s="2"/>
      <c r="B1542" s="12"/>
      <c r="C1542" s="12"/>
      <c r="D1542" s="12"/>
      <c r="E1542" s="12"/>
      <c r="F1542" s="12"/>
      <c r="G1542" s="12"/>
      <c r="H1542" s="36"/>
      <c r="I1542" s="12"/>
      <c r="J1542" s="12"/>
      <c r="K1542" s="12"/>
      <c r="L1542" s="12"/>
      <c r="M1542" s="12"/>
      <c r="R1542" s="2"/>
      <c r="S1542" s="2"/>
      <c r="T1542" s="2"/>
      <c r="U1542" s="2"/>
      <c r="V1542" s="2"/>
      <c r="W1542" s="2"/>
      <c r="X1542" s="2"/>
      <c r="Y1542" s="2"/>
      <c r="Z1542" s="2"/>
      <c r="AA1542" s="2"/>
      <c r="AB1542" s="2"/>
    </row>
    <row r="1543" spans="1:28">
      <c r="A1543" s="2"/>
      <c r="B1543" s="11"/>
      <c r="C1543" s="11"/>
      <c r="D1543" s="10"/>
      <c r="E1543" s="10"/>
      <c r="F1543" s="10"/>
      <c r="G1543" s="10"/>
      <c r="H1543" s="34"/>
      <c r="I1543" s="10"/>
      <c r="J1543" s="11"/>
      <c r="K1543" s="11"/>
      <c r="L1543" s="11"/>
      <c r="M1543" s="11"/>
      <c r="R1543" s="2"/>
      <c r="S1543" s="2"/>
      <c r="T1543" s="2"/>
      <c r="U1543" s="2"/>
      <c r="V1543" s="2"/>
      <c r="W1543" s="2"/>
      <c r="X1543" s="2"/>
      <c r="Y1543" s="2"/>
      <c r="Z1543" s="2"/>
      <c r="AA1543" s="2"/>
      <c r="AB1543" s="2"/>
    </row>
    <row r="1544" spans="1:28">
      <c r="A1544" s="2"/>
      <c r="B1544" s="12"/>
      <c r="C1544" s="12"/>
      <c r="D1544" s="12"/>
      <c r="E1544" s="12"/>
      <c r="F1544" s="12"/>
      <c r="G1544" s="12"/>
      <c r="H1544" s="36"/>
      <c r="I1544" s="12"/>
      <c r="J1544" s="12"/>
      <c r="K1544" s="12"/>
      <c r="L1544" s="12"/>
      <c r="M1544" s="12"/>
      <c r="R1544" s="2"/>
      <c r="S1544" s="2"/>
      <c r="T1544" s="2"/>
      <c r="U1544" s="2"/>
      <c r="V1544" s="2"/>
      <c r="W1544" s="2"/>
      <c r="X1544" s="2"/>
      <c r="Y1544" s="2"/>
      <c r="Z1544" s="2"/>
      <c r="AA1544" s="2"/>
      <c r="AB1544" s="2"/>
    </row>
    <row r="1545" spans="1:28">
      <c r="A1545" s="2"/>
      <c r="B1545" s="12"/>
      <c r="C1545" s="12"/>
      <c r="D1545" s="12"/>
      <c r="E1545" s="12"/>
      <c r="F1545" s="12"/>
      <c r="G1545" s="12"/>
      <c r="H1545" s="36"/>
      <c r="I1545" s="12"/>
      <c r="J1545" s="12"/>
      <c r="K1545" s="12"/>
      <c r="L1545" s="12"/>
      <c r="M1545" s="12"/>
      <c r="R1545" s="2"/>
      <c r="S1545" s="2"/>
      <c r="T1545" s="2"/>
      <c r="U1545" s="2"/>
      <c r="V1545" s="2"/>
      <c r="W1545" s="2"/>
      <c r="X1545" s="2"/>
      <c r="Y1545" s="2"/>
      <c r="Z1545" s="2"/>
      <c r="AA1545" s="2"/>
      <c r="AB1545" s="2"/>
    </row>
    <row r="1546" spans="1:28">
      <c r="A1546" s="2"/>
      <c r="B1546" s="12"/>
      <c r="C1546" s="12"/>
      <c r="D1546" s="12"/>
      <c r="E1546" s="12"/>
      <c r="F1546" s="12"/>
      <c r="G1546" s="12"/>
      <c r="H1546" s="36"/>
      <c r="I1546" s="12"/>
      <c r="J1546" s="12"/>
      <c r="K1546" s="12"/>
      <c r="L1546" s="12"/>
      <c r="M1546" s="12"/>
      <c r="R1546" s="2"/>
      <c r="S1546" s="2"/>
      <c r="T1546" s="2"/>
      <c r="U1546" s="2"/>
      <c r="V1546" s="2"/>
      <c r="W1546" s="2"/>
      <c r="X1546" s="2"/>
      <c r="Y1546" s="2"/>
      <c r="Z1546" s="2"/>
      <c r="AA1546" s="2"/>
      <c r="AB1546" s="2"/>
    </row>
    <row r="1547" spans="1:28">
      <c r="A1547" t="s">
        <v>348</v>
      </c>
      <c r="C1547" t="s">
        <v>279</v>
      </c>
      <c r="H1547" s="36"/>
      <c r="I1547" s="12"/>
      <c r="J1547" s="12"/>
      <c r="K1547" s="12"/>
      <c r="L1547" s="12"/>
      <c r="M1547" s="12"/>
      <c r="R1547" s="2"/>
      <c r="S1547" s="2"/>
      <c r="T1547" s="2"/>
      <c r="U1547" s="2"/>
      <c r="V1547" s="2"/>
      <c r="W1547" s="2"/>
      <c r="X1547" s="2"/>
      <c r="Y1547" s="2"/>
      <c r="Z1547" s="2"/>
      <c r="AA1547" s="2"/>
      <c r="AB1547" s="2"/>
    </row>
    <row r="1548" spans="1:28">
      <c r="A1548" s="2"/>
      <c r="B1548" s="10"/>
      <c r="C1548" s="10"/>
      <c r="D1548" s="10"/>
      <c r="E1548" s="10"/>
      <c r="F1548" s="10"/>
      <c r="G1548" s="10"/>
      <c r="H1548" s="10"/>
      <c r="I1548" s="12"/>
      <c r="J1548" s="12"/>
      <c r="K1548" s="12"/>
      <c r="L1548" s="12"/>
      <c r="M1548" s="12"/>
      <c r="R1548" s="2"/>
      <c r="S1548" s="2"/>
      <c r="T1548" s="2"/>
      <c r="U1548" s="2"/>
      <c r="V1548" s="2"/>
      <c r="W1548" s="2"/>
      <c r="X1548" s="2"/>
      <c r="Y1548" s="2"/>
      <c r="Z1548" s="2"/>
      <c r="AA1548" s="2"/>
      <c r="AB1548" s="2"/>
    </row>
    <row r="1549" spans="1:28">
      <c r="A1549" s="2"/>
      <c r="B1549" s="10" t="s">
        <v>237</v>
      </c>
      <c r="C1549" s="10" t="s">
        <v>249</v>
      </c>
      <c r="D1549" s="10" t="s">
        <v>250</v>
      </c>
      <c r="E1549" s="10" t="s">
        <v>357</v>
      </c>
      <c r="F1549" s="10" t="s">
        <v>304</v>
      </c>
      <c r="G1549" s="10" t="s">
        <v>384</v>
      </c>
      <c r="H1549" s="10" t="str">
        <f>YourData!$J$4</f>
        <v>Tested Prg</v>
      </c>
      <c r="I1549" s="10" t="s">
        <v>415</v>
      </c>
      <c r="J1549" s="10" t="s">
        <v>415</v>
      </c>
      <c r="L1549" s="12"/>
      <c r="M1549" s="12"/>
      <c r="R1549" s="2"/>
      <c r="S1549" s="2"/>
      <c r="T1549" s="2"/>
      <c r="U1549" s="2"/>
      <c r="V1549" s="2"/>
      <c r="W1549" s="2"/>
      <c r="X1549" s="2"/>
      <c r="Y1549" s="2"/>
      <c r="Z1549" s="2"/>
      <c r="AA1549" s="2"/>
      <c r="AB1549" s="2"/>
    </row>
    <row r="1550" spans="1:28">
      <c r="A1550" s="2" t="s">
        <v>454</v>
      </c>
      <c r="B1550" s="114">
        <f>IF(AND(ISNUMBER(B231),ISNUMBER(B$230)),(B231-B$230),"")</f>
        <v>0</v>
      </c>
      <c r="C1550" s="114">
        <f t="shared" ref="C1550:J1550" si="62">IF(AND(ISNUMBER(C231),ISNUMBER(C$230)),(C231-C$230),"")</f>
        <v>0</v>
      </c>
      <c r="D1550" s="114">
        <f t="shared" si="62"/>
        <v>0</v>
      </c>
      <c r="E1550" s="114">
        <f t="shared" si="62"/>
        <v>0</v>
      </c>
      <c r="F1550" s="114">
        <f t="shared" si="62"/>
        <v>0</v>
      </c>
      <c r="G1550" s="114">
        <f t="shared" si="62"/>
        <v>0</v>
      </c>
      <c r="H1550" s="114">
        <f t="shared" si="62"/>
        <v>0</v>
      </c>
      <c r="I1550" s="114" t="str">
        <f t="shared" si="62"/>
        <v/>
      </c>
      <c r="J1550" s="114" t="str">
        <f t="shared" si="62"/>
        <v/>
      </c>
      <c r="K1550" s="12"/>
      <c r="L1550" s="12"/>
      <c r="M1550" s="12"/>
      <c r="R1550" s="2"/>
      <c r="S1550" s="2"/>
      <c r="T1550" s="2"/>
      <c r="U1550" s="2"/>
      <c r="V1550" s="2"/>
      <c r="W1550" s="2"/>
      <c r="X1550" s="2"/>
      <c r="Y1550" s="2"/>
      <c r="Z1550" s="2"/>
      <c r="AA1550" s="2"/>
      <c r="AB1550" s="2"/>
    </row>
    <row r="1551" spans="1:28">
      <c r="A1551" s="2" t="s">
        <v>455</v>
      </c>
      <c r="B1551" s="114">
        <f t="shared" ref="B1551:J1552" si="63">IF(AND(ISNUMBER(B232),ISNUMBER(B$230)),(B232-B$230),"")</f>
        <v>0</v>
      </c>
      <c r="C1551" s="114">
        <f t="shared" si="63"/>
        <v>0</v>
      </c>
      <c r="D1551" s="114">
        <f t="shared" si="63"/>
        <v>0</v>
      </c>
      <c r="E1551" s="114">
        <f t="shared" si="63"/>
        <v>0</v>
      </c>
      <c r="F1551" s="114">
        <f t="shared" si="63"/>
        <v>0</v>
      </c>
      <c r="G1551" s="114">
        <f t="shared" si="63"/>
        <v>0</v>
      </c>
      <c r="H1551" s="114">
        <f t="shared" si="63"/>
        <v>0</v>
      </c>
      <c r="I1551" s="114" t="str">
        <f t="shared" si="63"/>
        <v/>
      </c>
      <c r="J1551" s="114" t="str">
        <f t="shared" si="63"/>
        <v/>
      </c>
      <c r="K1551" s="12"/>
      <c r="L1551" s="12"/>
      <c r="M1551" s="12"/>
      <c r="R1551" s="2"/>
      <c r="S1551" s="2"/>
      <c r="T1551" s="2"/>
      <c r="U1551" s="2"/>
      <c r="V1551" s="2"/>
      <c r="W1551" s="2"/>
      <c r="X1551" s="2"/>
      <c r="Y1551" s="2"/>
      <c r="Z1551" s="2"/>
      <c r="AA1551" s="2"/>
      <c r="AB1551" s="2"/>
    </row>
    <row r="1552" spans="1:28">
      <c r="A1552" s="2" t="s">
        <v>456</v>
      </c>
      <c r="B1552" s="114">
        <f t="shared" si="63"/>
        <v>0</v>
      </c>
      <c r="C1552" s="114">
        <f t="shared" si="63"/>
        <v>0</v>
      </c>
      <c r="D1552" s="114">
        <f t="shared" si="63"/>
        <v>0</v>
      </c>
      <c r="E1552" s="114">
        <f t="shared" si="63"/>
        <v>0</v>
      </c>
      <c r="F1552" s="114">
        <f t="shared" si="63"/>
        <v>0</v>
      </c>
      <c r="G1552" s="114">
        <f t="shared" si="63"/>
        <v>0</v>
      </c>
      <c r="H1552" s="114">
        <f t="shared" si="63"/>
        <v>0</v>
      </c>
      <c r="I1552" s="114" t="str">
        <f t="shared" si="63"/>
        <v/>
      </c>
      <c r="J1552" s="114" t="str">
        <f t="shared" si="63"/>
        <v/>
      </c>
      <c r="K1552" s="12"/>
      <c r="L1552" s="12"/>
      <c r="M1552" s="12"/>
      <c r="R1552" s="2"/>
      <c r="S1552" s="2"/>
      <c r="T1552" s="2"/>
      <c r="U1552" s="2"/>
      <c r="V1552" s="2"/>
      <c r="W1552" s="2"/>
      <c r="X1552" s="2"/>
      <c r="Y1552" s="2"/>
      <c r="Z1552" s="2"/>
      <c r="AA1552" s="2"/>
      <c r="AB1552" s="2"/>
    </row>
    <row r="1553" spans="1:28">
      <c r="A1553" s="2" t="s">
        <v>457</v>
      </c>
      <c r="B1553" s="114">
        <f>IF(AND(ISNUMBER(B233),ISNUMBER(B232)),(B233-B232),"")</f>
        <v>0</v>
      </c>
      <c r="C1553" s="114">
        <f t="shared" ref="C1553:J1553" si="64">IF(AND(ISNUMBER(C233),ISNUMBER(C232)),(C233-C232),"")</f>
        <v>0</v>
      </c>
      <c r="D1553" s="114">
        <f t="shared" si="64"/>
        <v>0</v>
      </c>
      <c r="E1553" s="114">
        <f t="shared" si="64"/>
        <v>0</v>
      </c>
      <c r="F1553" s="114">
        <f t="shared" si="64"/>
        <v>0</v>
      </c>
      <c r="G1553" s="114">
        <f t="shared" si="64"/>
        <v>0</v>
      </c>
      <c r="H1553" s="114">
        <f t="shared" si="64"/>
        <v>0</v>
      </c>
      <c r="I1553" s="114" t="str">
        <f t="shared" si="64"/>
        <v/>
      </c>
      <c r="J1553" s="114" t="str">
        <f t="shared" si="64"/>
        <v/>
      </c>
      <c r="K1553" s="12"/>
      <c r="L1553" s="12"/>
      <c r="M1553" s="12"/>
      <c r="R1553" s="2"/>
      <c r="S1553" s="2"/>
      <c r="T1553" s="2"/>
      <c r="U1553" s="2"/>
      <c r="V1553" s="2"/>
      <c r="W1553" s="2"/>
      <c r="X1553" s="2"/>
      <c r="Y1553" s="2"/>
      <c r="Z1553" s="2"/>
      <c r="AA1553" s="2"/>
      <c r="AB1553" s="2"/>
    </row>
    <row r="1554" spans="1:28">
      <c r="A1554" s="2" t="s">
        <v>458</v>
      </c>
      <c r="B1554" s="114">
        <f>IF(AND(ISNUMBER(B234),ISNUMBER(B$230)),(B234-B$230),"")</f>
        <v>0</v>
      </c>
      <c r="C1554" s="114">
        <f t="shared" ref="C1554:J1554" si="65">IF(AND(ISNUMBER(C234),ISNUMBER(C$230)),(C234-C$230),"")</f>
        <v>0</v>
      </c>
      <c r="D1554" s="114">
        <f t="shared" si="65"/>
        <v>0</v>
      </c>
      <c r="E1554" s="114">
        <f t="shared" si="65"/>
        <v>0</v>
      </c>
      <c r="F1554" s="114">
        <f t="shared" si="65"/>
        <v>0</v>
      </c>
      <c r="G1554" s="114">
        <f t="shared" si="65"/>
        <v>0</v>
      </c>
      <c r="H1554" s="114">
        <f t="shared" si="65"/>
        <v>0</v>
      </c>
      <c r="I1554" s="114" t="str">
        <f t="shared" si="65"/>
        <v/>
      </c>
      <c r="J1554" s="114" t="str">
        <f t="shared" si="65"/>
        <v/>
      </c>
      <c r="K1554" s="12"/>
      <c r="L1554" s="12"/>
      <c r="M1554" s="12"/>
      <c r="R1554" s="2"/>
      <c r="S1554" s="2"/>
      <c r="T1554" s="2"/>
      <c r="U1554" s="2"/>
      <c r="V1554" s="2"/>
      <c r="W1554" s="2"/>
      <c r="X1554" s="2"/>
      <c r="Y1554" s="2"/>
      <c r="Z1554" s="2"/>
      <c r="AA1554" s="2"/>
      <c r="AB1554" s="2"/>
    </row>
    <row r="1555" spans="1:28">
      <c r="A1555" s="2" t="s">
        <v>459</v>
      </c>
      <c r="B1555" s="114">
        <f>IF(AND(ISNUMBER(B233),ISNUMBER(B234)),(B233-B234),"")</f>
        <v>0</v>
      </c>
      <c r="C1555" s="114">
        <f t="shared" ref="C1555:J1555" si="66">IF(AND(ISNUMBER(C233),ISNUMBER(C234)),(C233-C234),"")</f>
        <v>0</v>
      </c>
      <c r="D1555" s="114">
        <f t="shared" si="66"/>
        <v>0</v>
      </c>
      <c r="E1555" s="114">
        <f t="shared" si="66"/>
        <v>0</v>
      </c>
      <c r="F1555" s="114">
        <f t="shared" si="66"/>
        <v>0</v>
      </c>
      <c r="G1555" s="114">
        <f t="shared" si="66"/>
        <v>0</v>
      </c>
      <c r="H1555" s="114">
        <f t="shared" si="66"/>
        <v>0</v>
      </c>
      <c r="I1555" s="114" t="str">
        <f t="shared" si="66"/>
        <v/>
      </c>
      <c r="J1555" s="114" t="str">
        <f t="shared" si="66"/>
        <v/>
      </c>
      <c r="K1555" s="12"/>
      <c r="L1555" s="12"/>
      <c r="M1555" s="12"/>
      <c r="R1555" s="2"/>
      <c r="S1555" s="2"/>
      <c r="T1555" s="2"/>
      <c r="U1555" s="2"/>
      <c r="V1555" s="2"/>
      <c r="W1555" s="2"/>
      <c r="X1555" s="2"/>
      <c r="Y1555" s="2"/>
      <c r="Z1555" s="2"/>
      <c r="AA1555" s="2"/>
      <c r="AB1555" s="2"/>
    </row>
    <row r="1556" spans="1:28">
      <c r="A1556" s="2" t="s">
        <v>460</v>
      </c>
      <c r="B1556" s="114">
        <f>IF(AND(ISNUMBER(B235),ISNUMBER(B$230)),(B235-B$230),"")</f>
        <v>0</v>
      </c>
      <c r="C1556" s="114">
        <f t="shared" ref="C1556:J1556" si="67">IF(AND(ISNUMBER(C235),ISNUMBER(C$230)),(C235-C$230),"")</f>
        <v>0</v>
      </c>
      <c r="D1556" s="114">
        <f t="shared" si="67"/>
        <v>0</v>
      </c>
      <c r="E1556" s="114">
        <f t="shared" si="67"/>
        <v>0</v>
      </c>
      <c r="F1556" s="114">
        <f t="shared" si="67"/>
        <v>0</v>
      </c>
      <c r="G1556" s="114">
        <f t="shared" si="67"/>
        <v>0</v>
      </c>
      <c r="H1556" s="114">
        <f t="shared" si="67"/>
        <v>0</v>
      </c>
      <c r="I1556" s="114" t="str">
        <f t="shared" si="67"/>
        <v/>
      </c>
      <c r="J1556" s="114" t="str">
        <f t="shared" si="67"/>
        <v/>
      </c>
      <c r="K1556" s="12"/>
      <c r="L1556" s="12"/>
      <c r="M1556" s="12"/>
      <c r="R1556" s="2"/>
      <c r="S1556" s="2"/>
      <c r="T1556" s="2"/>
      <c r="U1556" s="2"/>
      <c r="V1556" s="2"/>
      <c r="W1556" s="2"/>
      <c r="X1556" s="2"/>
      <c r="Y1556" s="2"/>
      <c r="Z1556" s="2"/>
      <c r="AA1556" s="2"/>
      <c r="AB1556" s="2"/>
    </row>
    <row r="1557" spans="1:28">
      <c r="A1557" s="2" t="s">
        <v>461</v>
      </c>
      <c r="B1557" s="114">
        <f t="shared" ref="B1557:J1563" si="68">IF(AND(ISNUMBER(B236),ISNUMBER(B$230)),(B236-B$230),"")</f>
        <v>0</v>
      </c>
      <c r="C1557" s="114">
        <f t="shared" si="68"/>
        <v>0</v>
      </c>
      <c r="D1557" s="114">
        <f t="shared" si="68"/>
        <v>0</v>
      </c>
      <c r="E1557" s="114">
        <f t="shared" si="68"/>
        <v>0</v>
      </c>
      <c r="F1557" s="114">
        <f t="shared" si="68"/>
        <v>0</v>
      </c>
      <c r="G1557" s="114">
        <f t="shared" si="68"/>
        <v>0</v>
      </c>
      <c r="H1557" s="114">
        <f t="shared" si="68"/>
        <v>0</v>
      </c>
      <c r="I1557" s="114" t="str">
        <f t="shared" si="68"/>
        <v/>
      </c>
      <c r="J1557" s="114" t="str">
        <f t="shared" si="68"/>
        <v/>
      </c>
      <c r="K1557" s="12"/>
      <c r="L1557" s="12"/>
      <c r="M1557" s="12"/>
      <c r="R1557" s="2"/>
      <c r="S1557" s="2"/>
      <c r="T1557" s="2"/>
      <c r="U1557" s="2"/>
      <c r="V1557" s="2"/>
      <c r="W1557" s="2"/>
      <c r="X1557" s="2"/>
      <c r="Y1557" s="2"/>
      <c r="Z1557" s="2"/>
      <c r="AA1557" s="2"/>
      <c r="AB1557" s="2"/>
    </row>
    <row r="1558" spans="1:28">
      <c r="A1558" s="2" t="s">
        <v>467</v>
      </c>
      <c r="B1558" s="114">
        <f t="shared" si="68"/>
        <v>0</v>
      </c>
      <c r="C1558" s="114">
        <f t="shared" si="68"/>
        <v>0</v>
      </c>
      <c r="D1558" s="114">
        <f t="shared" si="68"/>
        <v>0</v>
      </c>
      <c r="E1558" s="114">
        <f t="shared" si="68"/>
        <v>0</v>
      </c>
      <c r="F1558" s="114" t="str">
        <f t="shared" si="68"/>
        <v/>
      </c>
      <c r="G1558" s="114">
        <f t="shared" si="68"/>
        <v>0</v>
      </c>
      <c r="H1558" s="114">
        <f t="shared" si="68"/>
        <v>0</v>
      </c>
      <c r="I1558" s="114" t="str">
        <f t="shared" si="68"/>
        <v/>
      </c>
      <c r="J1558" s="114" t="str">
        <f t="shared" si="68"/>
        <v/>
      </c>
      <c r="K1558" s="12"/>
      <c r="L1558" s="12"/>
      <c r="M1558" s="12"/>
      <c r="R1558" s="2"/>
      <c r="S1558" s="2"/>
      <c r="T1558" s="2"/>
      <c r="U1558" s="2"/>
      <c r="V1558" s="2"/>
      <c r="W1558" s="2"/>
      <c r="X1558" s="2"/>
      <c r="Y1558" s="2"/>
      <c r="Z1558" s="2"/>
      <c r="AA1558" s="2"/>
      <c r="AB1558" s="2"/>
    </row>
    <row r="1559" spans="1:28">
      <c r="A1559" s="2" t="s">
        <v>468</v>
      </c>
      <c r="B1559" s="114">
        <f t="shared" si="68"/>
        <v>0</v>
      </c>
      <c r="C1559" s="114">
        <f t="shared" si="68"/>
        <v>0</v>
      </c>
      <c r="D1559" s="114">
        <f t="shared" si="68"/>
        <v>0</v>
      </c>
      <c r="E1559" s="114" t="str">
        <f t="shared" si="68"/>
        <v/>
      </c>
      <c r="F1559" s="114" t="str">
        <f t="shared" si="68"/>
        <v/>
      </c>
      <c r="G1559" s="114">
        <f t="shared" si="68"/>
        <v>0</v>
      </c>
      <c r="H1559" s="114">
        <f t="shared" si="68"/>
        <v>0</v>
      </c>
      <c r="I1559" s="114" t="str">
        <f t="shared" si="68"/>
        <v/>
      </c>
      <c r="J1559" s="114" t="str">
        <f t="shared" si="68"/>
        <v/>
      </c>
      <c r="K1559" s="12"/>
      <c r="L1559" s="12"/>
      <c r="M1559" s="12"/>
      <c r="R1559" s="2"/>
      <c r="S1559" s="2"/>
      <c r="T1559" s="2"/>
      <c r="U1559" s="2"/>
      <c r="V1559" s="2"/>
      <c r="W1559" s="2"/>
      <c r="X1559" s="2"/>
      <c r="Y1559" s="2"/>
      <c r="Z1559" s="2"/>
      <c r="AA1559" s="2"/>
      <c r="AB1559" s="2"/>
    </row>
    <row r="1560" spans="1:28">
      <c r="A1560" s="2" t="s">
        <v>469</v>
      </c>
      <c r="B1560" s="114">
        <f t="shared" si="68"/>
        <v>0</v>
      </c>
      <c r="C1560" s="114">
        <f t="shared" si="68"/>
        <v>0</v>
      </c>
      <c r="D1560" s="114">
        <f t="shared" si="68"/>
        <v>0</v>
      </c>
      <c r="E1560" s="114">
        <f t="shared" si="68"/>
        <v>0</v>
      </c>
      <c r="F1560" s="114" t="str">
        <f t="shared" si="68"/>
        <v/>
      </c>
      <c r="G1560" s="114">
        <f t="shared" si="68"/>
        <v>0</v>
      </c>
      <c r="H1560" s="114">
        <f t="shared" si="68"/>
        <v>0</v>
      </c>
      <c r="I1560" s="114" t="str">
        <f t="shared" si="68"/>
        <v/>
      </c>
      <c r="J1560" s="114" t="str">
        <f t="shared" si="68"/>
        <v/>
      </c>
      <c r="K1560" s="12"/>
      <c r="L1560" s="12"/>
      <c r="M1560" s="12"/>
      <c r="R1560" s="2"/>
      <c r="S1560" s="2"/>
      <c r="T1560" s="2"/>
      <c r="U1560" s="2"/>
      <c r="V1560" s="2"/>
      <c r="W1560" s="2"/>
      <c r="X1560" s="2"/>
      <c r="Y1560" s="2"/>
      <c r="Z1560" s="2"/>
      <c r="AA1560" s="2"/>
      <c r="AB1560" s="2"/>
    </row>
    <row r="1561" spans="1:28">
      <c r="A1561" s="2" t="s">
        <v>470</v>
      </c>
      <c r="B1561" s="114">
        <f t="shared" si="68"/>
        <v>0</v>
      </c>
      <c r="C1561" s="114">
        <f t="shared" si="68"/>
        <v>0</v>
      </c>
      <c r="D1561" s="114">
        <f t="shared" si="68"/>
        <v>0</v>
      </c>
      <c r="E1561" s="114">
        <f t="shared" si="68"/>
        <v>0</v>
      </c>
      <c r="F1561" s="114" t="str">
        <f t="shared" si="68"/>
        <v/>
      </c>
      <c r="G1561" s="114">
        <f t="shared" si="68"/>
        <v>0</v>
      </c>
      <c r="H1561" s="114">
        <f t="shared" si="68"/>
        <v>0</v>
      </c>
      <c r="I1561" s="114" t="str">
        <f t="shared" si="68"/>
        <v/>
      </c>
      <c r="J1561" s="114" t="str">
        <f t="shared" si="68"/>
        <v/>
      </c>
      <c r="K1561" s="12"/>
      <c r="L1561" s="12"/>
      <c r="M1561" s="12"/>
      <c r="R1561" s="2"/>
      <c r="S1561" s="2"/>
      <c r="T1561" s="2"/>
      <c r="U1561" s="2"/>
      <c r="V1561" s="2"/>
      <c r="W1561" s="2"/>
      <c r="X1561" s="2"/>
      <c r="Y1561" s="2"/>
      <c r="Z1561" s="2"/>
      <c r="AA1561" s="2"/>
      <c r="AB1561" s="2"/>
    </row>
    <row r="1562" spans="1:28">
      <c r="A1562" s="2" t="s">
        <v>471</v>
      </c>
      <c r="B1562" s="114">
        <f t="shared" si="68"/>
        <v>0</v>
      </c>
      <c r="C1562" s="114">
        <f t="shared" si="68"/>
        <v>0</v>
      </c>
      <c r="D1562" s="114">
        <f t="shared" si="68"/>
        <v>0</v>
      </c>
      <c r="E1562" s="114">
        <f t="shared" si="68"/>
        <v>0</v>
      </c>
      <c r="F1562" s="114" t="str">
        <f t="shared" si="68"/>
        <v/>
      </c>
      <c r="G1562" s="114">
        <f t="shared" si="68"/>
        <v>0</v>
      </c>
      <c r="H1562" s="114">
        <f t="shared" si="68"/>
        <v>0</v>
      </c>
      <c r="I1562" s="114" t="str">
        <f t="shared" si="68"/>
        <v/>
      </c>
      <c r="J1562" s="114" t="str">
        <f t="shared" si="68"/>
        <v/>
      </c>
      <c r="K1562" s="12"/>
      <c r="L1562" s="12"/>
      <c r="M1562" s="12"/>
      <c r="R1562" s="2"/>
      <c r="S1562" s="2"/>
      <c r="T1562" s="2"/>
      <c r="U1562" s="2"/>
      <c r="V1562" s="2"/>
      <c r="W1562" s="2"/>
      <c r="X1562" s="2"/>
      <c r="Y1562" s="2"/>
      <c r="Z1562" s="2"/>
      <c r="AA1562" s="2"/>
      <c r="AB1562" s="2"/>
    </row>
    <row r="1563" spans="1:28">
      <c r="A1563" s="2" t="s">
        <v>489</v>
      </c>
      <c r="B1563" s="114">
        <f t="shared" si="68"/>
        <v>-8316.0983649090085</v>
      </c>
      <c r="C1563" s="114">
        <f t="shared" si="68"/>
        <v>-8511</v>
      </c>
      <c r="D1563" s="114">
        <f t="shared" si="68"/>
        <v>-8511</v>
      </c>
      <c r="E1563" s="114">
        <f t="shared" si="68"/>
        <v>-8233.7654057872023</v>
      </c>
      <c r="F1563" s="114">
        <f t="shared" si="68"/>
        <v>-8326.6880000013116</v>
      </c>
      <c r="G1563" s="114">
        <f t="shared" si="68"/>
        <v>-8241</v>
      </c>
      <c r="H1563" s="114">
        <f t="shared" si="68"/>
        <v>-8232.4551972408462</v>
      </c>
      <c r="I1563" s="114" t="str">
        <f t="shared" si="68"/>
        <v/>
      </c>
      <c r="J1563" s="114" t="str">
        <f t="shared" si="68"/>
        <v/>
      </c>
      <c r="K1563" s="12"/>
      <c r="L1563" s="12"/>
      <c r="M1563" s="12"/>
      <c r="R1563" s="2"/>
      <c r="S1563" s="2"/>
      <c r="T1563" s="2"/>
      <c r="U1563" s="2"/>
      <c r="V1563" s="2"/>
      <c r="W1563" s="2"/>
      <c r="X1563" s="2"/>
      <c r="Y1563" s="2"/>
      <c r="Z1563" s="2"/>
      <c r="AA1563" s="2"/>
      <c r="AB1563" s="2"/>
    </row>
    <row r="1564" spans="1:28">
      <c r="A1564" s="2" t="s">
        <v>490</v>
      </c>
      <c r="B1564" s="114">
        <f>IF(AND(ISNUMBER(B244),ISNUMBER(B243)),(B244-B243),"")</f>
        <v>1951.1712326347274</v>
      </c>
      <c r="C1564" s="114">
        <f t="shared" ref="C1564:J1564" si="69">IF(AND(ISNUMBER(C244),ISNUMBER(C243)),(C244-C243),"")</f>
        <v>2262</v>
      </c>
      <c r="D1564" s="114">
        <f t="shared" si="69"/>
        <v>2262</v>
      </c>
      <c r="E1564" s="114">
        <f t="shared" si="69"/>
        <v>2034.3390699728143</v>
      </c>
      <c r="F1564" s="114">
        <f t="shared" si="69"/>
        <v>2001.7830000000072</v>
      </c>
      <c r="G1564" s="114">
        <f t="shared" si="69"/>
        <v>2038</v>
      </c>
      <c r="H1564" s="114">
        <f t="shared" si="69"/>
        <v>2035.0870160548343</v>
      </c>
      <c r="I1564" s="114" t="str">
        <f t="shared" si="69"/>
        <v/>
      </c>
      <c r="J1564" s="114" t="str">
        <f t="shared" si="69"/>
        <v/>
      </c>
      <c r="K1564" s="12"/>
      <c r="L1564" s="12"/>
      <c r="M1564" s="12"/>
      <c r="R1564" s="2"/>
      <c r="S1564" s="2"/>
      <c r="T1564" s="2"/>
      <c r="U1564" s="2"/>
      <c r="V1564" s="2"/>
      <c r="W1564" s="2"/>
      <c r="X1564" s="2"/>
      <c r="Y1564" s="2"/>
      <c r="Z1564" s="2"/>
      <c r="AA1564" s="2"/>
      <c r="AB1564" s="2"/>
    </row>
    <row r="1565" spans="1:28">
      <c r="A1565" s="2" t="s">
        <v>491</v>
      </c>
      <c r="B1565" s="114">
        <f>IF(AND(ISNUMBER(B247),ISNUMBER(B245)),(B247-B245),"")</f>
        <v>-973.41818225425504</v>
      </c>
      <c r="C1565" s="114">
        <f t="shared" ref="C1565:J1565" si="70">IF(AND(ISNUMBER(C247),ISNUMBER(C245)),(C247-C245),"")</f>
        <v>-988</v>
      </c>
      <c r="D1565" s="114">
        <f t="shared" si="70"/>
        <v>-986</v>
      </c>
      <c r="E1565" s="114">
        <f t="shared" si="70"/>
        <v>-838.77333972794759</v>
      </c>
      <c r="F1565" s="114">
        <f t="shared" si="70"/>
        <v>-995.56300000003102</v>
      </c>
      <c r="G1565" s="114">
        <f t="shared" si="70"/>
        <v>-979</v>
      </c>
      <c r="H1565" s="114">
        <f t="shared" si="70"/>
        <v>-948.12173647326608</v>
      </c>
      <c r="I1565" s="114" t="str">
        <f t="shared" si="70"/>
        <v/>
      </c>
      <c r="J1565" s="114" t="str">
        <f t="shared" si="70"/>
        <v/>
      </c>
      <c r="K1565" s="12"/>
      <c r="L1565" s="12"/>
      <c r="M1565" s="12"/>
      <c r="R1565" s="2"/>
      <c r="S1565" s="2"/>
      <c r="T1565" s="2"/>
      <c r="U1565" s="2"/>
      <c r="V1565" s="2"/>
      <c r="W1565" s="2"/>
      <c r="X1565" s="2"/>
      <c r="Y1565" s="2"/>
      <c r="Z1565" s="2"/>
      <c r="AA1565" s="2"/>
      <c r="AB1565" s="2"/>
    </row>
    <row r="1566" spans="1:28">
      <c r="A1566" s="2" t="s">
        <v>492</v>
      </c>
      <c r="B1566" s="114">
        <f>IF(AND(ISNUMBER(B248),ISNUMBER(B242)),(B248-B242),"")</f>
        <v>-491.37656357751894</v>
      </c>
      <c r="C1566" s="114">
        <f t="shared" ref="C1566:J1566" si="71">IF(AND(ISNUMBER(C248),ISNUMBER(C242)),(C248-C242),"")</f>
        <v>-536</v>
      </c>
      <c r="D1566" s="114">
        <f t="shared" si="71"/>
        <v>-536</v>
      </c>
      <c r="E1566" s="114">
        <f t="shared" si="71"/>
        <v>-538.10913094449097</v>
      </c>
      <c r="F1566" s="114">
        <f t="shared" si="71"/>
        <v>-502.37599999999247</v>
      </c>
      <c r="G1566" s="114">
        <f t="shared" si="71"/>
        <v>-522</v>
      </c>
      <c r="H1566" s="114">
        <f t="shared" si="71"/>
        <v>-424.71467782081709</v>
      </c>
      <c r="I1566" s="114" t="str">
        <f t="shared" si="71"/>
        <v/>
      </c>
      <c r="J1566" s="114" t="str">
        <f t="shared" si="71"/>
        <v/>
      </c>
      <c r="K1566" s="11"/>
      <c r="L1566" s="11"/>
      <c r="M1566" s="11"/>
      <c r="R1566" s="2"/>
      <c r="S1566" s="2"/>
      <c r="T1566" s="2"/>
      <c r="U1566" s="2"/>
      <c r="V1566" s="2"/>
      <c r="W1566" s="2"/>
      <c r="X1566" s="2"/>
      <c r="Y1566" s="2"/>
      <c r="Z1566" s="2"/>
      <c r="AA1566" s="2"/>
      <c r="AB1566" s="2"/>
    </row>
    <row r="1567" spans="1:28">
      <c r="A1567" s="2" t="s">
        <v>493</v>
      </c>
      <c r="B1567" s="114">
        <f>IF(AND(ISNUMBER(B250),ISNUMBER(B249)),(B250-B249),"")</f>
        <v>-768.77292617570515</v>
      </c>
      <c r="C1567" s="114">
        <f t="shared" ref="C1567:J1567" si="72">IF(AND(ISNUMBER(C250),ISNUMBER(C249)),(C250-C249),"")</f>
        <v>-757</v>
      </c>
      <c r="D1567" s="114">
        <f t="shared" si="72"/>
        <v>-757</v>
      </c>
      <c r="E1567" s="114">
        <f t="shared" si="72"/>
        <v>-438.34335486363398</v>
      </c>
      <c r="F1567" s="114">
        <f t="shared" si="72"/>
        <v>-761.74900000005232</v>
      </c>
      <c r="G1567" s="114">
        <f t="shared" si="72"/>
        <v>-787</v>
      </c>
      <c r="H1567" s="114">
        <f t="shared" si="72"/>
        <v>-570.72726002714307</v>
      </c>
      <c r="I1567" s="114" t="str">
        <f t="shared" si="72"/>
        <v/>
      </c>
      <c r="J1567" s="114" t="str">
        <f t="shared" si="72"/>
        <v/>
      </c>
      <c r="K1567" s="12"/>
      <c r="L1567" s="12"/>
      <c r="M1567" s="12"/>
      <c r="R1567" s="2"/>
      <c r="S1567" s="2"/>
      <c r="T1567" s="2"/>
      <c r="U1567" s="2"/>
      <c r="V1567" s="2"/>
      <c r="W1567" s="2"/>
      <c r="X1567" s="2"/>
      <c r="Y1567" s="2"/>
      <c r="Z1567" s="2"/>
      <c r="AA1567" s="2"/>
      <c r="AB1567" s="2"/>
    </row>
    <row r="1568" spans="1:28">
      <c r="A1568" s="2"/>
      <c r="B1568" s="12"/>
      <c r="C1568" s="12"/>
      <c r="D1568" s="12"/>
      <c r="E1568" s="12"/>
      <c r="F1568" s="12"/>
      <c r="G1568" s="12"/>
      <c r="H1568" s="36"/>
      <c r="I1568" s="12"/>
      <c r="J1568" s="12"/>
      <c r="K1568" s="12"/>
      <c r="L1568" s="12"/>
      <c r="M1568" s="12"/>
      <c r="R1568" s="2"/>
      <c r="S1568" s="2"/>
      <c r="T1568" s="2"/>
      <c r="U1568" s="2"/>
      <c r="V1568" s="2"/>
      <c r="W1568" s="2"/>
      <c r="X1568" s="2"/>
      <c r="Y1568" s="2"/>
      <c r="Z1568" s="2"/>
      <c r="AA1568" s="2"/>
      <c r="AB1568" s="2"/>
    </row>
    <row r="1569" spans="1:28">
      <c r="A1569" s="2"/>
      <c r="B1569" s="12"/>
      <c r="C1569" s="12"/>
      <c r="D1569" s="12"/>
      <c r="E1569" s="12"/>
      <c r="F1569" s="12"/>
      <c r="G1569" s="12"/>
      <c r="H1569" s="36"/>
      <c r="I1569" s="12"/>
      <c r="J1569" s="12"/>
      <c r="K1569" s="12"/>
      <c r="L1569" s="12"/>
      <c r="M1569" s="12"/>
      <c r="R1569" s="2"/>
      <c r="S1569" s="2"/>
      <c r="T1569" s="2"/>
      <c r="U1569" s="2"/>
      <c r="V1569" s="2"/>
      <c r="W1569" s="2"/>
      <c r="X1569" s="2"/>
      <c r="Y1569" s="2"/>
      <c r="Z1569" s="2"/>
      <c r="AA1569" s="2"/>
      <c r="AB1569" s="2"/>
    </row>
    <row r="1570" spans="1:28">
      <c r="A1570" s="2"/>
      <c r="B1570" s="12"/>
      <c r="C1570" s="12"/>
      <c r="D1570" s="12"/>
      <c r="E1570" s="12"/>
      <c r="F1570" s="12"/>
      <c r="G1570" s="12"/>
      <c r="H1570" s="36"/>
      <c r="I1570" s="12"/>
      <c r="J1570" s="12"/>
      <c r="K1570" s="12"/>
      <c r="L1570" s="12"/>
      <c r="M1570" s="12"/>
      <c r="R1570" s="2"/>
      <c r="S1570" s="2"/>
      <c r="T1570" s="2"/>
      <c r="U1570" s="2"/>
      <c r="V1570" s="2"/>
      <c r="W1570" s="2"/>
      <c r="X1570" s="2"/>
      <c r="Y1570" s="2"/>
      <c r="Z1570" s="2"/>
      <c r="AA1570" s="2"/>
      <c r="AB1570" s="2"/>
    </row>
    <row r="1571" spans="1:28">
      <c r="A1571" s="2"/>
      <c r="B1571" s="12"/>
      <c r="C1571" s="12"/>
      <c r="D1571" s="12"/>
      <c r="E1571" s="12"/>
      <c r="F1571" s="12"/>
      <c r="G1571" s="12"/>
      <c r="H1571" s="36"/>
      <c r="I1571" s="12"/>
      <c r="J1571" s="12"/>
      <c r="K1571" s="12"/>
      <c r="L1571" s="12"/>
      <c r="M1571" s="12"/>
      <c r="R1571" s="2"/>
      <c r="S1571" s="2"/>
      <c r="T1571" s="2"/>
      <c r="U1571" s="2"/>
      <c r="V1571" s="2"/>
      <c r="W1571" s="2"/>
      <c r="X1571" s="2"/>
      <c r="Y1571" s="2"/>
      <c r="Z1571" s="2"/>
      <c r="AA1571" s="2"/>
      <c r="AB1571" s="2"/>
    </row>
    <row r="1572" spans="1:28">
      <c r="A1572" s="2"/>
      <c r="B1572" s="12"/>
      <c r="C1572" s="12"/>
      <c r="D1572" s="12"/>
      <c r="E1572" s="12"/>
      <c r="F1572" s="12"/>
      <c r="G1572" s="12"/>
      <c r="H1572" s="36"/>
      <c r="I1572" s="12"/>
      <c r="J1572" s="12"/>
      <c r="K1572" s="12"/>
      <c r="L1572" s="12"/>
      <c r="M1572" s="12"/>
      <c r="R1572" s="2"/>
      <c r="S1572" s="2"/>
      <c r="T1572" s="2"/>
      <c r="U1572" s="2"/>
      <c r="V1572" s="2"/>
      <c r="W1572" s="2"/>
      <c r="X1572" s="2"/>
      <c r="Y1572" s="2"/>
      <c r="Z1572" s="2"/>
      <c r="AA1572" s="2"/>
      <c r="AB1572" s="2"/>
    </row>
    <row r="1573" spans="1:28">
      <c r="A1573" s="2"/>
      <c r="B1573" s="12"/>
      <c r="C1573" s="12"/>
      <c r="D1573" s="12"/>
      <c r="E1573" s="12"/>
      <c r="F1573" s="12"/>
      <c r="G1573" s="12"/>
      <c r="H1573" s="36"/>
      <c r="I1573" s="12"/>
      <c r="J1573" s="12"/>
      <c r="K1573" s="12"/>
      <c r="L1573" s="12"/>
      <c r="M1573" s="12"/>
      <c r="R1573" s="2"/>
      <c r="S1573" s="2"/>
      <c r="T1573" s="2"/>
      <c r="U1573" s="2"/>
      <c r="V1573" s="2"/>
      <c r="W1573" s="2"/>
      <c r="X1573" s="2"/>
      <c r="Y1573" s="2"/>
      <c r="Z1573" s="2"/>
      <c r="AA1573" s="2"/>
      <c r="AB1573" s="2"/>
    </row>
    <row r="1574" spans="1:28">
      <c r="A1574" s="2"/>
      <c r="B1574" s="12"/>
      <c r="C1574" s="12"/>
      <c r="D1574" s="12"/>
      <c r="E1574" s="12"/>
      <c r="F1574" s="12"/>
      <c r="G1574" s="12"/>
      <c r="H1574" s="36"/>
      <c r="I1574" s="12"/>
      <c r="J1574" s="12"/>
      <c r="K1574" s="12"/>
      <c r="L1574" s="12"/>
      <c r="M1574" s="12"/>
      <c r="R1574" s="2"/>
      <c r="S1574" s="2"/>
      <c r="T1574" s="2"/>
      <c r="U1574" s="2"/>
      <c r="V1574" s="2"/>
      <c r="W1574" s="2"/>
      <c r="X1574" s="2"/>
      <c r="Y1574" s="2"/>
      <c r="Z1574" s="2"/>
      <c r="AA1574" s="2"/>
      <c r="AB1574" s="2"/>
    </row>
    <row r="1575" spans="1:28">
      <c r="A1575" s="2"/>
      <c r="B1575" s="12"/>
      <c r="C1575" s="12"/>
      <c r="D1575" s="12"/>
      <c r="E1575" s="12"/>
      <c r="F1575" s="12"/>
      <c r="G1575" s="12"/>
      <c r="H1575" s="36"/>
      <c r="I1575" s="12"/>
      <c r="J1575" s="12"/>
      <c r="K1575" s="12"/>
      <c r="L1575" s="12"/>
      <c r="M1575" s="12"/>
      <c r="R1575" s="2"/>
      <c r="S1575" s="2"/>
      <c r="T1575" s="2"/>
      <c r="U1575" s="2"/>
      <c r="V1575" s="2"/>
      <c r="W1575" s="2"/>
      <c r="X1575" s="2"/>
      <c r="Y1575" s="2"/>
      <c r="Z1575" s="2"/>
      <c r="AA1575" s="2"/>
      <c r="AB1575" s="2"/>
    </row>
    <row r="1576" spans="1:28">
      <c r="A1576" s="2"/>
      <c r="B1576" s="12"/>
      <c r="C1576" s="12"/>
      <c r="D1576" s="12"/>
      <c r="E1576" s="12"/>
      <c r="F1576" s="12"/>
      <c r="G1576" s="12"/>
      <c r="H1576" s="36"/>
      <c r="I1576" s="12"/>
      <c r="J1576" s="12"/>
      <c r="K1576" s="12"/>
      <c r="L1576" s="12"/>
      <c r="M1576" s="12"/>
      <c r="R1576" s="2"/>
      <c r="S1576" s="2"/>
      <c r="T1576" s="2"/>
      <c r="U1576" s="2"/>
      <c r="V1576" s="2"/>
      <c r="W1576" s="2"/>
      <c r="X1576" s="2"/>
      <c r="Y1576" s="2"/>
      <c r="Z1576" s="2"/>
      <c r="AA1576" s="2"/>
      <c r="AB1576" s="2"/>
    </row>
    <row r="1577" spans="1:28">
      <c r="A1577" t="s">
        <v>349</v>
      </c>
      <c r="C1577" t="s">
        <v>279</v>
      </c>
      <c r="H1577" s="36"/>
      <c r="I1577" s="12"/>
      <c r="J1577" s="12"/>
      <c r="K1577" s="12"/>
      <c r="L1577" s="12"/>
      <c r="M1577" s="12"/>
      <c r="R1577" s="2"/>
      <c r="S1577" s="2"/>
      <c r="T1577" s="2"/>
      <c r="U1577" s="2"/>
      <c r="V1577" s="2"/>
      <c r="W1577" s="2"/>
      <c r="X1577" s="2"/>
      <c r="Y1577" s="2"/>
      <c r="Z1577" s="2"/>
      <c r="AA1577" s="2"/>
      <c r="AB1577" s="2"/>
    </row>
    <row r="1578" spans="1:28">
      <c r="A1578" s="2"/>
      <c r="B1578" s="10"/>
      <c r="C1578" s="10"/>
      <c r="D1578" s="10"/>
      <c r="E1578" s="10"/>
      <c r="F1578" s="10"/>
      <c r="G1578" s="10"/>
      <c r="H1578" s="10"/>
      <c r="I1578" s="12"/>
      <c r="J1578" s="12"/>
      <c r="K1578" s="12"/>
      <c r="L1578" s="12"/>
      <c r="M1578" s="12"/>
      <c r="R1578" s="2"/>
      <c r="S1578" s="2"/>
      <c r="T1578" s="2"/>
      <c r="U1578" s="2"/>
      <c r="V1578" s="2"/>
      <c r="W1578" s="2"/>
      <c r="X1578" s="2"/>
      <c r="Y1578" s="2"/>
      <c r="Z1578" s="2"/>
      <c r="AA1578" s="2"/>
      <c r="AB1578" s="2"/>
    </row>
    <row r="1579" spans="1:28">
      <c r="A1579" s="2"/>
      <c r="B1579" s="10" t="s">
        <v>237</v>
      </c>
      <c r="C1579" s="10" t="s">
        <v>249</v>
      </c>
      <c r="D1579" s="10" t="s">
        <v>250</v>
      </c>
      <c r="E1579" s="10" t="s">
        <v>357</v>
      </c>
      <c r="F1579" s="10" t="s">
        <v>304</v>
      </c>
      <c r="G1579" s="10" t="s">
        <v>384</v>
      </c>
      <c r="H1579" s="10" t="str">
        <f>YourData!$J$4</f>
        <v>Tested Prg</v>
      </c>
      <c r="I1579" s="10" t="s">
        <v>415</v>
      </c>
      <c r="J1579" s="10" t="s">
        <v>415</v>
      </c>
      <c r="L1579" s="12"/>
      <c r="M1579" s="12"/>
      <c r="R1579" s="2"/>
      <c r="S1579" s="2"/>
      <c r="T1579" s="2"/>
      <c r="U1579" s="2"/>
      <c r="V1579" s="2"/>
      <c r="W1579" s="2"/>
      <c r="X1579" s="2"/>
      <c r="Y1579" s="2"/>
      <c r="Z1579" s="2"/>
      <c r="AA1579" s="2"/>
      <c r="AB1579" s="2"/>
    </row>
    <row r="1580" spans="1:28">
      <c r="A1580" s="2" t="s">
        <v>454</v>
      </c>
      <c r="B1580" s="114">
        <f>IF(AND(ISNUMBER(B261),ISNUMBER(B$260)),(B261-B$260),"")</f>
        <v>18915.264083107104</v>
      </c>
      <c r="C1580" s="114">
        <f t="shared" ref="C1580:J1580" si="73">IF(AND(ISNUMBER(C261),ISNUMBER(C$260)),(C261-C$260),"")</f>
        <v>20111.349600000001</v>
      </c>
      <c r="D1580" s="114">
        <f t="shared" si="73"/>
        <v>20120.142600000006</v>
      </c>
      <c r="E1580" s="114">
        <f t="shared" si="73"/>
        <v>19129.640716163776</v>
      </c>
      <c r="F1580" s="114">
        <f t="shared" si="73"/>
        <v>19551.276999999594</v>
      </c>
      <c r="G1580" s="114">
        <f t="shared" si="73"/>
        <v>19004</v>
      </c>
      <c r="H1580" s="114">
        <f t="shared" si="73"/>
        <v>18958.577522252293</v>
      </c>
      <c r="I1580" s="114" t="str">
        <f t="shared" si="73"/>
        <v/>
      </c>
      <c r="J1580" s="114" t="str">
        <f t="shared" si="73"/>
        <v/>
      </c>
      <c r="K1580" s="12"/>
      <c r="L1580" s="12"/>
      <c r="M1580" s="12"/>
      <c r="R1580" s="2"/>
      <c r="S1580" s="2"/>
      <c r="T1580" s="2"/>
      <c r="U1580" s="2"/>
      <c r="V1580" s="2"/>
      <c r="W1580" s="2"/>
      <c r="X1580" s="2"/>
      <c r="Y1580" s="2"/>
      <c r="Z1580" s="2"/>
      <c r="AA1580" s="2"/>
      <c r="AB1580" s="2"/>
    </row>
    <row r="1581" spans="1:28">
      <c r="A1581" s="2" t="s">
        <v>455</v>
      </c>
      <c r="B1581" s="114">
        <f>IF(AND(ISNUMBER(B262),ISNUMBER(B$260)),(B262-B$260),"")</f>
        <v>19364.810485522787</v>
      </c>
      <c r="C1581" s="114">
        <f t="shared" ref="C1581:J1581" si="74">IF(AND(ISNUMBER(C262),ISNUMBER(C$260)),(C262-C$260),"")</f>
        <v>19072.896299999993</v>
      </c>
      <c r="D1581" s="114">
        <f t="shared" si="74"/>
        <v>19201.274099999995</v>
      </c>
      <c r="E1581" s="114">
        <f t="shared" si="74"/>
        <v>18765.609941678951</v>
      </c>
      <c r="F1581" s="114">
        <f t="shared" si="74"/>
        <v>19396.717999999877</v>
      </c>
      <c r="G1581" s="114">
        <f t="shared" si="74"/>
        <v>18700</v>
      </c>
      <c r="H1581" s="114">
        <f t="shared" si="74"/>
        <v>19012.087268671501</v>
      </c>
      <c r="I1581" s="114" t="str">
        <f t="shared" si="74"/>
        <v/>
      </c>
      <c r="J1581" s="114" t="str">
        <f t="shared" si="74"/>
        <v/>
      </c>
      <c r="K1581" s="12"/>
      <c r="L1581" s="12"/>
      <c r="M1581" s="12"/>
      <c r="R1581" s="2"/>
      <c r="S1581" s="2"/>
      <c r="T1581" s="2"/>
      <c r="U1581" s="2"/>
      <c r="V1581" s="2"/>
      <c r="W1581" s="2"/>
      <c r="X1581" s="2"/>
      <c r="Y1581" s="2"/>
      <c r="Z1581" s="2"/>
      <c r="AA1581" s="2"/>
      <c r="AB1581" s="2"/>
    </row>
    <row r="1582" spans="1:28">
      <c r="A1582" s="2" t="s">
        <v>456</v>
      </c>
      <c r="B1582" s="114">
        <f>IF(AND(ISNUMBER(B263),ISNUMBER(B$260)),(B263-B$260),"")</f>
        <v>24586.004007827651</v>
      </c>
      <c r="C1582" s="114">
        <f t="shared" ref="C1582:J1582" si="75">IF(AND(ISNUMBER(C263),ISNUMBER(C$260)),(C263-C$260),"")</f>
        <v>23446.534499999994</v>
      </c>
      <c r="D1582" s="114">
        <f t="shared" si="75"/>
        <v>23701.531499999997</v>
      </c>
      <c r="E1582" s="114">
        <f t="shared" si="75"/>
        <v>24893.410671267135</v>
      </c>
      <c r="F1582" s="114">
        <f t="shared" si="75"/>
        <v>25968.325999999914</v>
      </c>
      <c r="G1582" s="114">
        <f t="shared" si="75"/>
        <v>23751</v>
      </c>
      <c r="H1582" s="114">
        <f t="shared" si="75"/>
        <v>21531.815927031887</v>
      </c>
      <c r="I1582" s="114" t="str">
        <f t="shared" si="75"/>
        <v/>
      </c>
      <c r="J1582" s="114" t="str">
        <f t="shared" si="75"/>
        <v/>
      </c>
      <c r="K1582" s="12"/>
      <c r="L1582" s="12"/>
      <c r="M1582" s="12"/>
      <c r="R1582" s="2"/>
      <c r="S1582" s="2"/>
      <c r="T1582" s="2"/>
      <c r="U1582" s="2"/>
      <c r="V1582" s="2"/>
      <c r="W1582" s="2"/>
      <c r="X1582" s="2"/>
      <c r="Y1582" s="2"/>
      <c r="Z1582" s="2"/>
      <c r="AA1582" s="2"/>
      <c r="AB1582" s="2"/>
    </row>
    <row r="1583" spans="1:28">
      <c r="A1583" s="2" t="s">
        <v>457</v>
      </c>
      <c r="B1583" s="114">
        <f>IF(AND(ISNUMBER(B263),ISNUMBER(B262)),(B263-B262),"")</f>
        <v>5221.193522304864</v>
      </c>
      <c r="C1583" s="114">
        <f t="shared" ref="C1583:J1583" si="76">IF(AND(ISNUMBER(C263),ISNUMBER(C262)),(C263-C262),"")</f>
        <v>4373.6382000000012</v>
      </c>
      <c r="D1583" s="114">
        <f t="shared" si="76"/>
        <v>4500.2574000000022</v>
      </c>
      <c r="E1583" s="114">
        <f t="shared" si="76"/>
        <v>6127.8007295881835</v>
      </c>
      <c r="F1583" s="114">
        <f t="shared" si="76"/>
        <v>6571.6080000000366</v>
      </c>
      <c r="G1583" s="114">
        <f t="shared" si="76"/>
        <v>5051</v>
      </c>
      <c r="H1583" s="114">
        <f t="shared" si="76"/>
        <v>2519.7286583603855</v>
      </c>
      <c r="I1583" s="114" t="str">
        <f t="shared" si="76"/>
        <v/>
      </c>
      <c r="J1583" s="114" t="str">
        <f t="shared" si="76"/>
        <v/>
      </c>
      <c r="K1583" s="12"/>
      <c r="L1583" s="12"/>
      <c r="M1583" s="12"/>
      <c r="R1583" s="2"/>
      <c r="S1583" s="2"/>
      <c r="T1583" s="2"/>
      <c r="U1583" s="2"/>
      <c r="V1583" s="2"/>
      <c r="W1583" s="2"/>
      <c r="X1583" s="2"/>
      <c r="Y1583" s="2"/>
      <c r="Z1583" s="2"/>
      <c r="AA1583" s="2"/>
      <c r="AB1583" s="2"/>
    </row>
    <row r="1584" spans="1:28">
      <c r="A1584" s="2" t="s">
        <v>458</v>
      </c>
      <c r="B1584" s="114">
        <f>IF(AND(ISNUMBER(B264),ISNUMBER(B$260)),(B264-B$260),"")</f>
        <v>22301.111432579637</v>
      </c>
      <c r="C1584" s="114">
        <f t="shared" ref="C1584:J1584" si="77">IF(AND(ISNUMBER(C264),ISNUMBER(C$260)),(C264-C$260),"")</f>
        <v>21744.209699999992</v>
      </c>
      <c r="D1584" s="114">
        <f t="shared" si="77"/>
        <v>21931.207500000004</v>
      </c>
      <c r="E1584" s="114">
        <f t="shared" si="77"/>
        <v>22390.565909949481</v>
      </c>
      <c r="F1584" s="114">
        <f t="shared" si="77"/>
        <v>22931.620999999883</v>
      </c>
      <c r="G1584" s="114">
        <f t="shared" si="77"/>
        <v>21496</v>
      </c>
      <c r="H1584" s="114">
        <f t="shared" si="77"/>
        <v>22550.764102841786</v>
      </c>
      <c r="I1584" s="114" t="str">
        <f t="shared" si="77"/>
        <v/>
      </c>
      <c r="J1584" s="114" t="str">
        <f t="shared" si="77"/>
        <v/>
      </c>
      <c r="K1584" s="12"/>
      <c r="L1584" s="12"/>
      <c r="M1584" s="12"/>
      <c r="R1584" s="2"/>
      <c r="S1584" s="2"/>
      <c r="T1584" s="2"/>
      <c r="U1584" s="2"/>
      <c r="V1584" s="2"/>
      <c r="W1584" s="2"/>
      <c r="X1584" s="2"/>
      <c r="Y1584" s="2"/>
      <c r="Z1584" s="2"/>
      <c r="AA1584" s="2"/>
      <c r="AB1584" s="2"/>
    </row>
    <row r="1585" spans="1:28">
      <c r="A1585" s="2" t="s">
        <v>459</v>
      </c>
      <c r="B1585" s="114">
        <f>IF(AND(ISNUMBER(B263),ISNUMBER(B264)),(B263-B264),"")</f>
        <v>2284.8925752480136</v>
      </c>
      <c r="C1585" s="114">
        <f t="shared" ref="C1585:J1585" si="78">IF(AND(ISNUMBER(C263),ISNUMBER(C264)),(C263-C264),"")</f>
        <v>1702.3248000000021</v>
      </c>
      <c r="D1585" s="114">
        <f t="shared" si="78"/>
        <v>1770.3239999999932</v>
      </c>
      <c r="E1585" s="114">
        <f t="shared" si="78"/>
        <v>2502.844761317654</v>
      </c>
      <c r="F1585" s="114">
        <f t="shared" si="78"/>
        <v>3036.7050000000309</v>
      </c>
      <c r="G1585" s="114">
        <f t="shared" si="78"/>
        <v>2255</v>
      </c>
      <c r="H1585" s="114">
        <f t="shared" si="78"/>
        <v>-1018.9481758098991</v>
      </c>
      <c r="I1585" s="114" t="str">
        <f t="shared" si="78"/>
        <v/>
      </c>
      <c r="J1585" s="114" t="str">
        <f t="shared" si="78"/>
        <v/>
      </c>
      <c r="K1585" s="12"/>
      <c r="L1585" s="12"/>
      <c r="M1585" s="12"/>
      <c r="R1585" s="2"/>
      <c r="S1585" s="2"/>
      <c r="T1585" s="2"/>
      <c r="U1585" s="2"/>
      <c r="V1585" s="2"/>
      <c r="W1585" s="2"/>
      <c r="X1585" s="2"/>
      <c r="Y1585" s="2"/>
      <c r="Z1585" s="2"/>
      <c r="AA1585" s="2"/>
      <c r="AB1585" s="2"/>
    </row>
    <row r="1586" spans="1:28">
      <c r="A1586" s="2" t="s">
        <v>460</v>
      </c>
      <c r="B1586" s="114">
        <f t="shared" ref="B1586:B1593" si="79">IF(AND(ISNUMBER(B265),ISNUMBER(B$260)),(B265-B$260),"")</f>
        <v>-11038.86987662132</v>
      </c>
      <c r="C1586" s="114">
        <f t="shared" ref="C1586:J1586" si="80">IF(AND(ISNUMBER(C265),ISNUMBER(C$260)),(C265-C$260),"")</f>
        <v>-13547.082000000002</v>
      </c>
      <c r="D1586" s="114">
        <f t="shared" si="80"/>
        <v>-13657.287600000003</v>
      </c>
      <c r="E1586" s="114">
        <f t="shared" si="80"/>
        <v>-11527.581638116317</v>
      </c>
      <c r="F1586" s="114">
        <f t="shared" si="80"/>
        <v>-10884.426000000065</v>
      </c>
      <c r="G1586" s="114">
        <f t="shared" si="80"/>
        <v>-10868</v>
      </c>
      <c r="H1586" s="114">
        <f t="shared" si="80"/>
        <v>-11719.031845126199</v>
      </c>
      <c r="I1586" s="114" t="str">
        <f t="shared" si="80"/>
        <v/>
      </c>
      <c r="J1586" s="114" t="str">
        <f t="shared" si="80"/>
        <v/>
      </c>
      <c r="K1586" s="2"/>
      <c r="L1586" s="12"/>
      <c r="M1586" s="2"/>
      <c r="R1586" s="2"/>
      <c r="S1586" s="2"/>
      <c r="T1586" s="2"/>
      <c r="U1586" s="2"/>
      <c r="V1586" s="2"/>
      <c r="W1586" s="2"/>
      <c r="X1586" s="2"/>
      <c r="Y1586" s="2"/>
      <c r="Z1586" s="2"/>
      <c r="AA1586" s="2"/>
      <c r="AB1586" s="2"/>
    </row>
    <row r="1587" spans="1:28">
      <c r="A1587" s="2" t="s">
        <v>461</v>
      </c>
      <c r="B1587" s="114">
        <f t="shared" si="79"/>
        <v>82547.195091609639</v>
      </c>
      <c r="C1587" s="114">
        <f t="shared" ref="C1587:J1587" si="81">IF(AND(ISNUMBER(C266),ISNUMBER(C$260)),(C266-C$260),"")</f>
        <v>82523.770499999999</v>
      </c>
      <c r="D1587" s="114">
        <f t="shared" si="81"/>
        <v>82561.873500000002</v>
      </c>
      <c r="E1587" s="114">
        <f t="shared" si="81"/>
        <v>83930.495244735634</v>
      </c>
      <c r="F1587" s="114">
        <f t="shared" si="81"/>
        <v>83455.590000000055</v>
      </c>
      <c r="G1587" s="114">
        <f t="shared" si="81"/>
        <v>83911</v>
      </c>
      <c r="H1587" s="114">
        <f t="shared" si="81"/>
        <v>83871.952228630733</v>
      </c>
      <c r="I1587" s="114" t="str">
        <f t="shared" si="81"/>
        <v/>
      </c>
      <c r="J1587" s="114" t="str">
        <f t="shared" si="81"/>
        <v/>
      </c>
      <c r="K1587" s="2"/>
      <c r="L1587" s="12"/>
      <c r="M1587" s="2"/>
      <c r="R1587" s="2"/>
      <c r="S1587" s="2"/>
      <c r="T1587" s="2"/>
      <c r="U1587" s="2"/>
      <c r="V1587" s="2"/>
      <c r="W1587" s="2"/>
      <c r="X1587" s="2"/>
      <c r="Y1587" s="2"/>
      <c r="Z1587" s="2"/>
      <c r="AA1587" s="2"/>
      <c r="AB1587" s="2"/>
    </row>
    <row r="1588" spans="1:28">
      <c r="A1588" s="2" t="s">
        <v>467</v>
      </c>
      <c r="B1588" s="114">
        <f t="shared" si="79"/>
        <v>-11634.045355272188</v>
      </c>
      <c r="C1588" s="114">
        <f t="shared" ref="C1588:J1588" si="82">IF(AND(ISNUMBER(C267),ISNUMBER(C$260)),(C267-C$260),"")</f>
        <v>-12365.889000000003</v>
      </c>
      <c r="D1588" s="114">
        <f t="shared" si="82"/>
        <v>-12266.821199999998</v>
      </c>
      <c r="E1588" s="114">
        <f t="shared" si="82"/>
        <v>-11904.108329430193</v>
      </c>
      <c r="F1588" s="114" t="str">
        <f t="shared" si="82"/>
        <v/>
      </c>
      <c r="G1588" s="114">
        <f t="shared" si="82"/>
        <v>-11359</v>
      </c>
      <c r="H1588" s="114">
        <f t="shared" si="82"/>
        <v>-14295.487076195874</v>
      </c>
      <c r="I1588" s="114" t="str">
        <f t="shared" si="82"/>
        <v/>
      </c>
      <c r="J1588" s="114" t="str">
        <f t="shared" si="82"/>
        <v/>
      </c>
      <c r="K1588" s="2"/>
      <c r="L1588" s="12"/>
      <c r="M1588" s="2"/>
      <c r="R1588" s="2"/>
      <c r="S1588" s="2"/>
      <c r="T1588" s="2"/>
      <c r="U1588" s="2"/>
      <c r="V1588" s="2"/>
      <c r="W1588" s="2"/>
      <c r="X1588" s="2"/>
      <c r="Y1588" s="2"/>
      <c r="Z1588" s="2"/>
      <c r="AA1588" s="2"/>
      <c r="AB1588" s="2"/>
    </row>
    <row r="1589" spans="1:28">
      <c r="A1589" s="2" t="s">
        <v>468</v>
      </c>
      <c r="B1589" s="114">
        <f t="shared" si="79"/>
        <v>-11754.013649202185</v>
      </c>
      <c r="C1589" s="114">
        <f t="shared" ref="C1589:J1589" si="83">IF(AND(ISNUMBER(C268),ISNUMBER(C$260)),(C268-C$260),"")</f>
        <v>-10503.824700000012</v>
      </c>
      <c r="D1589" s="114">
        <f t="shared" si="83"/>
        <v>-10448.428799999994</v>
      </c>
      <c r="E1589" s="114" t="str">
        <f t="shared" si="83"/>
        <v/>
      </c>
      <c r="F1589" s="114" t="str">
        <f t="shared" si="83"/>
        <v/>
      </c>
      <c r="G1589" s="114">
        <f t="shared" si="83"/>
        <v>-12082</v>
      </c>
      <c r="H1589" s="114">
        <f t="shared" si="83"/>
        <v>0</v>
      </c>
      <c r="I1589" s="114" t="str">
        <f t="shared" si="83"/>
        <v/>
      </c>
      <c r="J1589" s="114" t="str">
        <f t="shared" si="83"/>
        <v/>
      </c>
      <c r="K1589" s="2"/>
      <c r="L1589" s="12"/>
      <c r="M1589" s="2"/>
      <c r="R1589" s="2"/>
      <c r="S1589" s="2"/>
      <c r="T1589" s="2"/>
      <c r="U1589" s="2"/>
      <c r="V1589" s="2"/>
      <c r="W1589" s="2"/>
      <c r="X1589" s="2"/>
      <c r="Y1589" s="2"/>
      <c r="Z1589" s="2"/>
      <c r="AA1589" s="2"/>
      <c r="AB1589" s="2"/>
    </row>
    <row r="1590" spans="1:28">
      <c r="A1590" s="2" t="s">
        <v>469</v>
      </c>
      <c r="B1590" s="114">
        <f t="shared" si="79"/>
        <v>-7817.5600749920559</v>
      </c>
      <c r="C1590" s="114">
        <f t="shared" ref="C1590:J1590" si="84">IF(AND(ISNUMBER(C269),ISNUMBER(C$260)),(C269-C$260),"")</f>
        <v>-7672.4787000000069</v>
      </c>
      <c r="D1590" s="114">
        <f t="shared" si="84"/>
        <v>-6409.803899999999</v>
      </c>
      <c r="E1590" s="114">
        <f t="shared" si="84"/>
        <v>-6968.4829581761878</v>
      </c>
      <c r="F1590" s="114" t="str">
        <f t="shared" si="84"/>
        <v/>
      </c>
      <c r="G1590" s="114">
        <f t="shared" si="84"/>
        <v>-6454</v>
      </c>
      <c r="H1590" s="114">
        <f t="shared" si="84"/>
        <v>0</v>
      </c>
      <c r="I1590" s="114" t="str">
        <f t="shared" si="84"/>
        <v/>
      </c>
      <c r="J1590" s="114" t="str">
        <f t="shared" si="84"/>
        <v/>
      </c>
      <c r="K1590" s="2"/>
      <c r="L1590" s="12"/>
      <c r="M1590" s="2"/>
      <c r="R1590" s="2"/>
      <c r="S1590" s="2"/>
      <c r="T1590" s="2"/>
      <c r="U1590" s="2"/>
      <c r="V1590" s="2"/>
      <c r="W1590" s="2"/>
      <c r="X1590" s="2"/>
      <c r="Y1590" s="2"/>
      <c r="Z1590" s="2"/>
      <c r="AA1590" s="2"/>
      <c r="AB1590" s="2"/>
    </row>
    <row r="1591" spans="1:28">
      <c r="A1591" s="2" t="s">
        <v>470</v>
      </c>
      <c r="B1591" s="114">
        <f t="shared" si="79"/>
        <v>-10670.555491848965</v>
      </c>
      <c r="C1591" s="114">
        <f t="shared" ref="C1591:J1591" si="85">IF(AND(ISNUMBER(C270),ISNUMBER(C$260)),(C270-C$260),"")</f>
        <v>-9642.6969000000099</v>
      </c>
      <c r="D1591" s="114">
        <f t="shared" si="85"/>
        <v>-10072.674599999998</v>
      </c>
      <c r="E1591" s="114">
        <f t="shared" si="85"/>
        <v>-10176.597327561321</v>
      </c>
      <c r="F1591" s="114" t="str">
        <f t="shared" si="85"/>
        <v/>
      </c>
      <c r="G1591" s="114">
        <f t="shared" si="85"/>
        <v>-11057</v>
      </c>
      <c r="H1591" s="114">
        <f t="shared" si="85"/>
        <v>-10020.524141304326</v>
      </c>
      <c r="I1591" s="114" t="str">
        <f t="shared" si="85"/>
        <v/>
      </c>
      <c r="J1591" s="114" t="str">
        <f t="shared" si="85"/>
        <v/>
      </c>
      <c r="K1591" s="2"/>
      <c r="L1591" s="12"/>
      <c r="M1591" s="2"/>
      <c r="R1591" s="2"/>
      <c r="S1591" s="2"/>
      <c r="T1591" s="2"/>
      <c r="U1591" s="2"/>
      <c r="V1591" s="2"/>
      <c r="W1591" s="2"/>
      <c r="X1591" s="2"/>
      <c r="Y1591" s="2"/>
      <c r="Z1591" s="2"/>
      <c r="AA1591" s="2"/>
      <c r="AB1591" s="2"/>
    </row>
    <row r="1592" spans="1:28">
      <c r="A1592" s="2" t="s">
        <v>471</v>
      </c>
      <c r="B1592" s="114">
        <f t="shared" si="79"/>
        <v>-6715.5040009148943</v>
      </c>
      <c r="C1592" s="114">
        <f t="shared" ref="C1592:J1592" si="86">IF(AND(ISNUMBER(C271),ISNUMBER(C$260)),(C271-C$260),"")</f>
        <v>-5903.3271000000095</v>
      </c>
      <c r="D1592" s="114">
        <f t="shared" si="86"/>
        <v>-6110.8418999999994</v>
      </c>
      <c r="E1592" s="114">
        <f t="shared" si="86"/>
        <v>-5900.6426743168704</v>
      </c>
      <c r="F1592" s="114" t="str">
        <f t="shared" si="86"/>
        <v/>
      </c>
      <c r="G1592" s="114">
        <f t="shared" si="86"/>
        <v>-6228</v>
      </c>
      <c r="H1592" s="114">
        <f t="shared" si="86"/>
        <v>-6069.84070929265</v>
      </c>
      <c r="I1592" s="114" t="str">
        <f t="shared" si="86"/>
        <v/>
      </c>
      <c r="J1592" s="114" t="str">
        <f t="shared" si="86"/>
        <v/>
      </c>
      <c r="K1592" s="2"/>
      <c r="L1592" s="12"/>
      <c r="M1592" s="2"/>
      <c r="R1592" s="2"/>
      <c r="S1592" s="2"/>
      <c r="T1592" s="2"/>
      <c r="U1592" s="2"/>
      <c r="V1592" s="2"/>
      <c r="W1592" s="2"/>
      <c r="X1592" s="2"/>
      <c r="Y1592" s="2"/>
      <c r="Z1592" s="2"/>
      <c r="AA1592" s="2"/>
      <c r="AB1592" s="2"/>
    </row>
    <row r="1593" spans="1:28">
      <c r="A1593" s="2" t="s">
        <v>489</v>
      </c>
      <c r="B1593" s="114">
        <f t="shared" si="79"/>
        <v>-17069.761231742021</v>
      </c>
      <c r="C1593" s="114">
        <f t="shared" ref="C1593:J1593" si="87">IF(AND(ISNUMBER(C272),ISNUMBER(C$260)),(C272-C$260),"")</f>
        <v>-11287.574100000013</v>
      </c>
      <c r="D1593" s="114">
        <f t="shared" si="87"/>
        <v>-11299.591199999995</v>
      </c>
      <c r="E1593" s="114">
        <f t="shared" si="87"/>
        <v>-11746.766491577771</v>
      </c>
      <c r="F1593" s="114">
        <f t="shared" si="87"/>
        <v>-14639.222999999976</v>
      </c>
      <c r="G1593" s="114">
        <f t="shared" si="87"/>
        <v>-12643</v>
      </c>
      <c r="H1593" s="114">
        <f t="shared" si="87"/>
        <v>-12665.886565788111</v>
      </c>
      <c r="I1593" s="114" t="str">
        <f t="shared" si="87"/>
        <v/>
      </c>
      <c r="J1593" s="114" t="str">
        <f t="shared" si="87"/>
        <v/>
      </c>
      <c r="K1593" s="2"/>
      <c r="L1593" s="12"/>
      <c r="M1593" s="2"/>
      <c r="R1593" s="2"/>
      <c r="S1593" s="2"/>
      <c r="T1593" s="2"/>
      <c r="U1593" s="2"/>
      <c r="V1593" s="2"/>
      <c r="W1593" s="2"/>
      <c r="X1593" s="2"/>
      <c r="Y1593" s="2"/>
      <c r="Z1593" s="2"/>
      <c r="AA1593" s="2"/>
      <c r="AB1593" s="2"/>
    </row>
    <row r="1594" spans="1:28">
      <c r="A1594" s="2" t="s">
        <v>490</v>
      </c>
      <c r="B1594" s="114">
        <f>IF(AND(ISNUMBER(B274),ISNUMBER(B273)),(B274-B273),"")</f>
        <v>60530.879139999975</v>
      </c>
      <c r="C1594" s="114">
        <f t="shared" ref="C1594:J1594" si="88">IF(AND(ISNUMBER(C274),ISNUMBER(C273)),(C274-C273),"")</f>
        <v>63325.134299999998</v>
      </c>
      <c r="D1594" s="114">
        <f t="shared" si="88"/>
        <v>63324.841199999995</v>
      </c>
      <c r="E1594" s="114">
        <f t="shared" si="88"/>
        <v>62438.35623173292</v>
      </c>
      <c r="F1594" s="114">
        <f t="shared" si="88"/>
        <v>60539.442999999643</v>
      </c>
      <c r="G1594" s="114">
        <f t="shared" si="88"/>
        <v>62424</v>
      </c>
      <c r="H1594" s="114">
        <f t="shared" si="88"/>
        <v>62439.218282385926</v>
      </c>
      <c r="I1594" s="114" t="str">
        <f t="shared" si="88"/>
        <v/>
      </c>
      <c r="J1594" s="114" t="str">
        <f t="shared" si="88"/>
        <v/>
      </c>
      <c r="K1594" s="2"/>
      <c r="L1594" s="12"/>
      <c r="M1594" s="2"/>
      <c r="R1594" s="2"/>
      <c r="S1594" s="2"/>
      <c r="T1594" s="2"/>
      <c r="U1594" s="2"/>
      <c r="V1594" s="2"/>
      <c r="W1594" s="2"/>
      <c r="X1594" s="2"/>
      <c r="Y1594" s="2"/>
      <c r="Z1594" s="2"/>
      <c r="AA1594" s="2"/>
      <c r="AB1594" s="2"/>
    </row>
    <row r="1595" spans="1:28">
      <c r="A1595" s="2" t="s">
        <v>491</v>
      </c>
      <c r="B1595" s="114">
        <f>IF(AND(ISNUMBER(B277),ISNUMBER(B275)),(B277-B275),"")</f>
        <v>-128.59902699998929</v>
      </c>
      <c r="C1595" s="114">
        <f t="shared" ref="C1595:J1595" si="89">IF(AND(ISNUMBER(C277),ISNUMBER(C275)),(C277-C275),"")</f>
        <v>-1172.1069000000061</v>
      </c>
      <c r="D1595" s="114">
        <f t="shared" si="89"/>
        <v>-1170.3482999999978</v>
      </c>
      <c r="E1595" s="114">
        <f t="shared" si="89"/>
        <v>-1114.4750923112661</v>
      </c>
      <c r="F1595" s="114">
        <f t="shared" si="89"/>
        <v>-210.54399999971793</v>
      </c>
      <c r="G1595" s="114">
        <f t="shared" si="89"/>
        <v>-991</v>
      </c>
      <c r="H1595" s="114">
        <f t="shared" si="89"/>
        <v>-1187.126510177266</v>
      </c>
      <c r="I1595" s="114" t="str">
        <f t="shared" si="89"/>
        <v/>
      </c>
      <c r="J1595" s="114" t="str">
        <f t="shared" si="89"/>
        <v/>
      </c>
      <c r="K1595" s="2"/>
      <c r="L1595" s="12"/>
      <c r="M1595" s="2"/>
      <c r="R1595" s="2"/>
      <c r="S1595" s="2"/>
      <c r="T1595" s="2"/>
      <c r="U1595" s="2"/>
      <c r="V1595" s="2"/>
      <c r="W1595" s="2"/>
      <c r="X1595" s="2"/>
      <c r="Y1595" s="2"/>
      <c r="Z1595" s="2"/>
      <c r="AA1595" s="2"/>
      <c r="AB1595" s="2"/>
    </row>
    <row r="1596" spans="1:28">
      <c r="A1596" s="2" t="s">
        <v>492</v>
      </c>
      <c r="B1596" s="114">
        <f>IF(AND(ISNUMBER(B278),ISNUMBER(B272)),(B278-B272),"")</f>
        <v>-18311.258299999994</v>
      </c>
      <c r="C1596" s="114">
        <f t="shared" ref="C1596:J1596" si="90">IF(AND(ISNUMBER(C278),ISNUMBER(C272)),(C278-C272),"")</f>
        <v>-19361.599799999996</v>
      </c>
      <c r="D1596" s="114">
        <f t="shared" si="90"/>
        <v>-19361.599800000011</v>
      </c>
      <c r="E1596" s="114">
        <f t="shared" si="90"/>
        <v>-18626.82609668417</v>
      </c>
      <c r="F1596" s="114">
        <f t="shared" si="90"/>
        <v>-18229.952000000507</v>
      </c>
      <c r="G1596" s="114">
        <f t="shared" si="90"/>
        <v>-18612</v>
      </c>
      <c r="H1596" s="114">
        <f t="shared" si="90"/>
        <v>-18518.24253395135</v>
      </c>
      <c r="I1596" s="114" t="str">
        <f t="shared" si="90"/>
        <v/>
      </c>
      <c r="J1596" s="114" t="str">
        <f t="shared" si="90"/>
        <v/>
      </c>
      <c r="K1596" s="2"/>
      <c r="L1596" s="12"/>
      <c r="M1596" s="2"/>
      <c r="R1596" s="2"/>
      <c r="S1596" s="2"/>
      <c r="T1596" s="2"/>
      <c r="U1596" s="2"/>
      <c r="V1596" s="2"/>
      <c r="W1596" s="2"/>
      <c r="X1596" s="2"/>
      <c r="Y1596" s="2"/>
      <c r="Z1596" s="2"/>
      <c r="AA1596" s="2"/>
      <c r="AB1596" s="2"/>
    </row>
    <row r="1597" spans="1:28">
      <c r="A1597" s="2" t="s">
        <v>493</v>
      </c>
      <c r="B1597" s="114">
        <f>IF(AND(ISNUMBER(B280),ISNUMBER(B279)),(B280-B279),"")</f>
        <v>-131.47529319499154</v>
      </c>
      <c r="C1597" s="114">
        <f t="shared" ref="C1597:J1597" si="91">IF(AND(ISNUMBER(C280),ISNUMBER(C279)),(C280-C279),"")</f>
        <v>-890.14470000000438</v>
      </c>
      <c r="D1597" s="114">
        <f t="shared" si="91"/>
        <v>-890.14470000000438</v>
      </c>
      <c r="E1597" s="114">
        <f t="shared" si="91"/>
        <v>-684.71407397054281</v>
      </c>
      <c r="F1597" s="114">
        <f t="shared" si="91"/>
        <v>-204.73199999980716</v>
      </c>
      <c r="G1597" s="114">
        <f t="shared" si="91"/>
        <v>-794</v>
      </c>
      <c r="H1597" s="114">
        <f t="shared" si="91"/>
        <v>-763.09992690577201</v>
      </c>
      <c r="I1597" s="114" t="str">
        <f t="shared" si="91"/>
        <v/>
      </c>
      <c r="J1597" s="114" t="str">
        <f t="shared" si="91"/>
        <v/>
      </c>
      <c r="K1597" s="2"/>
      <c r="L1597" s="12"/>
      <c r="M1597" s="2"/>
      <c r="R1597" s="2"/>
      <c r="S1597" s="2"/>
      <c r="T1597" s="2"/>
      <c r="U1597" s="2"/>
      <c r="V1597" s="2"/>
      <c r="W1597" s="2"/>
      <c r="X1597" s="2"/>
      <c r="Y1597" s="2"/>
      <c r="Z1597" s="2"/>
      <c r="AA1597" s="2"/>
      <c r="AB1597" s="2"/>
    </row>
    <row r="1598" spans="1:28">
      <c r="A1598" s="2"/>
      <c r="B1598" s="12"/>
      <c r="C1598" s="12"/>
      <c r="D1598" s="12"/>
      <c r="E1598" s="12"/>
      <c r="F1598" s="12"/>
      <c r="G1598" s="2"/>
      <c r="H1598" s="35"/>
      <c r="I1598" s="2"/>
      <c r="J1598" s="2"/>
      <c r="K1598" s="2"/>
      <c r="L1598" s="2"/>
      <c r="M1598" s="2"/>
      <c r="R1598" s="2"/>
      <c r="S1598" s="2"/>
      <c r="T1598" s="2"/>
      <c r="U1598" s="2"/>
      <c r="V1598" s="2"/>
      <c r="W1598" s="2"/>
      <c r="X1598" s="2"/>
      <c r="Y1598" s="2"/>
      <c r="Z1598" s="2"/>
      <c r="AA1598" s="2"/>
      <c r="AB1598" s="2"/>
    </row>
    <row r="1599" spans="1:28">
      <c r="A1599" s="2"/>
      <c r="B1599" s="12"/>
      <c r="C1599" s="12"/>
      <c r="D1599" s="12"/>
      <c r="E1599" s="12"/>
      <c r="F1599" s="12"/>
      <c r="G1599" s="2"/>
      <c r="H1599" s="35"/>
      <c r="I1599" s="2"/>
      <c r="J1599" s="2"/>
      <c r="K1599" s="2"/>
      <c r="L1599" s="2"/>
      <c r="M1599" s="2"/>
      <c r="R1599" s="2"/>
      <c r="S1599" s="2"/>
      <c r="T1599" s="2"/>
      <c r="U1599" s="2"/>
      <c r="V1599" s="2"/>
      <c r="W1599" s="2"/>
      <c r="X1599" s="2"/>
      <c r="Y1599" s="2"/>
      <c r="Z1599" s="2"/>
      <c r="AA1599" s="2"/>
      <c r="AB1599" s="2"/>
    </row>
    <row r="1600" spans="1:28">
      <c r="H1600" s="119"/>
    </row>
    <row r="1601" spans="1:12">
      <c r="H1601" s="119"/>
    </row>
    <row r="1602" spans="1:12">
      <c r="H1602" s="119"/>
    </row>
    <row r="1603" spans="1:12">
      <c r="H1603" s="119"/>
    </row>
    <row r="1604" spans="1:12">
      <c r="H1604" s="119"/>
    </row>
    <row r="1605" spans="1:12">
      <c r="H1605" s="119"/>
    </row>
    <row r="1606" spans="1:12">
      <c r="H1606" s="119"/>
    </row>
    <row r="1607" spans="1:12">
      <c r="A1607" t="s">
        <v>350</v>
      </c>
      <c r="H1607" s="119"/>
    </row>
    <row r="1608" spans="1:12">
      <c r="A1608" s="2"/>
      <c r="B1608" s="10"/>
      <c r="C1608" s="10"/>
      <c r="D1608" s="10"/>
      <c r="E1608" s="10"/>
      <c r="F1608" s="10"/>
      <c r="G1608" s="10"/>
      <c r="H1608" s="10"/>
    </row>
    <row r="1609" spans="1:12">
      <c r="A1609" s="2"/>
      <c r="B1609" s="10" t="s">
        <v>237</v>
      </c>
      <c r="C1609" s="10" t="s">
        <v>249</v>
      </c>
      <c r="D1609" s="10" t="s">
        <v>250</v>
      </c>
      <c r="E1609" s="10" t="s">
        <v>357</v>
      </c>
      <c r="F1609" s="10" t="s">
        <v>304</v>
      </c>
      <c r="G1609" s="10" t="s">
        <v>384</v>
      </c>
      <c r="H1609" s="10" t="str">
        <f>YourData!$J$4</f>
        <v>Tested Prg</v>
      </c>
      <c r="I1609" s="10" t="s">
        <v>415</v>
      </c>
      <c r="J1609" s="10" t="s">
        <v>415</v>
      </c>
    </row>
    <row r="1610" spans="1:12">
      <c r="A1610" s="2" t="s">
        <v>454</v>
      </c>
      <c r="B1610" s="114">
        <f>IF(AND(ISNUMBER(B291),ISNUMBER(B$290)),(B291-B$290),"")</f>
        <v>-405.37097200003336</v>
      </c>
      <c r="C1610" s="114">
        <f t="shared" ref="C1610:J1610" si="92">IF(AND(ISNUMBER(C291),ISNUMBER(C$290)),(C291-C$290),"")</f>
        <v>504.13199999999779</v>
      </c>
      <c r="D1610" s="114">
        <f t="shared" si="92"/>
        <v>507.94230000000971</v>
      </c>
      <c r="E1610" s="114">
        <f t="shared" si="92"/>
        <v>-26.799467054093839</v>
      </c>
      <c r="F1610" s="114">
        <f t="shared" si="92"/>
        <v>-24.393000000018219</v>
      </c>
      <c r="G1610" s="114">
        <f t="shared" si="92"/>
        <v>-108</v>
      </c>
      <c r="H1610" s="114">
        <f t="shared" si="92"/>
        <v>-100.30524419260473</v>
      </c>
      <c r="I1610" s="114" t="str">
        <f t="shared" si="92"/>
        <v/>
      </c>
      <c r="J1610" s="114" t="str">
        <f t="shared" si="92"/>
        <v/>
      </c>
      <c r="L1610" s="115"/>
    </row>
    <row r="1611" spans="1:12">
      <c r="A1611" s="2" t="s">
        <v>455</v>
      </c>
      <c r="B1611" s="114">
        <f>IF(AND(ISNUMBER(B292),ISNUMBER(B$290)),(B292-B$290),"")</f>
        <v>6197.4568829997443</v>
      </c>
      <c r="C1611" s="114">
        <f t="shared" ref="C1611:J1611" si="93">IF(AND(ISNUMBER(C292),ISNUMBER(C$290)),(C292-C$290),"")</f>
        <v>6900.1601999999912</v>
      </c>
      <c r="D1611" s="114">
        <f t="shared" si="93"/>
        <v>6942.0734999999986</v>
      </c>
      <c r="E1611" s="114">
        <f t="shared" si="93"/>
        <v>6791.4956530755226</v>
      </c>
      <c r="F1611" s="114">
        <f t="shared" si="93"/>
        <v>6799.3390000001455</v>
      </c>
      <c r="G1611" s="114">
        <f t="shared" si="93"/>
        <v>7543</v>
      </c>
      <c r="H1611" s="114">
        <f t="shared" si="93"/>
        <v>6521.3657770964855</v>
      </c>
      <c r="I1611" s="114" t="str">
        <f t="shared" si="93"/>
        <v/>
      </c>
      <c r="J1611" s="114" t="str">
        <f t="shared" si="93"/>
        <v/>
      </c>
      <c r="L1611" s="115"/>
    </row>
    <row r="1612" spans="1:12">
      <c r="A1612" s="2" t="s">
        <v>456</v>
      </c>
      <c r="B1612" s="114">
        <f>IF(AND(ISNUMBER(B293),ISNUMBER(B$290)),(B293-B$290),"")</f>
        <v>6421.6280599997845</v>
      </c>
      <c r="C1612" s="114">
        <f t="shared" ref="C1612:J1612" si="94">IF(AND(ISNUMBER(C293),ISNUMBER(C$290)),(C293-C$290),"")</f>
        <v>7514.2046999999948</v>
      </c>
      <c r="D1612" s="114">
        <f t="shared" si="94"/>
        <v>7522.9976999999999</v>
      </c>
      <c r="E1612" s="114">
        <f t="shared" si="94"/>
        <v>8526.6981521935595</v>
      </c>
      <c r="F1612" s="114">
        <f t="shared" si="94"/>
        <v>7439.9940000001443</v>
      </c>
      <c r="G1612" s="114">
        <f t="shared" si="94"/>
        <v>6631</v>
      </c>
      <c r="H1612" s="114">
        <f t="shared" si="94"/>
        <v>-2979.0175650625824</v>
      </c>
      <c r="I1612" s="114" t="str">
        <f t="shared" si="94"/>
        <v/>
      </c>
      <c r="J1612" s="114" t="str">
        <f t="shared" si="94"/>
        <v/>
      </c>
      <c r="L1612" s="115"/>
    </row>
    <row r="1613" spans="1:12">
      <c r="A1613" s="2" t="s">
        <v>457</v>
      </c>
      <c r="B1613" s="114">
        <f>IF(AND(ISNUMBER(B293),ISNUMBER(B292)),(B293-B292),"")</f>
        <v>224.17117700004019</v>
      </c>
      <c r="C1613" s="114">
        <f t="shared" ref="C1613:J1613" si="95">IF(AND(ISNUMBER(C293),ISNUMBER(C292)),(C293-C292),"")</f>
        <v>614.04450000000361</v>
      </c>
      <c r="D1613" s="114">
        <f t="shared" si="95"/>
        <v>580.92420000000129</v>
      </c>
      <c r="E1613" s="114">
        <f t="shared" si="95"/>
        <v>1735.2024991180369</v>
      </c>
      <c r="F1613" s="114">
        <f t="shared" si="95"/>
        <v>640.65499999999884</v>
      </c>
      <c r="G1613" s="114">
        <f t="shared" si="95"/>
        <v>-912</v>
      </c>
      <c r="H1613" s="114">
        <f t="shared" si="95"/>
        <v>-9500.383342159068</v>
      </c>
      <c r="I1613" s="114" t="str">
        <f t="shared" si="95"/>
        <v/>
      </c>
      <c r="J1613" s="114" t="str">
        <f t="shared" si="95"/>
        <v/>
      </c>
      <c r="L1613" s="115"/>
    </row>
    <row r="1614" spans="1:12">
      <c r="A1614" s="2" t="s">
        <v>458</v>
      </c>
      <c r="B1614" s="114">
        <f>IF(AND(ISNUMBER(B294),ISNUMBER(B$290)),(B294-B$290),"")</f>
        <v>6370.8576229997998</v>
      </c>
      <c r="C1614" s="114">
        <f t="shared" ref="C1614:J1614" si="96">IF(AND(ISNUMBER(C294),ISNUMBER(C$290)),(C294-C$290),"")</f>
        <v>7256.5697999999902</v>
      </c>
      <c r="D1614" s="114">
        <f t="shared" si="96"/>
        <v>7305.8106000000116</v>
      </c>
      <c r="E1614" s="114">
        <f t="shared" si="96"/>
        <v>7633.8781332733051</v>
      </c>
      <c r="F1614" s="114">
        <f t="shared" si="96"/>
        <v>7171.0950000002413</v>
      </c>
      <c r="G1614" s="114">
        <f t="shared" si="96"/>
        <v>6215</v>
      </c>
      <c r="H1614" s="114">
        <f t="shared" si="96"/>
        <v>-2215.2562803386973</v>
      </c>
      <c r="I1614" s="114" t="str">
        <f t="shared" si="96"/>
        <v/>
      </c>
      <c r="J1614" s="114" t="str">
        <f t="shared" si="96"/>
        <v/>
      </c>
      <c r="L1614" s="115"/>
    </row>
    <row r="1615" spans="1:12">
      <c r="A1615" s="2" t="s">
        <v>459</v>
      </c>
      <c r="B1615" s="114">
        <f>IF(AND(ISNUMBER(B293),ISNUMBER(B294)),(B293-B294),"")</f>
        <v>50.770436999984668</v>
      </c>
      <c r="C1615" s="114">
        <f t="shared" ref="C1615:J1615" si="97">IF(AND(ISNUMBER(C293),ISNUMBER(C294)),(C293-C294),"")</f>
        <v>257.63490000000456</v>
      </c>
      <c r="D1615" s="114">
        <f t="shared" si="97"/>
        <v>217.18709999998828</v>
      </c>
      <c r="E1615" s="114">
        <f t="shared" si="97"/>
        <v>892.82001892025437</v>
      </c>
      <c r="F1615" s="114">
        <f t="shared" si="97"/>
        <v>268.89899999990303</v>
      </c>
      <c r="G1615" s="114">
        <f t="shared" si="97"/>
        <v>416</v>
      </c>
      <c r="H1615" s="114">
        <f t="shared" si="97"/>
        <v>-763.76128472388518</v>
      </c>
      <c r="I1615" s="114" t="str">
        <f t="shared" si="97"/>
        <v/>
      </c>
      <c r="J1615" s="114" t="str">
        <f t="shared" si="97"/>
        <v/>
      </c>
      <c r="L1615" s="115"/>
    </row>
    <row r="1616" spans="1:12">
      <c r="A1616" s="2" t="s">
        <v>460</v>
      </c>
      <c r="B1616" s="114">
        <f t="shared" ref="B1616:B1623" si="98">IF(AND(ISNUMBER(B295),ISNUMBER(B$290)),(B295-B$290),"")</f>
        <v>-6290.918063000332</v>
      </c>
      <c r="C1616" s="114">
        <f t="shared" ref="C1616:J1616" si="99">IF(AND(ISNUMBER(C295),ISNUMBER(C$290)),(C295-C$290),"")</f>
        <v>-8112.4218000000037</v>
      </c>
      <c r="D1616" s="114">
        <f t="shared" si="99"/>
        <v>-8128.2491999999984</v>
      </c>
      <c r="E1616" s="114">
        <f t="shared" si="99"/>
        <v>-6706.9451244466982</v>
      </c>
      <c r="F1616" s="114">
        <f t="shared" si="99"/>
        <v>-6620.6630000002115</v>
      </c>
      <c r="G1616" s="114">
        <f t="shared" si="99"/>
        <v>-6423</v>
      </c>
      <c r="H1616" s="114">
        <f t="shared" si="99"/>
        <v>-6826.5410927962512</v>
      </c>
      <c r="I1616" s="114" t="str">
        <f t="shared" si="99"/>
        <v/>
      </c>
      <c r="J1616" s="114" t="str">
        <f t="shared" si="99"/>
        <v/>
      </c>
      <c r="L1616" s="115"/>
    </row>
    <row r="1617" spans="1:12">
      <c r="A1617" s="2" t="s">
        <v>461</v>
      </c>
      <c r="B1617" s="114">
        <f t="shared" si="98"/>
        <v>78315.086707999581</v>
      </c>
      <c r="C1617" s="114">
        <f t="shared" ref="C1617:J1617" si="100">IF(AND(ISNUMBER(C296),ISNUMBER(C$290)),(C296-C$290),"")</f>
        <v>79122.931200000006</v>
      </c>
      <c r="D1617" s="114">
        <f t="shared" si="100"/>
        <v>79134.948300000018</v>
      </c>
      <c r="E1617" s="114">
        <f t="shared" si="100"/>
        <v>80035.238513481105</v>
      </c>
      <c r="F1617" s="114">
        <f t="shared" si="100"/>
        <v>78996.242000000784</v>
      </c>
      <c r="G1617" s="114">
        <f t="shared" si="100"/>
        <v>79506</v>
      </c>
      <c r="H1617" s="114">
        <f t="shared" si="100"/>
        <v>79548.940761450154</v>
      </c>
      <c r="I1617" s="114" t="str">
        <f t="shared" si="100"/>
        <v/>
      </c>
      <c r="J1617" s="114" t="str">
        <f t="shared" si="100"/>
        <v/>
      </c>
      <c r="L1617" s="115"/>
    </row>
    <row r="1618" spans="1:12">
      <c r="A1618" s="2" t="s">
        <v>467</v>
      </c>
      <c r="B1618" s="114">
        <f t="shared" si="98"/>
        <v>-14709.388924000181</v>
      </c>
      <c r="C1618" s="114">
        <f t="shared" ref="C1618:J1618" si="101">IF(AND(ISNUMBER(C297),ISNUMBER(C$290)),(C297-C$290),"")</f>
        <v>-14377.727400000003</v>
      </c>
      <c r="D1618" s="114">
        <f t="shared" si="101"/>
        <v>-14367.761999999995</v>
      </c>
      <c r="E1618" s="114">
        <f t="shared" si="101"/>
        <v>-14564.210662943653</v>
      </c>
      <c r="F1618" s="114" t="str">
        <f t="shared" si="101"/>
        <v/>
      </c>
      <c r="G1618" s="114">
        <f t="shared" si="101"/>
        <v>-14010</v>
      </c>
      <c r="H1618" s="114">
        <f t="shared" si="101"/>
        <v>-13309.776155851068</v>
      </c>
      <c r="I1618" s="114" t="str">
        <f t="shared" si="101"/>
        <v/>
      </c>
      <c r="J1618" s="114" t="str">
        <f t="shared" si="101"/>
        <v/>
      </c>
      <c r="L1618" s="115"/>
    </row>
    <row r="1619" spans="1:12">
      <c r="A1619" s="2" t="s">
        <v>468</v>
      </c>
      <c r="B1619" s="114">
        <f t="shared" si="98"/>
        <v>-10985.102862000153</v>
      </c>
      <c r="C1619" s="114">
        <f t="shared" ref="C1619:J1619" si="102">IF(AND(ISNUMBER(C298),ISNUMBER(C$290)),(C298-C$290),"")</f>
        <v>-8138.2146000000066</v>
      </c>
      <c r="D1619" s="114">
        <f t="shared" si="102"/>
        <v>-8144.9558999999863</v>
      </c>
      <c r="E1619" s="114" t="str">
        <f t="shared" si="102"/>
        <v/>
      </c>
      <c r="F1619" s="114" t="str">
        <f t="shared" si="102"/>
        <v/>
      </c>
      <c r="G1619" s="114">
        <f t="shared" si="102"/>
        <v>-9606</v>
      </c>
      <c r="H1619" s="114">
        <f t="shared" si="102"/>
        <v>0</v>
      </c>
      <c r="I1619" s="114" t="str">
        <f t="shared" si="102"/>
        <v/>
      </c>
      <c r="J1619" s="114" t="str">
        <f t="shared" si="102"/>
        <v/>
      </c>
      <c r="L1619" s="115"/>
    </row>
    <row r="1620" spans="1:12">
      <c r="A1620" s="2" t="s">
        <v>469</v>
      </c>
      <c r="B1620" s="114">
        <f t="shared" si="98"/>
        <v>-6271.9237800000992</v>
      </c>
      <c r="C1620" s="114">
        <f t="shared" ref="C1620:J1620" si="103">IF(AND(ISNUMBER(C299),ISNUMBER(C$290)),(C299-C$290),"")</f>
        <v>-6130.7727000000014</v>
      </c>
      <c r="D1620" s="114">
        <f t="shared" si="103"/>
        <v>-5192.5595999999932</v>
      </c>
      <c r="E1620" s="114">
        <f t="shared" si="103"/>
        <v>-5728.0295071901419</v>
      </c>
      <c r="F1620" s="114" t="str">
        <f t="shared" si="103"/>
        <v/>
      </c>
      <c r="G1620" s="114">
        <f t="shared" si="103"/>
        <v>-5207</v>
      </c>
      <c r="H1620" s="114">
        <f t="shared" si="103"/>
        <v>0</v>
      </c>
      <c r="I1620" s="114" t="str">
        <f t="shared" si="103"/>
        <v/>
      </c>
      <c r="J1620" s="114" t="str">
        <f t="shared" si="103"/>
        <v/>
      </c>
      <c r="L1620" s="115"/>
    </row>
    <row r="1621" spans="1:12">
      <c r="A1621" s="2" t="s">
        <v>470</v>
      </c>
      <c r="B1621" s="114">
        <f t="shared" si="98"/>
        <v>-8798.4021940000894</v>
      </c>
      <c r="C1621" s="114">
        <f t="shared" ref="C1621:J1621" si="104">IF(AND(ISNUMBER(C300),ISNUMBER(C$290)),(C300-C$290),"")</f>
        <v>-8065.5258000000103</v>
      </c>
      <c r="D1621" s="114">
        <f t="shared" si="104"/>
        <v>-8350.7120999999897</v>
      </c>
      <c r="E1621" s="114">
        <f t="shared" si="104"/>
        <v>-8513.3758141733633</v>
      </c>
      <c r="F1621" s="114" t="str">
        <f t="shared" si="104"/>
        <v/>
      </c>
      <c r="G1621" s="114">
        <f t="shared" si="104"/>
        <v>-9048</v>
      </c>
      <c r="H1621" s="114">
        <f t="shared" si="104"/>
        <v>-8268.449351005067</v>
      </c>
      <c r="I1621" s="114" t="str">
        <f t="shared" si="104"/>
        <v/>
      </c>
      <c r="J1621" s="114" t="str">
        <f t="shared" si="104"/>
        <v/>
      </c>
      <c r="L1621" s="115"/>
    </row>
    <row r="1622" spans="1:12">
      <c r="A1622" s="2" t="s">
        <v>471</v>
      </c>
      <c r="B1622" s="114">
        <f t="shared" si="98"/>
        <v>-5785.6759560000282</v>
      </c>
      <c r="C1622" s="114">
        <f t="shared" ref="C1622:J1622" si="105">IF(AND(ISNUMBER(C301),ISNUMBER(C$290)),(C301-C$290),"")</f>
        <v>-5204.2836000000098</v>
      </c>
      <c r="D1622" s="114">
        <f t="shared" si="105"/>
        <v>-5312.7305999999953</v>
      </c>
      <c r="E1622" s="114">
        <f t="shared" si="105"/>
        <v>-5191.7822178259739</v>
      </c>
      <c r="F1622" s="114" t="str">
        <f t="shared" si="105"/>
        <v/>
      </c>
      <c r="G1622" s="114">
        <f t="shared" si="105"/>
        <v>-5406</v>
      </c>
      <c r="H1622" s="114">
        <f t="shared" si="105"/>
        <v>-5272.4720118914702</v>
      </c>
      <c r="I1622" s="114" t="str">
        <f t="shared" si="105"/>
        <v/>
      </c>
      <c r="J1622" s="114" t="str">
        <f t="shared" si="105"/>
        <v/>
      </c>
      <c r="L1622" s="115"/>
    </row>
    <row r="1623" spans="1:12">
      <c r="A1623" s="2" t="s">
        <v>489</v>
      </c>
      <c r="B1623" s="114">
        <f t="shared" si="98"/>
        <v>-11617.948439000036</v>
      </c>
      <c r="C1623" s="114">
        <f t="shared" ref="C1623:J1623" si="106">IF(AND(ISNUMBER(C302),ISNUMBER(C$290)),(C302-C$290),"")</f>
        <v>-8147.0076000000117</v>
      </c>
      <c r="D1623" s="114">
        <f t="shared" si="106"/>
        <v>-8158.7315999999846</v>
      </c>
      <c r="E1623" s="114">
        <f t="shared" si="106"/>
        <v>-7760.7172084565682</v>
      </c>
      <c r="F1623" s="114">
        <f t="shared" si="106"/>
        <v>-10335.240000000398</v>
      </c>
      <c r="G1623" s="114">
        <f t="shared" si="106"/>
        <v>-7661</v>
      </c>
      <c r="H1623" s="114">
        <f t="shared" si="106"/>
        <v>-7775.8048521082019</v>
      </c>
      <c r="I1623" s="114" t="str">
        <f t="shared" si="106"/>
        <v/>
      </c>
      <c r="J1623" s="114" t="str">
        <f t="shared" si="106"/>
        <v/>
      </c>
      <c r="L1623" s="115"/>
    </row>
    <row r="1624" spans="1:12">
      <c r="A1624" s="2" t="s">
        <v>490</v>
      </c>
      <c r="B1624" s="114">
        <f>IF(AND(ISNUMBER(B304),ISNUMBER(B303)),(B304-B303),"")</f>
        <v>43046.197719999916</v>
      </c>
      <c r="C1624" s="114">
        <f t="shared" ref="C1624:J1624" si="107">IF(AND(ISNUMBER(C304),ISNUMBER(C303)),(C304-C303),"")</f>
        <v>45710.117399999996</v>
      </c>
      <c r="D1624" s="114">
        <f t="shared" si="107"/>
        <v>45709.824299999993</v>
      </c>
      <c r="E1624" s="114">
        <f t="shared" si="107"/>
        <v>45090.752392573697</v>
      </c>
      <c r="F1624" s="114">
        <f t="shared" si="107"/>
        <v>43050.834000000781</v>
      </c>
      <c r="G1624" s="114">
        <f t="shared" si="107"/>
        <v>45083</v>
      </c>
      <c r="H1624" s="114">
        <f t="shared" si="107"/>
        <v>44950.372317053712</v>
      </c>
      <c r="I1624" s="114" t="str">
        <f t="shared" si="107"/>
        <v/>
      </c>
      <c r="J1624" s="114" t="str">
        <f t="shared" si="107"/>
        <v/>
      </c>
      <c r="L1624" s="115"/>
    </row>
    <row r="1625" spans="1:12">
      <c r="A1625" s="2" t="s">
        <v>491</v>
      </c>
      <c r="B1625" s="114">
        <f>IF(AND(ISNUMBER(B307),ISNUMBER(B305)),(B307-B305),"")</f>
        <v>-130.60374799993588</v>
      </c>
      <c r="C1625" s="114">
        <f t="shared" ref="C1625:J1625" si="108">IF(AND(ISNUMBER(C307),ISNUMBER(C305)),(C307-C305),"")</f>
        <v>-883.98960000000079</v>
      </c>
      <c r="D1625" s="114">
        <f t="shared" si="108"/>
        <v>-882.23099999999249</v>
      </c>
      <c r="E1625" s="114">
        <f t="shared" si="108"/>
        <v>-1056.6212949270266</v>
      </c>
      <c r="F1625" s="114">
        <f t="shared" si="108"/>
        <v>-201.61899999979505</v>
      </c>
      <c r="G1625" s="114">
        <f t="shared" si="108"/>
        <v>-949</v>
      </c>
      <c r="H1625" s="114">
        <f t="shared" si="108"/>
        <v>-1189.8874258396318</v>
      </c>
      <c r="I1625" s="114" t="str">
        <f t="shared" si="108"/>
        <v/>
      </c>
      <c r="J1625" s="114" t="str">
        <f t="shared" si="108"/>
        <v/>
      </c>
      <c r="L1625" s="115"/>
    </row>
    <row r="1626" spans="1:12">
      <c r="A1626" s="2" t="s">
        <v>492</v>
      </c>
      <c r="B1626" s="114">
        <f>IF(AND(ISNUMBER(B308),ISNUMBER(B302)),(B308-B302),"")</f>
        <v>2.0479500000001281</v>
      </c>
      <c r="C1626" s="114">
        <f t="shared" ref="C1626:J1626" si="109">IF(AND(ISNUMBER(C308),ISNUMBER(C302)),(C308-C302),"")</f>
        <v>-1076.263199999994</v>
      </c>
      <c r="D1626" s="114">
        <f t="shared" si="109"/>
        <v>-1075.9701000000132</v>
      </c>
      <c r="E1626" s="114">
        <f t="shared" si="109"/>
        <v>-546.88423471782153</v>
      </c>
      <c r="F1626" s="114">
        <f t="shared" si="109"/>
        <v>0</v>
      </c>
      <c r="G1626" s="114">
        <f t="shared" si="109"/>
        <v>-528</v>
      </c>
      <c r="H1626" s="114">
        <f t="shared" si="109"/>
        <v>-285.87759912872571</v>
      </c>
      <c r="I1626" s="114" t="str">
        <f t="shared" si="109"/>
        <v/>
      </c>
      <c r="J1626" s="114" t="str">
        <f t="shared" si="109"/>
        <v/>
      </c>
      <c r="L1626" s="115"/>
    </row>
    <row r="1627" spans="1:12">
      <c r="A1627" s="2" t="s">
        <v>493</v>
      </c>
      <c r="B1627" s="114">
        <f>IF(AND(ISNUMBER(B310),ISNUMBER(B309)),(B310-B309),"")</f>
        <v>-130.49553499999456</v>
      </c>
      <c r="C1627" s="114">
        <f t="shared" ref="C1627:J1627" si="110">IF(AND(ISNUMBER(C310),ISNUMBER(C309)),(C310-C309),"")</f>
        <v>-808.66290000000299</v>
      </c>
      <c r="D1627" s="114">
        <f t="shared" si="110"/>
        <v>-808.66290000000299</v>
      </c>
      <c r="E1627" s="114">
        <f t="shared" si="110"/>
        <v>-676.15592150583689</v>
      </c>
      <c r="F1627" s="114">
        <f t="shared" si="110"/>
        <v>-201.64199999980337</v>
      </c>
      <c r="G1627" s="114">
        <f t="shared" si="110"/>
        <v>-792</v>
      </c>
      <c r="H1627" s="114">
        <f t="shared" si="110"/>
        <v>-763.09992690577201</v>
      </c>
      <c r="I1627" s="114" t="str">
        <f t="shared" si="110"/>
        <v/>
      </c>
      <c r="J1627" s="114" t="str">
        <f t="shared" si="110"/>
        <v/>
      </c>
      <c r="L1627" s="115"/>
    </row>
    <row r="1628" spans="1:12">
      <c r="H1628" s="119"/>
    </row>
    <row r="1629" spans="1:12">
      <c r="H1629" s="119"/>
    </row>
    <row r="1630" spans="1:12">
      <c r="H1630" s="119"/>
    </row>
    <row r="1631" spans="1:12">
      <c r="H1631" s="119"/>
    </row>
    <row r="1632" spans="1:12">
      <c r="H1632" s="119"/>
    </row>
    <row r="1633" spans="1:12">
      <c r="H1633" s="119"/>
    </row>
    <row r="1634" spans="1:12">
      <c r="H1634" s="119"/>
    </row>
    <row r="1635" spans="1:12">
      <c r="H1635" s="119"/>
    </row>
    <row r="1636" spans="1:12">
      <c r="H1636" s="119"/>
    </row>
    <row r="1637" spans="1:12">
      <c r="A1637" t="s">
        <v>265</v>
      </c>
      <c r="H1637" s="119"/>
    </row>
    <row r="1638" spans="1:12">
      <c r="A1638" s="2"/>
      <c r="B1638" s="10"/>
      <c r="C1638" s="10"/>
      <c r="D1638" s="10"/>
      <c r="E1638" s="10"/>
      <c r="F1638" s="10"/>
      <c r="G1638" s="10"/>
      <c r="H1638" s="10"/>
    </row>
    <row r="1639" spans="1:12">
      <c r="A1639" s="2"/>
      <c r="B1639" s="10" t="s">
        <v>237</v>
      </c>
      <c r="C1639" s="10" t="s">
        <v>249</v>
      </c>
      <c r="D1639" s="10" t="s">
        <v>250</v>
      </c>
      <c r="E1639" s="10" t="s">
        <v>357</v>
      </c>
      <c r="F1639" s="10" t="s">
        <v>304</v>
      </c>
      <c r="G1639" s="10" t="s">
        <v>384</v>
      </c>
      <c r="H1639" s="10" t="str">
        <f>YourData!$J$4</f>
        <v>Tested Prg</v>
      </c>
      <c r="I1639" s="10" t="s">
        <v>415</v>
      </c>
      <c r="J1639" s="10" t="s">
        <v>415</v>
      </c>
    </row>
    <row r="1640" spans="1:12">
      <c r="A1640" s="2" t="s">
        <v>454</v>
      </c>
      <c r="B1640" s="114">
        <f>IF(AND(ISNUMBER(B321),ISNUMBER(B$320)),(B321-B$320),"")</f>
        <v>19320.635055107134</v>
      </c>
      <c r="C1640" s="114">
        <f t="shared" ref="C1640:J1640" si="111">IF(AND(ISNUMBER(C321),ISNUMBER(C$320)),(C321-C$320),"")</f>
        <v>19607.217600000004</v>
      </c>
      <c r="D1640" s="114">
        <f t="shared" si="111"/>
        <v>19612.2003</v>
      </c>
      <c r="E1640" s="114">
        <f t="shared" si="111"/>
        <v>19156.440183217917</v>
      </c>
      <c r="F1640" s="114">
        <f t="shared" si="111"/>
        <v>19575.692999999996</v>
      </c>
      <c r="G1640" s="114">
        <f t="shared" si="111"/>
        <v>19111</v>
      </c>
      <c r="H1640" s="114">
        <f t="shared" si="111"/>
        <v>19058.882766444811</v>
      </c>
      <c r="I1640" s="114" t="str">
        <f t="shared" si="111"/>
        <v/>
      </c>
      <c r="J1640" s="114" t="str">
        <f t="shared" si="111"/>
        <v/>
      </c>
      <c r="L1640" s="115"/>
    </row>
    <row r="1641" spans="1:12">
      <c r="A1641" s="2" t="s">
        <v>455</v>
      </c>
      <c r="B1641" s="114">
        <f>IF(AND(ISNUMBER(B322),ISNUMBER(B$320)),(B322-B$320),"")</f>
        <v>13167.353602523046</v>
      </c>
      <c r="C1641" s="114">
        <f t="shared" ref="C1641:J1641" si="112">IF(AND(ISNUMBER(C322),ISNUMBER(C$320)),(C322-C$320),"")</f>
        <v>12172.736100000002</v>
      </c>
      <c r="D1641" s="114">
        <f t="shared" si="112"/>
        <v>12259.2006</v>
      </c>
      <c r="E1641" s="114">
        <f t="shared" si="112"/>
        <v>11974.114288603796</v>
      </c>
      <c r="F1641" s="114">
        <f t="shared" si="112"/>
        <v>12597.44899999999</v>
      </c>
      <c r="G1641" s="114">
        <f t="shared" si="112"/>
        <v>11157</v>
      </c>
      <c r="H1641" s="114">
        <f t="shared" si="112"/>
        <v>12490.721491574805</v>
      </c>
      <c r="I1641" s="114" t="str">
        <f t="shared" si="112"/>
        <v/>
      </c>
      <c r="J1641" s="114" t="str">
        <f t="shared" si="112"/>
        <v/>
      </c>
      <c r="L1641" s="115"/>
    </row>
    <row r="1642" spans="1:12">
      <c r="A1642" s="2" t="s">
        <v>456</v>
      </c>
      <c r="B1642" s="114">
        <f>IF(AND(ISNUMBER(B323),ISNUMBER(B$320)),(B323-B$320),"")</f>
        <v>18164.375947827863</v>
      </c>
      <c r="C1642" s="114">
        <f t="shared" ref="C1642:J1642" si="113">IF(AND(ISNUMBER(C323),ISNUMBER(C$320)),(C323-C$320),"")</f>
        <v>15932.3298</v>
      </c>
      <c r="D1642" s="114">
        <f t="shared" si="113"/>
        <v>16178.533800000001</v>
      </c>
      <c r="E1642" s="114">
        <f t="shared" si="113"/>
        <v>16366.712519073855</v>
      </c>
      <c r="F1642" s="114">
        <f t="shared" si="113"/>
        <v>18528.229999999847</v>
      </c>
      <c r="G1642" s="114">
        <f t="shared" si="113"/>
        <v>17119</v>
      </c>
      <c r="H1642" s="114">
        <f t="shared" si="113"/>
        <v>24510.833492094673</v>
      </c>
      <c r="I1642" s="114" t="str">
        <f t="shared" si="113"/>
        <v/>
      </c>
      <c r="J1642" s="114" t="str">
        <f t="shared" si="113"/>
        <v/>
      </c>
      <c r="L1642" s="115"/>
    </row>
    <row r="1643" spans="1:12">
      <c r="A1643" s="2" t="s">
        <v>457</v>
      </c>
      <c r="B1643" s="114">
        <f>IF(AND(ISNUMBER(B323),ISNUMBER(B322)),(B323-B322),"")</f>
        <v>4997.0223453048166</v>
      </c>
      <c r="C1643" s="114">
        <f t="shared" ref="C1643:J1643" si="114">IF(AND(ISNUMBER(C323),ISNUMBER(C322)),(C323-C322),"")</f>
        <v>3759.5936999999976</v>
      </c>
      <c r="D1643" s="114">
        <f t="shared" si="114"/>
        <v>3919.3332000000009</v>
      </c>
      <c r="E1643" s="114">
        <f t="shared" si="114"/>
        <v>4392.5982304700592</v>
      </c>
      <c r="F1643" s="114">
        <f t="shared" si="114"/>
        <v>5930.7809999998572</v>
      </c>
      <c r="G1643" s="114">
        <f t="shared" si="114"/>
        <v>5962</v>
      </c>
      <c r="H1643" s="114">
        <f t="shared" si="114"/>
        <v>12020.112000519868</v>
      </c>
      <c r="I1643" s="114" t="str">
        <f t="shared" si="114"/>
        <v/>
      </c>
      <c r="J1643" s="114" t="str">
        <f t="shared" si="114"/>
        <v/>
      </c>
      <c r="L1643" s="115"/>
    </row>
    <row r="1644" spans="1:12">
      <c r="A1644" s="2" t="s">
        <v>458</v>
      </c>
      <c r="B1644" s="114">
        <f>IF(AND(ISNUMBER(B324),ISNUMBER(B$320)),(B324-B$320),"")</f>
        <v>15930.253809579826</v>
      </c>
      <c r="C1644" s="114">
        <f t="shared" ref="C1644:J1644" si="115">IF(AND(ISNUMBER(C324),ISNUMBER(C$320)),(C324-C$320),"")</f>
        <v>14487.639900000002</v>
      </c>
      <c r="D1644" s="114">
        <f t="shared" si="115"/>
        <v>14625.396899999996</v>
      </c>
      <c r="E1644" s="114">
        <f t="shared" si="115"/>
        <v>14756.687776675903</v>
      </c>
      <c r="F1644" s="114">
        <f t="shared" si="115"/>
        <v>15760.480999999916</v>
      </c>
      <c r="G1644" s="114">
        <f t="shared" si="115"/>
        <v>15279</v>
      </c>
      <c r="H1644" s="114">
        <f t="shared" si="115"/>
        <v>24766.020383180461</v>
      </c>
      <c r="I1644" s="114" t="str">
        <f t="shared" si="115"/>
        <v/>
      </c>
      <c r="J1644" s="114" t="str">
        <f t="shared" si="115"/>
        <v/>
      </c>
      <c r="L1644" s="115"/>
    </row>
    <row r="1645" spans="1:12">
      <c r="A1645" s="2" t="s">
        <v>459</v>
      </c>
      <c r="B1645" s="114">
        <f>IF(AND(ISNUMBER(B323),ISNUMBER(B324)),(B323-B324),"")</f>
        <v>2234.1221382480362</v>
      </c>
      <c r="C1645" s="114">
        <f t="shared" ref="C1645:J1645" si="116">IF(AND(ISNUMBER(C323),ISNUMBER(C324)),(C323-C324),"")</f>
        <v>1444.6898999999976</v>
      </c>
      <c r="D1645" s="114">
        <f t="shared" si="116"/>
        <v>1553.136900000005</v>
      </c>
      <c r="E1645" s="114">
        <f t="shared" si="116"/>
        <v>1610.0247423979527</v>
      </c>
      <c r="F1645" s="114">
        <f t="shared" si="116"/>
        <v>2767.7489999999307</v>
      </c>
      <c r="G1645" s="114">
        <f t="shared" si="116"/>
        <v>1840</v>
      </c>
      <c r="H1645" s="114">
        <f t="shared" si="116"/>
        <v>-255.18689108578837</v>
      </c>
      <c r="I1645" s="114" t="str">
        <f t="shared" si="116"/>
        <v/>
      </c>
      <c r="J1645" s="114" t="str">
        <f t="shared" si="116"/>
        <v/>
      </c>
      <c r="L1645" s="115"/>
    </row>
    <row r="1646" spans="1:12">
      <c r="A1646" s="2" t="s">
        <v>460</v>
      </c>
      <c r="B1646" s="114">
        <f t="shared" ref="B1646:B1653" si="117">IF(AND(ISNUMBER(B325),ISNUMBER(B$320)),(B325-B$320),"")</f>
        <v>-4747.9518136209954</v>
      </c>
      <c r="C1646" s="114">
        <f t="shared" ref="C1646:J1646" si="118">IF(AND(ISNUMBER(C325),ISNUMBER(C$320)),(C325-C$320),"")</f>
        <v>-5434.6602000000003</v>
      </c>
      <c r="D1646" s="114">
        <f t="shared" si="118"/>
        <v>-5529.0384000000031</v>
      </c>
      <c r="E1646" s="114">
        <f t="shared" si="118"/>
        <v>-4820.6365136692548</v>
      </c>
      <c r="F1646" s="114">
        <f t="shared" si="118"/>
        <v>-4263.7490000000616</v>
      </c>
      <c r="G1646" s="114">
        <f t="shared" si="118"/>
        <v>-4446</v>
      </c>
      <c r="H1646" s="114">
        <f t="shared" si="118"/>
        <v>-4892.4907523300717</v>
      </c>
      <c r="I1646" s="114" t="str">
        <f t="shared" si="118"/>
        <v/>
      </c>
      <c r="J1646" s="114" t="str">
        <f t="shared" si="118"/>
        <v/>
      </c>
      <c r="L1646" s="115"/>
    </row>
    <row r="1647" spans="1:12">
      <c r="A1647" s="2" t="s">
        <v>461</v>
      </c>
      <c r="B1647" s="114">
        <f t="shared" si="117"/>
        <v>4232.1083836100515</v>
      </c>
      <c r="C1647" s="114">
        <f t="shared" ref="C1647:J1647" si="119">IF(AND(ISNUMBER(C326),ISNUMBER(C$320)),(C326-C$320),"")</f>
        <v>3400.8392999999996</v>
      </c>
      <c r="D1647" s="114">
        <f t="shared" si="119"/>
        <v>3426.9251999999979</v>
      </c>
      <c r="E1647" s="114">
        <f t="shared" si="119"/>
        <v>3895.2567312542305</v>
      </c>
      <c r="F1647" s="114">
        <f t="shared" si="119"/>
        <v>4459.3389999999417</v>
      </c>
      <c r="G1647" s="114">
        <f t="shared" si="119"/>
        <v>4403</v>
      </c>
      <c r="H1647" s="114">
        <f t="shared" si="119"/>
        <v>4323.0114671800329</v>
      </c>
      <c r="I1647" s="114" t="str">
        <f t="shared" si="119"/>
        <v/>
      </c>
      <c r="J1647" s="114" t="str">
        <f t="shared" si="119"/>
        <v/>
      </c>
      <c r="L1647" s="115"/>
    </row>
    <row r="1648" spans="1:12">
      <c r="A1648" s="2" t="s">
        <v>467</v>
      </c>
      <c r="B1648" s="114">
        <f t="shared" si="117"/>
        <v>3075.3435687279962</v>
      </c>
      <c r="C1648" s="114">
        <f t="shared" ref="C1648:J1648" si="120">IF(AND(ISNUMBER(C327),ISNUMBER(C$320)),(C327-C$320),"")</f>
        <v>2011.8384000000005</v>
      </c>
      <c r="D1648" s="114">
        <f t="shared" si="120"/>
        <v>2100.9408000000003</v>
      </c>
      <c r="E1648" s="114">
        <f t="shared" si="120"/>
        <v>2660.1023335137579</v>
      </c>
      <c r="F1648" s="114" t="str">
        <f t="shared" si="120"/>
        <v/>
      </c>
      <c r="G1648" s="114">
        <f t="shared" si="120"/>
        <v>2650</v>
      </c>
      <c r="H1648" s="114">
        <f t="shared" si="120"/>
        <v>-985.71092034490721</v>
      </c>
      <c r="I1648" s="114" t="str">
        <f t="shared" si="120"/>
        <v/>
      </c>
      <c r="J1648" s="114" t="str">
        <f t="shared" si="120"/>
        <v/>
      </c>
      <c r="L1648" s="115"/>
    </row>
    <row r="1649" spans="1:12">
      <c r="A1649" s="2" t="s">
        <v>468</v>
      </c>
      <c r="B1649" s="114">
        <f t="shared" si="117"/>
        <v>-768.91078720202859</v>
      </c>
      <c r="C1649" s="114">
        <f t="shared" ref="C1649:J1649" si="121">IF(AND(ISNUMBER(C328),ISNUMBER(C$320)),(C328-C$320),"")</f>
        <v>-2365.6101000000017</v>
      </c>
      <c r="D1649" s="114">
        <f t="shared" si="121"/>
        <v>-2303.4729000000007</v>
      </c>
      <c r="E1649" s="114" t="str">
        <f t="shared" si="121"/>
        <v/>
      </c>
      <c r="F1649" s="114" t="str">
        <f t="shared" si="121"/>
        <v/>
      </c>
      <c r="G1649" s="114">
        <f t="shared" si="121"/>
        <v>-2477</v>
      </c>
      <c r="H1649" s="114">
        <f t="shared" si="121"/>
        <v>0</v>
      </c>
      <c r="I1649" s="114" t="str">
        <f t="shared" si="121"/>
        <v/>
      </c>
      <c r="J1649" s="114" t="str">
        <f t="shared" si="121"/>
        <v/>
      </c>
      <c r="L1649" s="115"/>
    </row>
    <row r="1650" spans="1:12">
      <c r="A1650" s="2" t="s">
        <v>469</v>
      </c>
      <c r="B1650" s="114">
        <f t="shared" si="117"/>
        <v>-1545.6362949919603</v>
      </c>
      <c r="C1650" s="114">
        <f t="shared" ref="C1650:J1650" si="122">IF(AND(ISNUMBER(C329),ISNUMBER(C$320)),(C329-C$320),"")</f>
        <v>-1541.7060000000019</v>
      </c>
      <c r="D1650" s="114">
        <f t="shared" si="122"/>
        <v>-1217.2443000000021</v>
      </c>
      <c r="E1650" s="114">
        <f t="shared" si="122"/>
        <v>-1240.4534509859732</v>
      </c>
      <c r="F1650" s="114" t="str">
        <f t="shared" si="122"/>
        <v/>
      </c>
      <c r="G1650" s="114">
        <f t="shared" si="122"/>
        <v>-1212</v>
      </c>
      <c r="H1650" s="114">
        <f t="shared" si="122"/>
        <v>0</v>
      </c>
      <c r="I1650" s="114" t="str">
        <f t="shared" si="122"/>
        <v/>
      </c>
      <c r="J1650" s="114" t="str">
        <f t="shared" si="122"/>
        <v/>
      </c>
      <c r="L1650" s="115"/>
    </row>
    <row r="1651" spans="1:12">
      <c r="A1651" s="2" t="s">
        <v>470</v>
      </c>
      <c r="B1651" s="114">
        <f t="shared" si="117"/>
        <v>-1872.1532978488867</v>
      </c>
      <c r="C1651" s="114">
        <f t="shared" ref="C1651:J1651" si="123">IF(AND(ISNUMBER(C330),ISNUMBER(C$320)),(C330-C$320),"")</f>
        <v>-1577.1710999999996</v>
      </c>
      <c r="D1651" s="114">
        <f t="shared" si="123"/>
        <v>-1721.9625000000015</v>
      </c>
      <c r="E1651" s="114">
        <f t="shared" si="123"/>
        <v>-1663.2215133879181</v>
      </c>
      <c r="F1651" s="114" t="str">
        <f t="shared" si="123"/>
        <v/>
      </c>
      <c r="G1651" s="114">
        <f t="shared" si="123"/>
        <v>-2010</v>
      </c>
      <c r="H1651" s="114">
        <f t="shared" si="123"/>
        <v>-1752.0747902995245</v>
      </c>
      <c r="I1651" s="114" t="str">
        <f t="shared" si="123"/>
        <v/>
      </c>
      <c r="J1651" s="114" t="str">
        <f t="shared" si="123"/>
        <v/>
      </c>
      <c r="L1651" s="115"/>
    </row>
    <row r="1652" spans="1:12">
      <c r="A1652" s="2" t="s">
        <v>471</v>
      </c>
      <c r="B1652" s="114">
        <f t="shared" si="117"/>
        <v>-929.82804491486968</v>
      </c>
      <c r="C1652" s="114">
        <f t="shared" ref="C1652:J1652" si="124">IF(AND(ISNUMBER(C331),ISNUMBER(C$320)),(C331-C$320),"")</f>
        <v>-699.04349999999977</v>
      </c>
      <c r="D1652" s="114">
        <f t="shared" si="124"/>
        <v>-798.11130000000048</v>
      </c>
      <c r="E1652" s="114">
        <f t="shared" si="124"/>
        <v>-708.86045649078369</v>
      </c>
      <c r="F1652" s="114" t="str">
        <f t="shared" si="124"/>
        <v/>
      </c>
      <c r="G1652" s="114">
        <f t="shared" si="124"/>
        <v>-823</v>
      </c>
      <c r="H1652" s="114">
        <f t="shared" si="124"/>
        <v>-797.36869740142356</v>
      </c>
      <c r="I1652" s="114" t="str">
        <f t="shared" si="124"/>
        <v/>
      </c>
      <c r="J1652" s="114" t="str">
        <f t="shared" si="124"/>
        <v/>
      </c>
      <c r="L1652" s="115"/>
    </row>
    <row r="1653" spans="1:12">
      <c r="A1653" s="2" t="s">
        <v>489</v>
      </c>
      <c r="B1653" s="114">
        <f t="shared" si="117"/>
        <v>-5451.8127927419882</v>
      </c>
      <c r="C1653" s="114">
        <f t="shared" ref="C1653:J1653" si="125">IF(AND(ISNUMBER(C332),ISNUMBER(C$320)),(C332-C$320),"")</f>
        <v>-3140.5665000000008</v>
      </c>
      <c r="D1653" s="114">
        <f t="shared" si="125"/>
        <v>-3140.8596000000034</v>
      </c>
      <c r="E1653" s="114">
        <f t="shared" si="125"/>
        <v>-3986.0492831210613</v>
      </c>
      <c r="F1653" s="114">
        <f t="shared" si="125"/>
        <v>-4304.0020000000986</v>
      </c>
      <c r="G1653" s="114">
        <f t="shared" si="125"/>
        <v>-4983</v>
      </c>
      <c r="H1653" s="114">
        <f t="shared" si="125"/>
        <v>-4890.0817136801852</v>
      </c>
      <c r="I1653" s="114" t="str">
        <f t="shared" si="125"/>
        <v/>
      </c>
      <c r="J1653" s="114" t="str">
        <f t="shared" si="125"/>
        <v/>
      </c>
      <c r="L1653" s="115"/>
    </row>
    <row r="1654" spans="1:12">
      <c r="A1654" s="2" t="s">
        <v>490</v>
      </c>
      <c r="B1654" s="114">
        <f>IF(AND(ISNUMBER(B334),ISNUMBER(B333)),(B334-B333),"")</f>
        <v>17484.681420000055</v>
      </c>
      <c r="C1654" s="114">
        <f t="shared" ref="C1654:J1654" si="126">IF(AND(ISNUMBER(C334),ISNUMBER(C333)),(C334-C333),"")</f>
        <v>17615.016900000002</v>
      </c>
      <c r="D1654" s="114">
        <f t="shared" si="126"/>
        <v>17615.016900000002</v>
      </c>
      <c r="E1654" s="114">
        <f t="shared" si="126"/>
        <v>17347.603839159256</v>
      </c>
      <c r="F1654" s="114">
        <f t="shared" si="126"/>
        <v>17488.437999999947</v>
      </c>
      <c r="G1654" s="114">
        <f t="shared" si="126"/>
        <v>17340</v>
      </c>
      <c r="H1654" s="114">
        <f t="shared" si="126"/>
        <v>17488.845965332133</v>
      </c>
      <c r="I1654" s="114" t="str">
        <f t="shared" si="126"/>
        <v/>
      </c>
      <c r="J1654" s="114" t="str">
        <f t="shared" si="126"/>
        <v/>
      </c>
      <c r="L1654" s="115"/>
    </row>
    <row r="1655" spans="1:12">
      <c r="A1655" s="2" t="s">
        <v>491</v>
      </c>
      <c r="B1655" s="114">
        <f>IF(AND(ISNUMBER(B337),ISNUMBER(B335)),(B337-B335),"")</f>
        <v>2.0047209999538609</v>
      </c>
      <c r="C1655" s="114">
        <f t="shared" ref="C1655:J1655" si="127">IF(AND(ISNUMBER(C337),ISNUMBER(C335)),(C337-C335),"")</f>
        <v>-288.11730000000171</v>
      </c>
      <c r="D1655" s="114">
        <f t="shared" si="127"/>
        <v>-288.11730000000171</v>
      </c>
      <c r="E1655" s="114">
        <f t="shared" si="127"/>
        <v>-57.85379738424308</v>
      </c>
      <c r="F1655" s="114">
        <f t="shared" si="127"/>
        <v>-8.6240000002690067</v>
      </c>
      <c r="G1655" s="114">
        <f t="shared" si="127"/>
        <v>-42</v>
      </c>
      <c r="H1655" s="114">
        <f t="shared" si="127"/>
        <v>2.7609156621183502</v>
      </c>
      <c r="I1655" s="114" t="str">
        <f t="shared" si="127"/>
        <v/>
      </c>
      <c r="J1655" s="114" t="str">
        <f t="shared" si="127"/>
        <v/>
      </c>
      <c r="L1655" s="115"/>
    </row>
    <row r="1656" spans="1:12">
      <c r="A1656" s="2" t="s">
        <v>492</v>
      </c>
      <c r="B1656" s="114">
        <f>IF(AND(ISNUMBER(B338),ISNUMBER(B332)),(B338-B332),"")</f>
        <v>-18313.306249999994</v>
      </c>
      <c r="C1656" s="114">
        <f t="shared" ref="C1656:J1656" si="128">IF(AND(ISNUMBER(C338),ISNUMBER(C332)),(C338-C332),"")</f>
        <v>-18285.336600000002</v>
      </c>
      <c r="D1656" s="114">
        <f t="shared" si="128"/>
        <v>-18285.629700000001</v>
      </c>
      <c r="E1656" s="114">
        <f t="shared" si="128"/>
        <v>-18079.941861966119</v>
      </c>
      <c r="F1656" s="114">
        <f t="shared" si="128"/>
        <v>-18229.954999999936</v>
      </c>
      <c r="G1656" s="114">
        <f t="shared" si="128"/>
        <v>-18084</v>
      </c>
      <c r="H1656" s="114">
        <f t="shared" si="128"/>
        <v>-18232.364934822504</v>
      </c>
      <c r="I1656" s="114" t="str">
        <f t="shared" si="128"/>
        <v/>
      </c>
      <c r="J1656" s="114" t="str">
        <f t="shared" si="128"/>
        <v/>
      </c>
      <c r="L1656" s="115"/>
    </row>
    <row r="1657" spans="1:12">
      <c r="A1657" s="2" t="s">
        <v>493</v>
      </c>
      <c r="B1657" s="114">
        <f>IF(AND(ISNUMBER(B340),ISNUMBER(B339)),(B340-B339),"")</f>
        <v>-0.97975819500045036</v>
      </c>
      <c r="C1657" s="114">
        <f t="shared" ref="C1657:J1657" si="129">IF(AND(ISNUMBER(C340),ISNUMBER(C339)),(C340-C339),"")</f>
        <v>-81.481800000000007</v>
      </c>
      <c r="D1657" s="114">
        <f t="shared" si="129"/>
        <v>-81.481800000000007</v>
      </c>
      <c r="E1657" s="114">
        <f t="shared" si="129"/>
        <v>-8.558152464697109</v>
      </c>
      <c r="F1657" s="114">
        <f t="shared" si="129"/>
        <v>-3.0859999999999999</v>
      </c>
      <c r="G1657" s="114">
        <f t="shared" si="129"/>
        <v>-2</v>
      </c>
      <c r="H1657" s="114">
        <f t="shared" si="129"/>
        <v>3.2636451847912167E-12</v>
      </c>
      <c r="I1657" s="114" t="str">
        <f t="shared" si="129"/>
        <v/>
      </c>
      <c r="J1657" s="114" t="str">
        <f t="shared" si="129"/>
        <v/>
      </c>
      <c r="L1657" s="115"/>
    </row>
    <row r="1658" spans="1:12">
      <c r="H1658" s="119"/>
    </row>
    <row r="1659" spans="1:12">
      <c r="H1659" s="119"/>
    </row>
    <row r="1660" spans="1:12">
      <c r="H1660" s="119"/>
    </row>
    <row r="1661" spans="1:12">
      <c r="H1661" s="119"/>
    </row>
    <row r="1662" spans="1:12">
      <c r="H1662" s="119"/>
    </row>
    <row r="1663" spans="1:12">
      <c r="H1663" s="119"/>
    </row>
    <row r="1664" spans="1:12">
      <c r="H1664" s="119"/>
    </row>
    <row r="1665" spans="1:12">
      <c r="H1665" s="119"/>
    </row>
    <row r="1666" spans="1:12">
      <c r="H1666" s="119"/>
    </row>
    <row r="1667" spans="1:12">
      <c r="A1667" t="s">
        <v>266</v>
      </c>
      <c r="H1667" s="119"/>
    </row>
    <row r="1668" spans="1:12">
      <c r="A1668" s="2"/>
      <c r="B1668" s="10"/>
      <c r="C1668" s="10"/>
      <c r="D1668" s="10"/>
      <c r="E1668" s="10"/>
      <c r="F1668" s="10"/>
      <c r="G1668" s="10"/>
      <c r="H1668" s="10"/>
    </row>
    <row r="1669" spans="1:12">
      <c r="A1669" s="2"/>
      <c r="B1669" s="10" t="s">
        <v>237</v>
      </c>
      <c r="C1669" s="10" t="s">
        <v>249</v>
      </c>
      <c r="D1669" s="10" t="s">
        <v>250</v>
      </c>
      <c r="E1669" s="10" t="s">
        <v>357</v>
      </c>
      <c r="F1669" s="10" t="s">
        <v>304</v>
      </c>
      <c r="G1669" s="10" t="s">
        <v>384</v>
      </c>
      <c r="H1669" s="10" t="str">
        <f>YourData!$J$4</f>
        <v>Tested Prg</v>
      </c>
      <c r="I1669" s="10" t="s">
        <v>415</v>
      </c>
      <c r="J1669" s="10" t="s">
        <v>415</v>
      </c>
    </row>
    <row r="1670" spans="1:12">
      <c r="A1670" s="2" t="s">
        <v>454</v>
      </c>
      <c r="B1670" s="111">
        <f>IF(AND(ISNUMBER(B351),ISNUMBER(B$350)),(B351-B$350),"")</f>
        <v>0.16552233282530127</v>
      </c>
      <c r="C1670" s="111">
        <f t="shared" ref="C1670:J1670" si="130">IF(AND(ISNUMBER(C351),ISNUMBER(C$350)),(C351-C$350),"")</f>
        <v>0.17980020930713314</v>
      </c>
      <c r="D1670" s="111">
        <f t="shared" si="130"/>
        <v>0.18012945021843185</v>
      </c>
      <c r="E1670" s="111">
        <f t="shared" si="130"/>
        <v>0.15537509595743293</v>
      </c>
      <c r="F1670" s="111">
        <f t="shared" si="130"/>
        <v>0.17085733713324514</v>
      </c>
      <c r="G1670" s="111">
        <f t="shared" si="130"/>
        <v>0.14999999999999991</v>
      </c>
      <c r="H1670" s="111">
        <f t="shared" si="130"/>
        <v>0.16500513548637041</v>
      </c>
      <c r="I1670" s="111" t="str">
        <f t="shared" si="130"/>
        <v/>
      </c>
      <c r="J1670" s="111" t="str">
        <f t="shared" si="130"/>
        <v/>
      </c>
      <c r="L1670" s="118"/>
    </row>
    <row r="1671" spans="1:12">
      <c r="A1671" s="2" t="s">
        <v>455</v>
      </c>
      <c r="B1671" s="111">
        <f>IF(AND(ISNUMBER(B352),ISNUMBER(B$350)),(B352-B$350),"")</f>
        <v>0.17083237030228204</v>
      </c>
      <c r="C1671" s="111">
        <f t="shared" ref="C1671:J1671" si="131">IF(AND(ISNUMBER(C352),ISNUMBER(C$350)),(C352-C$350),"")</f>
        <v>0.22028933633201087</v>
      </c>
      <c r="D1671" s="111">
        <f t="shared" si="131"/>
        <v>0.21969251983271265</v>
      </c>
      <c r="E1671" s="111">
        <f t="shared" si="131"/>
        <v>0.16787524240962748</v>
      </c>
      <c r="F1671" s="111">
        <f t="shared" si="131"/>
        <v>0.17958347541332031</v>
      </c>
      <c r="G1671" s="111">
        <f t="shared" si="131"/>
        <v>0.16000000000000014</v>
      </c>
      <c r="H1671" s="111">
        <f t="shared" si="131"/>
        <v>0.17502347387962525</v>
      </c>
      <c r="I1671" s="111" t="str">
        <f t="shared" si="131"/>
        <v/>
      </c>
      <c r="J1671" s="111" t="str">
        <f t="shared" si="131"/>
        <v/>
      </c>
      <c r="L1671" s="118"/>
    </row>
    <row r="1672" spans="1:12">
      <c r="A1672" s="2" t="s">
        <v>456</v>
      </c>
      <c r="B1672" s="111">
        <f>IF(AND(ISNUMBER(B353),ISNUMBER(B$350)),(B353-B$350),"")</f>
        <v>0.2416630702180198</v>
      </c>
      <c r="C1672" s="111">
        <f t="shared" ref="C1672:J1672" si="132">IF(AND(ISNUMBER(C353),ISNUMBER(C$350)),(C353-C$350),"")</f>
        <v>0.25649070875822488</v>
      </c>
      <c r="D1672" s="111">
        <f t="shared" si="132"/>
        <v>0.29907491375648076</v>
      </c>
      <c r="E1672" s="111">
        <f t="shared" si="132"/>
        <v>0.25338292628025672</v>
      </c>
      <c r="F1672" s="111">
        <f t="shared" si="132"/>
        <v>0.27090438957405505</v>
      </c>
      <c r="G1672" s="111">
        <f t="shared" si="132"/>
        <v>0.22999999999999998</v>
      </c>
      <c r="H1672" s="111">
        <f t="shared" si="132"/>
        <v>0.35334835426369704</v>
      </c>
      <c r="I1672" s="111" t="str">
        <f t="shared" si="132"/>
        <v/>
      </c>
      <c r="J1672" s="111" t="str">
        <f t="shared" si="132"/>
        <v/>
      </c>
      <c r="L1672" s="118"/>
    </row>
    <row r="1673" spans="1:12">
      <c r="A1673" s="2" t="s">
        <v>457</v>
      </c>
      <c r="B1673" s="111">
        <f>IF(AND(ISNUMBER(B353),ISNUMBER(B352)),(B353-B352),"")</f>
        <v>7.083069991573776E-2</v>
      </c>
      <c r="C1673" s="111">
        <f t="shared" ref="C1673:J1673" si="133">IF(AND(ISNUMBER(C353),ISNUMBER(C352)),(C353-C352),"")</f>
        <v>3.6201372426214018E-2</v>
      </c>
      <c r="D1673" s="111">
        <f t="shared" si="133"/>
        <v>7.9382393923768113E-2</v>
      </c>
      <c r="E1673" s="111">
        <f t="shared" si="133"/>
        <v>8.5507683870629236E-2</v>
      </c>
      <c r="F1673" s="111">
        <f t="shared" si="133"/>
        <v>9.1320914160734734E-2</v>
      </c>
      <c r="G1673" s="111">
        <f t="shared" si="133"/>
        <v>6.999999999999984E-2</v>
      </c>
      <c r="H1673" s="111">
        <f t="shared" si="133"/>
        <v>0.17832488038407179</v>
      </c>
      <c r="I1673" s="111" t="str">
        <f t="shared" si="133"/>
        <v/>
      </c>
      <c r="J1673" s="111" t="str">
        <f t="shared" si="133"/>
        <v/>
      </c>
      <c r="L1673" s="118"/>
    </row>
    <row r="1674" spans="1:12">
      <c r="A1674" s="2" t="s">
        <v>458</v>
      </c>
      <c r="B1674" s="111">
        <f>IF(AND(ISNUMBER(B354),ISNUMBER(B$350)),(B354-B$350),"")</f>
        <v>0.20521092225697135</v>
      </c>
      <c r="C1674" s="111">
        <f t="shared" ref="C1674:J1674" si="134">IF(AND(ISNUMBER(C354),ISNUMBER(C$350)),(C354-C$350),"")</f>
        <v>0.23965789582697861</v>
      </c>
      <c r="D1674" s="111">
        <f t="shared" si="134"/>
        <v>0.25826036346901748</v>
      </c>
      <c r="E1674" s="111">
        <f t="shared" si="134"/>
        <v>0.21033577945219406</v>
      </c>
      <c r="F1674" s="111">
        <f t="shared" si="134"/>
        <v>0.22316083129132069</v>
      </c>
      <c r="G1674" s="111">
        <f t="shared" si="134"/>
        <v>0.18999999999999995</v>
      </c>
      <c r="H1674" s="111">
        <f t="shared" si="134"/>
        <v>0.36935285555734154</v>
      </c>
      <c r="I1674" s="111" t="str">
        <f t="shared" si="134"/>
        <v/>
      </c>
      <c r="J1674" s="111" t="str">
        <f t="shared" si="134"/>
        <v/>
      </c>
      <c r="L1674" s="118"/>
    </row>
    <row r="1675" spans="1:12">
      <c r="A1675" s="2" t="s">
        <v>459</v>
      </c>
      <c r="B1675" s="111">
        <f>IF(AND(ISNUMBER(B353),ISNUMBER(B354)),(B353-B354),"")</f>
        <v>3.6452147961048453E-2</v>
      </c>
      <c r="C1675" s="111">
        <f t="shared" ref="C1675:J1675" si="135">IF(AND(ISNUMBER(C353),ISNUMBER(C354)),(C353-C354),"")</f>
        <v>1.6832812931246277E-2</v>
      </c>
      <c r="D1675" s="111">
        <f t="shared" si="135"/>
        <v>4.081455028746328E-2</v>
      </c>
      <c r="E1675" s="111">
        <f t="shared" si="135"/>
        <v>4.3047146828062655E-2</v>
      </c>
      <c r="F1675" s="111">
        <f t="shared" si="135"/>
        <v>4.7743558282734355E-2</v>
      </c>
      <c r="G1675" s="111">
        <f t="shared" si="135"/>
        <v>4.0000000000000036E-2</v>
      </c>
      <c r="H1675" s="111">
        <f t="shared" si="135"/>
        <v>-1.6004501293644502E-2</v>
      </c>
      <c r="I1675" s="111" t="str">
        <f t="shared" si="135"/>
        <v/>
      </c>
      <c r="J1675" s="111" t="str">
        <f t="shared" si="135"/>
        <v/>
      </c>
      <c r="L1675" s="118"/>
    </row>
    <row r="1676" spans="1:12">
      <c r="A1676" s="2" t="s">
        <v>460</v>
      </c>
      <c r="B1676" s="111">
        <f t="shared" ref="B1676:B1683" si="136">IF(AND(ISNUMBER(B355),ISNUMBER(B$350)),(B355-B$350),"")</f>
        <v>-1.1501304028538328E-4</v>
      </c>
      <c r="C1676" s="111">
        <f t="shared" ref="C1676:J1676" si="137">IF(AND(ISNUMBER(C355),ISNUMBER(C$350)),(C355-C$350),"")</f>
        <v>3.0960240556585639E-3</v>
      </c>
      <c r="D1676" s="111">
        <f t="shared" si="137"/>
        <v>-1.9178441745544283E-3</v>
      </c>
      <c r="E1676" s="111">
        <f t="shared" si="137"/>
        <v>6.3282633939802935E-3</v>
      </c>
      <c r="F1676" s="111">
        <f t="shared" si="137"/>
        <v>2.532500625511247E-3</v>
      </c>
      <c r="G1676" s="111">
        <f t="shared" si="137"/>
        <v>0</v>
      </c>
      <c r="H1676" s="111">
        <f t="shared" si="137"/>
        <v>4.4232513638933213E-3</v>
      </c>
      <c r="I1676" s="111" t="str">
        <f t="shared" si="137"/>
        <v/>
      </c>
      <c r="J1676" s="111" t="str">
        <f t="shared" si="137"/>
        <v/>
      </c>
      <c r="L1676" s="118"/>
    </row>
    <row r="1677" spans="1:12">
      <c r="A1677" s="2" t="s">
        <v>461</v>
      </c>
      <c r="B1677" s="111">
        <f t="shared" si="136"/>
        <v>0.41996347475500828</v>
      </c>
      <c r="C1677" s="111">
        <f t="shared" ref="C1677:J1677" si="138">IF(AND(ISNUMBER(C356),ISNUMBER(C$350)),(C356-C$350),"")</f>
        <v>0.46293089227817585</v>
      </c>
      <c r="D1677" s="111">
        <f t="shared" si="138"/>
        <v>0.46845118630956062</v>
      </c>
      <c r="E1677" s="111">
        <f t="shared" si="138"/>
        <v>0.4406031916341866</v>
      </c>
      <c r="F1677" s="111">
        <f t="shared" si="138"/>
        <v>0.44030929939147168</v>
      </c>
      <c r="G1677" s="111">
        <f t="shared" si="138"/>
        <v>0.43000000000000016</v>
      </c>
      <c r="H1677" s="111">
        <f t="shared" si="138"/>
        <v>0.43823424542159772</v>
      </c>
      <c r="I1677" s="111" t="str">
        <f t="shared" si="138"/>
        <v/>
      </c>
      <c r="J1677" s="111" t="str">
        <f t="shared" si="138"/>
        <v/>
      </c>
      <c r="L1677" s="118"/>
    </row>
    <row r="1678" spans="1:12">
      <c r="A1678" s="2" t="s">
        <v>467</v>
      </c>
      <c r="B1678" s="111">
        <f t="shared" si="136"/>
        <v>1.210608694129256E-3</v>
      </c>
      <c r="C1678" s="111">
        <f t="shared" ref="C1678:J1678" si="139">IF(AND(ISNUMBER(C357),ISNUMBER(C$350)),(C357-C$350),"")</f>
        <v>1.3724131510370885E-2</v>
      </c>
      <c r="D1678" s="111">
        <f t="shared" si="139"/>
        <v>1.454754124542168E-2</v>
      </c>
      <c r="E1678" s="111">
        <f t="shared" si="139"/>
        <v>8.960159875321505E-3</v>
      </c>
      <c r="F1678" s="111" t="str">
        <f t="shared" si="139"/>
        <v/>
      </c>
      <c r="G1678" s="111">
        <f t="shared" si="139"/>
        <v>2.9999999999999805E-2</v>
      </c>
      <c r="H1678" s="111">
        <f t="shared" si="139"/>
        <v>-2.3414928373098221E-2</v>
      </c>
      <c r="I1678" s="111" t="str">
        <f t="shared" si="139"/>
        <v/>
      </c>
      <c r="J1678" s="111" t="str">
        <f t="shared" si="139"/>
        <v/>
      </c>
      <c r="L1678" s="118"/>
    </row>
    <row r="1679" spans="1:12">
      <c r="A1679" s="2" t="s">
        <v>468</v>
      </c>
      <c r="B1679" s="111">
        <f t="shared" si="136"/>
        <v>-9.551085122376346E-3</v>
      </c>
      <c r="C1679" s="111">
        <f t="shared" ref="C1679:J1679" si="140">IF(AND(ISNUMBER(C358),ISNUMBER(C$350)),(C358-C$350),"")</f>
        <v>-2.5269055819481245E-2</v>
      </c>
      <c r="D1679" s="111">
        <f t="shared" si="140"/>
        <v>-2.6661273644267069E-2</v>
      </c>
      <c r="E1679" s="111" t="str">
        <f t="shared" si="140"/>
        <v/>
      </c>
      <c r="F1679" s="111" t="str">
        <f t="shared" si="140"/>
        <v/>
      </c>
      <c r="G1679" s="111">
        <f t="shared" si="140"/>
        <v>-2.0000000000000018E-2</v>
      </c>
      <c r="H1679" s="111">
        <f t="shared" si="140"/>
        <v>0</v>
      </c>
      <c r="I1679" s="111" t="str">
        <f t="shared" si="140"/>
        <v/>
      </c>
      <c r="J1679" s="111" t="str">
        <f t="shared" si="140"/>
        <v/>
      </c>
      <c r="L1679" s="118"/>
    </row>
    <row r="1680" spans="1:12">
      <c r="A1680" s="2" t="s">
        <v>469</v>
      </c>
      <c r="B1680" s="111">
        <f t="shared" si="136"/>
        <v>-2.2999937642001367E-2</v>
      </c>
      <c r="C1680" s="111">
        <f t="shared" ref="C1680:J1680" si="141">IF(AND(ISNUMBER(C359),ISNUMBER(C$350)),(C359-C$350),"")</f>
        <v>-2.2393893669617526E-2</v>
      </c>
      <c r="D1680" s="111">
        <f t="shared" si="141"/>
        <v>-1.9831019794521065E-2</v>
      </c>
      <c r="E1680" s="111">
        <f t="shared" si="141"/>
        <v>-2.1080428896429027E-2</v>
      </c>
      <c r="F1680" s="111" t="str">
        <f t="shared" si="141"/>
        <v/>
      </c>
      <c r="G1680" s="111">
        <f t="shared" si="141"/>
        <v>-2.0000000000000018E-2</v>
      </c>
      <c r="H1680" s="111">
        <f t="shared" si="141"/>
        <v>0</v>
      </c>
      <c r="I1680" s="111" t="str">
        <f t="shared" si="141"/>
        <v/>
      </c>
      <c r="J1680" s="111" t="str">
        <f t="shared" si="141"/>
        <v/>
      </c>
      <c r="L1680" s="118"/>
    </row>
    <row r="1681" spans="1:12">
      <c r="A1681" s="2" t="s">
        <v>470</v>
      </c>
      <c r="B1681" s="111">
        <f t="shared" si="136"/>
        <v>-2.8270179604654722E-2</v>
      </c>
      <c r="C1681" s="111">
        <f t="shared" ref="C1681:J1681" si="142">IF(AND(ISNUMBER(C360),ISNUMBER(C$350)),(C360-C$350),"")</f>
        <v>-2.4649107315888763E-2</v>
      </c>
      <c r="D1681" s="111">
        <f t="shared" si="142"/>
        <v>-2.5889399176201255E-2</v>
      </c>
      <c r="E1681" s="111">
        <f t="shared" si="142"/>
        <v>-2.636772105835572E-2</v>
      </c>
      <c r="F1681" s="111" t="str">
        <f t="shared" si="142"/>
        <v/>
      </c>
      <c r="G1681" s="111">
        <f t="shared" si="142"/>
        <v>-2.0000000000000018E-2</v>
      </c>
      <c r="H1681" s="111">
        <f t="shared" si="142"/>
        <v>-2.4742842377472041E-2</v>
      </c>
      <c r="I1681" s="111" t="str">
        <f t="shared" si="142"/>
        <v/>
      </c>
      <c r="J1681" s="111" t="str">
        <f t="shared" si="142"/>
        <v/>
      </c>
      <c r="L1681" s="118"/>
    </row>
    <row r="1682" spans="1:12">
      <c r="A1682" s="2" t="s">
        <v>471</v>
      </c>
      <c r="B1682" s="111">
        <f t="shared" si="136"/>
        <v>-1.7725316134948432E-2</v>
      </c>
      <c r="C1682" s="111">
        <f t="shared" ref="C1682:J1682" si="143">IF(AND(ISNUMBER(C361),ISNUMBER(C$350)),(C361-C$350),"")</f>
        <v>-1.5393276109397558E-2</v>
      </c>
      <c r="D1682" s="111">
        <f t="shared" si="143"/>
        <v>-1.5474084779643071E-2</v>
      </c>
      <c r="E1682" s="111">
        <f t="shared" si="143"/>
        <v>-1.5875539629639501E-2</v>
      </c>
      <c r="F1682" s="111" t="str">
        <f t="shared" si="143"/>
        <v/>
      </c>
      <c r="G1682" s="111">
        <f t="shared" si="143"/>
        <v>-9.9999999999997868E-3</v>
      </c>
      <c r="H1682" s="111">
        <f t="shared" si="143"/>
        <v>-1.5436959650535709E-2</v>
      </c>
      <c r="I1682" s="111" t="str">
        <f t="shared" si="143"/>
        <v/>
      </c>
      <c r="J1682" s="111" t="str">
        <f t="shared" si="143"/>
        <v/>
      </c>
      <c r="L1682" s="118"/>
    </row>
    <row r="1683" spans="1:12">
      <c r="A1683" s="2" t="s">
        <v>489</v>
      </c>
      <c r="B1683" s="111">
        <f t="shared" si="136"/>
        <v>-4.5013431078735344E-2</v>
      </c>
      <c r="C1683" s="111">
        <f t="shared" ref="C1683:J1683" si="144">IF(AND(ISNUMBER(C362),ISNUMBER(C$350)),(C362-C$350),"")</f>
        <v>-1.0183447425757386E-2</v>
      </c>
      <c r="D1683" s="111">
        <f t="shared" si="144"/>
        <v>-1.0822384240921856E-2</v>
      </c>
      <c r="E1683" s="111">
        <f t="shared" si="144"/>
        <v>-2.4005177902756358E-2</v>
      </c>
      <c r="F1683" s="111">
        <f t="shared" si="144"/>
        <v>-3.4365252209703989E-2</v>
      </c>
      <c r="G1683" s="111">
        <f t="shared" si="144"/>
        <v>-2.9999999999999805E-2</v>
      </c>
      <c r="H1683" s="111">
        <f t="shared" si="144"/>
        <v>-3.0893628706027521E-2</v>
      </c>
      <c r="I1683" s="111" t="str">
        <f t="shared" si="144"/>
        <v/>
      </c>
      <c r="J1683" s="111" t="str">
        <f t="shared" si="144"/>
        <v/>
      </c>
      <c r="L1683" s="118"/>
    </row>
    <row r="1684" spans="1:12">
      <c r="A1684" s="2" t="s">
        <v>490</v>
      </c>
      <c r="B1684" s="111">
        <f>IF(AND(ISNUMBER(B364),ISNUMBER(B363)),(B364-B363),"")</f>
        <v>0.40948138278354662</v>
      </c>
      <c r="C1684" s="111">
        <f t="shared" ref="C1684:J1684" si="145">IF(AND(ISNUMBER(C364),ISNUMBER(C363)),(C364-C363),"")</f>
        <v>0.41598491592011166</v>
      </c>
      <c r="D1684" s="111">
        <f t="shared" si="145"/>
        <v>0.4157662817379939</v>
      </c>
      <c r="E1684" s="111">
        <f t="shared" si="145"/>
        <v>0.40797187071097474</v>
      </c>
      <c r="F1684" s="111">
        <f t="shared" si="145"/>
        <v>0.39712878570291199</v>
      </c>
      <c r="G1684" s="111">
        <f t="shared" si="145"/>
        <v>0.4099999999999997</v>
      </c>
      <c r="H1684" s="111">
        <f t="shared" si="145"/>
        <v>0.40813627026958743</v>
      </c>
      <c r="I1684" s="111" t="str">
        <f t="shared" si="145"/>
        <v/>
      </c>
      <c r="J1684" s="111" t="str">
        <f t="shared" si="145"/>
        <v/>
      </c>
      <c r="L1684" s="118"/>
    </row>
    <row r="1685" spans="1:12">
      <c r="A1685" s="2" t="s">
        <v>491</v>
      </c>
      <c r="B1685" s="111">
        <f>IF(AND(ISNUMBER(B367),ISNUMBER(B365)),(B367-B365),"")</f>
        <v>0.582472929172408</v>
      </c>
      <c r="C1685" s="111">
        <f t="shared" ref="C1685:J1685" si="146">IF(AND(ISNUMBER(C367),ISNUMBER(C365)),(C367-C365),"")</f>
        <v>0.57413854735219161</v>
      </c>
      <c r="D1685" s="111">
        <f t="shared" si="146"/>
        <v>0.57203585317648553</v>
      </c>
      <c r="E1685" s="111">
        <f t="shared" si="146"/>
        <v>0.50376890869046997</v>
      </c>
      <c r="F1685" s="111">
        <f t="shared" si="146"/>
        <v>0.60629102758884601</v>
      </c>
      <c r="G1685" s="111">
        <f t="shared" si="146"/>
        <v>0.49000000000000021</v>
      </c>
      <c r="H1685" s="111">
        <f t="shared" si="146"/>
        <v>0.5782655523612128</v>
      </c>
      <c r="I1685" s="111" t="str">
        <f t="shared" si="146"/>
        <v/>
      </c>
      <c r="J1685" s="111" t="str">
        <f t="shared" si="146"/>
        <v/>
      </c>
      <c r="L1685" s="118"/>
    </row>
    <row r="1686" spans="1:12">
      <c r="A1686" s="2" t="s">
        <v>492</v>
      </c>
      <c r="B1686" s="111">
        <f>IF(AND(ISNUMBER(B368),ISNUMBER(B362)),(B368-B362),"")</f>
        <v>-0.24222778262640654</v>
      </c>
      <c r="C1686" s="111">
        <f t="shared" ref="C1686:J1686" si="147">IF(AND(ISNUMBER(C368),ISNUMBER(C362)),(C368-C362),"")</f>
        <v>-0.25848576199149109</v>
      </c>
      <c r="D1686" s="111">
        <f t="shared" si="147"/>
        <v>-0.25718157954594156</v>
      </c>
      <c r="E1686" s="111">
        <f t="shared" si="147"/>
        <v>-0.21397556433834808</v>
      </c>
      <c r="F1686" s="111">
        <f t="shared" si="147"/>
        <v>-0.27644510664767408</v>
      </c>
      <c r="G1686" s="111">
        <f t="shared" si="147"/>
        <v>-0.2200000000000002</v>
      </c>
      <c r="H1686" s="111">
        <f t="shared" si="147"/>
        <v>-0.31112212153937158</v>
      </c>
      <c r="I1686" s="111" t="str">
        <f t="shared" si="147"/>
        <v/>
      </c>
      <c r="J1686" s="111" t="str">
        <f t="shared" si="147"/>
        <v/>
      </c>
      <c r="L1686" s="118"/>
    </row>
    <row r="1687" spans="1:12">
      <c r="A1687" s="2" t="s">
        <v>493</v>
      </c>
      <c r="B1687" s="111">
        <f>IF(AND(ISNUMBER(B370),ISNUMBER(B369)),(B370-B369),"")</f>
        <v>0.56009649461553357</v>
      </c>
      <c r="C1687" s="111">
        <f t="shared" ref="C1687:J1687" si="148">IF(AND(ISNUMBER(C370),ISNUMBER(C369)),(C370-C369),"")</f>
        <v>0.55852744677689747</v>
      </c>
      <c r="D1687" s="111">
        <f t="shared" si="148"/>
        <v>0.5603586594324832</v>
      </c>
      <c r="E1687" s="111">
        <f t="shared" si="148"/>
        <v>0.33359226516694074</v>
      </c>
      <c r="F1687" s="111">
        <f t="shared" si="148"/>
        <v>0.54603541998267113</v>
      </c>
      <c r="G1687" s="111">
        <f t="shared" si="148"/>
        <v>0.51000000000000023</v>
      </c>
      <c r="H1687" s="111">
        <f t="shared" si="148"/>
        <v>0.42022407103121573</v>
      </c>
      <c r="I1687" s="111" t="str">
        <f t="shared" si="148"/>
        <v/>
      </c>
      <c r="J1687" s="111" t="str">
        <f t="shared" si="148"/>
        <v/>
      </c>
      <c r="L1687" s="118"/>
    </row>
    <row r="1688" spans="1:12">
      <c r="H1688" s="119"/>
    </row>
    <row r="1689" spans="1:12">
      <c r="H1689" s="119"/>
    </row>
    <row r="1690" spans="1:12">
      <c r="H1690" s="119"/>
    </row>
    <row r="1691" spans="1:12">
      <c r="H1691" s="119"/>
    </row>
    <row r="1692" spans="1:12">
      <c r="H1692" s="119"/>
    </row>
    <row r="1693" spans="1:12">
      <c r="H1693" s="119"/>
    </row>
    <row r="1694" spans="1:12">
      <c r="H1694" s="119"/>
    </row>
    <row r="1695" spans="1:12">
      <c r="H1695" s="119"/>
    </row>
    <row r="1696" spans="1:12">
      <c r="H1696" s="119"/>
    </row>
    <row r="1697" spans="1:12">
      <c r="A1697" t="s">
        <v>267</v>
      </c>
      <c r="H1697" s="119"/>
    </row>
    <row r="1698" spans="1:12">
      <c r="A1698" s="2"/>
      <c r="B1698" s="10"/>
      <c r="C1698" s="10"/>
      <c r="D1698" s="10"/>
      <c r="E1698" s="10"/>
      <c r="F1698" s="10"/>
      <c r="G1698" s="10"/>
      <c r="H1698" s="10"/>
    </row>
    <row r="1699" spans="1:12">
      <c r="A1699" s="2"/>
      <c r="B1699" s="10" t="s">
        <v>237</v>
      </c>
      <c r="C1699" s="10" t="s">
        <v>249</v>
      </c>
      <c r="D1699" s="10" t="s">
        <v>250</v>
      </c>
      <c r="E1699" s="10" t="s">
        <v>357</v>
      </c>
      <c r="F1699" s="10" t="s">
        <v>304</v>
      </c>
      <c r="G1699" s="10" t="s">
        <v>384</v>
      </c>
      <c r="H1699" s="10" t="str">
        <f>YourData!$J$4</f>
        <v>Tested Prg</v>
      </c>
      <c r="I1699" s="10" t="s">
        <v>415</v>
      </c>
      <c r="J1699" s="10" t="s">
        <v>415</v>
      </c>
    </row>
    <row r="1700" spans="1:12">
      <c r="A1700" s="2" t="s">
        <v>454</v>
      </c>
      <c r="B1700" s="112">
        <f>IF(AND(ISNUMBER(B381),ISNUMBER(B$380)),(B381-B$380),"")</f>
        <v>0.13129856164381337</v>
      </c>
      <c r="C1700" s="112">
        <f t="shared" ref="C1700:J1700" si="149">IF(AND(ISNUMBER(C381),ISNUMBER(C$380)),(C381-C$380),"")</f>
        <v>5.5555555555560687E-2</v>
      </c>
      <c r="D1700" s="112">
        <f t="shared" si="149"/>
        <v>0</v>
      </c>
      <c r="E1700" s="112">
        <f t="shared" si="149"/>
        <v>1.356548638703714E-3</v>
      </c>
      <c r="F1700" s="112">
        <f t="shared" si="149"/>
        <v>8.0616438356280185E-3</v>
      </c>
      <c r="G1700" s="112">
        <f t="shared" si="149"/>
        <v>2.0000000000003126E-2</v>
      </c>
      <c r="H1700" s="112">
        <f t="shared" si="149"/>
        <v>2.3353309051472593E-3</v>
      </c>
      <c r="I1700" s="112" t="str">
        <f t="shared" si="149"/>
        <v/>
      </c>
      <c r="J1700" s="112" t="str">
        <f t="shared" si="149"/>
        <v/>
      </c>
      <c r="K1700" s="94"/>
      <c r="L1700" s="94"/>
    </row>
    <row r="1701" spans="1:12">
      <c r="A1701" s="2" t="s">
        <v>455</v>
      </c>
      <c r="B1701" s="112">
        <f>IF(AND(ISNUMBER(B382),ISNUMBER(B$380)),(B382-B$380),"")</f>
        <v>0.27622477625561714</v>
      </c>
      <c r="C1701" s="112">
        <f t="shared" ref="C1701:J1701" si="150">IF(AND(ISNUMBER(C382),ISNUMBER(C$380)),(C382-C$380),"")</f>
        <v>0.33333333333333925</v>
      </c>
      <c r="D1701" s="112">
        <f t="shared" si="150"/>
        <v>0.33333333333333925</v>
      </c>
      <c r="E1701" s="112">
        <f t="shared" si="150"/>
        <v>0.16366790405531262</v>
      </c>
      <c r="F1701" s="112">
        <f t="shared" si="150"/>
        <v>0.24570662100454754</v>
      </c>
      <c r="G1701" s="112">
        <f t="shared" si="150"/>
        <v>0.5400000000000027</v>
      </c>
      <c r="H1701" s="112">
        <f t="shared" si="150"/>
        <v>0.14334417369144958</v>
      </c>
      <c r="I1701" s="112" t="str">
        <f t="shared" si="150"/>
        <v/>
      </c>
      <c r="J1701" s="112" t="str">
        <f t="shared" si="150"/>
        <v/>
      </c>
      <c r="K1701" s="94"/>
      <c r="L1701" s="94"/>
    </row>
    <row r="1702" spans="1:12">
      <c r="A1702" s="2" t="s">
        <v>456</v>
      </c>
      <c r="B1702" s="112">
        <f>IF(AND(ISNUMBER(B383),ISNUMBER(B$380)),(B383-B$380),"")</f>
        <v>0.25545473744285019</v>
      </c>
      <c r="C1702" s="112">
        <f t="shared" ref="C1702:J1702" si="151">IF(AND(ISNUMBER(C383),ISNUMBER(C$380)),(C383-C$380),"")</f>
        <v>0.22222222222222499</v>
      </c>
      <c r="D1702" s="112">
        <f t="shared" si="151"/>
        <v>0.22222222222222499</v>
      </c>
      <c r="E1702" s="112">
        <f t="shared" si="151"/>
        <v>0.18266299088702809</v>
      </c>
      <c r="F1702" s="112">
        <f t="shared" si="151"/>
        <v>0.21382191780817195</v>
      </c>
      <c r="G1702" s="112">
        <f t="shared" si="151"/>
        <v>0.19000000000000128</v>
      </c>
      <c r="H1702" s="112">
        <f t="shared" si="151"/>
        <v>-3.4093315465449621</v>
      </c>
      <c r="I1702" s="112" t="str">
        <f t="shared" si="151"/>
        <v/>
      </c>
      <c r="J1702" s="112" t="str">
        <f t="shared" si="151"/>
        <v/>
      </c>
      <c r="K1702" s="94"/>
      <c r="L1702" s="94"/>
    </row>
    <row r="1703" spans="1:12">
      <c r="A1703" s="112" t="s">
        <v>457</v>
      </c>
      <c r="B1703" s="112">
        <f>IF(AND(ISNUMBER(B383),ISNUMBER(B382)),(B383-B382),"")</f>
        <v>-2.0770038812766956E-2</v>
      </c>
      <c r="C1703" s="112">
        <f t="shared" ref="C1703:J1703" si="152">IF(AND(ISNUMBER(C383),ISNUMBER(C382)),(C383-C382),"")</f>
        <v>-0.11111111111111427</v>
      </c>
      <c r="D1703" s="112">
        <f t="shared" si="152"/>
        <v>-0.11111111111111427</v>
      </c>
      <c r="E1703" s="112">
        <f t="shared" si="152"/>
        <v>1.8995086831715469E-2</v>
      </c>
      <c r="F1703" s="112">
        <f t="shared" si="152"/>
        <v>-3.1884703196375597E-2</v>
      </c>
      <c r="G1703" s="112">
        <f t="shared" si="152"/>
        <v>-0.35000000000000142</v>
      </c>
      <c r="H1703" s="112">
        <f t="shared" si="152"/>
        <v>-3.5526757202364116</v>
      </c>
      <c r="I1703" s="112" t="str">
        <f t="shared" si="152"/>
        <v/>
      </c>
      <c r="J1703" s="112" t="str">
        <f t="shared" si="152"/>
        <v/>
      </c>
      <c r="K1703" s="94"/>
      <c r="L1703" s="94"/>
    </row>
    <row r="1704" spans="1:12">
      <c r="A1704" s="112" t="s">
        <v>458</v>
      </c>
      <c r="B1704" s="112">
        <f>IF(AND(ISNUMBER(B384),ISNUMBER(B$380)),(B384-B$380),"")</f>
        <v>0.25135318493148162</v>
      </c>
      <c r="C1704" s="112">
        <f t="shared" ref="C1704:J1704" si="153">IF(AND(ISNUMBER(C384),ISNUMBER(C$380)),(C384-C$380),"")</f>
        <v>0.22222222222222499</v>
      </c>
      <c r="D1704" s="112">
        <f t="shared" si="153"/>
        <v>0.22222222222222499</v>
      </c>
      <c r="E1704" s="112">
        <f t="shared" si="153"/>
        <v>0.207521230676047</v>
      </c>
      <c r="F1704" s="112">
        <f t="shared" si="153"/>
        <v>0.22721575342464106</v>
      </c>
      <c r="G1704" s="112">
        <f t="shared" si="153"/>
        <v>0.22000000000000242</v>
      </c>
      <c r="H1704" s="112">
        <f t="shared" si="153"/>
        <v>-3.3467655846582431</v>
      </c>
      <c r="I1704" s="112" t="str">
        <f t="shared" si="153"/>
        <v/>
      </c>
      <c r="J1704" s="112" t="str">
        <f t="shared" si="153"/>
        <v/>
      </c>
      <c r="K1704" s="94"/>
      <c r="L1704" s="94"/>
    </row>
    <row r="1705" spans="1:12">
      <c r="A1705" s="112" t="s">
        <v>459</v>
      </c>
      <c r="B1705" s="112">
        <f>IF(AND(ISNUMBER(B383),ISNUMBER(B384)),(B383-B384),"")</f>
        <v>4.1015525113685669E-3</v>
      </c>
      <c r="C1705" s="112">
        <f t="shared" ref="C1705:J1705" si="154">IF(AND(ISNUMBER(C383),ISNUMBER(C384)),(C383-C384),"")</f>
        <v>0</v>
      </c>
      <c r="D1705" s="112">
        <f t="shared" si="154"/>
        <v>0</v>
      </c>
      <c r="E1705" s="112">
        <f t="shared" si="154"/>
        <v>-2.485823978901891E-2</v>
      </c>
      <c r="F1705" s="112">
        <f t="shared" si="154"/>
        <v>-1.3393835616469119E-2</v>
      </c>
      <c r="G1705" s="112">
        <f t="shared" si="154"/>
        <v>-3.0000000000001137E-2</v>
      </c>
      <c r="H1705" s="112">
        <f t="shared" si="154"/>
        <v>-6.2565961886718924E-2</v>
      </c>
      <c r="I1705" s="112" t="str">
        <f t="shared" si="154"/>
        <v/>
      </c>
      <c r="J1705" s="112" t="str">
        <f t="shared" si="154"/>
        <v/>
      </c>
      <c r="K1705" s="94"/>
      <c r="L1705" s="94"/>
    </row>
    <row r="1706" spans="1:12">
      <c r="A1706" s="2" t="s">
        <v>460</v>
      </c>
      <c r="B1706" s="112">
        <f t="shared" ref="B1706:B1713" si="155">IF(AND(ISNUMBER(B385),ISNUMBER(B$380)),(B385-B$380),"")</f>
        <v>2.0351909817350169</v>
      </c>
      <c r="C1706" s="112">
        <f t="shared" ref="C1706:J1706" si="156">IF(AND(ISNUMBER(C385),ISNUMBER(C$380)),(C385-C$380),"")</f>
        <v>2.1111111111111107</v>
      </c>
      <c r="D1706" s="112">
        <f t="shared" si="156"/>
        <v>2.1111111111111107</v>
      </c>
      <c r="E1706" s="112">
        <f t="shared" si="156"/>
        <v>2.1508564089818911</v>
      </c>
      <c r="F1706" s="112">
        <f t="shared" si="156"/>
        <v>2.1869520547945172</v>
      </c>
      <c r="G1706" s="112">
        <f t="shared" si="156"/>
        <v>2.16</v>
      </c>
      <c r="H1706" s="112">
        <f t="shared" si="156"/>
        <v>2.1448020915205213</v>
      </c>
      <c r="I1706" s="112" t="str">
        <f t="shared" si="156"/>
        <v/>
      </c>
      <c r="J1706" s="112" t="str">
        <f t="shared" si="156"/>
        <v/>
      </c>
      <c r="K1706" s="94"/>
      <c r="L1706" s="94"/>
    </row>
    <row r="1707" spans="1:12">
      <c r="A1707" s="2" t="s">
        <v>461</v>
      </c>
      <c r="B1707" s="112">
        <f t="shared" si="155"/>
        <v>1.7406740296803136</v>
      </c>
      <c r="C1707" s="112">
        <f t="shared" ref="C1707:J1707" si="157">IF(AND(ISNUMBER(C386),ISNUMBER(C$380)),(C386-C$380),"")</f>
        <v>1.5555555555555536</v>
      </c>
      <c r="D1707" s="112">
        <f t="shared" si="157"/>
        <v>1.5</v>
      </c>
      <c r="E1707" s="112">
        <f t="shared" si="157"/>
        <v>1.2324475878453391</v>
      </c>
      <c r="F1707" s="112">
        <f t="shared" si="157"/>
        <v>1.3992294520547652</v>
      </c>
      <c r="G1707" s="112">
        <f t="shared" si="157"/>
        <v>1.3800000000000026</v>
      </c>
      <c r="H1707" s="112">
        <f t="shared" si="157"/>
        <v>1.3406339272742791</v>
      </c>
      <c r="I1707" s="112" t="str">
        <f t="shared" si="157"/>
        <v/>
      </c>
      <c r="J1707" s="112" t="str">
        <f t="shared" si="157"/>
        <v/>
      </c>
      <c r="K1707" s="94"/>
      <c r="L1707" s="94"/>
    </row>
    <row r="1708" spans="1:12">
      <c r="A1708" s="2" t="s">
        <v>467</v>
      </c>
      <c r="B1708" s="112">
        <f t="shared" si="155"/>
        <v>0.50201984018265478</v>
      </c>
      <c r="C1708" s="112">
        <f t="shared" ref="C1708:J1708" si="158">IF(AND(ISNUMBER(C387),ISNUMBER(C$380)),(C387-C$380),"")</f>
        <v>0</v>
      </c>
      <c r="D1708" s="112">
        <f t="shared" si="158"/>
        <v>0</v>
      </c>
      <c r="E1708" s="112">
        <f t="shared" si="158"/>
        <v>1.2363028931048348E-3</v>
      </c>
      <c r="F1708" s="112" t="str">
        <f t="shared" si="158"/>
        <v/>
      </c>
      <c r="G1708" s="112">
        <f t="shared" si="158"/>
        <v>0</v>
      </c>
      <c r="H1708" s="112">
        <f t="shared" si="158"/>
        <v>-0.92028771362608808</v>
      </c>
      <c r="I1708" s="112" t="str">
        <f t="shared" si="158"/>
        <v/>
      </c>
      <c r="J1708" s="112" t="str">
        <f t="shared" si="158"/>
        <v/>
      </c>
      <c r="K1708" s="94"/>
      <c r="L1708" s="94"/>
    </row>
    <row r="1709" spans="1:12">
      <c r="A1709" s="2" t="s">
        <v>468</v>
      </c>
      <c r="B1709" s="112">
        <f t="shared" si="155"/>
        <v>0.49787178082191019</v>
      </c>
      <c r="C1709" s="112">
        <f t="shared" ref="C1709:J1709" si="159">IF(AND(ISNUMBER(C388),ISNUMBER(C$380)),(C388-C$380),"")</f>
        <v>0</v>
      </c>
      <c r="D1709" s="112">
        <f t="shared" si="159"/>
        <v>0</v>
      </c>
      <c r="E1709" s="112" t="str">
        <f t="shared" si="159"/>
        <v/>
      </c>
      <c r="F1709" s="112" t="str">
        <f t="shared" si="159"/>
        <v/>
      </c>
      <c r="G1709" s="112">
        <f t="shared" si="159"/>
        <v>0</v>
      </c>
      <c r="H1709" s="112">
        <f t="shared" si="159"/>
        <v>0</v>
      </c>
      <c r="I1709" s="112" t="str">
        <f t="shared" si="159"/>
        <v/>
      </c>
      <c r="J1709" s="112" t="str">
        <f t="shared" si="159"/>
        <v/>
      </c>
      <c r="K1709" s="94"/>
      <c r="L1709" s="94"/>
    </row>
    <row r="1710" spans="1:12">
      <c r="A1710" s="2" t="s">
        <v>469</v>
      </c>
      <c r="B1710" s="112">
        <f t="shared" si="155"/>
        <v>0.30189928082198136</v>
      </c>
      <c r="C1710" s="112">
        <f t="shared" ref="C1710:J1710" si="160">IF(AND(ISNUMBER(C389),ISNUMBER(C$380)),(C389-C$380),"")</f>
        <v>0</v>
      </c>
      <c r="D1710" s="112">
        <f t="shared" si="160"/>
        <v>0</v>
      </c>
      <c r="E1710" s="112">
        <f t="shared" si="160"/>
        <v>-9.3106152593946945E-5</v>
      </c>
      <c r="F1710" s="112" t="str">
        <f t="shared" si="160"/>
        <v/>
      </c>
      <c r="G1710" s="112">
        <f t="shared" si="160"/>
        <v>0</v>
      </c>
      <c r="H1710" s="112">
        <f t="shared" si="160"/>
        <v>0</v>
      </c>
      <c r="I1710" s="112" t="str">
        <f t="shared" si="160"/>
        <v/>
      </c>
      <c r="J1710" s="112" t="str">
        <f t="shared" si="160"/>
        <v/>
      </c>
      <c r="K1710" s="94"/>
      <c r="L1710" s="94"/>
    </row>
    <row r="1711" spans="1:12">
      <c r="A1711" s="2" t="s">
        <v>470</v>
      </c>
      <c r="B1711" s="112">
        <f t="shared" si="155"/>
        <v>0.36730779680366865</v>
      </c>
      <c r="C1711" s="112">
        <f t="shared" ref="C1711:J1711" si="161">IF(AND(ISNUMBER(C390),ISNUMBER(C$380)),(C390-C$380),"")</f>
        <v>0</v>
      </c>
      <c r="D1711" s="112">
        <f t="shared" si="161"/>
        <v>0</v>
      </c>
      <c r="E1711" s="112">
        <f t="shared" si="161"/>
        <v>-1.0336479638795026E-4</v>
      </c>
      <c r="F1711" s="112" t="str">
        <f t="shared" si="161"/>
        <v/>
      </c>
      <c r="G1711" s="112">
        <f t="shared" si="161"/>
        <v>0</v>
      </c>
      <c r="H1711" s="112">
        <f t="shared" si="161"/>
        <v>-0.88952495864440095</v>
      </c>
      <c r="I1711" s="112" t="str">
        <f t="shared" si="161"/>
        <v/>
      </c>
      <c r="J1711" s="112" t="str">
        <f t="shared" si="161"/>
        <v/>
      </c>
      <c r="K1711" s="94"/>
      <c r="L1711" s="94"/>
    </row>
    <row r="1712" spans="1:12">
      <c r="A1712" s="2" t="s">
        <v>471</v>
      </c>
      <c r="B1712" s="112">
        <f t="shared" si="155"/>
        <v>0.28749655251141704</v>
      </c>
      <c r="C1712" s="112">
        <f t="shared" ref="C1712:J1712" si="162">IF(AND(ISNUMBER(C391),ISNUMBER(C$380)),(C391-C$380),"")</f>
        <v>0</v>
      </c>
      <c r="D1712" s="112">
        <f t="shared" si="162"/>
        <v>0</v>
      </c>
      <c r="E1712" s="112">
        <f t="shared" si="162"/>
        <v>-5.3781047402168269E-5</v>
      </c>
      <c r="F1712" s="112" t="str">
        <f t="shared" si="162"/>
        <v/>
      </c>
      <c r="G1712" s="112">
        <f t="shared" si="162"/>
        <v>0</v>
      </c>
      <c r="H1712" s="112">
        <f t="shared" si="162"/>
        <v>-0.72913420864631462</v>
      </c>
      <c r="I1712" s="112" t="str">
        <f t="shared" si="162"/>
        <v/>
      </c>
      <c r="J1712" s="112" t="str">
        <f t="shared" si="162"/>
        <v/>
      </c>
      <c r="K1712" s="94"/>
      <c r="L1712" s="94"/>
    </row>
    <row r="1713" spans="1:12">
      <c r="A1713" s="2" t="s">
        <v>489</v>
      </c>
      <c r="B1713" s="112">
        <f t="shared" si="155"/>
        <v>-3.3900918367580601</v>
      </c>
      <c r="C1713" s="112">
        <f t="shared" ref="C1713:J1713" si="163">IF(AND(ISNUMBER(C392),ISNUMBER(C$380)),(C392-C$380),"")</f>
        <v>-3.3888888888888857</v>
      </c>
      <c r="D1713" s="112">
        <f t="shared" si="163"/>
        <v>-3.5</v>
      </c>
      <c r="E1713" s="112">
        <f t="shared" si="163"/>
        <v>-3.7112572890339344</v>
      </c>
      <c r="F1713" s="112">
        <f t="shared" si="163"/>
        <v>-2.9838184931507072</v>
      </c>
      <c r="G1713" s="112">
        <f t="shared" si="163"/>
        <v>-1.129999999999999</v>
      </c>
      <c r="H1713" s="112">
        <f t="shared" si="163"/>
        <v>-3.5631086568050172</v>
      </c>
      <c r="I1713" s="112" t="str">
        <f t="shared" si="163"/>
        <v/>
      </c>
      <c r="J1713" s="112" t="str">
        <f t="shared" si="163"/>
        <v/>
      </c>
      <c r="K1713" s="94"/>
      <c r="L1713" s="94"/>
    </row>
    <row r="1714" spans="1:12">
      <c r="A1714" s="2" t="s">
        <v>490</v>
      </c>
      <c r="B1714" s="112">
        <f>IF(AND(ISNUMBER(B394),ISNUMBER(B393)),(B394-B393),"")</f>
        <v>1.2445157952069188</v>
      </c>
      <c r="C1714" s="112">
        <f t="shared" ref="C1714:J1714" si="164">IF(AND(ISNUMBER(C394),ISNUMBER(C393)),(C394-C393),"")</f>
        <v>0.11111111111111072</v>
      </c>
      <c r="D1714" s="112">
        <f t="shared" si="164"/>
        <v>0.11111111111111072</v>
      </c>
      <c r="E1714" s="112">
        <f t="shared" si="164"/>
        <v>-2.2745391903679746E-2</v>
      </c>
      <c r="F1714" s="112">
        <f t="shared" si="164"/>
        <v>0</v>
      </c>
      <c r="G1714" s="112">
        <f t="shared" si="164"/>
        <v>0</v>
      </c>
      <c r="H1714" s="112">
        <f t="shared" si="164"/>
        <v>-2.2979173216899795E-2</v>
      </c>
      <c r="I1714" s="112" t="str">
        <f t="shared" si="164"/>
        <v/>
      </c>
      <c r="J1714" s="112" t="str">
        <f t="shared" si="164"/>
        <v/>
      </c>
      <c r="K1714" s="94"/>
      <c r="L1714" s="94"/>
    </row>
    <row r="1715" spans="1:12">
      <c r="A1715" s="2" t="s">
        <v>491</v>
      </c>
      <c r="B1715" s="112">
        <f>IF(AND(ISNUMBER(B397),ISNUMBER(B395)),(B397-B395),"")</f>
        <v>13.3271614098173</v>
      </c>
      <c r="C1715" s="112">
        <f t="shared" ref="C1715:J1715" si="165">IF(AND(ISNUMBER(C397),ISNUMBER(C395)),(C397-C395),"")</f>
        <v>13.611111111111111</v>
      </c>
      <c r="D1715" s="112">
        <f t="shared" si="165"/>
        <v>13.555555555555546</v>
      </c>
      <c r="E1715" s="112">
        <f t="shared" si="165"/>
        <v>13.527200645224974</v>
      </c>
      <c r="F1715" s="112">
        <f t="shared" si="165"/>
        <v>13.62885844748866</v>
      </c>
      <c r="G1715" s="112">
        <f t="shared" si="165"/>
        <v>15.8</v>
      </c>
      <c r="H1715" s="112">
        <f t="shared" si="165"/>
        <v>13.651189853092523</v>
      </c>
      <c r="I1715" s="112" t="str">
        <f t="shared" si="165"/>
        <v/>
      </c>
      <c r="J1715" s="112" t="str">
        <f t="shared" si="165"/>
        <v/>
      </c>
      <c r="K1715" s="94"/>
      <c r="L1715" s="94"/>
    </row>
    <row r="1716" spans="1:12">
      <c r="A1716" s="2" t="s">
        <v>492</v>
      </c>
      <c r="B1716" s="112">
        <f>IF(AND(ISNUMBER(B398),ISNUMBER(B392)),(B398-B392),"")</f>
        <v>-0.20888162442924596</v>
      </c>
      <c r="C1716" s="112">
        <f t="shared" ref="C1716:J1716" si="166">IF(AND(ISNUMBER(C398),ISNUMBER(C392)),(C398-C392),"")</f>
        <v>-5.5555555555560687E-2</v>
      </c>
      <c r="D1716" s="112">
        <f t="shared" si="166"/>
        <v>0</v>
      </c>
      <c r="E1716" s="112">
        <f t="shared" si="166"/>
        <v>0.20650969814425224</v>
      </c>
      <c r="F1716" s="112">
        <f t="shared" si="166"/>
        <v>0</v>
      </c>
      <c r="G1716" s="112">
        <f t="shared" si="166"/>
        <v>0</v>
      </c>
      <c r="H1716" s="112">
        <f t="shared" si="166"/>
        <v>1.0987677096441217E-2</v>
      </c>
      <c r="I1716" s="112" t="str">
        <f t="shared" si="166"/>
        <v/>
      </c>
      <c r="J1716" s="112" t="str">
        <f t="shared" si="166"/>
        <v/>
      </c>
      <c r="K1716" s="94"/>
      <c r="L1716" s="94"/>
    </row>
    <row r="1717" spans="1:12">
      <c r="A1717" s="2" t="s">
        <v>493</v>
      </c>
      <c r="B1717" s="112">
        <f>IF(AND(ISNUMBER(B400),ISNUMBER(B399)),(B400-B399),"")</f>
        <v>13.31593417237451</v>
      </c>
      <c r="C1717" s="112">
        <f t="shared" ref="C1717:J1717" si="167">IF(AND(ISNUMBER(C400),ISNUMBER(C399)),(C400-C399),"")</f>
        <v>13.555555555555561</v>
      </c>
      <c r="D1717" s="112">
        <f t="shared" si="167"/>
        <v>13.555555555555546</v>
      </c>
      <c r="E1717" s="112">
        <f t="shared" si="167"/>
        <v>13.518870179951703</v>
      </c>
      <c r="F1717" s="112">
        <f t="shared" si="167"/>
        <v>13.575986301369944</v>
      </c>
      <c r="G1717" s="112">
        <f t="shared" si="167"/>
        <v>15.71</v>
      </c>
      <c r="H1717" s="112">
        <f t="shared" si="167"/>
        <v>13.656301570130324</v>
      </c>
      <c r="I1717" s="112" t="str">
        <f t="shared" si="167"/>
        <v/>
      </c>
      <c r="J1717" s="112" t="str">
        <f t="shared" si="167"/>
        <v/>
      </c>
      <c r="K1717" s="94"/>
      <c r="L1717" s="94"/>
    </row>
    <row r="1718" spans="1:12">
      <c r="H1718" s="119"/>
    </row>
    <row r="1719" spans="1:12">
      <c r="H1719" s="119"/>
    </row>
    <row r="1720" spans="1:12">
      <c r="H1720" s="119"/>
    </row>
    <row r="1721" spans="1:12">
      <c r="H1721" s="119"/>
    </row>
    <row r="1722" spans="1:12">
      <c r="H1722" s="119"/>
    </row>
    <row r="1723" spans="1:12">
      <c r="H1723" s="119"/>
    </row>
    <row r="1724" spans="1:12">
      <c r="H1724" s="119"/>
    </row>
    <row r="1725" spans="1:12">
      <c r="H1725" s="119"/>
    </row>
    <row r="1726" spans="1:12">
      <c r="H1726" s="119"/>
    </row>
    <row r="1727" spans="1:12">
      <c r="A1727" t="s">
        <v>268</v>
      </c>
      <c r="H1727" s="119"/>
    </row>
    <row r="1728" spans="1:12">
      <c r="A1728" s="2"/>
      <c r="B1728" s="10"/>
      <c r="C1728" s="10"/>
      <c r="D1728" s="10"/>
      <c r="E1728" s="10"/>
      <c r="F1728" s="10"/>
      <c r="G1728" s="10"/>
      <c r="H1728" s="10"/>
    </row>
    <row r="1729" spans="1:12">
      <c r="A1729" s="2"/>
      <c r="B1729" s="10" t="s">
        <v>237</v>
      </c>
      <c r="C1729" s="10" t="s">
        <v>249</v>
      </c>
      <c r="D1729" s="10" t="s">
        <v>250</v>
      </c>
      <c r="E1729" s="10" t="s">
        <v>357</v>
      </c>
      <c r="F1729" s="10" t="s">
        <v>304</v>
      </c>
      <c r="G1729" s="10" t="s">
        <v>384</v>
      </c>
      <c r="H1729" s="10" t="str">
        <f>YourData!$J$4</f>
        <v>Tested Prg</v>
      </c>
      <c r="I1729" s="10" t="s">
        <v>415</v>
      </c>
      <c r="J1729" s="10" t="s">
        <v>415</v>
      </c>
    </row>
    <row r="1730" spans="1:12">
      <c r="A1730" s="2" t="s">
        <v>454</v>
      </c>
      <c r="B1730" s="319">
        <f>IF(AND(ISNUMBER(B411),ISNUMBER(B$410)),(B411-B$410),"")</f>
        <v>2.0018038824201213E-3</v>
      </c>
      <c r="C1730" s="319">
        <f t="shared" ref="C1730:J1730" si="168">IF(AND(ISNUMBER(C411),ISNUMBER(C$410)),(C411-C$410),"")</f>
        <v>2.0999999999999994E-3</v>
      </c>
      <c r="D1730" s="319">
        <f t="shared" si="168"/>
        <v>2.0999999999999994E-3</v>
      </c>
      <c r="E1730" s="319">
        <f t="shared" si="168"/>
        <v>1.9746243868043276E-3</v>
      </c>
      <c r="F1730" s="319">
        <f t="shared" si="168"/>
        <v>1.9998186073059507E-3</v>
      </c>
      <c r="G1730" s="319">
        <f t="shared" si="168"/>
        <v>1.9000000000000006E-3</v>
      </c>
      <c r="H1730" s="319">
        <f t="shared" si="168"/>
        <v>1.9951920969782534E-3</v>
      </c>
      <c r="I1730" s="319" t="str">
        <f t="shared" si="168"/>
        <v/>
      </c>
      <c r="J1730" s="319" t="str">
        <f t="shared" si="168"/>
        <v/>
      </c>
      <c r="L1730" s="318"/>
    </row>
    <row r="1731" spans="1:12">
      <c r="A1731" s="2" t="s">
        <v>455</v>
      </c>
      <c r="B1731" s="319">
        <f>IF(AND(ISNUMBER(B412),ISNUMBER(B$410)),(B412-B$410),"")</f>
        <v>9.189551221461395E-4</v>
      </c>
      <c r="C1731" s="319">
        <f t="shared" ref="C1731:J1731" si="169">IF(AND(ISNUMBER(C412),ISNUMBER(C$410)),(C412-C$410),"")</f>
        <v>8.9999999999999976E-4</v>
      </c>
      <c r="D1731" s="319">
        <f t="shared" si="169"/>
        <v>8.9999999999999976E-4</v>
      </c>
      <c r="E1731" s="319">
        <f t="shared" si="169"/>
        <v>8.2797327150614837E-4</v>
      </c>
      <c r="F1731" s="319">
        <f t="shared" si="169"/>
        <v>8.7437876712331483E-4</v>
      </c>
      <c r="G1731" s="319">
        <f t="shared" si="169"/>
        <v>7.0000000000000097E-4</v>
      </c>
      <c r="H1731" s="319">
        <f t="shared" si="169"/>
        <v>8.7002843650130744E-4</v>
      </c>
      <c r="I1731" s="319" t="str">
        <f t="shared" si="169"/>
        <v/>
      </c>
      <c r="J1731" s="319" t="str">
        <f t="shared" si="169"/>
        <v/>
      </c>
      <c r="L1731" s="318"/>
    </row>
    <row r="1732" spans="1:12">
      <c r="A1732" s="2" t="s">
        <v>456</v>
      </c>
      <c r="B1732" s="319">
        <f>IF(AND(ISNUMBER(B413),ISNUMBER(B$410)),(B413-B$410),"")</f>
        <v>6.7186241552512523E-4</v>
      </c>
      <c r="C1732" s="319">
        <f t="shared" ref="C1732:J1732" si="170">IF(AND(ISNUMBER(C413),ISNUMBER(C$410)),(C413-C$410),"")</f>
        <v>7.0000000000000097E-4</v>
      </c>
      <c r="D1732" s="319">
        <f t="shared" si="170"/>
        <v>7.0000000000000097E-4</v>
      </c>
      <c r="E1732" s="319">
        <f t="shared" si="170"/>
        <v>6.8229763132998146E-4</v>
      </c>
      <c r="F1732" s="319">
        <f t="shared" si="170"/>
        <v>6.3678458904108982E-4</v>
      </c>
      <c r="G1732" s="319">
        <f t="shared" si="170"/>
        <v>7.0000000000000097E-4</v>
      </c>
      <c r="H1732" s="319">
        <f t="shared" si="170"/>
        <v>1.5890902760255753E-3</v>
      </c>
      <c r="I1732" s="319" t="str">
        <f t="shared" si="170"/>
        <v/>
      </c>
      <c r="J1732" s="319" t="str">
        <f t="shared" si="170"/>
        <v/>
      </c>
      <c r="L1732" s="318"/>
    </row>
    <row r="1733" spans="1:12">
      <c r="A1733" s="112" t="s">
        <v>457</v>
      </c>
      <c r="B1733" s="319">
        <f>IF(AND(ISNUMBER(B413),ISNUMBER(B412)),(B413-B412),"")</f>
        <v>-2.4709270662101428E-4</v>
      </c>
      <c r="C1733" s="319">
        <f t="shared" ref="C1733:J1733" si="171">IF(AND(ISNUMBER(C413),ISNUMBER(C412)),(C413-C412),"")</f>
        <v>-1.9999999999999879E-4</v>
      </c>
      <c r="D1733" s="319">
        <f t="shared" si="171"/>
        <v>-1.9999999999999879E-4</v>
      </c>
      <c r="E1733" s="319">
        <f t="shared" si="171"/>
        <v>-1.4567564017616691E-4</v>
      </c>
      <c r="F1733" s="319">
        <f t="shared" si="171"/>
        <v>-2.3759417808222501E-4</v>
      </c>
      <c r="G1733" s="319">
        <f t="shared" si="171"/>
        <v>0</v>
      </c>
      <c r="H1733" s="319">
        <f t="shared" si="171"/>
        <v>7.1906183952426782E-4</v>
      </c>
      <c r="I1733" s="319" t="str">
        <f t="shared" si="171"/>
        <v/>
      </c>
      <c r="J1733" s="319" t="str">
        <f t="shared" si="171"/>
        <v/>
      </c>
      <c r="L1733" s="318"/>
    </row>
    <row r="1734" spans="1:12">
      <c r="A1734" s="112" t="s">
        <v>458</v>
      </c>
      <c r="B1734" s="319">
        <f>IF(AND(ISNUMBER(B414),ISNUMBER(B$410)),(B414-B$410),"")</f>
        <v>7.2232370091324279E-4</v>
      </c>
      <c r="C1734" s="319">
        <f t="shared" ref="C1734:J1734" si="172">IF(AND(ISNUMBER(C414),ISNUMBER(C$410)),(C414-C$410),"")</f>
        <v>7.0000000000000097E-4</v>
      </c>
      <c r="D1734" s="319">
        <f t="shared" si="172"/>
        <v>7.0000000000000097E-4</v>
      </c>
      <c r="E1734" s="319">
        <f t="shared" si="172"/>
        <v>6.9758639885414246E-4</v>
      </c>
      <c r="F1734" s="319">
        <f t="shared" si="172"/>
        <v>6.9351347031964584E-4</v>
      </c>
      <c r="G1734" s="319">
        <f t="shared" si="172"/>
        <v>7.0000000000000097E-4</v>
      </c>
      <c r="H1734" s="319">
        <f t="shared" si="172"/>
        <v>1.7520602635687881E-3</v>
      </c>
      <c r="I1734" s="319" t="str">
        <f t="shared" si="172"/>
        <v/>
      </c>
      <c r="J1734" s="319" t="str">
        <f t="shared" si="172"/>
        <v/>
      </c>
      <c r="L1734" s="318"/>
    </row>
    <row r="1735" spans="1:12">
      <c r="A1735" s="112" t="s">
        <v>459</v>
      </c>
      <c r="B1735" s="319">
        <f>IF(AND(ISNUMBER(B413),ISNUMBER(B414)),(B413-B414),"")</f>
        <v>-5.046128538811756E-5</v>
      </c>
      <c r="C1735" s="319">
        <f t="shared" ref="C1735:J1735" si="173">IF(AND(ISNUMBER(C413),ISNUMBER(C414)),(C413-C414),"")</f>
        <v>0</v>
      </c>
      <c r="D1735" s="319">
        <f t="shared" si="173"/>
        <v>0</v>
      </c>
      <c r="E1735" s="319">
        <f t="shared" si="173"/>
        <v>-1.5288767524161001E-5</v>
      </c>
      <c r="F1735" s="319">
        <f t="shared" si="173"/>
        <v>-5.672888127855602E-5</v>
      </c>
      <c r="G1735" s="319">
        <f t="shared" si="173"/>
        <v>0</v>
      </c>
      <c r="H1735" s="319">
        <f t="shared" si="173"/>
        <v>-1.6296998754321279E-4</v>
      </c>
      <c r="I1735" s="319" t="str">
        <f t="shared" si="173"/>
        <v/>
      </c>
      <c r="J1735" s="319" t="str">
        <f t="shared" si="173"/>
        <v/>
      </c>
      <c r="L1735" s="318"/>
    </row>
    <row r="1736" spans="1:12">
      <c r="A1736" s="2" t="s">
        <v>460</v>
      </c>
      <c r="B1736" s="319">
        <f t="shared" ref="B1736:B1743" si="174">IF(AND(ISNUMBER(B415),ISNUMBER(B$410)),(B415-B$410),"")</f>
        <v>6.3684866095889241E-4</v>
      </c>
      <c r="C1736" s="319">
        <f t="shared" ref="C1736:J1736" si="175">IF(AND(ISNUMBER(C415),ISNUMBER(C$410)),(C415-C$410),"")</f>
        <v>8.0000000000000036E-4</v>
      </c>
      <c r="D1736" s="319">
        <f t="shared" si="175"/>
        <v>8.0000000000000036E-4</v>
      </c>
      <c r="E1736" s="319">
        <f t="shared" si="175"/>
        <v>6.3955895062270222E-4</v>
      </c>
      <c r="F1736" s="319">
        <f t="shared" si="175"/>
        <v>5.8372796803650775E-4</v>
      </c>
      <c r="G1736" s="319">
        <f t="shared" si="175"/>
        <v>5.6999999999999933E-4</v>
      </c>
      <c r="H1736" s="319">
        <f t="shared" si="175"/>
        <v>6.2915636541335113E-4</v>
      </c>
      <c r="I1736" s="319" t="str">
        <f t="shared" si="175"/>
        <v/>
      </c>
      <c r="J1736" s="319" t="str">
        <f t="shared" si="175"/>
        <v/>
      </c>
      <c r="L1736" s="318"/>
    </row>
    <row r="1737" spans="1:12">
      <c r="A1737" s="2" t="s">
        <v>461</v>
      </c>
      <c r="B1737" s="319">
        <f t="shared" si="174"/>
        <v>-5.6960109246573763E-4</v>
      </c>
      <c r="C1737" s="319">
        <f t="shared" ref="C1737:J1737" si="176">IF(AND(ISNUMBER(C416),ISNUMBER(C$410)),(C416-C$410),"")</f>
        <v>-5.0000000000000044E-4</v>
      </c>
      <c r="D1737" s="319">
        <f t="shared" si="176"/>
        <v>-5.0000000000000044E-4</v>
      </c>
      <c r="E1737" s="319">
        <f t="shared" si="176"/>
        <v>-5.2024055775884426E-4</v>
      </c>
      <c r="F1737" s="319">
        <f t="shared" si="176"/>
        <v>-6.2237066210045662E-4</v>
      </c>
      <c r="G1737" s="319">
        <f t="shared" si="176"/>
        <v>-6.1999999999999902E-4</v>
      </c>
      <c r="H1737" s="319">
        <f t="shared" si="176"/>
        <v>-5.5764164083761322E-4</v>
      </c>
      <c r="I1737" s="319" t="str">
        <f t="shared" si="176"/>
        <v/>
      </c>
      <c r="J1737" s="319" t="str">
        <f t="shared" si="176"/>
        <v/>
      </c>
      <c r="L1737" s="318"/>
    </row>
    <row r="1738" spans="1:12">
      <c r="A1738" s="2" t="s">
        <v>467</v>
      </c>
      <c r="B1738" s="319">
        <f t="shared" si="174"/>
        <v>7.3206289269409086E-4</v>
      </c>
      <c r="C1738" s="319">
        <f t="shared" ref="C1738:J1738" si="177">IF(AND(ISNUMBER(C417),ISNUMBER(C$410)),(C417-C$410),"")</f>
        <v>8.0000000000000036E-4</v>
      </c>
      <c r="D1738" s="319">
        <f t="shared" si="177"/>
        <v>8.0000000000000036E-4</v>
      </c>
      <c r="E1738" s="319">
        <f t="shared" si="177"/>
        <v>8.0072426502316232E-4</v>
      </c>
      <c r="F1738" s="319" t="str">
        <f t="shared" si="177"/>
        <v/>
      </c>
      <c r="G1738" s="319">
        <f t="shared" si="177"/>
        <v>8.0000000000000036E-4</v>
      </c>
      <c r="H1738" s="319">
        <f t="shared" si="177"/>
        <v>5.9811585055477567E-4</v>
      </c>
      <c r="I1738" s="319" t="str">
        <f t="shared" si="177"/>
        <v/>
      </c>
      <c r="J1738" s="319" t="str">
        <f t="shared" si="177"/>
        <v/>
      </c>
      <c r="L1738" s="318"/>
    </row>
    <row r="1739" spans="1:12">
      <c r="A1739" s="2" t="s">
        <v>468</v>
      </c>
      <c r="B1739" s="319">
        <f t="shared" si="174"/>
        <v>6.7139499086758814E-4</v>
      </c>
      <c r="C1739" s="319">
        <f t="shared" ref="C1739:J1739" si="178">IF(AND(ISNUMBER(C418),ISNUMBER(C$410)),(C418-C$410),"")</f>
        <v>2.9999999999999992E-4</v>
      </c>
      <c r="D1739" s="319">
        <f t="shared" si="178"/>
        <v>2.9999999999999992E-4</v>
      </c>
      <c r="E1739" s="319" t="str">
        <f t="shared" si="178"/>
        <v/>
      </c>
      <c r="F1739" s="319" t="str">
        <f t="shared" si="178"/>
        <v/>
      </c>
      <c r="G1739" s="319">
        <f t="shared" si="178"/>
        <v>2.9999999999999992E-4</v>
      </c>
      <c r="H1739" s="319">
        <f t="shared" si="178"/>
        <v>0</v>
      </c>
      <c r="I1739" s="319" t="str">
        <f t="shared" si="178"/>
        <v/>
      </c>
      <c r="J1739" s="319" t="str">
        <f t="shared" si="178"/>
        <v/>
      </c>
      <c r="L1739" s="318"/>
    </row>
    <row r="1740" spans="1:12">
      <c r="A1740" s="2" t="s">
        <v>469</v>
      </c>
      <c r="B1740" s="319">
        <f t="shared" si="174"/>
        <v>1.948053356164315E-4</v>
      </c>
      <c r="C1740" s="319">
        <f t="shared" ref="C1740:J1740" si="179">IF(AND(ISNUMBER(C419),ISNUMBER(C$410)),(C419-C$410),"")</f>
        <v>2.0000000000000052E-4</v>
      </c>
      <c r="D1740" s="319">
        <f t="shared" si="179"/>
        <v>2.0000000000000052E-4</v>
      </c>
      <c r="E1740" s="319">
        <f t="shared" si="179"/>
        <v>1.624213245859929E-4</v>
      </c>
      <c r="F1740" s="319" t="str">
        <f t="shared" si="179"/>
        <v/>
      </c>
      <c r="G1740" s="319">
        <f t="shared" si="179"/>
        <v>9.9999999999999395E-5</v>
      </c>
      <c r="H1740" s="319">
        <f t="shared" si="179"/>
        <v>0</v>
      </c>
      <c r="I1740" s="319" t="str">
        <f t="shared" si="179"/>
        <v/>
      </c>
      <c r="J1740" s="319" t="str">
        <f t="shared" si="179"/>
        <v/>
      </c>
      <c r="L1740" s="318"/>
    </row>
    <row r="1741" spans="1:12">
      <c r="A1741" s="2" t="s">
        <v>470</v>
      </c>
      <c r="B1741" s="319">
        <f t="shared" si="174"/>
        <v>2.4119457648403946E-4</v>
      </c>
      <c r="C1741" s="319">
        <f t="shared" ref="C1741:J1741" si="180">IF(AND(ISNUMBER(C420),ISNUMBER(C$410)),(C420-C$410),"")</f>
        <v>2.0000000000000052E-4</v>
      </c>
      <c r="D1741" s="319">
        <f t="shared" si="180"/>
        <v>2.0000000000000052E-4</v>
      </c>
      <c r="E1741" s="319">
        <f t="shared" si="180"/>
        <v>2.033664610243107E-4</v>
      </c>
      <c r="F1741" s="319" t="str">
        <f t="shared" si="180"/>
        <v/>
      </c>
      <c r="G1741" s="319">
        <f t="shared" si="180"/>
        <v>2.0000000000000052E-4</v>
      </c>
      <c r="H1741" s="319">
        <f t="shared" si="180"/>
        <v>2.0906446675227931E-4</v>
      </c>
      <c r="I1741" s="319" t="str">
        <f t="shared" si="180"/>
        <v/>
      </c>
      <c r="J1741" s="319" t="str">
        <f t="shared" si="180"/>
        <v/>
      </c>
      <c r="L1741" s="318"/>
    </row>
    <row r="1742" spans="1:12">
      <c r="A1742" s="2" t="s">
        <v>471</v>
      </c>
      <c r="B1742" s="319">
        <f t="shared" si="174"/>
        <v>8.8737745433848519E-5</v>
      </c>
      <c r="C1742" s="319">
        <f t="shared" ref="C1742:J1742" si="181">IF(AND(ISNUMBER(C421),ISNUMBER(C$410)),(C421-C$410),"")</f>
        <v>9.9999999999999395E-5</v>
      </c>
      <c r="D1742" s="319">
        <f t="shared" si="181"/>
        <v>9.9999999999999395E-5</v>
      </c>
      <c r="E1742" s="319">
        <f t="shared" si="181"/>
        <v>4.800201523757347E-5</v>
      </c>
      <c r="F1742" s="319" t="str">
        <f t="shared" si="181"/>
        <v/>
      </c>
      <c r="G1742" s="319">
        <f t="shared" si="181"/>
        <v>0</v>
      </c>
      <c r="H1742" s="319">
        <f t="shared" si="181"/>
        <v>5.7202107508534314E-5</v>
      </c>
      <c r="I1742" s="319" t="str">
        <f t="shared" si="181"/>
        <v/>
      </c>
      <c r="J1742" s="319" t="str">
        <f t="shared" si="181"/>
        <v/>
      </c>
      <c r="L1742" s="318"/>
    </row>
    <row r="1743" spans="1:12">
      <c r="A1743" s="2" t="s">
        <v>489</v>
      </c>
      <c r="B1743" s="319">
        <f t="shared" si="174"/>
        <v>7.0621746232890983E-4</v>
      </c>
      <c r="C1743" s="319" t="str">
        <f t="shared" ref="C1743:J1743" si="182">IF(AND(ISNUMBER(C422),ISNUMBER(C$410)),(C422-C$410),"")</f>
        <v/>
      </c>
      <c r="D1743" s="319" t="str">
        <f t="shared" si="182"/>
        <v/>
      </c>
      <c r="E1743" s="319">
        <f t="shared" si="182"/>
        <v>8.6685916076375755E-5</v>
      </c>
      <c r="F1743" s="319">
        <f t="shared" si="182"/>
        <v>1.0434691780819433E-3</v>
      </c>
      <c r="G1743" s="319">
        <f t="shared" si="182"/>
        <v>1.4999999999999996E-3</v>
      </c>
      <c r="H1743" s="319">
        <f t="shared" si="182"/>
        <v>8.1619931883297747E-6</v>
      </c>
      <c r="I1743" s="319" t="str">
        <f t="shared" si="182"/>
        <v/>
      </c>
      <c r="J1743" s="319" t="str">
        <f t="shared" si="182"/>
        <v/>
      </c>
      <c r="L1743" s="318"/>
    </row>
    <row r="1744" spans="1:12">
      <c r="A1744" s="2" t="s">
        <v>490</v>
      </c>
      <c r="B1744" s="319">
        <f>IF(AND(ISNUMBER(B424),ISNUMBER(B423)),(B424-B423),"")</f>
        <v>3.7456849128538784E-4</v>
      </c>
      <c r="C1744" s="319">
        <f t="shared" ref="C1744:J1744" si="183">IF(AND(ISNUMBER(C424),ISNUMBER(C423)),(C424-C423),"")</f>
        <v>0</v>
      </c>
      <c r="D1744" s="319">
        <f t="shared" si="183"/>
        <v>0</v>
      </c>
      <c r="E1744" s="319">
        <f t="shared" si="183"/>
        <v>7.3410698079607456E-6</v>
      </c>
      <c r="F1744" s="319">
        <f t="shared" si="183"/>
        <v>-8.8997821353319073E-7</v>
      </c>
      <c r="G1744" s="319">
        <f t="shared" si="183"/>
        <v>0</v>
      </c>
      <c r="H1744" s="319">
        <f t="shared" si="183"/>
        <v>8.3903696270551387E-6</v>
      </c>
      <c r="I1744" s="319" t="str">
        <f t="shared" si="183"/>
        <v/>
      </c>
      <c r="J1744" s="319" t="str">
        <f t="shared" si="183"/>
        <v/>
      </c>
      <c r="L1744" s="318"/>
    </row>
    <row r="1745" spans="1:12">
      <c r="A1745" s="2" t="s">
        <v>491</v>
      </c>
      <c r="B1745" s="319">
        <f>IF(AND(ISNUMBER(B427),ISNUMBER(B425)),(B427-B425),"")</f>
        <v>7.0203072796806484E-3</v>
      </c>
      <c r="C1745" s="319" t="str">
        <f t="shared" ref="C1745:J1745" si="184">IF(AND(ISNUMBER(C427),ISNUMBER(C425)),(C427-C425),"")</f>
        <v/>
      </c>
      <c r="D1745" s="319" t="str">
        <f t="shared" si="184"/>
        <v/>
      </c>
      <c r="E1745" s="319">
        <f t="shared" si="184"/>
        <v>7.7563700001099948E-3</v>
      </c>
      <c r="F1745" s="319">
        <f t="shared" si="184"/>
        <v>6.9569328767116667E-3</v>
      </c>
      <c r="G1745" s="319">
        <f t="shared" si="184"/>
        <v>7.4700000000000009E-3</v>
      </c>
      <c r="H1745" s="319">
        <f t="shared" si="184"/>
        <v>7.4614837789798273E-3</v>
      </c>
      <c r="I1745" s="319" t="str">
        <f t="shared" si="184"/>
        <v/>
      </c>
      <c r="J1745" s="319" t="str">
        <f t="shared" si="184"/>
        <v/>
      </c>
      <c r="L1745" s="318"/>
    </row>
    <row r="1746" spans="1:12">
      <c r="A1746" s="2" t="s">
        <v>492</v>
      </c>
      <c r="B1746" s="319">
        <f>IF(AND(ISNUMBER(B428),ISNUMBER(B422)),(B428-B422),"")</f>
        <v>-3.5487509520560241E-3</v>
      </c>
      <c r="C1746" s="319" t="str">
        <f t="shared" ref="C1746:J1746" si="185">IF(AND(ISNUMBER(C428),ISNUMBER(C422)),(C428-C422),"")</f>
        <v/>
      </c>
      <c r="D1746" s="319" t="str">
        <f t="shared" si="185"/>
        <v/>
      </c>
      <c r="E1746" s="319">
        <f t="shared" si="185"/>
        <v>-2.6606499597951905E-3</v>
      </c>
      <c r="F1746" s="319">
        <f t="shared" si="185"/>
        <v>-4.4207799086762129E-3</v>
      </c>
      <c r="G1746" s="319">
        <f t="shared" si="185"/>
        <v>-4.0299999999999997E-3</v>
      </c>
      <c r="H1746" s="319">
        <f t="shared" si="185"/>
        <v>-6.3097145385146497E-3</v>
      </c>
      <c r="I1746" s="319" t="str">
        <f t="shared" si="185"/>
        <v/>
      </c>
      <c r="J1746" s="319" t="str">
        <f t="shared" si="185"/>
        <v/>
      </c>
      <c r="L1746" s="318"/>
    </row>
    <row r="1747" spans="1:12">
      <c r="A1747" s="2" t="s">
        <v>493</v>
      </c>
      <c r="B1747" s="319">
        <f>IF(AND(ISNUMBER(B430),ISNUMBER(B429)),(B430-B429),"")</f>
        <v>1.766440163240555E-3</v>
      </c>
      <c r="C1747" s="319" t="str">
        <f t="shared" ref="C1747:J1747" si="186">IF(AND(ISNUMBER(C430),ISNUMBER(C429)),(C430-C429),"")</f>
        <v/>
      </c>
      <c r="D1747" s="319" t="str">
        <f t="shared" si="186"/>
        <v/>
      </c>
      <c r="E1747" s="319">
        <f t="shared" si="186"/>
        <v>2.3867573383061407E-3</v>
      </c>
      <c r="F1747" s="319">
        <f t="shared" si="186"/>
        <v>2.8944619863000192E-3</v>
      </c>
      <c r="G1747" s="319">
        <f t="shared" si="186"/>
        <v>2.5900000000000003E-3</v>
      </c>
      <c r="H1747" s="319">
        <f t="shared" si="186"/>
        <v>-1.3877787807814457E-17</v>
      </c>
      <c r="I1747" s="319" t="str">
        <f t="shared" si="186"/>
        <v/>
      </c>
      <c r="J1747" s="319" t="str">
        <f t="shared" si="186"/>
        <v/>
      </c>
      <c r="L1747" s="318"/>
    </row>
    <row r="1748" spans="1:12">
      <c r="H1748" s="119"/>
    </row>
    <row r="1749" spans="1:12">
      <c r="H1749" s="119"/>
    </row>
    <row r="1750" spans="1:12">
      <c r="H1750" s="119"/>
    </row>
    <row r="1751" spans="1:12">
      <c r="H1751" s="119"/>
    </row>
    <row r="1752" spans="1:12">
      <c r="H1752" s="119"/>
    </row>
    <row r="1753" spans="1:12">
      <c r="H1753" s="119"/>
    </row>
    <row r="1754" spans="1:12">
      <c r="H1754" s="119"/>
    </row>
    <row r="1755" spans="1:12">
      <c r="H1755" s="119"/>
    </row>
    <row r="1756" spans="1:12">
      <c r="H1756" s="119"/>
    </row>
    <row r="1757" spans="1:12">
      <c r="A1757" t="s">
        <v>269</v>
      </c>
      <c r="H1757" s="119"/>
    </row>
    <row r="1758" spans="1:12">
      <c r="A1758" s="2"/>
      <c r="B1758" s="10"/>
      <c r="C1758" s="10"/>
      <c r="D1758" s="10"/>
      <c r="E1758" s="10"/>
      <c r="F1758" s="10"/>
      <c r="G1758" s="10"/>
      <c r="H1758" s="10"/>
    </row>
    <row r="1759" spans="1:12">
      <c r="A1759" s="2"/>
      <c r="B1759" s="10" t="s">
        <v>237</v>
      </c>
      <c r="C1759" s="10" t="s">
        <v>249</v>
      </c>
      <c r="D1759" s="10" t="s">
        <v>250</v>
      </c>
      <c r="E1759" s="10" t="s">
        <v>357</v>
      </c>
      <c r="F1759" s="10" t="s">
        <v>304</v>
      </c>
      <c r="G1759" s="10" t="s">
        <v>384</v>
      </c>
      <c r="H1759" s="10" t="str">
        <f>YourData!$J$4</f>
        <v>Tested Prg</v>
      </c>
      <c r="I1759" s="10" t="s">
        <v>415</v>
      </c>
      <c r="J1759" s="10" t="s">
        <v>415</v>
      </c>
    </row>
    <row r="1760" spans="1:12">
      <c r="A1760" s="2" t="s">
        <v>454</v>
      </c>
      <c r="B1760" s="112">
        <f>IF(AND(ISNUMBER(B441),ISNUMBER(B$440)),(B441-B$440),"")</f>
        <v>9.71584081050176</v>
      </c>
      <c r="C1760" s="112">
        <f t="shared" ref="C1760:J1760" si="187">IF(AND(ISNUMBER(C441),ISNUMBER(C$440)),(C441-C$440),"")</f>
        <v>10.25</v>
      </c>
      <c r="D1760" s="112">
        <f t="shared" si="187"/>
        <v>10.25</v>
      </c>
      <c r="E1760" s="112">
        <f t="shared" si="187"/>
        <v>9.9598428181054501</v>
      </c>
      <c r="F1760" s="112">
        <f t="shared" si="187"/>
        <v>10.014840182646743</v>
      </c>
      <c r="G1760" s="112">
        <f t="shared" si="187"/>
        <v>9.8699999999999974</v>
      </c>
      <c r="H1760" s="112">
        <f t="shared" si="187"/>
        <v>10.052080795521569</v>
      </c>
      <c r="I1760" s="112" t="str">
        <f t="shared" si="187"/>
        <v/>
      </c>
      <c r="J1760" s="112" t="str">
        <f t="shared" si="187"/>
        <v/>
      </c>
      <c r="L1760" s="94"/>
    </row>
    <row r="1761" spans="1:12">
      <c r="A1761" s="2" t="s">
        <v>455</v>
      </c>
      <c r="B1761" s="112">
        <f>IF(AND(ISNUMBER(B442),ISNUMBER(B$440)),(B442-B$440),"")</f>
        <v>3.3904429109588961</v>
      </c>
      <c r="C1761" s="112">
        <f t="shared" ref="C1761:J1761" si="188">IF(AND(ISNUMBER(C442),ISNUMBER(C$440)),(C442-C$440),"")</f>
        <v>2.9500000000000028</v>
      </c>
      <c r="D1761" s="112">
        <f t="shared" si="188"/>
        <v>2.9699999999999989</v>
      </c>
      <c r="E1761" s="112">
        <f t="shared" si="188"/>
        <v>3.2493852380509125</v>
      </c>
      <c r="F1761" s="112">
        <f t="shared" si="188"/>
        <v>3.2772831050228106</v>
      </c>
      <c r="G1761" s="112">
        <f t="shared" si="188"/>
        <v>2.009999999999998</v>
      </c>
      <c r="H1761" s="112">
        <f t="shared" si="188"/>
        <v>3.5012399511754282</v>
      </c>
      <c r="I1761" s="112" t="str">
        <f t="shared" si="188"/>
        <v/>
      </c>
      <c r="J1761" s="112" t="str">
        <f t="shared" si="188"/>
        <v/>
      </c>
      <c r="L1761" s="94"/>
    </row>
    <row r="1762" spans="1:12">
      <c r="A1762" s="2" t="s">
        <v>456</v>
      </c>
      <c r="B1762" s="112">
        <f>IF(AND(ISNUMBER(B443),ISNUMBER(B$440)),(B443-B$440),"")</f>
        <v>2.2296104452054237</v>
      </c>
      <c r="C1762" s="112">
        <f t="shared" ref="C1762:J1762" si="189">IF(AND(ISNUMBER(C443),ISNUMBER(C$440)),(C443-C$440),"")</f>
        <v>2.3200000000000003</v>
      </c>
      <c r="D1762" s="112">
        <f t="shared" si="189"/>
        <v>2.3699999999999974</v>
      </c>
      <c r="E1762" s="112">
        <f t="shared" si="189"/>
        <v>2.5851336423558493</v>
      </c>
      <c r="F1762" s="112">
        <f t="shared" si="189"/>
        <v>2.2586757990866175</v>
      </c>
      <c r="G1762" s="112">
        <f t="shared" si="189"/>
        <v>2.7700000000000031</v>
      </c>
      <c r="H1762" s="112">
        <f t="shared" si="189"/>
        <v>18.400172154191146</v>
      </c>
      <c r="I1762" s="112" t="str">
        <f t="shared" si="189"/>
        <v/>
      </c>
      <c r="J1762" s="112" t="str">
        <f t="shared" si="189"/>
        <v/>
      </c>
      <c r="L1762" s="94"/>
    </row>
    <row r="1763" spans="1:12">
      <c r="A1763" s="112" t="s">
        <v>457</v>
      </c>
      <c r="B1763" s="112">
        <f>IF(AND(ISNUMBER(B443),ISNUMBER(B442)),(B443-B442),"")</f>
        <v>-1.1608324657534723</v>
      </c>
      <c r="C1763" s="112">
        <f t="shared" ref="C1763:J1763" si="190">IF(AND(ISNUMBER(C443),ISNUMBER(C442)),(C443-C442),"")</f>
        <v>-0.63000000000000256</v>
      </c>
      <c r="D1763" s="112">
        <f t="shared" si="190"/>
        <v>-0.60000000000000142</v>
      </c>
      <c r="E1763" s="112">
        <f t="shared" si="190"/>
        <v>-0.6642515956950632</v>
      </c>
      <c r="F1763" s="112">
        <f t="shared" si="190"/>
        <v>-1.0186073059361931</v>
      </c>
      <c r="G1763" s="112">
        <f t="shared" si="190"/>
        <v>0.76000000000000512</v>
      </c>
      <c r="H1763" s="112">
        <f t="shared" si="190"/>
        <v>14.898932203015718</v>
      </c>
      <c r="I1763" s="112" t="str">
        <f t="shared" si="190"/>
        <v/>
      </c>
      <c r="J1763" s="112" t="str">
        <f t="shared" si="190"/>
        <v/>
      </c>
      <c r="L1763" s="94"/>
    </row>
    <row r="1764" spans="1:12">
      <c r="A1764" s="112" t="s">
        <v>458</v>
      </c>
      <c r="B1764" s="112">
        <f>IF(AND(ISNUMBER(B444),ISNUMBER(B$440)),(B444-B$440),"")</f>
        <v>2.4701719406391831</v>
      </c>
      <c r="C1764" s="112">
        <f t="shared" ref="C1764:J1764" si="191">IF(AND(ISNUMBER(C444),ISNUMBER(C$440)),(C444-C$440),"")</f>
        <v>2.4299999999999997</v>
      </c>
      <c r="D1764" s="112">
        <f t="shared" si="191"/>
        <v>2.4499999999999957</v>
      </c>
      <c r="E1764" s="112">
        <f t="shared" si="191"/>
        <v>2.556582550812216</v>
      </c>
      <c r="F1764" s="112">
        <f t="shared" si="191"/>
        <v>2.470547945205503</v>
      </c>
      <c r="G1764" s="112">
        <f t="shared" si="191"/>
        <v>2.8500000000000014</v>
      </c>
      <c r="H1764" s="112">
        <f t="shared" si="191"/>
        <v>18.877468737542877</v>
      </c>
      <c r="I1764" s="112" t="str">
        <f t="shared" si="191"/>
        <v/>
      </c>
      <c r="J1764" s="112" t="str">
        <f t="shared" si="191"/>
        <v/>
      </c>
      <c r="L1764" s="94"/>
    </row>
    <row r="1765" spans="1:12">
      <c r="A1765" s="112" t="s">
        <v>459</v>
      </c>
      <c r="B1765" s="112">
        <f>IF(AND(ISNUMBER(B443),ISNUMBER(B444)),(B443-B444),"")</f>
        <v>-0.24056149543375938</v>
      </c>
      <c r="C1765" s="112">
        <f t="shared" ref="C1765:J1765" si="192">IF(AND(ISNUMBER(C443),ISNUMBER(C444)),(C443-C444),"")</f>
        <v>-0.10999999999999943</v>
      </c>
      <c r="D1765" s="112">
        <f t="shared" si="192"/>
        <v>-7.9999999999998295E-2</v>
      </c>
      <c r="E1765" s="112">
        <f t="shared" si="192"/>
        <v>2.8551091543633333E-2</v>
      </c>
      <c r="F1765" s="112">
        <f t="shared" si="192"/>
        <v>-0.2118721461188855</v>
      </c>
      <c r="G1765" s="112">
        <f t="shared" si="192"/>
        <v>-7.9999999999998295E-2</v>
      </c>
      <c r="H1765" s="112">
        <f t="shared" si="192"/>
        <v>-0.47729658335173042</v>
      </c>
      <c r="I1765" s="112" t="str">
        <f t="shared" si="192"/>
        <v/>
      </c>
      <c r="J1765" s="112" t="str">
        <f t="shared" si="192"/>
        <v/>
      </c>
      <c r="L1765" s="94"/>
    </row>
    <row r="1766" spans="1:12">
      <c r="A1766" s="2" t="s">
        <v>460</v>
      </c>
      <c r="B1766" s="112">
        <f t="shared" ref="B1766:B1773" si="193">IF(AND(ISNUMBER(B445),ISNUMBER(B$440)),(B445-B$440),"")</f>
        <v>-3.1309044748858241</v>
      </c>
      <c r="C1766" s="112">
        <f t="shared" ref="C1766:J1766" si="194">IF(AND(ISNUMBER(C445),ISNUMBER(C$440)),(C445-C$440),"")</f>
        <v>-2.8099999999999952</v>
      </c>
      <c r="D1766" s="112">
        <f t="shared" si="194"/>
        <v>-2.730000000000004</v>
      </c>
      <c r="E1766" s="112">
        <f t="shared" si="194"/>
        <v>-3.418214664028568</v>
      </c>
      <c r="F1766" s="112">
        <f t="shared" si="194"/>
        <v>-3.5099315068494761</v>
      </c>
      <c r="G1766" s="112">
        <f t="shared" si="194"/>
        <v>-3.3699999999999974</v>
      </c>
      <c r="H1766" s="112">
        <f t="shared" si="194"/>
        <v>-3.3436459671957834</v>
      </c>
      <c r="I1766" s="112" t="str">
        <f t="shared" si="194"/>
        <v/>
      </c>
      <c r="J1766" s="112" t="str">
        <f t="shared" si="194"/>
        <v/>
      </c>
      <c r="L1766" s="94"/>
    </row>
    <row r="1767" spans="1:12">
      <c r="A1767" s="2" t="s">
        <v>461</v>
      </c>
      <c r="B1767" s="112">
        <f t="shared" si="193"/>
        <v>-7.5813861187215963</v>
      </c>
      <c r="C1767" s="112">
        <f t="shared" ref="C1767:J1767" si="195">IF(AND(ISNUMBER(C446),ISNUMBER(C$440)),(C446-C$440),"")</f>
        <v>-6.769999999999996</v>
      </c>
      <c r="D1767" s="112">
        <f t="shared" si="195"/>
        <v>-6.7899999999999991</v>
      </c>
      <c r="E1767" s="112">
        <f t="shared" si="195"/>
        <v>-6.2218610014084419</v>
      </c>
      <c r="F1767" s="112">
        <f t="shared" si="195"/>
        <v>-6.9551369862997703</v>
      </c>
      <c r="G1767" s="112">
        <f t="shared" si="195"/>
        <v>-6.7199999999999989</v>
      </c>
      <c r="H1767" s="112">
        <f t="shared" si="195"/>
        <v>-6.5704833139655889</v>
      </c>
      <c r="I1767" s="112" t="str">
        <f t="shared" si="195"/>
        <v/>
      </c>
      <c r="J1767" s="112" t="str">
        <f t="shared" si="195"/>
        <v/>
      </c>
      <c r="L1767" s="94"/>
    </row>
    <row r="1768" spans="1:12">
      <c r="A1768" s="2" t="s">
        <v>467</v>
      </c>
      <c r="B1768" s="112">
        <f t="shared" si="193"/>
        <v>2.1560376255706188</v>
      </c>
      <c r="C1768" s="112">
        <f t="shared" ref="C1768:J1768" si="196">IF(AND(ISNUMBER(C447),ISNUMBER(C$440)),(C447-C$440),"")</f>
        <v>3.9500000000000028</v>
      </c>
      <c r="D1768" s="112">
        <f t="shared" si="196"/>
        <v>3.9699999999999989</v>
      </c>
      <c r="E1768" s="112">
        <f t="shared" si="196"/>
        <v>3.9571927993806568</v>
      </c>
      <c r="F1768" s="112" t="str">
        <f t="shared" si="196"/>
        <v/>
      </c>
      <c r="G1768" s="112">
        <f t="shared" si="196"/>
        <v>4.0799999999999983</v>
      </c>
      <c r="H1768" s="112">
        <f t="shared" si="196"/>
        <v>5.7489236549955862</v>
      </c>
      <c r="I1768" s="112" t="str">
        <f t="shared" si="196"/>
        <v/>
      </c>
      <c r="J1768" s="112" t="str">
        <f t="shared" si="196"/>
        <v/>
      </c>
      <c r="L1768" s="94"/>
    </row>
    <row r="1769" spans="1:12">
      <c r="A1769" s="2" t="s">
        <v>468</v>
      </c>
      <c r="B1769" s="112">
        <f t="shared" si="193"/>
        <v>1.8822388470317151</v>
      </c>
      <c r="C1769" s="112">
        <f t="shared" ref="C1769:J1769" si="197">IF(AND(ISNUMBER(C448),ISNUMBER(C$440)),(C448-C$440),"")</f>
        <v>1.3900000000000006</v>
      </c>
      <c r="D1769" s="112">
        <f t="shared" si="197"/>
        <v>1.3500000000000014</v>
      </c>
      <c r="E1769" s="112" t="str">
        <f t="shared" si="197"/>
        <v/>
      </c>
      <c r="F1769" s="112" t="str">
        <f t="shared" si="197"/>
        <v/>
      </c>
      <c r="G1769" s="112">
        <f t="shared" si="197"/>
        <v>1.8200000000000003</v>
      </c>
      <c r="H1769" s="112">
        <f t="shared" si="197"/>
        <v>0</v>
      </c>
      <c r="I1769" s="112" t="str">
        <f t="shared" si="197"/>
        <v/>
      </c>
      <c r="J1769" s="112" t="str">
        <f t="shared" si="197"/>
        <v/>
      </c>
      <c r="L1769" s="94"/>
    </row>
    <row r="1770" spans="1:12">
      <c r="A1770" s="2" t="s">
        <v>469</v>
      </c>
      <c r="B1770" s="112">
        <f t="shared" si="193"/>
        <v>0.164507899543473</v>
      </c>
      <c r="C1770" s="112">
        <f t="shared" ref="C1770:J1770" si="198">IF(AND(ISNUMBER(C449),ISNUMBER(C$440)),(C449-C$440),"")</f>
        <v>0.88000000000000256</v>
      </c>
      <c r="D1770" s="112">
        <f t="shared" si="198"/>
        <v>0.68999999999999773</v>
      </c>
      <c r="E1770" s="112">
        <f t="shared" si="198"/>
        <v>0.80676081215198536</v>
      </c>
      <c r="F1770" s="112" t="str">
        <f t="shared" si="198"/>
        <v/>
      </c>
      <c r="G1770" s="112">
        <f t="shared" si="198"/>
        <v>0.82999999999999829</v>
      </c>
      <c r="H1770" s="112">
        <f t="shared" si="198"/>
        <v>0</v>
      </c>
      <c r="I1770" s="112" t="str">
        <f t="shared" si="198"/>
        <v/>
      </c>
      <c r="J1770" s="112" t="str">
        <f t="shared" si="198"/>
        <v/>
      </c>
      <c r="L1770" s="94"/>
    </row>
    <row r="1771" spans="1:12">
      <c r="A1771" s="2" t="s">
        <v>470</v>
      </c>
      <c r="B1771" s="112">
        <f t="shared" si="193"/>
        <v>0.20708473744288369</v>
      </c>
      <c r="C1771" s="112">
        <f t="shared" ref="C1771:J1771" si="199">IF(AND(ISNUMBER(C450),ISNUMBER(C$440)),(C450-C$440),"")</f>
        <v>0.91000000000000369</v>
      </c>
      <c r="D1771" s="112">
        <f t="shared" si="199"/>
        <v>1.019999999999996</v>
      </c>
      <c r="E1771" s="112">
        <f t="shared" si="199"/>
        <v>1.008884475323697</v>
      </c>
      <c r="F1771" s="112" t="str">
        <f t="shared" si="199"/>
        <v/>
      </c>
      <c r="G1771" s="112">
        <f t="shared" si="199"/>
        <v>1.240000000000002</v>
      </c>
      <c r="H1771" s="112">
        <f t="shared" si="199"/>
        <v>3.6920689532539726</v>
      </c>
      <c r="I1771" s="112" t="str">
        <f t="shared" si="199"/>
        <v/>
      </c>
      <c r="J1771" s="112" t="str">
        <f t="shared" si="199"/>
        <v/>
      </c>
      <c r="L1771" s="94"/>
    </row>
    <row r="1772" spans="1:12">
      <c r="A1772" s="2" t="s">
        <v>471</v>
      </c>
      <c r="B1772" s="112">
        <f t="shared" si="193"/>
        <v>-0.28509143835612605</v>
      </c>
      <c r="C1772" s="112">
        <f t="shared" ref="C1772:J1772" si="200">IF(AND(ISNUMBER(C451),ISNUMBER(C$440)),(C451-C$440),"")</f>
        <v>0.20000000000000284</v>
      </c>
      <c r="D1772" s="112">
        <f t="shared" si="200"/>
        <v>0.28999999999999915</v>
      </c>
      <c r="E1772" s="112">
        <f t="shared" si="200"/>
        <v>0.2374914948821143</v>
      </c>
      <c r="F1772" s="112" t="str">
        <f t="shared" si="200"/>
        <v/>
      </c>
      <c r="G1772" s="112">
        <f t="shared" si="200"/>
        <v>0.29999999999999716</v>
      </c>
      <c r="H1772" s="112">
        <f t="shared" si="200"/>
        <v>2.2766984543282476</v>
      </c>
      <c r="I1772" s="112" t="str">
        <f t="shared" si="200"/>
        <v/>
      </c>
      <c r="J1772" s="112" t="str">
        <f t="shared" si="200"/>
        <v/>
      </c>
      <c r="L1772" s="94"/>
    </row>
    <row r="1773" spans="1:12">
      <c r="A1773" s="2" t="s">
        <v>489</v>
      </c>
      <c r="B1773" s="112">
        <f t="shared" si="193"/>
        <v>17.911262100456398</v>
      </c>
      <c r="C1773" s="112" t="str">
        <f t="shared" ref="C1773:J1773" si="201">IF(AND(ISNUMBER(C452),ISNUMBER(C$440)),(C452-C$440),"")</f>
        <v/>
      </c>
      <c r="D1773" s="112" t="str">
        <f t="shared" si="201"/>
        <v/>
      </c>
      <c r="E1773" s="112">
        <f t="shared" si="201"/>
        <v>10.606230253133432</v>
      </c>
      <c r="F1773" s="112">
        <f t="shared" si="201"/>
        <v>18.115753424659552</v>
      </c>
      <c r="G1773" s="112">
        <f t="shared" si="201"/>
        <v>15.799999999999997</v>
      </c>
      <c r="H1773" s="112">
        <f t="shared" si="201"/>
        <v>9.8023380338058033</v>
      </c>
      <c r="I1773" s="112" t="str">
        <f t="shared" si="201"/>
        <v/>
      </c>
      <c r="J1773" s="112" t="str">
        <f t="shared" si="201"/>
        <v/>
      </c>
      <c r="L1773" s="94"/>
    </row>
    <row r="1774" spans="1:12">
      <c r="A1774" s="2" t="s">
        <v>490</v>
      </c>
      <c r="B1774" s="112">
        <f>IF(AND(ISNUMBER(B454),ISNUMBER(B453)),(B454-B453),"")</f>
        <v>-2.3475590686273549</v>
      </c>
      <c r="C1774" s="112">
        <f t="shared" ref="C1774:J1774" si="202">IF(AND(ISNUMBER(C454),ISNUMBER(C453)),(C454-C453),"")</f>
        <v>-0.10999999999999943</v>
      </c>
      <c r="D1774" s="112">
        <f t="shared" si="202"/>
        <v>-0.10999999999999943</v>
      </c>
      <c r="E1774" s="112">
        <f t="shared" si="202"/>
        <v>0.1141728008953109</v>
      </c>
      <c r="F1774" s="112">
        <f t="shared" si="202"/>
        <v>-1.0620915032731659E-2</v>
      </c>
      <c r="G1774" s="112">
        <f t="shared" si="202"/>
        <v>0.10999999999999943</v>
      </c>
      <c r="H1774" s="112">
        <f t="shared" si="202"/>
        <v>0.11791424193833677</v>
      </c>
      <c r="I1774" s="112" t="str">
        <f t="shared" si="202"/>
        <v/>
      </c>
      <c r="J1774" s="112" t="str">
        <f t="shared" si="202"/>
        <v/>
      </c>
      <c r="L1774" s="94"/>
    </row>
    <row r="1775" spans="1:12">
      <c r="A1775" s="2" t="s">
        <v>491</v>
      </c>
      <c r="B1775" s="112">
        <f>IF(AND(ISNUMBER(B457),ISNUMBER(B455)),(B457-B455),"")</f>
        <v>-8.4070569178079779</v>
      </c>
      <c r="C1775" s="112" t="str">
        <f t="shared" ref="C1775:J1775" si="203">IF(AND(ISNUMBER(C457),ISNUMBER(C455)),(C457-C455),"")</f>
        <v/>
      </c>
      <c r="D1775" s="112" t="str">
        <f t="shared" si="203"/>
        <v/>
      </c>
      <c r="E1775" s="112">
        <f t="shared" si="203"/>
        <v>-6.4104709905247432</v>
      </c>
      <c r="F1775" s="112">
        <f t="shared" si="203"/>
        <v>-10.088127853884934</v>
      </c>
      <c r="G1775" s="112">
        <f t="shared" si="203"/>
        <v>-14.800000000000004</v>
      </c>
      <c r="H1775" s="112">
        <f t="shared" si="203"/>
        <v>-7.0174159796775371</v>
      </c>
      <c r="I1775" s="112" t="str">
        <f t="shared" si="203"/>
        <v/>
      </c>
      <c r="J1775" s="112" t="str">
        <f t="shared" si="203"/>
        <v/>
      </c>
      <c r="L1775" s="94"/>
    </row>
    <row r="1776" spans="1:12">
      <c r="A1776" s="2" t="s">
        <v>492</v>
      </c>
      <c r="B1776" s="112">
        <f>IF(AND(ISNUMBER(B458),ISNUMBER(B452)),(B458-B452),"")</f>
        <v>-19.79618232876696</v>
      </c>
      <c r="C1776" s="112" t="str">
        <f t="shared" ref="C1776:J1776" si="204">IF(AND(ISNUMBER(C458),ISNUMBER(C452)),(C458-C452),"")</f>
        <v/>
      </c>
      <c r="D1776" s="112" t="str">
        <f t="shared" si="204"/>
        <v/>
      </c>
      <c r="E1776" s="112">
        <f t="shared" si="204"/>
        <v>-10.224303760837557</v>
      </c>
      <c r="F1776" s="112">
        <f t="shared" si="204"/>
        <v>-24.490296803649507</v>
      </c>
      <c r="G1776" s="112">
        <f t="shared" si="204"/>
        <v>-24.129999999999995</v>
      </c>
      <c r="H1776" s="112">
        <f t="shared" si="204"/>
        <v>-36.281357219218208</v>
      </c>
      <c r="I1776" s="112" t="str">
        <f t="shared" si="204"/>
        <v/>
      </c>
      <c r="J1776" s="112" t="str">
        <f t="shared" si="204"/>
        <v/>
      </c>
      <c r="L1776" s="94"/>
    </row>
    <row r="1777" spans="1:27">
      <c r="A1777" s="2" t="s">
        <v>493</v>
      </c>
      <c r="B1777" s="112">
        <f>IF(AND(ISNUMBER(B460),ISNUMBER(B459)),(B460-B459),"")</f>
        <v>-11.896106038813087</v>
      </c>
      <c r="C1777" s="112" t="str">
        <f t="shared" ref="C1777:J1777" si="205">IF(AND(ISNUMBER(C460),ISNUMBER(C459)),(C460-C459),"")</f>
        <v/>
      </c>
      <c r="D1777" s="112" t="str">
        <f t="shared" si="205"/>
        <v/>
      </c>
      <c r="E1777" s="112">
        <f t="shared" si="205"/>
        <v>-7.6765904296201484</v>
      </c>
      <c r="F1777" s="112">
        <f t="shared" si="205"/>
        <v>-3.17625570775607</v>
      </c>
      <c r="G1777" s="112">
        <f t="shared" si="205"/>
        <v>-14.620000000000001</v>
      </c>
      <c r="H1777" s="112">
        <f t="shared" si="205"/>
        <v>-13.277667303600566</v>
      </c>
      <c r="I1777" s="112" t="str">
        <f t="shared" si="205"/>
        <v/>
      </c>
      <c r="J1777" s="112" t="str">
        <f t="shared" si="205"/>
        <v/>
      </c>
      <c r="L1777" s="94"/>
    </row>
    <row r="1782" spans="1:27">
      <c r="A1782" s="55" t="s">
        <v>391</v>
      </c>
    </row>
    <row r="1785" spans="1:27">
      <c r="B1785" s="10"/>
    </row>
    <row r="1786" spans="1:27">
      <c r="B1786" s="10"/>
    </row>
    <row r="1787" spans="1:27">
      <c r="A1787" t="s">
        <v>351</v>
      </c>
    </row>
    <row r="1788" spans="1:27">
      <c r="A1788" s="2"/>
      <c r="B1788" s="10"/>
      <c r="C1788" s="10"/>
      <c r="D1788" s="10"/>
      <c r="E1788" s="10"/>
      <c r="F1788" s="10"/>
      <c r="G1788" s="10"/>
      <c r="H1788" s="10"/>
    </row>
    <row r="1789" spans="1:27">
      <c r="A1789" s="2"/>
      <c r="B1789" s="10" t="s">
        <v>237</v>
      </c>
      <c r="C1789" s="10" t="s">
        <v>249</v>
      </c>
      <c r="D1789" s="10" t="s">
        <v>250</v>
      </c>
      <c r="E1789" s="10" t="s">
        <v>357</v>
      </c>
      <c r="F1789" s="10" t="s">
        <v>304</v>
      </c>
      <c r="G1789" s="10" t="s">
        <v>384</v>
      </c>
      <c r="H1789" s="10" t="str">
        <f>YourData!$J$4</f>
        <v>Tested Prg</v>
      </c>
      <c r="I1789" s="10" t="s">
        <v>415</v>
      </c>
      <c r="J1789" s="10" t="s">
        <v>415</v>
      </c>
    </row>
    <row r="1790" spans="1:27">
      <c r="A1790" s="2" t="s">
        <v>454</v>
      </c>
      <c r="B1790" s="891">
        <f>IF(AND(ISNUMBER(B1051),ISNUMBER(B$1050)),(B1051-B$1050),"")</f>
        <v>968.3644875039754</v>
      </c>
      <c r="C1790" s="891">
        <f>IF(AND(ISNUMBER(E1051),ISNUMBER(E$1050)),(E1051-E$1050),"")</f>
        <v>1019</v>
      </c>
      <c r="D1790" s="891">
        <f>IF(AND(ISNUMBER(H1051),ISNUMBER(H$1050)),(H1051-H$1050),"")</f>
        <v>993</v>
      </c>
      <c r="E1790" s="891">
        <f>IF(AND(ISNUMBER(K1051),ISNUMBER(K$1050)),(K1051-K$1050),"")</f>
        <v>640.95913304050009</v>
      </c>
      <c r="F1790" s="891">
        <f>IF(AND(ISNUMBER(N1051),ISNUMBER(N$1050)),(N1051-N$1050),"")</f>
        <v>721</v>
      </c>
      <c r="G1790" s="891">
        <f>IF(AND(ISNUMBER(Q1051),ISNUMBER(Q$1050)),(Q1051-Q$1050),"")</f>
        <v>614</v>
      </c>
      <c r="H1790" s="891">
        <f>IF(AND(ISNUMBER(T1051),ISNUMBER(T$1050)),(T1051-T$1050),"")</f>
        <v>576.05581343012818</v>
      </c>
      <c r="I1790" s="891" t="str">
        <f>IF(AND(ISNUMBER(W1051),ISNUMBER(W$1050)),(W1051-W$1050),"")</f>
        <v/>
      </c>
      <c r="J1790" s="891" t="str">
        <f>IF(AND(ISNUMBER(Z1051),ISNUMBER(Z$1050)),(Z1051-Z$1050),"")</f>
        <v/>
      </c>
      <c r="N1790" s="114"/>
      <c r="O1790" s="114"/>
      <c r="Q1790" s="114"/>
      <c r="R1790" s="114"/>
      <c r="T1790" s="114"/>
      <c r="U1790" s="114"/>
      <c r="V1790" s="114"/>
      <c r="W1790" s="114"/>
      <c r="X1790" s="114"/>
      <c r="Y1790" s="114"/>
      <c r="Z1790" s="114"/>
      <c r="AA1790" s="114"/>
    </row>
    <row r="1791" spans="1:27">
      <c r="A1791" s="2" t="s">
        <v>455</v>
      </c>
      <c r="B1791" s="891">
        <f>IF(AND(ISNUMBER(B1052),ISNUMBER(B$1050)),(B1052-B$1050),"")</f>
        <v>1402.1615356183192</v>
      </c>
      <c r="C1791" s="891">
        <f>IF(AND(ISNUMBER(E1052),ISNUMBER(E$1050)),(E1052-E$1050),"")</f>
        <v>1352</v>
      </c>
      <c r="D1791" s="891">
        <f>IF(AND(ISNUMBER(H1052),ISNUMBER(H$1050)),(H1052-H$1050),"")</f>
        <v>1379</v>
      </c>
      <c r="E1791" s="891">
        <f>IF(AND(ISNUMBER(K1052),ISNUMBER(K$1050)),(K1052-K$1050),"")</f>
        <v>1054.5669696992009</v>
      </c>
      <c r="F1791" s="891">
        <f>IF(AND(ISNUMBER(N1052),ISNUMBER(N$1050)),(N1052-N$1050),"")</f>
        <v>1172</v>
      </c>
      <c r="G1791" s="891">
        <f>IF(AND(ISNUMBER(Q1052),ISNUMBER(Q$1050)),(Q1052-Q$1050),"")</f>
        <v>1327</v>
      </c>
      <c r="H1791" s="891">
        <f>IF(AND(ISNUMBER(T1052),ISNUMBER(T$1050)),(T1052-T$1050),"")</f>
        <v>992.71451343736044</v>
      </c>
      <c r="I1791" s="891" t="str">
        <f>IF(AND(ISNUMBER(W1052),ISNUMBER(W$1050)),(W1052-W$1050),"")</f>
        <v/>
      </c>
      <c r="J1791" s="891" t="str">
        <f>IF(AND(ISNUMBER(Z1052),ISNUMBER(Z$1050)),(Z1052-Z$1050),"")</f>
        <v/>
      </c>
      <c r="N1791" s="114"/>
      <c r="O1791" s="114"/>
      <c r="Q1791" s="114"/>
      <c r="R1791" s="114"/>
      <c r="T1791" s="114"/>
      <c r="U1791" s="114"/>
    </row>
    <row r="1792" spans="1:27">
      <c r="A1792" s="2" t="s">
        <v>456</v>
      </c>
      <c r="B1792" s="891">
        <f>IF(AND(ISNUMBER(B1053),ISNUMBER(B$1050)),(B1053-B$1050),"")</f>
        <v>1720.6639535603426</v>
      </c>
      <c r="C1792" s="891">
        <f>IF(AND(ISNUMBER(E1053),ISNUMBER(E$1050)),(E1053-E$1050),"")</f>
        <v>1648</v>
      </c>
      <c r="D1792" s="891">
        <f>IF(AND(ISNUMBER(H1053),ISNUMBER(H$1050)),(H1053-H$1050),"")</f>
        <v>1805</v>
      </c>
      <c r="E1792" s="891">
        <f>IF(AND(ISNUMBER(K1053),ISNUMBER(K$1050)),(K1053-K$1050),"")</f>
        <v>1414.2502173212997</v>
      </c>
      <c r="F1792" s="891">
        <f>IF(AND(ISNUMBER(N1053),ISNUMBER(N$1050)),(N1053-N$1050),"")</f>
        <v>1535</v>
      </c>
      <c r="G1792" s="891">
        <f>IF(AND(ISNUMBER(Q1053),ISNUMBER(Q$1050)),(Q1053-Q$1050),"")</f>
        <v>1787</v>
      </c>
      <c r="H1792" s="891">
        <f>IF(AND(ISNUMBER(T1053),ISNUMBER(T$1050)),(T1053-T$1050),"")</f>
        <v>1360.1477944359667</v>
      </c>
      <c r="I1792" s="891" t="str">
        <f>IF(AND(ISNUMBER(W1053),ISNUMBER(W$1050)),(W1053-W$1050),"")</f>
        <v/>
      </c>
      <c r="J1792" s="891" t="str">
        <f>IF(AND(ISNUMBER(Z1053),ISNUMBER(Z$1050)),(Z1053-Z$1050),"")</f>
        <v/>
      </c>
      <c r="N1792" s="114"/>
      <c r="O1792" s="114"/>
      <c r="Q1792" s="114"/>
      <c r="R1792" s="114"/>
      <c r="T1792" s="114"/>
      <c r="U1792" s="114"/>
    </row>
    <row r="1793" spans="1:21">
      <c r="A1793" s="112" t="s">
        <v>457</v>
      </c>
      <c r="B1793" s="891">
        <f>IF(AND(ISNUMBER(B1053),ISNUMBER(B1052)),(B1053-B1052),"")</f>
        <v>318.50241794202338</v>
      </c>
      <c r="C1793" s="891">
        <f>IF(AND(ISNUMBER(E1053),ISNUMBER(E1052)),(E1053-E1052),"")</f>
        <v>296</v>
      </c>
      <c r="D1793" s="891">
        <f>IF(AND(ISNUMBER(H1053),ISNUMBER(H1052)),(H1053-H1052),"")</f>
        <v>426</v>
      </c>
      <c r="E1793" s="891">
        <f>IF(AND(ISNUMBER(K1053),ISNUMBER(K1052)),(K1053-K1052),"")</f>
        <v>359.68324762209886</v>
      </c>
      <c r="F1793" s="891">
        <f>IF(AND(ISNUMBER(N1053),ISNUMBER(N1052)),(N1053-N1052),"")</f>
        <v>363</v>
      </c>
      <c r="G1793" s="891">
        <f>IF(AND(ISNUMBER(Q1053),ISNUMBER(Q1052)),(Q1053-Q1052),"")</f>
        <v>460</v>
      </c>
      <c r="H1793" s="891">
        <f>IF(AND(ISNUMBER(T1053),ISNUMBER(T1052)),(T1053-T1052),"")</f>
        <v>367.43328099860628</v>
      </c>
      <c r="I1793" s="891" t="str">
        <f>IF(AND(ISNUMBER(W1053),ISNUMBER(W1052)),(W1053-W1052),"")</f>
        <v/>
      </c>
      <c r="J1793" s="891" t="str">
        <f>IF(AND(ISNUMBER(Z1053),ISNUMBER(Z1052)),(Z1053-Z1052),"")</f>
        <v/>
      </c>
      <c r="N1793" s="114"/>
      <c r="O1793" s="114"/>
      <c r="R1793" s="114"/>
      <c r="T1793" s="114"/>
      <c r="U1793" s="114"/>
    </row>
    <row r="1794" spans="1:21">
      <c r="A1794" s="112" t="s">
        <v>458</v>
      </c>
      <c r="B1794" s="891">
        <f>IF(AND(ISNUMBER(B1054),ISNUMBER(B$1050)),(B1054-B$1050),"")</f>
        <v>1554.8647652256695</v>
      </c>
      <c r="C1794" s="891">
        <f>IF(AND(ISNUMBER(E1054),ISNUMBER(E$1050)),(E1054-E$1050),"")</f>
        <v>1594</v>
      </c>
      <c r="D1794" s="891">
        <f>IF(AND(ISNUMBER(H1054),ISNUMBER(H$1050)),(H1054-H$1050),"")</f>
        <v>1588</v>
      </c>
      <c r="E1794" s="891">
        <f>IF(AND(ISNUMBER(K1054),ISNUMBER(K$1050)),(K1054-K$1050),"")</f>
        <v>1234.3106243532002</v>
      </c>
      <c r="F1794" s="891">
        <f>IF(AND(ISNUMBER(N1054),ISNUMBER(N$1050)),(N1054-N$1050),"")</f>
        <v>1345</v>
      </c>
      <c r="G1794" s="891">
        <f>IF(AND(ISNUMBER(Q1054),ISNUMBER(Q$1050)),(Q1054-Q$1050),"")</f>
        <v>1553</v>
      </c>
      <c r="H1794" s="891">
        <f>IF(AND(ISNUMBER(T1054),ISNUMBER(T$1050)),(T1054-T$1050),"")</f>
        <v>1360.1477944359667</v>
      </c>
      <c r="I1794" s="891" t="str">
        <f>IF(AND(ISNUMBER(W1054),ISNUMBER(W$1050)),(W1054-W$1050),"")</f>
        <v/>
      </c>
      <c r="J1794" s="891" t="str">
        <f>IF(AND(ISNUMBER(Z1054),ISNUMBER(Z$1050)),(Z1054-Z$1050),"")</f>
        <v/>
      </c>
      <c r="N1794" s="114"/>
      <c r="O1794" s="114"/>
      <c r="R1794" s="114"/>
      <c r="T1794" s="114"/>
      <c r="U1794" s="114"/>
    </row>
    <row r="1795" spans="1:21">
      <c r="A1795" s="112" t="s">
        <v>459</v>
      </c>
      <c r="B1795" s="891">
        <f>IF(AND(ISNUMBER(B1053),ISNUMBER(B1054)),(B1053-B1054),"")</f>
        <v>165.79918833467309</v>
      </c>
      <c r="C1795" s="891">
        <f>IF(AND(ISNUMBER(E1053),ISNUMBER(E1054)),(E1053-E1054),"")</f>
        <v>54</v>
      </c>
      <c r="D1795" s="891">
        <f>IF(AND(ISNUMBER(H1053),ISNUMBER(H1054)),(H1053-H1054),"")</f>
        <v>217</v>
      </c>
      <c r="E1795" s="891">
        <f>IF(AND(ISNUMBER(K1053),ISNUMBER(K1054)),(K1053-K1054),"")</f>
        <v>179.93959296809953</v>
      </c>
      <c r="F1795" s="891">
        <f>IF(AND(ISNUMBER(N1053),ISNUMBER(N1054)),(N1053-N1054),"")</f>
        <v>190</v>
      </c>
      <c r="G1795" s="891">
        <f>IF(AND(ISNUMBER(Q1053),ISNUMBER(Q1054)),(Q1053-Q1054),"")</f>
        <v>234</v>
      </c>
      <c r="H1795" s="891">
        <f>IF(AND(ISNUMBER(T1053),ISNUMBER(T1054)),(T1053-T1054),"")</f>
        <v>0</v>
      </c>
      <c r="I1795" s="891" t="str">
        <f>IF(AND(ISNUMBER(W1053),ISNUMBER(W1054)),(W1053-W1054),"")</f>
        <v/>
      </c>
      <c r="J1795" s="891" t="str">
        <f>IF(AND(ISNUMBER(Z1053),ISNUMBER(Z1054)),(Z1053-Z1054),"")</f>
        <v/>
      </c>
      <c r="N1795" s="114"/>
      <c r="O1795" s="114"/>
      <c r="R1795" s="114"/>
      <c r="T1795" s="114"/>
      <c r="U1795" s="114"/>
    </row>
    <row r="1796" spans="1:21">
      <c r="A1796" s="2" t="s">
        <v>460</v>
      </c>
      <c r="B1796" s="891">
        <f t="shared" ref="B1796:B1803" si="206">IF(AND(ISNUMBER(B1055),ISNUMBER(B$1050)),(B1055-B$1050),"")</f>
        <v>0.85194168084126431</v>
      </c>
      <c r="C1796" s="891">
        <f t="shared" ref="C1796:C1803" si="207">IF(AND(ISNUMBER(E1055),ISNUMBER(E$1050)),(E1055-E$1050),"")</f>
        <v>90</v>
      </c>
      <c r="D1796" s="891">
        <f t="shared" ref="D1796:D1803" si="208">IF(AND(ISNUMBER(H1055),ISNUMBER(H$1050)),(H1055-H$1050),"")</f>
        <v>0</v>
      </c>
      <c r="E1796" s="891">
        <f t="shared" ref="E1796:E1803" si="209">IF(AND(ISNUMBER(K1055),ISNUMBER(K$1050)),(K1055-K$1050),"")</f>
        <v>2.1836929008713923E-3</v>
      </c>
      <c r="F1796" s="891">
        <f t="shared" ref="F1796:F1803" si="210">IF(AND(ISNUMBER(N1055),ISNUMBER(N$1050)),(N1055-N$1050),"")</f>
        <v>0</v>
      </c>
      <c r="G1796" s="891">
        <f t="shared" ref="G1796:G1803" si="211">IF(AND(ISNUMBER(Q1055),ISNUMBER(Q$1050)),(Q1055-Q$1050),"")</f>
        <v>-2</v>
      </c>
      <c r="H1796" s="891">
        <f t="shared" ref="H1796:H1803" si="212">IF(AND(ISNUMBER(T1055),ISNUMBER(T$1050)),(T1055-T$1050),"")</f>
        <v>-9.2247193970251828E-3</v>
      </c>
      <c r="I1796" s="891" t="str">
        <f t="shared" ref="I1796:I1803" si="213">IF(AND(ISNUMBER(W1055),ISNUMBER(W$1050)),(W1055-W$1050),"")</f>
        <v/>
      </c>
      <c r="J1796" s="891" t="str">
        <f t="shared" ref="J1796:J1803" si="214">IF(AND(ISNUMBER(Z1055),ISNUMBER(Z$1050)),(Z1055-Z$1050),"")</f>
        <v/>
      </c>
      <c r="N1796" s="114"/>
      <c r="O1796" s="114"/>
      <c r="Q1796" s="114"/>
      <c r="R1796" s="114"/>
      <c r="T1796" s="114"/>
      <c r="U1796" s="114"/>
    </row>
    <row r="1797" spans="1:21">
      <c r="A1797" s="2" t="s">
        <v>461</v>
      </c>
      <c r="B1797" s="891">
        <f t="shared" si="206"/>
        <v>1143.4651129168324</v>
      </c>
      <c r="C1797" s="891">
        <f t="shared" si="207"/>
        <v>1172</v>
      </c>
      <c r="D1797" s="891">
        <f t="shared" si="208"/>
        <v>1124</v>
      </c>
      <c r="E1797" s="891">
        <f t="shared" si="209"/>
        <v>844.41859855900111</v>
      </c>
      <c r="F1797" s="891">
        <f t="shared" si="210"/>
        <v>931</v>
      </c>
      <c r="G1797" s="891">
        <f t="shared" si="211"/>
        <v>1214</v>
      </c>
      <c r="H1797" s="891">
        <f t="shared" si="212"/>
        <v>780.41600179479428</v>
      </c>
      <c r="I1797" s="891" t="str">
        <f t="shared" si="213"/>
        <v/>
      </c>
      <c r="J1797" s="891" t="str">
        <f t="shared" si="214"/>
        <v/>
      </c>
      <c r="N1797" s="114"/>
      <c r="O1797" s="114"/>
      <c r="Q1797" s="114"/>
      <c r="R1797" s="114"/>
      <c r="T1797" s="114"/>
      <c r="U1797" s="114"/>
    </row>
    <row r="1798" spans="1:21">
      <c r="A1798" s="2" t="s">
        <v>467</v>
      </c>
      <c r="B1798" s="891">
        <f t="shared" si="206"/>
        <v>1.8306604180033901</v>
      </c>
      <c r="C1798" s="891">
        <f t="shared" si="207"/>
        <v>0</v>
      </c>
      <c r="D1798" s="891">
        <f t="shared" si="208"/>
        <v>75</v>
      </c>
      <c r="E1798" s="891">
        <f t="shared" si="209"/>
        <v>-1.7555994418216869E-6</v>
      </c>
      <c r="F1798" s="891" t="str">
        <f t="shared" si="210"/>
        <v/>
      </c>
      <c r="G1798" s="891">
        <f t="shared" si="211"/>
        <v>-29</v>
      </c>
      <c r="H1798" s="891">
        <f t="shared" si="212"/>
        <v>-1.1575866665225476E-7</v>
      </c>
      <c r="I1798" s="891" t="str">
        <f t="shared" si="213"/>
        <v/>
      </c>
      <c r="J1798" s="891" t="str">
        <f t="shared" si="214"/>
        <v/>
      </c>
      <c r="N1798" s="114"/>
      <c r="O1798" s="114"/>
      <c r="Q1798" s="114"/>
      <c r="R1798" s="114"/>
      <c r="T1798" s="114"/>
      <c r="U1798" s="114"/>
    </row>
    <row r="1799" spans="1:21">
      <c r="A1799" s="2" t="s">
        <v>468</v>
      </c>
      <c r="B1799" s="891">
        <f t="shared" si="206"/>
        <v>1.8306604180033901</v>
      </c>
      <c r="C1799" s="891">
        <f t="shared" si="207"/>
        <v>0</v>
      </c>
      <c r="D1799" s="891">
        <f t="shared" si="208"/>
        <v>0</v>
      </c>
      <c r="E1799" s="891" t="str">
        <f t="shared" si="209"/>
        <v/>
      </c>
      <c r="F1799" s="891" t="str">
        <f t="shared" si="210"/>
        <v/>
      </c>
      <c r="G1799" s="891">
        <f t="shared" si="211"/>
        <v>1</v>
      </c>
      <c r="H1799" s="891">
        <f t="shared" si="212"/>
        <v>0</v>
      </c>
      <c r="I1799" s="891" t="str">
        <f t="shared" si="213"/>
        <v/>
      </c>
      <c r="J1799" s="891" t="str">
        <f t="shared" si="214"/>
        <v/>
      </c>
      <c r="N1799" s="114"/>
      <c r="O1799" s="114"/>
      <c r="Q1799" s="114"/>
      <c r="R1799" s="114"/>
      <c r="T1799" s="114"/>
      <c r="U1799" s="114"/>
    </row>
    <row r="1800" spans="1:21">
      <c r="A1800" s="2" t="s">
        <v>469</v>
      </c>
      <c r="B1800" s="891">
        <f t="shared" si="206"/>
        <v>0</v>
      </c>
      <c r="C1800" s="891">
        <f t="shared" si="207"/>
        <v>0</v>
      </c>
      <c r="D1800" s="891">
        <f t="shared" si="208"/>
        <v>0</v>
      </c>
      <c r="E1800" s="891">
        <f t="shared" si="209"/>
        <v>0</v>
      </c>
      <c r="F1800" s="891" t="str">
        <f t="shared" si="210"/>
        <v/>
      </c>
      <c r="G1800" s="891">
        <f t="shared" si="211"/>
        <v>0</v>
      </c>
      <c r="H1800" s="891">
        <f t="shared" si="212"/>
        <v>0</v>
      </c>
      <c r="I1800" s="891" t="str">
        <f t="shared" si="213"/>
        <v/>
      </c>
      <c r="J1800" s="891" t="str">
        <f t="shared" si="214"/>
        <v/>
      </c>
      <c r="N1800" s="114"/>
      <c r="O1800" s="114"/>
      <c r="Q1800" s="114"/>
      <c r="R1800" s="114"/>
      <c r="T1800" s="114"/>
      <c r="U1800" s="114"/>
    </row>
    <row r="1801" spans="1:21">
      <c r="A1801" s="2" t="s">
        <v>470</v>
      </c>
      <c r="B1801" s="891">
        <f t="shared" si="206"/>
        <v>0</v>
      </c>
      <c r="C1801" s="891">
        <f t="shared" si="207"/>
        <v>0</v>
      </c>
      <c r="D1801" s="891">
        <f t="shared" si="208"/>
        <v>0</v>
      </c>
      <c r="E1801" s="891">
        <f t="shared" si="209"/>
        <v>-1.0004441719502211E-10</v>
      </c>
      <c r="F1801" s="891" t="str">
        <f t="shared" si="210"/>
        <v/>
      </c>
      <c r="G1801" s="891">
        <f t="shared" si="211"/>
        <v>0</v>
      </c>
      <c r="H1801" s="891">
        <f t="shared" si="212"/>
        <v>-5.6388671509921551E-11</v>
      </c>
      <c r="I1801" s="891" t="str">
        <f t="shared" si="213"/>
        <v/>
      </c>
      <c r="J1801" s="891" t="str">
        <f t="shared" si="214"/>
        <v/>
      </c>
      <c r="N1801" s="114"/>
      <c r="O1801" s="114"/>
      <c r="Q1801" s="114"/>
      <c r="R1801" s="114"/>
      <c r="T1801" s="114"/>
      <c r="U1801" s="114"/>
    </row>
    <row r="1802" spans="1:21">
      <c r="A1802" s="2" t="s">
        <v>471</v>
      </c>
      <c r="B1802" s="891">
        <f t="shared" si="206"/>
        <v>0</v>
      </c>
      <c r="C1802" s="891">
        <f t="shared" si="207"/>
        <v>0</v>
      </c>
      <c r="D1802" s="891">
        <f t="shared" si="208"/>
        <v>0</v>
      </c>
      <c r="E1802" s="891">
        <f t="shared" si="209"/>
        <v>0</v>
      </c>
      <c r="F1802" s="891" t="str">
        <f t="shared" si="210"/>
        <v/>
      </c>
      <c r="G1802" s="891">
        <f t="shared" si="211"/>
        <v>-87</v>
      </c>
      <c r="H1802" s="891">
        <f t="shared" si="212"/>
        <v>1.4551915228366852E-11</v>
      </c>
      <c r="I1802" s="891" t="str">
        <f t="shared" si="213"/>
        <v/>
      </c>
      <c r="J1802" s="891" t="str">
        <f t="shared" si="214"/>
        <v/>
      </c>
      <c r="N1802" s="114"/>
      <c r="O1802" s="114"/>
      <c r="Q1802" s="114"/>
      <c r="R1802" s="114"/>
      <c r="T1802" s="114"/>
      <c r="U1802" s="114"/>
    </row>
    <row r="1803" spans="1:21">
      <c r="A1803" s="2" t="s">
        <v>489</v>
      </c>
      <c r="B1803" s="891">
        <f t="shared" si="206"/>
        <v>-1459.5539439853874</v>
      </c>
      <c r="C1803" s="891">
        <f t="shared" si="207"/>
        <v>-1133</v>
      </c>
      <c r="D1803" s="891">
        <f t="shared" si="208"/>
        <v>-1177</v>
      </c>
      <c r="E1803" s="891">
        <f t="shared" si="209"/>
        <v>-1501.1724408339887</v>
      </c>
      <c r="F1803" s="891">
        <f t="shared" si="210"/>
        <v>-1755</v>
      </c>
      <c r="G1803" s="891">
        <f t="shared" si="211"/>
        <v>-1274</v>
      </c>
      <c r="H1803" s="891">
        <f t="shared" si="212"/>
        <v>-1557.6048444046264</v>
      </c>
      <c r="I1803" s="891" t="str">
        <f t="shared" si="213"/>
        <v/>
      </c>
      <c r="J1803" s="891" t="str">
        <f t="shared" si="214"/>
        <v/>
      </c>
      <c r="N1803" s="114"/>
      <c r="O1803" s="114"/>
      <c r="Q1803" s="114"/>
      <c r="R1803" s="114"/>
      <c r="T1803" s="114"/>
      <c r="U1803" s="114"/>
    </row>
    <row r="1804" spans="1:21">
      <c r="A1804" s="2" t="s">
        <v>490</v>
      </c>
      <c r="B1804" s="891">
        <f>IF(AND(ISNUMBER(B1063),ISNUMBER(B1062)),(B1063-B1062),"")</f>
        <v>1038.4136281133397</v>
      </c>
      <c r="C1804" s="891">
        <f>IF(AND(ISNUMBER(E1063),ISNUMBER(E1062)),(E1063-E1062),"")</f>
        <v>1159</v>
      </c>
      <c r="D1804" s="891">
        <f>IF(AND(ISNUMBER(H1063),ISNUMBER(H1062)),(H1063-H1062),"")</f>
        <v>1162</v>
      </c>
      <c r="E1804" s="891">
        <f>IF(AND(ISNUMBER(K1063),ISNUMBER(K1062)),(K1063-K1062),"")</f>
        <v>1011.116194032169</v>
      </c>
      <c r="F1804" s="891">
        <f>IF(AND(ISNUMBER(N1063),ISNUMBER(N1062)),(N1063-N1062),"")</f>
        <v>1009</v>
      </c>
      <c r="G1804" s="891">
        <f>IF(AND(ISNUMBER(Q1063),ISNUMBER(Q1062)),(Q1063-Q1062),"")</f>
        <v>1070</v>
      </c>
      <c r="H1804" s="891">
        <f>IF(AND(ISNUMBER(T1063),ISNUMBER(T1062)),(T1063-T1062),"")</f>
        <v>1012.2676722201086</v>
      </c>
      <c r="I1804" s="891" t="str">
        <f>IF(AND(ISNUMBER(W1063),ISNUMBER(W1062)),(W1063-W1062),"")</f>
        <v/>
      </c>
      <c r="J1804" s="891" t="str">
        <f>IF(AND(ISNUMBER(Z1063),ISNUMBER(Z1062)),(Z1063-Z1062),"")</f>
        <v/>
      </c>
      <c r="N1804" s="114"/>
      <c r="O1804" s="114"/>
      <c r="Q1804" s="114"/>
      <c r="R1804" s="114"/>
      <c r="T1804" s="114"/>
      <c r="U1804" s="114"/>
    </row>
    <row r="1805" spans="1:21">
      <c r="A1805" s="2" t="s">
        <v>491</v>
      </c>
      <c r="B1805" s="891">
        <f>IF(AND(ISNUMBER(B1066),ISNUMBER(B1064)),(B1066-B1064),"")</f>
        <v>-1668.6417470918586</v>
      </c>
      <c r="C1805" s="891">
        <f>IF(AND(ISNUMBER(E1066),ISNUMBER(E1064)),(E1066-E1064),"")</f>
        <v>-1451</v>
      </c>
      <c r="D1805" s="891">
        <f>IF(AND(ISNUMBER(H1066),ISNUMBER(H1064)),(H1066-H1064),"")</f>
        <v>-1483</v>
      </c>
      <c r="E1805" s="891">
        <f>IF(AND(ISNUMBER(K1066),ISNUMBER(K1064)),(K1066-K1064),"")</f>
        <v>-1530.9547319340072</v>
      </c>
      <c r="F1805" s="891">
        <f>IF(AND(ISNUMBER(N1066),ISNUMBER(N1064)),(N1066-N1064),"")</f>
        <v>-1625</v>
      </c>
      <c r="G1805" s="891">
        <f>IF(AND(ISNUMBER(Q1066),ISNUMBER(Q1064)),(Q1066-Q1064),"")</f>
        <v>-1099</v>
      </c>
      <c r="H1805" s="891">
        <f>IF(AND(ISNUMBER(T1066),ISNUMBER(T1064)),(T1066-T1064),"")</f>
        <v>-1673.5770238686364</v>
      </c>
      <c r="I1805" s="891" t="str">
        <f>IF(AND(ISNUMBER(W1066),ISNUMBER(W1064)),(W1066-W1064),"")</f>
        <v/>
      </c>
      <c r="J1805" s="891" t="str">
        <f>IF(AND(ISNUMBER(Z1066),ISNUMBER(Z1064)),(Z1066-Z1064),"")</f>
        <v/>
      </c>
      <c r="N1805" s="114"/>
      <c r="O1805" s="114"/>
      <c r="Q1805" s="114"/>
      <c r="R1805" s="114"/>
      <c r="T1805" s="114"/>
      <c r="U1805" s="114"/>
    </row>
    <row r="1806" spans="1:21">
      <c r="A1806" s="2" t="s">
        <v>492</v>
      </c>
      <c r="B1806" s="891">
        <f>IF(AND(ISNUMBER(B1067),ISNUMBER(B1062)),(B1067-B1062),"")</f>
        <v>-2138.1545786625256</v>
      </c>
      <c r="C1806" s="891">
        <f>IF(AND(ISNUMBER(E1067),ISNUMBER(E1062)),(E1067-E1062),"")</f>
        <v>-2372</v>
      </c>
      <c r="D1806" s="891">
        <f>IF(AND(ISNUMBER(H1067),ISNUMBER(H1062)),(H1067-H1062),"")</f>
        <v>-2370</v>
      </c>
      <c r="E1806" s="891">
        <f>IF(AND(ISNUMBER(K1067),ISNUMBER(K1062)),(K1067-K1062),"")</f>
        <v>-2227.6393913845786</v>
      </c>
      <c r="F1806" s="891">
        <f>IF(AND(ISNUMBER(N1067),ISNUMBER(N1062)),(N1067-N1062),"")</f>
        <v>-2185</v>
      </c>
      <c r="G1806" s="891">
        <f>IF(AND(ISNUMBER(Q1067),ISNUMBER(Q1062)),(Q1067-Q1062),"")</f>
        <v>-2185</v>
      </c>
      <c r="H1806" s="891">
        <f>IF(AND(ISNUMBER(T1067),ISNUMBER(T1062)),(T1067-T1062),"")</f>
        <v>-1971.68453948754</v>
      </c>
      <c r="I1806" s="891" t="str">
        <f>IF(AND(ISNUMBER(W1067),ISNUMBER(W1062)),(W1067-W1062),"")</f>
        <v/>
      </c>
      <c r="J1806" s="891" t="str">
        <f>IF(AND(ISNUMBER(Z1067),ISNUMBER(Z1062)),(Z1067-Z1062),"")</f>
        <v/>
      </c>
      <c r="N1806" s="114"/>
      <c r="O1806" s="114"/>
      <c r="Q1806" s="114"/>
      <c r="R1806" s="114"/>
      <c r="T1806" s="114"/>
      <c r="U1806" s="114"/>
    </row>
    <row r="1807" spans="1:21">
      <c r="A1807" s="2" t="s">
        <v>493</v>
      </c>
      <c r="B1807" s="891">
        <f>IF(AND(ISNUMBER(B1069),ISNUMBER(B1068)),(B1069-B1068),"")</f>
        <v>-1494.1291365557972</v>
      </c>
      <c r="C1807" s="891">
        <f>IF(AND(ISNUMBER(E1069),ISNUMBER(E1068)),(E1069-E1068),"")</f>
        <v>-1593</v>
      </c>
      <c r="D1807" s="891">
        <f>IF(AND(ISNUMBER(H1069),ISNUMBER(H1068)),(H1069-H1068),"")</f>
        <v>-1593</v>
      </c>
      <c r="E1807" s="891">
        <f>IF(AND(ISNUMBER(K1069),ISNUMBER(K1068)),(K1069-K1068),"")</f>
        <v>-914.64645384757478</v>
      </c>
      <c r="F1807" s="891">
        <f>IF(AND(ISNUMBER(N1069),ISNUMBER(N1068)),(N1069-N1068),"")</f>
        <v>-1495</v>
      </c>
      <c r="G1807" s="891">
        <f>IF(AND(ISNUMBER(Q1069),ISNUMBER(Q1068)),(Q1069-Q1068),"")</f>
        <v>-1514</v>
      </c>
      <c r="H1807" s="891">
        <f>IF(AND(ISNUMBER(T1069),ISNUMBER(T1068)),(T1069-T1068),"")</f>
        <v>-1194.1443103679785</v>
      </c>
      <c r="I1807" s="891" t="str">
        <f>IF(AND(ISNUMBER(W1069),ISNUMBER(W1068)),(W1069-W1068),"")</f>
        <v/>
      </c>
      <c r="J1807" s="891" t="str">
        <f>IF(AND(ISNUMBER(Z1069),ISNUMBER(Z1068)),(Z1069-Z1068),"")</f>
        <v/>
      </c>
      <c r="N1807" s="114"/>
      <c r="O1807" s="114"/>
      <c r="Q1807" s="114"/>
      <c r="R1807" s="114"/>
      <c r="T1807" s="114"/>
      <c r="U1807" s="114"/>
    </row>
    <row r="1817" spans="1:16">
      <c r="A1817" t="s">
        <v>352</v>
      </c>
    </row>
    <row r="1818" spans="1:16">
      <c r="A1818" s="2"/>
      <c r="B1818" s="10"/>
      <c r="C1818" s="10"/>
      <c r="D1818" s="10"/>
      <c r="E1818" s="10"/>
      <c r="F1818" s="10"/>
      <c r="G1818" s="10"/>
      <c r="H1818" s="10"/>
    </row>
    <row r="1819" spans="1:16">
      <c r="A1819" s="2"/>
      <c r="B1819" s="10" t="s">
        <v>237</v>
      </c>
      <c r="C1819" s="10" t="s">
        <v>249</v>
      </c>
      <c r="D1819" s="10" t="s">
        <v>250</v>
      </c>
      <c r="E1819" s="10" t="s">
        <v>357</v>
      </c>
      <c r="F1819" s="10" t="s">
        <v>304</v>
      </c>
      <c r="G1819" s="10" t="s">
        <v>384</v>
      </c>
      <c r="H1819" s="10" t="str">
        <f>YourData!$J$4</f>
        <v>Tested Prg</v>
      </c>
      <c r="I1819" s="10" t="s">
        <v>415</v>
      </c>
      <c r="J1819" s="10" t="s">
        <v>415</v>
      </c>
    </row>
    <row r="1820" spans="1:16">
      <c r="A1820" s="2" t="s">
        <v>454</v>
      </c>
      <c r="B1820" s="114">
        <f>IF(AND(ISNUMBER(B1081),ISNUMBER(B$1080)),(B1081-B$1080),"")</f>
        <v>-183.10000000000218</v>
      </c>
      <c r="C1820" s="114">
        <f>IF(AND(ISNUMBER(E1081),ISNUMBER(E$1080)),(E1081-E$1080),"")</f>
        <v>-123</v>
      </c>
      <c r="D1820" s="114">
        <f>IF(AND(ISNUMBER(H1081),ISNUMBER(H$1080)),(H1081-H$1080),"")</f>
        <v>-86</v>
      </c>
      <c r="E1820" s="114">
        <f>IF(AND(ISNUMBER(K1081),ISNUMBER(K$1080)),(K1081-K$1080),"")</f>
        <v>-254.34839438041672</v>
      </c>
      <c r="F1820" s="114">
        <f>IF(AND(ISNUMBER(N1081),ISNUMBER(N$1080)),(N1081-N$1080),"")</f>
        <v>-379</v>
      </c>
      <c r="G1820" s="114">
        <f>IF(AND(ISNUMBER(Q1081),ISNUMBER(Q$1080)),(Q1081-Q$1080),"")</f>
        <v>-259</v>
      </c>
      <c r="H1820" s="114">
        <f>IF(AND(ISNUMBER(T1081),ISNUMBER(T$1080)),(T1081-T$1080),"")</f>
        <v>-318.34899917818257</v>
      </c>
      <c r="I1820" s="114" t="str">
        <f>IF(AND(ISNUMBER(W1081),ISNUMBER(W$1080)),(W1081-W$1080),"")</f>
        <v/>
      </c>
      <c r="J1820" s="114" t="str">
        <f>IF(AND(ISNUMBER(Z1081),ISNUMBER(Z$1080)),(Z1081-Z$1080),"")</f>
        <v/>
      </c>
      <c r="L1820" s="114"/>
      <c r="M1820" s="114"/>
      <c r="O1820" s="114"/>
      <c r="P1820" s="114"/>
    </row>
    <row r="1821" spans="1:16">
      <c r="A1821" s="2" t="s">
        <v>455</v>
      </c>
      <c r="B1821" s="114">
        <f>IF(AND(ISNUMBER(B1082),ISNUMBER(B$1080)),(B1082-B$1080),"")</f>
        <v>8038.1999999999971</v>
      </c>
      <c r="C1821" s="114">
        <f>IF(AND(ISNUMBER(E1082),ISNUMBER(E$1080)),(E1082-E$1080),"")</f>
        <v>7916</v>
      </c>
      <c r="D1821" s="114">
        <f>IF(AND(ISNUMBER(H1082),ISNUMBER(H$1080)),(H1082-H$1080),"")</f>
        <v>7867</v>
      </c>
      <c r="E1821" s="114">
        <f>IF(AND(ISNUMBER(K1082),ISNUMBER(K$1080)),(K1082-K$1080),"")</f>
        <v>8441.2774625860839</v>
      </c>
      <c r="F1821" s="114">
        <f>IF(AND(ISNUMBER(N1082),ISNUMBER(N$1080)),(N1082-N$1080),"")</f>
        <v>7677</v>
      </c>
      <c r="G1821" s="114">
        <f>IF(AND(ISNUMBER(Q1082),ISNUMBER(Q$1080)),(Q1082-Q$1080),"")</f>
        <v>8059</v>
      </c>
      <c r="H1821" s="114">
        <f>IF(AND(ISNUMBER(T1082),ISNUMBER(T$1080)),(T1082-T$1080),"")</f>
        <v>8064.9404533276356</v>
      </c>
      <c r="I1821" s="114" t="str">
        <f>IF(AND(ISNUMBER(W1082),ISNUMBER(W$1080)),(W1082-W$1080),"")</f>
        <v/>
      </c>
      <c r="J1821" s="114" t="str">
        <f>IF(AND(ISNUMBER(Z1082),ISNUMBER(Z$1080)),(Z1082-Z$1080),"")</f>
        <v/>
      </c>
      <c r="L1821" s="114"/>
      <c r="M1821" s="114"/>
      <c r="O1821" s="114"/>
      <c r="P1821" s="114"/>
    </row>
    <row r="1822" spans="1:16">
      <c r="A1822" s="2" t="s">
        <v>456</v>
      </c>
      <c r="B1822" s="114">
        <f>IF(AND(ISNUMBER(B1083),ISNUMBER(B$1080)),(B1083-B$1080),"")</f>
        <v>9948.6999999999971</v>
      </c>
      <c r="C1822" s="114">
        <f>IF(AND(ISNUMBER(E1083),ISNUMBER(E$1080)),(E1083-E$1080),"")</f>
        <v>10207</v>
      </c>
      <c r="D1822" s="114">
        <f>IF(AND(ISNUMBER(H1083),ISNUMBER(H$1080)),(H1083-H$1080),"")</f>
        <v>11285</v>
      </c>
      <c r="E1822" s="114">
        <f>IF(AND(ISNUMBER(K1083),ISNUMBER(K$1080)),(K1083-K$1080),"")</f>
        <v>11233.97194181164</v>
      </c>
      <c r="F1822" s="114">
        <f>IF(AND(ISNUMBER(N1083),ISNUMBER(N$1080)),(N1083-N$1080),"")</f>
        <v>10540</v>
      </c>
      <c r="G1822" s="114">
        <f>IF(AND(ISNUMBER(Q1083),ISNUMBER(Q$1080)),(Q1083-Q$1080),"")</f>
        <v>10513</v>
      </c>
      <c r="H1822" s="114">
        <f>IF(AND(ISNUMBER(T1083),ISNUMBER(T$1080)),(T1083-T$1080),"")</f>
        <v>11228.907456129426</v>
      </c>
      <c r="I1822" s="114" t="str">
        <f>IF(AND(ISNUMBER(W1083),ISNUMBER(W$1080)),(W1083-W$1080),"")</f>
        <v/>
      </c>
      <c r="J1822" s="114" t="str">
        <f>IF(AND(ISNUMBER(Z1083),ISNUMBER(Z$1080)),(Z1083-Z$1080),"")</f>
        <v/>
      </c>
      <c r="L1822" s="114"/>
      <c r="M1822" s="114"/>
      <c r="O1822" s="114"/>
      <c r="P1822" s="114"/>
    </row>
    <row r="1823" spans="1:16">
      <c r="A1823" s="112" t="s">
        <v>457</v>
      </c>
      <c r="B1823" s="114">
        <f>IF(AND(ISNUMBER(B1083),ISNUMBER(B1082)),(B1083-B1082),"")</f>
        <v>1910.5</v>
      </c>
      <c r="C1823" s="114">
        <f>IF(AND(ISNUMBER(E1083),ISNUMBER(E1082)),(E1083-E1082),"")</f>
        <v>2291</v>
      </c>
      <c r="D1823" s="114">
        <f>IF(AND(ISNUMBER(H1083),ISNUMBER(H1082)),(H1083-H1082),"")</f>
        <v>3418</v>
      </c>
      <c r="E1823" s="114">
        <f>IF(AND(ISNUMBER(K1083),ISNUMBER(K1082)),(K1083-K1082),"")</f>
        <v>2792.6944792255563</v>
      </c>
      <c r="F1823" s="114">
        <f>IF(AND(ISNUMBER(N1083),ISNUMBER(N1082)),(N1083-N1082),"")</f>
        <v>2863</v>
      </c>
      <c r="G1823" s="114">
        <f>IF(AND(ISNUMBER(Q1083),ISNUMBER(Q1082)),(Q1083-Q1082),"")</f>
        <v>2454</v>
      </c>
      <c r="H1823" s="114">
        <f>IF(AND(ISNUMBER(T1083),ISNUMBER(T1082)),(T1083-T1082),"")</f>
        <v>3163.9670028017899</v>
      </c>
      <c r="I1823" s="114" t="str">
        <f>IF(AND(ISNUMBER(W1083),ISNUMBER(W1082)),(W1083-W1082),"")</f>
        <v/>
      </c>
      <c r="J1823" s="114" t="str">
        <f>IF(AND(ISNUMBER(Z1083),ISNUMBER(Z1082)),(Z1083-Z1082),"")</f>
        <v/>
      </c>
      <c r="L1823" s="114"/>
      <c r="M1823" s="114"/>
    </row>
    <row r="1824" spans="1:16">
      <c r="A1824" s="112" t="s">
        <v>458</v>
      </c>
      <c r="B1824" s="114">
        <f>IF(AND(ISNUMBER(B1084),ISNUMBER(B$1080)),(B1084-B$1080),"")</f>
        <v>9551.5</v>
      </c>
      <c r="C1824" s="114">
        <f>IF(AND(ISNUMBER(E1084),ISNUMBER(E$1080)),(E1084-E$1080),"")</f>
        <v>8883</v>
      </c>
      <c r="D1824" s="114">
        <f>IF(AND(ISNUMBER(H1084),ISNUMBER(H$1080)),(H1084-H$1080),"")</f>
        <v>8881</v>
      </c>
      <c r="E1824" s="114">
        <f>IF(AND(ISNUMBER(K1084),ISNUMBER(K$1080)),(K1084-K$1080),"")</f>
        <v>9356.9767909174734</v>
      </c>
      <c r="F1824" s="114">
        <f>IF(AND(ISNUMBER(N1084),ISNUMBER(N$1080)),(N1084-N$1080),"")</f>
        <v>9483</v>
      </c>
      <c r="G1824" s="114">
        <f>IF(AND(ISNUMBER(Q1084),ISNUMBER(Q$1080)),(Q1084-Q$1080),"")</f>
        <v>9272</v>
      </c>
      <c r="H1824" s="114">
        <f>IF(AND(ISNUMBER(T1084),ISNUMBER(T$1080)),(T1084-T$1080),"")</f>
        <v>11344.834256635884</v>
      </c>
      <c r="I1824" s="114" t="str">
        <f>IF(AND(ISNUMBER(W1084),ISNUMBER(W$1080)),(W1084-W$1080),"")</f>
        <v/>
      </c>
      <c r="J1824" s="114" t="str">
        <f>IF(AND(ISNUMBER(Z1084),ISNUMBER(Z$1080)),(Z1084-Z$1080),"")</f>
        <v/>
      </c>
      <c r="L1824" s="114"/>
      <c r="M1824" s="114"/>
    </row>
    <row r="1825" spans="1:16">
      <c r="A1825" s="112" t="s">
        <v>459</v>
      </c>
      <c r="B1825" s="114">
        <f>IF(AND(ISNUMBER(B1083),ISNUMBER(B1084)),(B1083-B1084),"")</f>
        <v>397.19999999999709</v>
      </c>
      <c r="C1825" s="114">
        <f>IF(AND(ISNUMBER(E1083),ISNUMBER(E1084)),(E1083-E1084),"")</f>
        <v>1324</v>
      </c>
      <c r="D1825" s="114">
        <f>IF(AND(ISNUMBER(H1083),ISNUMBER(H1084)),(H1083-H1084),"")</f>
        <v>2404</v>
      </c>
      <c r="E1825" s="114">
        <f>IF(AND(ISNUMBER(K1083),ISNUMBER(K1084)),(K1083-K1084),"")</f>
        <v>1876.9951508941667</v>
      </c>
      <c r="F1825" s="114">
        <f>IF(AND(ISNUMBER(N1083),ISNUMBER(N1084)),(N1083-N1084),"")</f>
        <v>1057</v>
      </c>
      <c r="G1825" s="114">
        <f>IF(AND(ISNUMBER(Q1083),ISNUMBER(Q1084)),(Q1083-Q1084),"")</f>
        <v>1241</v>
      </c>
      <c r="H1825" s="114">
        <f>IF(AND(ISNUMBER(T1083),ISNUMBER(T1084)),(T1083-T1084),"")</f>
        <v>-115.92680050645868</v>
      </c>
      <c r="I1825" s="114" t="str">
        <f>IF(AND(ISNUMBER(W1083),ISNUMBER(W1084)),(W1083-W1084),"")</f>
        <v/>
      </c>
      <c r="J1825" s="114" t="str">
        <f>IF(AND(ISNUMBER(Z1083),ISNUMBER(Z1084)),(Z1083-Z1084),"")</f>
        <v/>
      </c>
      <c r="L1825" s="114"/>
      <c r="M1825" s="114"/>
    </row>
    <row r="1826" spans="1:16">
      <c r="A1826" s="2" t="s">
        <v>460</v>
      </c>
      <c r="B1826" s="114">
        <f t="shared" ref="B1826:B1833" si="215">IF(AND(ISNUMBER(B1085),ISNUMBER(B$1080)),(B1085-B$1080),"")</f>
        <v>9.9999999998544808E-2</v>
      </c>
      <c r="C1826" s="114">
        <f t="shared" ref="C1826:C1833" si="216">IF(AND(ISNUMBER(E1085),ISNUMBER(E$1080)),(E1085-E$1080),"")</f>
        <v>0</v>
      </c>
      <c r="D1826" s="114">
        <f t="shared" ref="D1826:D1833" si="217">IF(AND(ISNUMBER(H1085),ISNUMBER(H$1080)),(H1085-H$1080),"")</f>
        <v>0</v>
      </c>
      <c r="E1826" s="114">
        <f t="shared" ref="E1826:E1833" si="218">IF(AND(ISNUMBER(K1085),ISNUMBER(K$1080)),(K1085-K$1080),"")</f>
        <v>-3.7973952566972002E-4</v>
      </c>
      <c r="F1826" s="114">
        <f t="shared" ref="F1826:F1833" si="219">IF(AND(ISNUMBER(N1085),ISNUMBER(N$1080)),(N1085-N$1080),"")</f>
        <v>0</v>
      </c>
      <c r="G1826" s="114">
        <f t="shared" ref="G1826:G1833" si="220">IF(AND(ISNUMBER(Q1085),ISNUMBER(Q$1080)),(Q1085-Q$1080),"")</f>
        <v>-32</v>
      </c>
      <c r="H1826" s="114">
        <f t="shared" ref="H1826:H1833" si="221">IF(AND(ISNUMBER(T1085),ISNUMBER(T$1080)),(T1085-T$1080),"")</f>
        <v>-4.8351347890275065E-2</v>
      </c>
      <c r="I1826" s="114" t="str">
        <f t="shared" ref="I1826:I1833" si="222">IF(AND(ISNUMBER(W1085),ISNUMBER(W$1080)),(W1085-W$1080),"")</f>
        <v/>
      </c>
      <c r="J1826" s="114" t="str">
        <f t="shared" ref="J1826:J1833" si="223">IF(AND(ISNUMBER(Z1085),ISNUMBER(Z$1080)),(Z1085-Z$1080),"")</f>
        <v/>
      </c>
      <c r="L1826" s="114"/>
      <c r="M1826" s="114"/>
      <c r="O1826" s="114"/>
      <c r="P1826" s="114"/>
    </row>
    <row r="1827" spans="1:16">
      <c r="A1827" s="2" t="s">
        <v>461</v>
      </c>
      <c r="B1827" s="114">
        <f t="shared" si="215"/>
        <v>8783.2999999999993</v>
      </c>
      <c r="C1827" s="114">
        <f t="shared" si="216"/>
        <v>8908</v>
      </c>
      <c r="D1827" s="114">
        <f t="shared" si="217"/>
        <v>8860</v>
      </c>
      <c r="E1827" s="114">
        <f t="shared" si="218"/>
        <v>9090.1056389488622</v>
      </c>
      <c r="F1827" s="114">
        <f t="shared" si="219"/>
        <v>8524</v>
      </c>
      <c r="G1827" s="114">
        <f t="shared" si="220"/>
        <v>9271</v>
      </c>
      <c r="H1827" s="114">
        <f t="shared" si="221"/>
        <v>8945.943613080628</v>
      </c>
      <c r="I1827" s="114" t="str">
        <f t="shared" si="222"/>
        <v/>
      </c>
      <c r="J1827" s="114" t="str">
        <f t="shared" si="223"/>
        <v/>
      </c>
      <c r="L1827" s="114"/>
      <c r="M1827" s="114"/>
      <c r="O1827" s="114"/>
      <c r="P1827" s="114"/>
    </row>
    <row r="1828" spans="1:16">
      <c r="A1828" s="2" t="s">
        <v>467</v>
      </c>
      <c r="B1828" s="114">
        <f t="shared" si="215"/>
        <v>9.9999999998544808E-2</v>
      </c>
      <c r="C1828" s="114">
        <f t="shared" si="216"/>
        <v>0</v>
      </c>
      <c r="D1828" s="114">
        <f t="shared" si="217"/>
        <v>0</v>
      </c>
      <c r="E1828" s="114">
        <f t="shared" si="218"/>
        <v>-7.3683331720530987E-6</v>
      </c>
      <c r="F1828" s="114" t="str">
        <f t="shared" si="219"/>
        <v/>
      </c>
      <c r="G1828" s="114">
        <f t="shared" si="220"/>
        <v>-31</v>
      </c>
      <c r="H1828" s="114">
        <f t="shared" si="221"/>
        <v>-5.1041570259258151E-7</v>
      </c>
      <c r="I1828" s="114" t="str">
        <f t="shared" si="222"/>
        <v/>
      </c>
      <c r="J1828" s="114" t="str">
        <f t="shared" si="223"/>
        <v/>
      </c>
      <c r="L1828" s="114"/>
      <c r="M1828" s="114"/>
      <c r="O1828" s="114"/>
      <c r="P1828" s="114"/>
    </row>
    <row r="1829" spans="1:16">
      <c r="A1829" s="2" t="s">
        <v>468</v>
      </c>
      <c r="B1829" s="114">
        <f t="shared" si="215"/>
        <v>-11.700000000000728</v>
      </c>
      <c r="C1829" s="114">
        <f t="shared" si="216"/>
        <v>0</v>
      </c>
      <c r="D1829" s="114">
        <f t="shared" si="217"/>
        <v>0</v>
      </c>
      <c r="E1829" s="114" t="str">
        <f t="shared" si="218"/>
        <v/>
      </c>
      <c r="F1829" s="114" t="str">
        <f t="shared" si="219"/>
        <v/>
      </c>
      <c r="G1829" s="114">
        <f t="shared" si="220"/>
        <v>-15</v>
      </c>
      <c r="H1829" s="114">
        <f t="shared" si="221"/>
        <v>0</v>
      </c>
      <c r="I1829" s="114" t="str">
        <f t="shared" si="222"/>
        <v/>
      </c>
      <c r="J1829" s="114" t="str">
        <f t="shared" si="223"/>
        <v/>
      </c>
      <c r="L1829" s="114"/>
      <c r="M1829" s="114"/>
      <c r="O1829" s="114"/>
      <c r="P1829" s="114"/>
    </row>
    <row r="1830" spans="1:16">
      <c r="A1830" s="2" t="s">
        <v>469</v>
      </c>
      <c r="B1830" s="114">
        <f t="shared" si="215"/>
        <v>0</v>
      </c>
      <c r="C1830" s="114">
        <f t="shared" si="216"/>
        <v>0</v>
      </c>
      <c r="D1830" s="114">
        <f t="shared" si="217"/>
        <v>0</v>
      </c>
      <c r="E1830" s="114">
        <f t="shared" si="218"/>
        <v>-2.9103830456733704E-11</v>
      </c>
      <c r="F1830" s="114" t="str">
        <f t="shared" si="219"/>
        <v/>
      </c>
      <c r="G1830" s="114">
        <f t="shared" si="220"/>
        <v>-15</v>
      </c>
      <c r="H1830" s="114">
        <f t="shared" si="221"/>
        <v>0</v>
      </c>
      <c r="I1830" s="114" t="str">
        <f t="shared" si="222"/>
        <v/>
      </c>
      <c r="J1830" s="114" t="str">
        <f t="shared" si="223"/>
        <v/>
      </c>
      <c r="L1830" s="114"/>
      <c r="M1830" s="114"/>
      <c r="O1830" s="114"/>
      <c r="P1830" s="114"/>
    </row>
    <row r="1831" spans="1:16">
      <c r="A1831" s="2" t="s">
        <v>470</v>
      </c>
      <c r="B1831" s="114">
        <f t="shared" si="215"/>
        <v>0</v>
      </c>
      <c r="C1831" s="114">
        <f t="shared" si="216"/>
        <v>0</v>
      </c>
      <c r="D1831" s="114">
        <f t="shared" si="217"/>
        <v>0</v>
      </c>
      <c r="E1831" s="114">
        <f t="shared" si="218"/>
        <v>-4.1472958400845528E-10</v>
      </c>
      <c r="F1831" s="114" t="str">
        <f t="shared" si="219"/>
        <v/>
      </c>
      <c r="G1831" s="114">
        <f t="shared" si="220"/>
        <v>-15</v>
      </c>
      <c r="H1831" s="114">
        <f t="shared" si="221"/>
        <v>-1.2369127944111824E-10</v>
      </c>
      <c r="I1831" s="114" t="str">
        <f t="shared" si="222"/>
        <v/>
      </c>
      <c r="J1831" s="114" t="str">
        <f t="shared" si="223"/>
        <v/>
      </c>
      <c r="L1831" s="114"/>
      <c r="M1831" s="114"/>
      <c r="O1831" s="114"/>
      <c r="P1831" s="114"/>
    </row>
    <row r="1832" spans="1:16">
      <c r="A1832" s="2" t="s">
        <v>471</v>
      </c>
      <c r="B1832" s="114">
        <f t="shared" si="215"/>
        <v>0</v>
      </c>
      <c r="C1832" s="114">
        <f t="shared" si="216"/>
        <v>0</v>
      </c>
      <c r="D1832" s="114">
        <f t="shared" si="217"/>
        <v>0</v>
      </c>
      <c r="E1832" s="114">
        <f t="shared" si="218"/>
        <v>-1.6370904631912708E-10</v>
      </c>
      <c r="F1832" s="114" t="str">
        <f t="shared" si="219"/>
        <v/>
      </c>
      <c r="G1832" s="114">
        <f t="shared" si="220"/>
        <v>-33</v>
      </c>
      <c r="H1832" s="114">
        <f t="shared" si="221"/>
        <v>3.8926373235881329E-10</v>
      </c>
      <c r="I1832" s="114" t="str">
        <f t="shared" si="222"/>
        <v/>
      </c>
      <c r="J1832" s="114" t="str">
        <f t="shared" si="223"/>
        <v/>
      </c>
      <c r="L1832" s="114"/>
      <c r="M1832" s="114"/>
      <c r="O1832" s="114"/>
      <c r="P1832" s="114"/>
    </row>
    <row r="1833" spans="1:16">
      <c r="A1833" s="2" t="s">
        <v>489</v>
      </c>
      <c r="B1833" s="114">
        <f t="shared" si="215"/>
        <v>-3728.2000000000007</v>
      </c>
      <c r="C1833" s="114">
        <f t="shared" si="216"/>
        <v>-3194</v>
      </c>
      <c r="D1833" s="114">
        <f t="shared" si="217"/>
        <v>-3197</v>
      </c>
      <c r="E1833" s="114">
        <f t="shared" si="218"/>
        <v>-3681.5173729975832</v>
      </c>
      <c r="F1833" s="114">
        <f t="shared" si="219"/>
        <v>-4681</v>
      </c>
      <c r="G1833" s="114">
        <f t="shared" si="220"/>
        <v>-3090</v>
      </c>
      <c r="H1833" s="114">
        <f t="shared" si="221"/>
        <v>-3667.9152155399715</v>
      </c>
      <c r="I1833" s="114" t="str">
        <f t="shared" si="222"/>
        <v/>
      </c>
      <c r="J1833" s="114" t="str">
        <f t="shared" si="223"/>
        <v/>
      </c>
      <c r="L1833" s="114"/>
      <c r="M1833" s="114"/>
      <c r="O1833" s="114"/>
      <c r="P1833" s="114"/>
    </row>
    <row r="1834" spans="1:16">
      <c r="A1834" s="2" t="s">
        <v>490</v>
      </c>
      <c r="B1834" s="114">
        <f>IF(AND(ISNUMBER(B1093),ISNUMBER(B1092)),(B1093-B1092),"")</f>
        <v>2180</v>
      </c>
      <c r="C1834" s="114">
        <f>IF(AND(ISNUMBER(E1093),ISNUMBER(E1092)),(E1093-E1092),"")</f>
        <v>2504</v>
      </c>
      <c r="D1834" s="114">
        <f>IF(AND(ISNUMBER(H1093),ISNUMBER(H1092)),(H1093-H1092),"")</f>
        <v>2505</v>
      </c>
      <c r="E1834" s="114">
        <f>IF(AND(ISNUMBER(K1093),ISNUMBER(K1092)),(K1093-K1092),"")</f>
        <v>2441.0215861985562</v>
      </c>
      <c r="F1834" s="114">
        <f>IF(AND(ISNUMBER(N1093),ISNUMBER(N1092)),(N1093-N1092),"")</f>
        <v>2345</v>
      </c>
      <c r="G1834" s="114">
        <f>IF(AND(ISNUMBER(Q1093),ISNUMBER(Q1092)),(Q1093-Q1092),"")</f>
        <v>2451</v>
      </c>
      <c r="H1834" s="114">
        <f>IF(AND(ISNUMBER(T1093),ISNUMBER(T1092)),(T1093-T1092),"")</f>
        <v>2432.1700914415487</v>
      </c>
      <c r="I1834" s="114" t="str">
        <f>IF(AND(ISNUMBER(W1093),ISNUMBER(W1092)),(W1093-W1092),"")</f>
        <v/>
      </c>
      <c r="J1834" s="114" t="str">
        <f>IF(AND(ISNUMBER(Z1093),ISNUMBER(Z1092)),(Z1093-Z1092),"")</f>
        <v/>
      </c>
      <c r="L1834" s="114"/>
      <c r="M1834" s="114"/>
      <c r="O1834" s="114"/>
      <c r="P1834" s="114"/>
    </row>
    <row r="1835" spans="1:16">
      <c r="A1835" s="2" t="s">
        <v>491</v>
      </c>
      <c r="B1835" s="114">
        <f>IF(AND(ISNUMBER(B1096),ISNUMBER(B1094)),(B1096-B1094),"")</f>
        <v>286.79999999999927</v>
      </c>
      <c r="C1835" s="114">
        <f>IF(AND(ISNUMBER(E1096),ISNUMBER(E1094)),(E1096-E1094),"")</f>
        <v>-309</v>
      </c>
      <c r="D1835" s="114">
        <f>IF(AND(ISNUMBER(H1096),ISNUMBER(H1094)),(H1096-H1094),"")</f>
        <v>-304</v>
      </c>
      <c r="E1835" s="114">
        <f>IF(AND(ISNUMBER(K1096),ISNUMBER(K1094)),(K1096-K1094),"")</f>
        <v>-335.62145775933823</v>
      </c>
      <c r="F1835" s="114">
        <f>IF(AND(ISNUMBER(N1096),ISNUMBER(N1094)),(N1096-N1094),"")</f>
        <v>-210</v>
      </c>
      <c r="G1835" s="114">
        <f>IF(AND(ISNUMBER(Q1096),ISNUMBER(Q1094)),(Q1096-Q1094),"")</f>
        <v>-717</v>
      </c>
      <c r="H1835" s="114">
        <f>IF(AND(ISNUMBER(T1096),ISNUMBER(T1094)),(T1096-T1094),"")</f>
        <v>-413.39969099891096</v>
      </c>
      <c r="I1835" s="114" t="str">
        <f>IF(AND(ISNUMBER(W1096),ISNUMBER(W1094)),(W1096-W1094),"")</f>
        <v/>
      </c>
      <c r="J1835" s="114" t="str">
        <f>IF(AND(ISNUMBER(Z1096),ISNUMBER(Z1094)),(Z1096-Z1094),"")</f>
        <v/>
      </c>
      <c r="L1835" s="114"/>
      <c r="M1835" s="114"/>
    </row>
    <row r="1836" spans="1:16">
      <c r="A1836" s="2" t="s">
        <v>492</v>
      </c>
      <c r="B1836" s="114">
        <f>IF(AND(ISNUMBER(B1097),ISNUMBER(B1092)),(B1097-B1092),"")</f>
        <v>284.89999999999782</v>
      </c>
      <c r="C1836" s="114">
        <f>IF(AND(ISNUMBER(E1097),ISNUMBER(E1092)),(E1097-E1092),"")</f>
        <v>-433</v>
      </c>
      <c r="D1836" s="114">
        <f>IF(AND(ISNUMBER(H1097),ISNUMBER(H1092)),(H1097-H1092),"")</f>
        <v>-433</v>
      </c>
      <c r="E1836" s="114">
        <f>IF(AND(ISNUMBER(K1097),ISNUMBER(K1092)),(K1097-K1092),"")</f>
        <v>-210.52442061652619</v>
      </c>
      <c r="F1836" s="114">
        <f>IF(AND(ISNUMBER(N1097),ISNUMBER(N1092)),(N1097-N1092),"")</f>
        <v>0</v>
      </c>
      <c r="G1836" s="114">
        <f>IF(AND(ISNUMBER(Q1097),ISNUMBER(Q1092)),(Q1097-Q1092),"")</f>
        <v>-192</v>
      </c>
      <c r="H1836" s="114">
        <f>IF(AND(ISNUMBER(T1097),ISNUMBER(T1092)),(T1097-T1092),"")</f>
        <v>-107.26201316216611</v>
      </c>
      <c r="I1836" s="114" t="str">
        <f>IF(AND(ISNUMBER(W1097),ISNUMBER(W1092)),(W1097-W1092),"")</f>
        <v/>
      </c>
      <c r="J1836" s="114" t="str">
        <f>IF(AND(ISNUMBER(Z1097),ISNUMBER(Z1092)),(Z1097-Z1092),"")</f>
        <v/>
      </c>
      <c r="L1836" s="114"/>
      <c r="M1836" s="114"/>
    </row>
    <row r="1837" spans="1:16">
      <c r="A1837" s="2" t="s">
        <v>493</v>
      </c>
      <c r="B1837" s="114">
        <f>IF(AND(ISNUMBER(B1099),ISNUMBER(B1098)),(B1099-B1098),"")</f>
        <v>500.20000000000073</v>
      </c>
      <c r="C1837" s="114">
        <f>IF(AND(ISNUMBER(E1099),ISNUMBER(E1098)),(E1099-E1098),"")</f>
        <v>-291</v>
      </c>
      <c r="D1837" s="114">
        <f>IF(AND(ISNUMBER(H1099),ISNUMBER(H1098)),(H1099-H1098),"")</f>
        <v>-292</v>
      </c>
      <c r="E1837" s="114">
        <f>IF(AND(ISNUMBER(K1099),ISNUMBER(K1098)),(K1099-K1098),"")</f>
        <v>-186.61191611097456</v>
      </c>
      <c r="F1837" s="114">
        <f>IF(AND(ISNUMBER(N1099),ISNUMBER(N1098)),(N1099-N1098),"")</f>
        <v>-35</v>
      </c>
      <c r="G1837" s="114">
        <f>IF(AND(ISNUMBER(Q1099),ISNUMBER(Q1098)),(Q1099-Q1098),"")</f>
        <v>-302</v>
      </c>
      <c r="H1837" s="114">
        <f>IF(AND(ISNUMBER(T1099),ISNUMBER(T1098)),(T1099-T1098),"")</f>
        <v>-250.41590462970635</v>
      </c>
      <c r="I1837" s="114" t="str">
        <f>IF(AND(ISNUMBER(W1099),ISNUMBER(W1098)),(W1099-W1098),"")</f>
        <v/>
      </c>
      <c r="J1837" s="114" t="str">
        <f>IF(AND(ISNUMBER(Z1099),ISNUMBER(Z1098)),(Z1099-Z1098),"")</f>
        <v/>
      </c>
      <c r="L1837" s="114"/>
      <c r="M1837" s="114"/>
    </row>
    <row r="1847" spans="1:13">
      <c r="A1847" t="s">
        <v>353</v>
      </c>
    </row>
    <row r="1848" spans="1:13">
      <c r="A1848" s="2"/>
      <c r="B1848" s="10"/>
      <c r="C1848" s="10"/>
      <c r="D1848" s="10"/>
      <c r="E1848" s="10"/>
      <c r="F1848" s="10"/>
      <c r="G1848" s="10"/>
      <c r="H1848" s="10"/>
    </row>
    <row r="1849" spans="1:13">
      <c r="A1849" s="2"/>
      <c r="B1849" s="10" t="s">
        <v>237</v>
      </c>
      <c r="C1849" s="10" t="s">
        <v>249</v>
      </c>
      <c r="D1849" s="10" t="s">
        <v>250</v>
      </c>
      <c r="E1849" s="10" t="s">
        <v>357</v>
      </c>
      <c r="F1849" s="10" t="s">
        <v>304</v>
      </c>
      <c r="G1849" s="10" t="s">
        <v>384</v>
      </c>
      <c r="H1849" s="10" t="str">
        <f>YourData!$J$4</f>
        <v>Tested Prg</v>
      </c>
      <c r="I1849" s="10" t="s">
        <v>415</v>
      </c>
      <c r="J1849" s="10" t="s">
        <v>415</v>
      </c>
    </row>
    <row r="1850" spans="1:13">
      <c r="A1850" s="2" t="s">
        <v>454</v>
      </c>
      <c r="B1850" s="114">
        <f>IF(AND(ISNUMBER(B1111),ISNUMBER(B$1110)),(B1111-B$1110),"")</f>
        <v>6271.2999999999993</v>
      </c>
      <c r="C1850" s="114">
        <f>IF(AND(ISNUMBER(E1111),ISNUMBER(E$1110)),(E1111-E$1110),"")</f>
        <v>5835</v>
      </c>
      <c r="D1850" s="114">
        <f>IF(AND(ISNUMBER(H1111),ISNUMBER(H$1110)),(H1111-H$1110),"")</f>
        <v>5876</v>
      </c>
      <c r="E1850" s="114">
        <f>IF(AND(ISNUMBER(K1111),ISNUMBER(K$1110)),(K1111-K$1110),"")</f>
        <v>6040.0162054766643</v>
      </c>
      <c r="F1850" s="114">
        <f>IF(AND(ISNUMBER(N1111),ISNUMBER(N$1110)),(N1111-N$1110),"")</f>
        <v>5737</v>
      </c>
      <c r="G1850" s="114">
        <f>IF(AND(ISNUMBER(Q1111),ISNUMBER(Q$1110)),(Q1111-Q$1110),"")</f>
        <v>5685</v>
      </c>
      <c r="H1850" s="114">
        <f>IF(AND(ISNUMBER(T1111),ISNUMBER(T$1110)),(T1111-T$1110),"")</f>
        <v>6048.8185502173219</v>
      </c>
      <c r="I1850" s="114" t="str">
        <f>IF(AND(ISNUMBER(W1111),ISNUMBER(W$1110)),(W1111-W$1110),"")</f>
        <v/>
      </c>
      <c r="J1850" s="114" t="str">
        <f>IF(AND(ISNUMBER(Z1111),ISNUMBER(Z$1110)),(Z1111-Z$1110),"")</f>
        <v/>
      </c>
      <c r="L1850" s="114"/>
      <c r="M1850" s="114"/>
    </row>
    <row r="1851" spans="1:13">
      <c r="A1851" s="2" t="s">
        <v>455</v>
      </c>
      <c r="B1851" s="114">
        <f>IF(AND(ISNUMBER(B1112),ISNUMBER(B$1110)),(B1112-B$1110),"")</f>
        <v>13511.599999999999</v>
      </c>
      <c r="C1851" s="114">
        <f>IF(AND(ISNUMBER(E1112),ISNUMBER(E$1110)),(E1112-E$1110),"")</f>
        <v>22193</v>
      </c>
      <c r="D1851" s="114">
        <f>IF(AND(ISNUMBER(H1112),ISNUMBER(H$1110)),(H1112-H$1110),"")</f>
        <v>22109</v>
      </c>
      <c r="E1851" s="114">
        <f>IF(AND(ISNUMBER(K1112),ISNUMBER(K$1110)),(K1112-K$1110),"")</f>
        <v>11960.649448920834</v>
      </c>
      <c r="F1851" s="114">
        <f>IF(AND(ISNUMBER(N1112),ISNUMBER(N$1110)),(N1112-N$1110),"")</f>
        <v>11322</v>
      </c>
      <c r="G1851" s="114">
        <f>IF(AND(ISNUMBER(Q1112),ISNUMBER(Q$1110)),(Q1112-Q$1110),"")</f>
        <v>11537</v>
      </c>
      <c r="H1851" s="114">
        <f>IF(AND(ISNUMBER(T1112),ISNUMBER(T$1110)),(T1112-T$1110),"")</f>
        <v>12159.571952001312</v>
      </c>
      <c r="I1851" s="114" t="str">
        <f>IF(AND(ISNUMBER(W1112),ISNUMBER(W$1110)),(W1112-W$1110),"")</f>
        <v/>
      </c>
      <c r="J1851" s="114" t="str">
        <f>IF(AND(ISNUMBER(Z1112),ISNUMBER(Z$1110)),(Z1112-Z$1110),"")</f>
        <v/>
      </c>
      <c r="L1851" s="114"/>
      <c r="M1851" s="114"/>
    </row>
    <row r="1852" spans="1:13">
      <c r="A1852" s="2" t="s">
        <v>456</v>
      </c>
      <c r="B1852" s="114">
        <f>IF(AND(ISNUMBER(B1113),ISNUMBER(B$1110)),(B1113-B$1110),"")</f>
        <v>18189.5</v>
      </c>
      <c r="C1852" s="114">
        <f>IF(AND(ISNUMBER(E1113),ISNUMBER(E$1110)),(E1113-E$1110),"")</f>
        <v>17637</v>
      </c>
      <c r="D1852" s="114">
        <f>IF(AND(ISNUMBER(H1113),ISNUMBER(H$1110)),(H1113-H$1110),"")</f>
        <v>31415</v>
      </c>
      <c r="E1852" s="114">
        <f>IF(AND(ISNUMBER(K1113),ISNUMBER(K$1110)),(K1113-K$1110),"")</f>
        <v>16899.493150642222</v>
      </c>
      <c r="F1852" s="114">
        <f>IF(AND(ISNUMBER(N1113),ISNUMBER(N$1110)),(N1113-N$1110),"")</f>
        <v>17809</v>
      </c>
      <c r="G1852" s="114">
        <f>IF(AND(ISNUMBER(Q1113),ISNUMBER(Q$1110)),(Q1113-Q$1110),"")</f>
        <v>17096</v>
      </c>
      <c r="H1852" s="114">
        <f>IF(AND(ISNUMBER(T1113),ISNUMBER(T$1110)),(T1113-T$1110),"")</f>
        <v>17000.405186229273</v>
      </c>
      <c r="I1852" s="114" t="str">
        <f>IF(AND(ISNUMBER(W1113),ISNUMBER(W$1110)),(W1113-W$1110),"")</f>
        <v/>
      </c>
      <c r="J1852" s="114" t="str">
        <f>IF(AND(ISNUMBER(Z1113),ISNUMBER(Z$1110)),(Z1113-Z$1110),"")</f>
        <v/>
      </c>
      <c r="L1852" s="114"/>
      <c r="M1852" s="114"/>
    </row>
    <row r="1853" spans="1:13">
      <c r="A1853" s="112" t="s">
        <v>457</v>
      </c>
      <c r="B1853" s="114">
        <f>IF(AND(ISNUMBER(B1113),ISNUMBER(B1112)),(B1113-B1112),"")</f>
        <v>4677.9000000000015</v>
      </c>
      <c r="C1853" s="114">
        <f>IF(AND(ISNUMBER(E1113),ISNUMBER(E1112)),(E1113-E1112),"")</f>
        <v>-4556</v>
      </c>
      <c r="D1853" s="114">
        <f>IF(AND(ISNUMBER(H1113),ISNUMBER(H1112)),(H1113-H1112),"")</f>
        <v>9306</v>
      </c>
      <c r="E1853" s="114">
        <f>IF(AND(ISNUMBER(K1113),ISNUMBER(K1112)),(K1113-K1112),"")</f>
        <v>4938.8437017213873</v>
      </c>
      <c r="F1853" s="114">
        <f>IF(AND(ISNUMBER(N1113),ISNUMBER(N1112)),(N1113-N1112),"")</f>
        <v>6487</v>
      </c>
      <c r="G1853" s="114">
        <f>IF(AND(ISNUMBER(Q1113),ISNUMBER(Q1112)),(Q1113-Q1112),"")</f>
        <v>5559</v>
      </c>
      <c r="H1853" s="114">
        <f>IF(AND(ISNUMBER(T1113),ISNUMBER(T1112)),(T1113-T1112),"")</f>
        <v>4840.8332342279609</v>
      </c>
      <c r="I1853" s="114" t="str">
        <f>IF(AND(ISNUMBER(W1113),ISNUMBER(W1112)),(W1113-W1112),"")</f>
        <v/>
      </c>
      <c r="J1853" s="114" t="str">
        <f>IF(AND(ISNUMBER(Z1113),ISNUMBER(Z1112)),(Z1113-Z1112),"")</f>
        <v/>
      </c>
      <c r="L1853" s="114"/>
      <c r="M1853" s="114"/>
    </row>
    <row r="1854" spans="1:13">
      <c r="A1854" s="112" t="s">
        <v>458</v>
      </c>
      <c r="B1854" s="114">
        <f>IF(AND(ISNUMBER(B1114),ISNUMBER(B$1110)),(B1114-B$1110),"")</f>
        <v>15212.599999999999</v>
      </c>
      <c r="C1854" s="114">
        <f>IF(AND(ISNUMBER(E1114),ISNUMBER(E$1110)),(E1114-E$1110),"")</f>
        <v>21147</v>
      </c>
      <c r="D1854" s="114">
        <f>IF(AND(ISNUMBER(H1114),ISNUMBER(H$1110)),(H1114-H$1110),"")</f>
        <v>26617</v>
      </c>
      <c r="E1854" s="114">
        <f>IF(AND(ISNUMBER(K1114),ISNUMBER(K$1110)),(K1114-K$1110),"")</f>
        <v>13676.419777676609</v>
      </c>
      <c r="F1854" s="114">
        <f>IF(AND(ISNUMBER(N1114),ISNUMBER(N$1110)),(N1114-N$1110),"")</f>
        <v>13850</v>
      </c>
      <c r="G1854" s="114">
        <f>IF(AND(ISNUMBER(Q1114),ISNUMBER(Q$1110)),(Q1114-Q$1110),"")</f>
        <v>13402</v>
      </c>
      <c r="H1854" s="114">
        <f>IF(AND(ISNUMBER(T1114),ISNUMBER(T$1110)),(T1114-T$1110),"")</f>
        <v>17000.405186229273</v>
      </c>
      <c r="I1854" s="114" t="str">
        <f>IF(AND(ISNUMBER(W1114),ISNUMBER(W$1110)),(W1114-W$1110),"")</f>
        <v/>
      </c>
      <c r="J1854" s="114" t="str">
        <f>IF(AND(ISNUMBER(Z1114),ISNUMBER(Z$1110)),(Z1114-Z$1110),"")</f>
        <v/>
      </c>
      <c r="L1854" s="114"/>
      <c r="M1854" s="114"/>
    </row>
    <row r="1855" spans="1:13">
      <c r="A1855" s="112" t="s">
        <v>459</v>
      </c>
      <c r="B1855" s="114">
        <f>IF(AND(ISNUMBER(B1113),ISNUMBER(B1114)),(B1113-B1114),"")</f>
        <v>2976.9000000000015</v>
      </c>
      <c r="C1855" s="114">
        <f>IF(AND(ISNUMBER(E1113),ISNUMBER(E1114)),(E1113-E1114),"")</f>
        <v>-3510</v>
      </c>
      <c r="D1855" s="114">
        <f>IF(AND(ISNUMBER(H1113),ISNUMBER(H1114)),(H1113-H1114),"")</f>
        <v>4798</v>
      </c>
      <c r="E1855" s="114">
        <f>IF(AND(ISNUMBER(K1113),ISNUMBER(K1114)),(K1113-K1114),"")</f>
        <v>3223.0733729656131</v>
      </c>
      <c r="F1855" s="114">
        <f>IF(AND(ISNUMBER(N1113),ISNUMBER(N1114)),(N1113-N1114),"")</f>
        <v>3959</v>
      </c>
      <c r="G1855" s="114">
        <f>IF(AND(ISNUMBER(Q1113),ISNUMBER(Q1114)),(Q1113-Q1114),"")</f>
        <v>3694</v>
      </c>
      <c r="H1855" s="114">
        <f>IF(AND(ISNUMBER(T1113),ISNUMBER(T1114)),(T1113-T1114),"")</f>
        <v>0</v>
      </c>
      <c r="I1855" s="114" t="str">
        <f>IF(AND(ISNUMBER(W1113),ISNUMBER(W1114)),(W1113-W1114),"")</f>
        <v/>
      </c>
      <c r="J1855" s="114" t="str">
        <f>IF(AND(ISNUMBER(Z1113),ISNUMBER(Z1114)),(Z1113-Z1114),"")</f>
        <v/>
      </c>
      <c r="L1855" s="114"/>
      <c r="M1855" s="114"/>
    </row>
    <row r="1856" spans="1:13">
      <c r="A1856" s="2" t="s">
        <v>460</v>
      </c>
      <c r="B1856" s="114">
        <f t="shared" ref="B1856:B1863" si="224">IF(AND(ISNUMBER(B1115),ISNUMBER(B$1110)),(B1115-B$1110),"")</f>
        <v>115.55999999999949</v>
      </c>
      <c r="C1856" s="114">
        <f t="shared" ref="C1856:C1863" si="225">IF(AND(ISNUMBER(E1115),ISNUMBER(E$1110)),(E1115-E$1110),"")</f>
        <v>-1</v>
      </c>
      <c r="D1856" s="114">
        <f t="shared" ref="D1856:D1863" si="226">IF(AND(ISNUMBER(H1115),ISNUMBER(H$1110)),(H1115-H$1110),"")</f>
        <v>-1</v>
      </c>
      <c r="E1856" s="114">
        <f t="shared" ref="E1856:E1863" si="227">IF(AND(ISNUMBER(K1115),ISNUMBER(K$1110)),(K1115-K$1110),"")</f>
        <v>0.53144271505516372</v>
      </c>
      <c r="F1856" s="114">
        <f t="shared" ref="F1856:F1863" si="228">IF(AND(ISNUMBER(N1115),ISNUMBER(N$1110)),(N1115-N$1110),"")</f>
        <v>380</v>
      </c>
      <c r="G1856" s="114">
        <f t="shared" ref="G1856:G1863" si="229">IF(AND(ISNUMBER(Q1115),ISNUMBER(Q$1110)),(Q1115-Q$1110),"")</f>
        <v>1211</v>
      </c>
      <c r="H1856" s="114">
        <f t="shared" ref="H1856:H1863" si="230">IF(AND(ISNUMBER(T1115),ISNUMBER(T$1110)),(T1115-T$1110),"")</f>
        <v>0.5724170739940746</v>
      </c>
      <c r="I1856" s="114" t="str">
        <f t="shared" ref="I1856:I1863" si="231">IF(AND(ISNUMBER(W1115),ISNUMBER(W$1110)),(W1115-W$1110),"")</f>
        <v/>
      </c>
      <c r="J1856" s="114" t="str">
        <f t="shared" ref="J1856:J1863" si="232">IF(AND(ISNUMBER(Z1115),ISNUMBER(Z$1110)),(Z1115-Z$1110),"")</f>
        <v/>
      </c>
      <c r="L1856" s="114"/>
      <c r="M1856" s="114"/>
    </row>
    <row r="1857" spans="1:13">
      <c r="A1857" s="2" t="s">
        <v>461</v>
      </c>
      <c r="B1857" s="114">
        <f t="shared" si="224"/>
        <v>-360.54000000000087</v>
      </c>
      <c r="C1857" s="114">
        <f t="shared" si="225"/>
        <v>722</v>
      </c>
      <c r="D1857" s="114">
        <f t="shared" si="226"/>
        <v>942</v>
      </c>
      <c r="E1857" s="114">
        <f t="shared" si="227"/>
        <v>-1714.5040820153627</v>
      </c>
      <c r="F1857" s="114">
        <f t="shared" si="228"/>
        <v>-1516</v>
      </c>
      <c r="G1857" s="114">
        <f t="shared" si="229"/>
        <v>-1458</v>
      </c>
      <c r="H1857" s="114">
        <f t="shared" si="230"/>
        <v>-1687.9843524688586</v>
      </c>
      <c r="I1857" s="114" t="str">
        <f t="shared" si="231"/>
        <v/>
      </c>
      <c r="J1857" s="114" t="str">
        <f t="shared" si="232"/>
        <v/>
      </c>
      <c r="L1857" s="114"/>
      <c r="M1857" s="114"/>
    </row>
    <row r="1858" spans="1:13">
      <c r="A1858" s="2" t="s">
        <v>467</v>
      </c>
      <c r="B1858" s="114">
        <f t="shared" si="224"/>
        <v>17439.599999999999</v>
      </c>
      <c r="C1858" s="114">
        <f t="shared" si="225"/>
        <v>16274</v>
      </c>
      <c r="D1858" s="114">
        <f t="shared" si="226"/>
        <v>23002</v>
      </c>
      <c r="E1858" s="114">
        <f t="shared" si="227"/>
        <v>16082.460084178638</v>
      </c>
      <c r="F1858" s="114" t="str">
        <f t="shared" si="228"/>
        <v/>
      </c>
      <c r="G1858" s="114">
        <f t="shared" si="229"/>
        <v>16253</v>
      </c>
      <c r="H1858" s="114">
        <f t="shared" si="230"/>
        <v>12119.541880943078</v>
      </c>
      <c r="I1858" s="114" t="str">
        <f t="shared" si="231"/>
        <v/>
      </c>
      <c r="J1858" s="114" t="str">
        <f t="shared" si="232"/>
        <v/>
      </c>
      <c r="L1858" s="114"/>
      <c r="M1858" s="114"/>
    </row>
    <row r="1859" spans="1:13">
      <c r="A1859" s="2" t="s">
        <v>468</v>
      </c>
      <c r="B1859" s="114">
        <f t="shared" si="224"/>
        <v>1503.1999999999989</v>
      </c>
      <c r="C1859" s="114">
        <f t="shared" si="225"/>
        <v>0</v>
      </c>
      <c r="D1859" s="114">
        <f t="shared" si="226"/>
        <v>-3</v>
      </c>
      <c r="E1859" s="114" t="str">
        <f t="shared" si="227"/>
        <v/>
      </c>
      <c r="F1859" s="114" t="str">
        <f t="shared" si="228"/>
        <v/>
      </c>
      <c r="G1859" s="114">
        <f t="shared" si="229"/>
        <v>-15</v>
      </c>
      <c r="H1859" s="114">
        <f t="shared" si="230"/>
        <v>0</v>
      </c>
      <c r="I1859" s="114" t="str">
        <f t="shared" si="231"/>
        <v/>
      </c>
      <c r="J1859" s="114" t="str">
        <f t="shared" si="232"/>
        <v/>
      </c>
      <c r="L1859" s="114"/>
      <c r="M1859" s="114"/>
    </row>
    <row r="1860" spans="1:13">
      <c r="A1860" s="2" t="s">
        <v>469</v>
      </c>
      <c r="B1860" s="114">
        <f t="shared" si="224"/>
        <v>115.34000000000015</v>
      </c>
      <c r="C1860" s="114">
        <f t="shared" si="225"/>
        <v>0</v>
      </c>
      <c r="D1860" s="114">
        <f t="shared" si="226"/>
        <v>0</v>
      </c>
      <c r="E1860" s="114">
        <f t="shared" si="227"/>
        <v>-5.6388671509921551E-11</v>
      </c>
      <c r="F1860" s="114" t="str">
        <f t="shared" si="228"/>
        <v/>
      </c>
      <c r="G1860" s="114">
        <f t="shared" si="229"/>
        <v>2</v>
      </c>
      <c r="H1860" s="114">
        <f t="shared" si="230"/>
        <v>0</v>
      </c>
      <c r="I1860" s="114" t="str">
        <f t="shared" si="231"/>
        <v/>
      </c>
      <c r="J1860" s="114" t="str">
        <f t="shared" si="232"/>
        <v/>
      </c>
      <c r="L1860" s="114"/>
      <c r="M1860" s="114"/>
    </row>
    <row r="1861" spans="1:13">
      <c r="A1861" s="2" t="s">
        <v>470</v>
      </c>
      <c r="B1861" s="114">
        <f t="shared" si="224"/>
        <v>0</v>
      </c>
      <c r="C1861" s="114">
        <f t="shared" si="225"/>
        <v>1801</v>
      </c>
      <c r="D1861" s="114">
        <f t="shared" si="226"/>
        <v>1707</v>
      </c>
      <c r="E1861" s="114">
        <f t="shared" si="227"/>
        <v>838.95219381283277</v>
      </c>
      <c r="F1861" s="114" t="str">
        <f t="shared" si="228"/>
        <v/>
      </c>
      <c r="G1861" s="114">
        <f t="shared" si="229"/>
        <v>2</v>
      </c>
      <c r="H1861" s="114">
        <f t="shared" si="230"/>
        <v>777.42260259442264</v>
      </c>
      <c r="I1861" s="114" t="str">
        <f t="shared" si="231"/>
        <v/>
      </c>
      <c r="J1861" s="114" t="str">
        <f t="shared" si="232"/>
        <v/>
      </c>
      <c r="L1861" s="114"/>
      <c r="M1861" s="114"/>
    </row>
    <row r="1862" spans="1:13">
      <c r="A1862" s="2" t="s">
        <v>471</v>
      </c>
      <c r="B1862" s="114">
        <f t="shared" si="224"/>
        <v>0</v>
      </c>
      <c r="C1862" s="114">
        <f t="shared" si="225"/>
        <v>0</v>
      </c>
      <c r="D1862" s="114">
        <f t="shared" si="226"/>
        <v>-3</v>
      </c>
      <c r="E1862" s="114">
        <f t="shared" si="227"/>
        <v>-2.9103830456733704E-11</v>
      </c>
      <c r="F1862" s="114" t="str">
        <f t="shared" si="228"/>
        <v/>
      </c>
      <c r="G1862" s="114">
        <f t="shared" si="229"/>
        <v>-253</v>
      </c>
      <c r="H1862" s="114">
        <f t="shared" si="230"/>
        <v>1.5643308870494366E-10</v>
      </c>
      <c r="I1862" s="114" t="str">
        <f t="shared" si="231"/>
        <v/>
      </c>
      <c r="J1862" s="114" t="str">
        <f t="shared" si="232"/>
        <v/>
      </c>
      <c r="L1862" s="114"/>
      <c r="M1862" s="114"/>
    </row>
    <row r="1863" spans="1:13">
      <c r="A1863" s="2" t="s">
        <v>489</v>
      </c>
      <c r="B1863" s="114">
        <f t="shared" si="224"/>
        <v>-1670.2400000000007</v>
      </c>
      <c r="C1863" s="114">
        <f t="shared" si="225"/>
        <v>-1571</v>
      </c>
      <c r="D1863" s="114">
        <f t="shared" si="226"/>
        <v>-1661</v>
      </c>
      <c r="E1863" s="114">
        <f t="shared" si="227"/>
        <v>-2396.1013806175297</v>
      </c>
      <c r="F1863" s="114">
        <f t="shared" si="228"/>
        <v>-2570</v>
      </c>
      <c r="G1863" s="114">
        <f t="shared" si="229"/>
        <v>-2630</v>
      </c>
      <c r="H1863" s="114">
        <f t="shared" si="230"/>
        <v>-2687.3177197176601</v>
      </c>
      <c r="I1863" s="114" t="str">
        <f t="shared" si="231"/>
        <v/>
      </c>
      <c r="J1863" s="114" t="str">
        <f t="shared" si="232"/>
        <v/>
      </c>
      <c r="L1863" s="114"/>
      <c r="M1863" s="114"/>
    </row>
    <row r="1864" spans="1:13">
      <c r="A1864" s="2" t="s">
        <v>490</v>
      </c>
      <c r="B1864" s="114">
        <f>IF(AND(ISNUMBER(B1123),ISNUMBER(B1122)),(B1123-B1122),"")</f>
        <v>927.09999999999945</v>
      </c>
      <c r="C1864" s="114">
        <f>IF(AND(ISNUMBER(E1123),ISNUMBER(E1122)),(E1123-E1122),"")</f>
        <v>990</v>
      </c>
      <c r="D1864" s="114">
        <f>IF(AND(ISNUMBER(H1123),ISNUMBER(H1122)),(H1123-H1122),"")</f>
        <v>990</v>
      </c>
      <c r="E1864" s="114">
        <f>IF(AND(ISNUMBER(K1123),ISNUMBER(K1122)),(K1123-K1122),"")</f>
        <v>1116.0714636499733</v>
      </c>
      <c r="F1864" s="114">
        <f>IF(AND(ISNUMBER(N1123),ISNUMBER(N1122)),(N1123-N1122),"")</f>
        <v>1045</v>
      </c>
      <c r="G1864" s="114">
        <f>IF(AND(ISNUMBER(Q1123),ISNUMBER(Q1122)),(Q1123-Q1122),"")</f>
        <v>1112</v>
      </c>
      <c r="H1864" s="114">
        <f>IF(AND(ISNUMBER(T1123),ISNUMBER(T1122)),(T1123-T1122),"")</f>
        <v>1139.2343169729911</v>
      </c>
      <c r="I1864" s="114" t="str">
        <f>IF(AND(ISNUMBER(W1123),ISNUMBER(W1122)),(W1123-W1122),"")</f>
        <v/>
      </c>
      <c r="J1864" s="114" t="str">
        <f>IF(AND(ISNUMBER(Z1123),ISNUMBER(Z1122)),(Z1123-Z1122),"")</f>
        <v/>
      </c>
      <c r="L1864" s="114"/>
      <c r="M1864" s="114"/>
    </row>
    <row r="1865" spans="1:13">
      <c r="A1865" s="2" t="s">
        <v>491</v>
      </c>
      <c r="B1865" s="114">
        <f>IF(AND(ISNUMBER(B1126),ISNUMBER(B1124)),(B1126-B1124),"")</f>
        <v>123.36999999999989</v>
      </c>
      <c r="C1865" s="114">
        <f>IF(AND(ISNUMBER(E1126),ISNUMBER(E1124)),(E1126-E1124),"")</f>
        <v>-122</v>
      </c>
      <c r="D1865" s="114">
        <f>IF(AND(ISNUMBER(H1126),ISNUMBER(H1124)),(H1126-H1124),"")</f>
        <v>-122</v>
      </c>
      <c r="E1865" s="114">
        <f>IF(AND(ISNUMBER(K1126),ISNUMBER(K1124)),(K1126-K1124),"")</f>
        <v>248.8577711765829</v>
      </c>
      <c r="F1865" s="114">
        <f>IF(AND(ISNUMBER(N1126),ISNUMBER(N1124)),(N1126-N1124),"")</f>
        <v>212</v>
      </c>
      <c r="G1865" s="114">
        <f>IF(AND(ISNUMBER(Q1126),ISNUMBER(Q1124)),(Q1126-Q1124),"")</f>
        <v>-144</v>
      </c>
      <c r="H1865" s="114">
        <f>IF(AND(ISNUMBER(T1126),ISNUMBER(T1124)),(T1126-T1124),"")</f>
        <v>221.29834765432315</v>
      </c>
      <c r="I1865" s="114" t="str">
        <f>IF(AND(ISNUMBER(W1126),ISNUMBER(W1124)),(W1126-W1124),"")</f>
        <v/>
      </c>
      <c r="J1865" s="114" t="str">
        <f>IF(AND(ISNUMBER(Z1126),ISNUMBER(Z1124)),(Z1126-Z1124),"")</f>
        <v/>
      </c>
      <c r="L1865" s="114"/>
      <c r="M1865" s="114"/>
    </row>
    <row r="1866" spans="1:13">
      <c r="A1866" s="2" t="s">
        <v>492</v>
      </c>
      <c r="B1866" s="114">
        <f>IF(AND(ISNUMBER(B1127),ISNUMBER(B1122)),(B1127-B1122),"")</f>
        <v>-7965.4599999999837</v>
      </c>
      <c r="C1866" s="114">
        <f>IF(AND(ISNUMBER(E1127),ISNUMBER(E1122)),(E1127-E1122),"")</f>
        <v>-7733</v>
      </c>
      <c r="D1866" s="114">
        <f>IF(AND(ISNUMBER(H1127),ISNUMBER(H1122)),(H1127-H1122),"")</f>
        <v>-7733</v>
      </c>
      <c r="E1866" s="114">
        <f>IF(AND(ISNUMBER(K1127),ISNUMBER(K1122)),(K1127-K1122),"")</f>
        <v>-7837.6616075940283</v>
      </c>
      <c r="F1866" s="114">
        <f>IF(AND(ISNUMBER(N1127),ISNUMBER(N1122)),(N1127-N1122),"")</f>
        <v>-7626</v>
      </c>
      <c r="G1866" s="114">
        <f>IF(AND(ISNUMBER(Q1127),ISNUMBER(Q1122)),(Q1127-Q1122),"")</f>
        <v>-7726.1</v>
      </c>
      <c r="H1866" s="114">
        <f>IF(AND(ISNUMBER(T1127),ISNUMBER(T1122)),(T1127-T1122),"")</f>
        <v>-7908.9775784557942</v>
      </c>
      <c r="I1866" s="114" t="str">
        <f>IF(AND(ISNUMBER(W1127),ISNUMBER(W1122)),(W1127-W1122),"")</f>
        <v/>
      </c>
      <c r="J1866" s="114" t="str">
        <f>IF(AND(ISNUMBER(Z1127),ISNUMBER(Z1122)),(Z1127-Z1122),"")</f>
        <v/>
      </c>
      <c r="L1866" s="114"/>
      <c r="M1866" s="114"/>
    </row>
    <row r="1867" spans="1:13">
      <c r="A1867" s="2" t="s">
        <v>493</v>
      </c>
      <c r="B1867" s="114">
        <f>IF(AND(ISNUMBER(B1129),ISNUMBER(B1128)),(B1129-B1128),"")</f>
        <v>-627.18599999998196</v>
      </c>
      <c r="C1867" s="114">
        <f>IF(AND(ISNUMBER(E1129),ISNUMBER(E1128)),(E1129-E1128),"")</f>
        <v>0</v>
      </c>
      <c r="D1867" s="114">
        <f>IF(AND(ISNUMBER(H1129),ISNUMBER(H1128)),(H1129-H1128),"")</f>
        <v>0</v>
      </c>
      <c r="E1867" s="114">
        <f>IF(AND(ISNUMBER(K1129),ISNUMBER(K1128)),(K1129-K1128),"")</f>
        <v>-1654.9514186530334</v>
      </c>
      <c r="F1867" s="114">
        <f>IF(AND(ISNUMBER(N1129),ISNUMBER(N1128)),(N1129-N1128),"")</f>
        <v>-841</v>
      </c>
      <c r="G1867" s="114">
        <f>IF(AND(ISNUMBER(Q1129),ISNUMBER(Q1128)),(Q1129-Q1128),"")</f>
        <v>-1181</v>
      </c>
      <c r="H1867" s="114">
        <f>IF(AND(ISNUMBER(T1129),ISNUMBER(T1128)),(T1129-T1128),"")</f>
        <v>9.0949470177292824E-12</v>
      </c>
      <c r="I1867" s="114" t="str">
        <f>IF(AND(ISNUMBER(W1129),ISNUMBER(W1128)),(W1129-W1128),"")</f>
        <v/>
      </c>
      <c r="J1867" s="114" t="str">
        <f>IF(AND(ISNUMBER(Z1129),ISNUMBER(Z1128)),(Z1129-Z1128),"")</f>
        <v/>
      </c>
      <c r="L1867" s="114"/>
      <c r="M1867" s="114"/>
    </row>
    <row r="1877" spans="1:13">
      <c r="A1877" t="s">
        <v>354</v>
      </c>
    </row>
    <row r="1878" spans="1:13">
      <c r="A1878" s="2"/>
      <c r="B1878" s="10"/>
      <c r="C1878" s="10"/>
      <c r="D1878" s="10"/>
      <c r="E1878" s="10"/>
      <c r="F1878" s="10"/>
      <c r="G1878" s="10"/>
      <c r="H1878" s="10"/>
    </row>
    <row r="1879" spans="1:13">
      <c r="A1879" s="2"/>
      <c r="B1879" s="10" t="s">
        <v>237</v>
      </c>
      <c r="C1879" s="10" t="s">
        <v>249</v>
      </c>
      <c r="D1879" s="10" t="s">
        <v>250</v>
      </c>
      <c r="E1879" s="10" t="s">
        <v>357</v>
      </c>
      <c r="F1879" s="10" t="s">
        <v>304</v>
      </c>
      <c r="G1879" s="10" t="s">
        <v>384</v>
      </c>
      <c r="H1879" s="10" t="str">
        <f>YourData!$J$4</f>
        <v>Tested Prg</v>
      </c>
      <c r="I1879" s="10" t="s">
        <v>415</v>
      </c>
      <c r="J1879" s="10" t="s">
        <v>415</v>
      </c>
    </row>
    <row r="1880" spans="1:13">
      <c r="A1880" s="2" t="s">
        <v>454</v>
      </c>
      <c r="B1880" s="114">
        <f>IF(AND(ISNUMBER(B1141),ISNUMBER(B$1140)),(B1141-B$1140),"")</f>
        <v>5153.9500000000007</v>
      </c>
      <c r="C1880" s="114">
        <f>IF(AND(ISNUMBER(E1141),ISNUMBER(E$1140)),(E1141-E$1140),"")</f>
        <v>5349</v>
      </c>
      <c r="D1880" s="114">
        <f>IF(AND(ISNUMBER(H1141),ISNUMBER(H$1140)),(H1141-H$1140),"")</f>
        <v>5578</v>
      </c>
      <c r="E1880" s="114">
        <f>IF(AND(ISNUMBER(K1141),ISNUMBER(K$1140)),(K1141-K$1140),"")</f>
        <v>4393.2238716913962</v>
      </c>
      <c r="F1880" s="114">
        <f>IF(AND(ISNUMBER(N1141),ISNUMBER(N$1140)),(N1141-N$1140),"")</f>
        <v>4759</v>
      </c>
      <c r="G1880" s="114">
        <f>IF(AND(ISNUMBER(Q1141),ISNUMBER(Q$1140)),(Q1141-Q$1140),"")</f>
        <v>4919</v>
      </c>
      <c r="H1880" s="114">
        <f>IF(AND(ISNUMBER(T1141),ISNUMBER(T$1140)),(T1141-T$1140),"")</f>
        <v>4313.9981431908309</v>
      </c>
      <c r="I1880" s="114" t="str">
        <f>IF(AND(ISNUMBER(W1141),ISNUMBER(W$1140)),(W1141-W$1140),"")</f>
        <v/>
      </c>
      <c r="J1880" s="114" t="str">
        <f>IF(AND(ISNUMBER(Z1141),ISNUMBER(Z$1140)),(Z1141-Z$1140),"")</f>
        <v/>
      </c>
      <c r="L1880" s="114"/>
      <c r="M1880" s="114"/>
    </row>
    <row r="1881" spans="1:13">
      <c r="A1881" s="2" t="s">
        <v>455</v>
      </c>
      <c r="B1881" s="114">
        <f>IF(AND(ISNUMBER(B1142),ISNUMBER(B$1140)),(B1142-B$1140),"")</f>
        <v>8143.5499999999993</v>
      </c>
      <c r="C1881" s="114">
        <f>IF(AND(ISNUMBER(E1142),ISNUMBER(E$1140)),(E1142-E$1140),"")</f>
        <v>22412</v>
      </c>
      <c r="D1881" s="114">
        <f>IF(AND(ISNUMBER(H1142),ISNUMBER(H$1140)),(H1142-H$1140),"")</f>
        <v>22368</v>
      </c>
      <c r="E1881" s="114">
        <f>IF(AND(ISNUMBER(K1142),ISNUMBER(K$1140)),(K1142-K$1140),"")</f>
        <v>7031.9272527400062</v>
      </c>
      <c r="F1881" s="114">
        <f>IF(AND(ISNUMBER(N1142),ISNUMBER(N$1140)),(N1142-N$1140),"")</f>
        <v>7402</v>
      </c>
      <c r="G1881" s="114">
        <f>IF(AND(ISNUMBER(Q1142),ISNUMBER(Q$1140)),(Q1142-Q$1140),"")</f>
        <v>7848</v>
      </c>
      <c r="H1881" s="114">
        <f>IF(AND(ISNUMBER(T1142),ISNUMBER(T$1140)),(T1142-T$1140),"")</f>
        <v>7037.5329072825334</v>
      </c>
      <c r="I1881" s="114" t="str">
        <f>IF(AND(ISNUMBER(W1142),ISNUMBER(W$1140)),(W1142-W$1140),"")</f>
        <v/>
      </c>
      <c r="J1881" s="114" t="str">
        <f>IF(AND(ISNUMBER(Z1142),ISNUMBER(Z$1140)),(Z1142-Z$1140),"")</f>
        <v/>
      </c>
      <c r="L1881" s="114"/>
      <c r="M1881" s="114"/>
    </row>
    <row r="1882" spans="1:13">
      <c r="A1882" s="2" t="s">
        <v>456</v>
      </c>
      <c r="B1882" s="114">
        <f>IF(AND(ISNUMBER(B1143),ISNUMBER(B$1140)),(B1143-B$1140),"")</f>
        <v>11317.95</v>
      </c>
      <c r="C1882" s="114">
        <f>IF(AND(ISNUMBER(E1143),ISNUMBER(E$1140)),(E1143-E$1140),"")</f>
        <v>12227</v>
      </c>
      <c r="D1882" s="114">
        <f>IF(AND(ISNUMBER(H1143),ISNUMBER(H$1140)),(H1143-H$1140),"")</f>
        <v>33117</v>
      </c>
      <c r="E1882" s="114">
        <f>IF(AND(ISNUMBER(K1143),ISNUMBER(K$1140)),(K1143-K$1140),"")</f>
        <v>10711.825213160835</v>
      </c>
      <c r="F1882" s="114">
        <f>IF(AND(ISNUMBER(N1143),ISNUMBER(N$1140)),(N1143-N$1140),"")</f>
        <v>11476</v>
      </c>
      <c r="G1882" s="114">
        <f>IF(AND(ISNUMBER(Q1143),ISNUMBER(Q$1140)),(Q1143-Q$1140),"")</f>
        <v>10343</v>
      </c>
      <c r="H1882" s="114">
        <f>IF(AND(ISNUMBER(T1143),ISNUMBER(T$1140)),(T1143-T$1140),"")</f>
        <v>10538.81330813087</v>
      </c>
      <c r="I1882" s="114" t="str">
        <f>IF(AND(ISNUMBER(W1143),ISNUMBER(W$1140)),(W1143-W$1140),"")</f>
        <v/>
      </c>
      <c r="J1882" s="114" t="str">
        <f>IF(AND(ISNUMBER(Z1143),ISNUMBER(Z$1140)),(Z1143-Z$1140),"")</f>
        <v/>
      </c>
      <c r="L1882" s="114"/>
      <c r="M1882" s="114"/>
    </row>
    <row r="1883" spans="1:13">
      <c r="A1883" s="112" t="s">
        <v>457</v>
      </c>
      <c r="B1883" s="114">
        <f>IF(AND(ISNUMBER(B1143),ISNUMBER(B1142)),(B1143-B1142),"")</f>
        <v>3174.4000000000015</v>
      </c>
      <c r="C1883" s="114">
        <f>IF(AND(ISNUMBER(E1143),ISNUMBER(E1142)),(E1143-E1142),"")</f>
        <v>-10185</v>
      </c>
      <c r="D1883" s="114">
        <f>IF(AND(ISNUMBER(H1143),ISNUMBER(H1142)),(H1143-H1142),"")</f>
        <v>10749</v>
      </c>
      <c r="E1883" s="114">
        <f>IF(AND(ISNUMBER(K1143),ISNUMBER(K1142)),(K1143-K1142),"")</f>
        <v>3679.8979604208289</v>
      </c>
      <c r="F1883" s="114">
        <f>IF(AND(ISNUMBER(N1143),ISNUMBER(N1142)),(N1143-N1142),"")</f>
        <v>4074</v>
      </c>
      <c r="G1883" s="114">
        <f>IF(AND(ISNUMBER(Q1143),ISNUMBER(Q1142)),(Q1143-Q1142),"")</f>
        <v>2495</v>
      </c>
      <c r="H1883" s="114">
        <f>IF(AND(ISNUMBER(T1143),ISNUMBER(T1142)),(T1143-T1142),"")</f>
        <v>3501.2804008483363</v>
      </c>
      <c r="I1883" s="114" t="str">
        <f>IF(AND(ISNUMBER(W1143),ISNUMBER(W1142)),(W1143-W1142),"")</f>
        <v/>
      </c>
      <c r="J1883" s="114" t="str">
        <f>IF(AND(ISNUMBER(Z1143),ISNUMBER(Z1142)),(Z1143-Z1142),"")</f>
        <v/>
      </c>
      <c r="L1883" s="114"/>
      <c r="M1883" s="114"/>
    </row>
    <row r="1884" spans="1:13">
      <c r="A1884" s="112" t="s">
        <v>458</v>
      </c>
      <c r="B1884" s="114">
        <f>IF(AND(ISNUMBER(B1144),ISNUMBER(B$1140)),(B1144-B$1140),"")</f>
        <v>9477.6499999999978</v>
      </c>
      <c r="C1884" s="114">
        <f>IF(AND(ISNUMBER(E1144),ISNUMBER(E$1140)),(E1144-E$1140),"")</f>
        <v>19418</v>
      </c>
      <c r="D1884" s="114">
        <f>IF(AND(ISNUMBER(H1144),ISNUMBER(H$1140)),(H1144-H$1140),"")</f>
        <v>28094</v>
      </c>
      <c r="E1884" s="114">
        <f>IF(AND(ISNUMBER(K1144),ISNUMBER(K$1140)),(K1144-K$1140),"")</f>
        <v>8595.018008308336</v>
      </c>
      <c r="F1884" s="114">
        <f>IF(AND(ISNUMBER(N1144),ISNUMBER(N$1140)),(N1144-N$1140),"")</f>
        <v>8864</v>
      </c>
      <c r="G1884" s="114">
        <f>IF(AND(ISNUMBER(Q1144),ISNUMBER(Q$1140)),(Q1144-Q$1140),"")</f>
        <v>9060</v>
      </c>
      <c r="H1884" s="114">
        <f>IF(AND(ISNUMBER(T1144),ISNUMBER(T$1140)),(T1144-T$1140),"")</f>
        <v>10538.81330813087</v>
      </c>
      <c r="I1884" s="114" t="str">
        <f>IF(AND(ISNUMBER(W1144),ISNUMBER(W$1140)),(W1144-W$1140),"")</f>
        <v/>
      </c>
      <c r="J1884" s="114" t="str">
        <f>IF(AND(ISNUMBER(Z1144),ISNUMBER(Z$1140)),(Z1144-Z$1140),"")</f>
        <v/>
      </c>
      <c r="L1884" s="114"/>
      <c r="M1884" s="114"/>
    </row>
    <row r="1885" spans="1:13">
      <c r="A1885" s="112" t="s">
        <v>459</v>
      </c>
      <c r="B1885" s="114">
        <f>IF(AND(ISNUMBER(B1143),ISNUMBER(B1144)),(B1143-B1144),"")</f>
        <v>1840.3000000000029</v>
      </c>
      <c r="C1885" s="114">
        <f>IF(AND(ISNUMBER(E1143),ISNUMBER(E1144)),(E1143-E1144),"")</f>
        <v>-7191</v>
      </c>
      <c r="D1885" s="114">
        <f>IF(AND(ISNUMBER(H1143),ISNUMBER(H1144)),(H1143-H1144),"")</f>
        <v>5023</v>
      </c>
      <c r="E1885" s="114">
        <f>IF(AND(ISNUMBER(K1143),ISNUMBER(K1144)),(K1143-K1144),"")</f>
        <v>2116.8072048524991</v>
      </c>
      <c r="F1885" s="114">
        <f>IF(AND(ISNUMBER(N1143),ISNUMBER(N1144)),(N1143-N1144),"")</f>
        <v>2612</v>
      </c>
      <c r="G1885" s="114">
        <f>IF(AND(ISNUMBER(Q1143),ISNUMBER(Q1144)),(Q1143-Q1144),"")</f>
        <v>1283</v>
      </c>
      <c r="H1885" s="114">
        <f>IF(AND(ISNUMBER(T1143),ISNUMBER(T1144)),(T1143-T1144),"")</f>
        <v>0</v>
      </c>
      <c r="I1885" s="114" t="str">
        <f>IF(AND(ISNUMBER(W1143),ISNUMBER(W1144)),(W1143-W1144),"")</f>
        <v/>
      </c>
      <c r="J1885" s="114" t="str">
        <f>IF(AND(ISNUMBER(Z1143),ISNUMBER(Z1144)),(Z1143-Z1144),"")</f>
        <v/>
      </c>
      <c r="L1885" s="114"/>
      <c r="M1885" s="114"/>
    </row>
    <row r="1886" spans="1:13">
      <c r="A1886" s="2" t="s">
        <v>460</v>
      </c>
      <c r="B1886" s="114">
        <f t="shared" ref="B1886:B1893" si="233">IF(AND(ISNUMBER(B1145),ISNUMBER(B$1140)),(B1145-B$1140),"")</f>
        <v>-82.319999999999709</v>
      </c>
      <c r="C1886" s="114">
        <f t="shared" ref="C1886:C1893" si="234">IF(AND(ISNUMBER(E1145),ISNUMBER(E$1140)),(E1145-E$1140),"")</f>
        <v>0</v>
      </c>
      <c r="D1886" s="114">
        <f t="shared" ref="D1886:D1893" si="235">IF(AND(ISNUMBER(H1145),ISNUMBER(H$1140)),(H1145-H$1140),"")</f>
        <v>-1</v>
      </c>
      <c r="E1886" s="114">
        <f t="shared" ref="E1886:E1893" si="236">IF(AND(ISNUMBER(K1145),ISNUMBER(K$1140)),(K1145-K$1140),"")</f>
        <v>9.3743100042047445E-3</v>
      </c>
      <c r="F1886" s="114">
        <f t="shared" ref="F1886:F1893" si="237">IF(AND(ISNUMBER(N1145),ISNUMBER(N$1140)),(N1145-N$1140),"")</f>
        <v>0</v>
      </c>
      <c r="G1886" s="114">
        <f t="shared" ref="G1886:G1893" si="238">IF(AND(ISNUMBER(Q1145),ISNUMBER(Q$1140)),(Q1145-Q$1140),"")</f>
        <v>5</v>
      </c>
      <c r="H1886" s="114">
        <f t="shared" ref="H1886:H1893" si="239">IF(AND(ISNUMBER(T1145),ISNUMBER(T$1140)),(T1145-T$1140),"")</f>
        <v>-3.340063236100832E-2</v>
      </c>
      <c r="I1886" s="114" t="str">
        <f t="shared" ref="I1886:I1893" si="240">IF(AND(ISNUMBER(W1145),ISNUMBER(W$1140)),(W1145-W$1140),"")</f>
        <v/>
      </c>
      <c r="J1886" s="114" t="str">
        <f t="shared" ref="J1886:J1893" si="241">IF(AND(ISNUMBER(Z1145),ISNUMBER(Z$1140)),(Z1145-Z$1140),"")</f>
        <v/>
      </c>
      <c r="L1886" s="114"/>
      <c r="M1886" s="114"/>
    </row>
    <row r="1887" spans="1:13">
      <c r="A1887" s="2" t="s">
        <v>461</v>
      </c>
      <c r="B1887" s="114">
        <f t="shared" si="233"/>
        <v>6683.1100000000042</v>
      </c>
      <c r="C1887" s="114">
        <f t="shared" si="234"/>
        <v>9212</v>
      </c>
      <c r="D1887" s="114">
        <f t="shared" si="235"/>
        <v>9564</v>
      </c>
      <c r="E1887" s="114">
        <f t="shared" si="236"/>
        <v>5726.4725892325041</v>
      </c>
      <c r="F1887" s="114">
        <f t="shared" si="237"/>
        <v>5820</v>
      </c>
      <c r="G1887" s="114">
        <f t="shared" si="238"/>
        <v>6379</v>
      </c>
      <c r="H1887" s="114">
        <f t="shared" si="239"/>
        <v>5632.9485903937311</v>
      </c>
      <c r="I1887" s="114" t="str">
        <f t="shared" si="240"/>
        <v/>
      </c>
      <c r="J1887" s="114" t="str">
        <f t="shared" si="241"/>
        <v/>
      </c>
      <c r="L1887" s="114"/>
      <c r="M1887" s="114"/>
    </row>
    <row r="1888" spans="1:13">
      <c r="A1888" s="2" t="s">
        <v>467</v>
      </c>
      <c r="B1888" s="114">
        <f t="shared" si="233"/>
        <v>9004.5499999999993</v>
      </c>
      <c r="C1888" s="114">
        <f t="shared" si="234"/>
        <v>9142</v>
      </c>
      <c r="D1888" s="114">
        <f t="shared" si="235"/>
        <v>18383</v>
      </c>
      <c r="E1888" s="114">
        <f t="shared" si="236"/>
        <v>7994.8866066766677</v>
      </c>
      <c r="F1888" s="114" t="str">
        <f t="shared" si="237"/>
        <v/>
      </c>
      <c r="G1888" s="114">
        <f t="shared" si="238"/>
        <v>8702</v>
      </c>
      <c r="H1888" s="114">
        <f t="shared" si="239"/>
        <v>6063.163789059683</v>
      </c>
      <c r="I1888" s="114" t="str">
        <f t="shared" si="240"/>
        <v/>
      </c>
      <c r="J1888" s="114" t="str">
        <f t="shared" si="241"/>
        <v/>
      </c>
      <c r="L1888" s="114"/>
      <c r="M1888" s="114"/>
    </row>
    <row r="1889" spans="1:13">
      <c r="A1889" s="2" t="s">
        <v>468</v>
      </c>
      <c r="B1889" s="114">
        <f t="shared" si="233"/>
        <v>-82.319999999999709</v>
      </c>
      <c r="C1889" s="114">
        <f t="shared" si="234"/>
        <v>0</v>
      </c>
      <c r="D1889" s="114">
        <f t="shared" si="235"/>
        <v>0</v>
      </c>
      <c r="E1889" s="114" t="str">
        <f t="shared" si="236"/>
        <v/>
      </c>
      <c r="F1889" s="114" t="str">
        <f t="shared" si="237"/>
        <v/>
      </c>
      <c r="G1889" s="114">
        <f t="shared" si="238"/>
        <v>1</v>
      </c>
      <c r="H1889" s="114">
        <f t="shared" si="239"/>
        <v>0</v>
      </c>
      <c r="I1889" s="114" t="str">
        <f t="shared" si="240"/>
        <v/>
      </c>
      <c r="J1889" s="114" t="str">
        <f t="shared" si="241"/>
        <v/>
      </c>
      <c r="L1889" s="114"/>
      <c r="M1889" s="114"/>
    </row>
    <row r="1890" spans="1:13">
      <c r="A1890" s="2" t="s">
        <v>469</v>
      </c>
      <c r="B1890" s="114">
        <f t="shared" si="233"/>
        <v>0</v>
      </c>
      <c r="C1890" s="114">
        <f t="shared" si="234"/>
        <v>0</v>
      </c>
      <c r="D1890" s="114">
        <f t="shared" si="235"/>
        <v>0</v>
      </c>
      <c r="E1890" s="114">
        <f t="shared" si="236"/>
        <v>0</v>
      </c>
      <c r="F1890" s="114" t="str">
        <f t="shared" si="237"/>
        <v/>
      </c>
      <c r="G1890" s="114">
        <f t="shared" si="238"/>
        <v>0</v>
      </c>
      <c r="H1890" s="114">
        <f t="shared" si="239"/>
        <v>0</v>
      </c>
      <c r="I1890" s="114" t="str">
        <f t="shared" si="240"/>
        <v/>
      </c>
      <c r="J1890" s="114" t="str">
        <f t="shared" si="241"/>
        <v/>
      </c>
      <c r="L1890" s="114"/>
      <c r="M1890" s="114"/>
    </row>
    <row r="1891" spans="1:13">
      <c r="A1891" s="2" t="s">
        <v>470</v>
      </c>
      <c r="B1891" s="114">
        <f t="shared" si="233"/>
        <v>0</v>
      </c>
      <c r="C1891" s="114">
        <f t="shared" si="234"/>
        <v>0</v>
      </c>
      <c r="D1891" s="114">
        <f t="shared" si="235"/>
        <v>0</v>
      </c>
      <c r="E1891" s="114">
        <f t="shared" si="236"/>
        <v>-5.5297277867794037E-10</v>
      </c>
      <c r="F1891" s="114" t="str">
        <f t="shared" si="237"/>
        <v/>
      </c>
      <c r="G1891" s="114">
        <f t="shared" si="238"/>
        <v>0</v>
      </c>
      <c r="H1891" s="114">
        <f t="shared" si="239"/>
        <v>-2.1100277081131935E-10</v>
      </c>
      <c r="I1891" s="114" t="str">
        <f t="shared" si="240"/>
        <v/>
      </c>
      <c r="J1891" s="114" t="str">
        <f t="shared" si="241"/>
        <v/>
      </c>
      <c r="L1891" s="114"/>
      <c r="M1891" s="114"/>
    </row>
    <row r="1892" spans="1:13">
      <c r="A1892" s="2" t="s">
        <v>471</v>
      </c>
      <c r="B1892" s="114">
        <f t="shared" si="233"/>
        <v>0</v>
      </c>
      <c r="C1892" s="114">
        <f t="shared" si="234"/>
        <v>0</v>
      </c>
      <c r="D1892" s="114">
        <f t="shared" si="235"/>
        <v>0</v>
      </c>
      <c r="E1892" s="114">
        <f t="shared" si="236"/>
        <v>-2.7648638933897018E-10</v>
      </c>
      <c r="F1892" s="114" t="str">
        <f t="shared" si="237"/>
        <v/>
      </c>
      <c r="G1892" s="114">
        <f t="shared" si="238"/>
        <v>-295</v>
      </c>
      <c r="H1892" s="114">
        <f t="shared" si="239"/>
        <v>6.5483618527650833E-11</v>
      </c>
      <c r="I1892" s="114" t="str">
        <f t="shared" si="240"/>
        <v/>
      </c>
      <c r="J1892" s="114" t="str">
        <f t="shared" si="241"/>
        <v/>
      </c>
      <c r="L1892" s="114"/>
      <c r="M1892" s="114"/>
    </row>
    <row r="1893" spans="1:13">
      <c r="A1893" s="2" t="s">
        <v>489</v>
      </c>
      <c r="B1893" s="114">
        <f t="shared" si="233"/>
        <v>-4688.5400000000009</v>
      </c>
      <c r="C1893" s="114">
        <f t="shared" si="234"/>
        <v>-3694</v>
      </c>
      <c r="D1893" s="114">
        <f t="shared" si="235"/>
        <v>-3749</v>
      </c>
      <c r="E1893" s="114">
        <f t="shared" si="236"/>
        <v>-5086.8299802724687</v>
      </c>
      <c r="F1893" s="114">
        <f t="shared" si="237"/>
        <v>-5935</v>
      </c>
      <c r="G1893" s="114">
        <f t="shared" si="238"/>
        <v>-4517</v>
      </c>
      <c r="H1893" s="114">
        <f t="shared" si="239"/>
        <v>-5402.7466202172836</v>
      </c>
      <c r="I1893" s="114" t="str">
        <f t="shared" si="240"/>
        <v/>
      </c>
      <c r="J1893" s="114" t="str">
        <f t="shared" si="241"/>
        <v/>
      </c>
      <c r="L1893" s="114"/>
      <c r="M1893" s="114"/>
    </row>
    <row r="1894" spans="1:13">
      <c r="A1894" s="2" t="s">
        <v>490</v>
      </c>
      <c r="B1894" s="114">
        <f>IF(AND(ISNUMBER(B1153),ISNUMBER(B1152)),(B1153-B1152),"")</f>
        <v>3107.5400000000009</v>
      </c>
      <c r="C1894" s="114">
        <f>IF(AND(ISNUMBER(E1153),ISNUMBER(E1152)),(E1153-E1152),"")</f>
        <v>3481</v>
      </c>
      <c r="D1894" s="114">
        <f>IF(AND(ISNUMBER(H1153),ISNUMBER(H1152)),(H1153-H1152),"")</f>
        <v>3482</v>
      </c>
      <c r="E1894" s="114">
        <f>IF(AND(ISNUMBER(K1153),ISNUMBER(K1152)),(K1153-K1152),"")</f>
        <v>3531.3253803646949</v>
      </c>
      <c r="F1894" s="114">
        <f>IF(AND(ISNUMBER(N1153),ISNUMBER(N1152)),(N1153-N1152),"")</f>
        <v>3381</v>
      </c>
      <c r="G1894" s="114">
        <f>IF(AND(ISNUMBER(Q1153),ISNUMBER(Q1152)),(Q1153-Q1152),"")</f>
        <v>3542</v>
      </c>
      <c r="H1894" s="114">
        <f>IF(AND(ISNUMBER(T1153),ISNUMBER(T1152)),(T1153-T1152),"")</f>
        <v>3538.1047332675262</v>
      </c>
      <c r="I1894" s="114" t="str">
        <f>IF(AND(ISNUMBER(W1153),ISNUMBER(W1152)),(W1153-W1152),"")</f>
        <v/>
      </c>
      <c r="J1894" s="114" t="str">
        <f>IF(AND(ISNUMBER(Z1153),ISNUMBER(Z1152)),(Z1153-Z1152),"")</f>
        <v/>
      </c>
      <c r="L1894" s="114"/>
      <c r="M1894" s="114"/>
    </row>
    <row r="1895" spans="1:13">
      <c r="A1895" s="2" t="s">
        <v>491</v>
      </c>
      <c r="B1895" s="114">
        <f>IF(AND(ISNUMBER(B1156),ISNUMBER(B1154)),(B1156-B1154),"")</f>
        <v>410.17000000000189</v>
      </c>
      <c r="C1895" s="114">
        <f>IF(AND(ISNUMBER(E1156),ISNUMBER(E1154)),(E1156-E1154),"")</f>
        <v>-412</v>
      </c>
      <c r="D1895" s="114">
        <f>IF(AND(ISNUMBER(H1156),ISNUMBER(H1154)),(H1156-H1154),"")</f>
        <v>-412</v>
      </c>
      <c r="E1895" s="114">
        <f>IF(AND(ISNUMBER(K1156),ISNUMBER(K1154)),(K1156-K1154),"")</f>
        <v>-76.181720748136286</v>
      </c>
      <c r="F1895" s="114">
        <f>IF(AND(ISNUMBER(N1156),ISNUMBER(N1154)),(N1156-N1154),"")</f>
        <v>8</v>
      </c>
      <c r="G1895" s="114">
        <f>IF(AND(ISNUMBER(Q1156),ISNUMBER(Q1154)),(Q1156-Q1154),"")</f>
        <v>-881</v>
      </c>
      <c r="H1895" s="114">
        <f>IF(AND(ISNUMBER(T1156),ISNUMBER(T1154)),(T1156-T1154),"")</f>
        <v>-166.34049676673385</v>
      </c>
      <c r="I1895" s="114" t="str">
        <f>IF(AND(ISNUMBER(W1156),ISNUMBER(W1154)),(W1156-W1154),"")</f>
        <v/>
      </c>
      <c r="J1895" s="114" t="str">
        <f>IF(AND(ISNUMBER(Z1156),ISNUMBER(Z1154)),(Z1156-Z1154),"")</f>
        <v/>
      </c>
      <c r="L1895" s="114"/>
      <c r="M1895" s="114"/>
    </row>
    <row r="1896" spans="1:13">
      <c r="A1896" s="2" t="s">
        <v>492</v>
      </c>
      <c r="B1896" s="114">
        <f>IF(AND(ISNUMBER(B1157),ISNUMBER(B1152)),(B1157-B1152),"")</f>
        <v>-7651.41</v>
      </c>
      <c r="C1896" s="114">
        <f>IF(AND(ISNUMBER(E1157),ISNUMBER(E1152)),(E1157-E1152),"")</f>
        <v>-8131</v>
      </c>
      <c r="D1896" s="114">
        <f>IF(AND(ISNUMBER(H1157),ISNUMBER(H1152)),(H1157-H1152),"")</f>
        <v>-8131</v>
      </c>
      <c r="E1896" s="114">
        <f>IF(AND(ISNUMBER(K1157),ISNUMBER(K1152)),(K1157-K1152),"")</f>
        <v>-8007.6599459077224</v>
      </c>
      <c r="F1896" s="114">
        <f>IF(AND(ISNUMBER(N1157),ISNUMBER(N1152)),(N1157-N1152),"")</f>
        <v>-7791</v>
      </c>
      <c r="G1896" s="114">
        <f>IF(AND(ISNUMBER(Q1157),ISNUMBER(Q1152)),(Q1157-Q1152),"")</f>
        <v>-7929</v>
      </c>
      <c r="H1896" s="114">
        <f>IF(AND(ISNUMBER(T1157),ISNUMBER(T1152)),(T1157-T1152),"")</f>
        <v>-7967.8681179731029</v>
      </c>
      <c r="I1896" s="114" t="str">
        <f>IF(AND(ISNUMBER(W1157),ISNUMBER(W1152)),(W1157-W1152),"")</f>
        <v/>
      </c>
      <c r="J1896" s="114" t="str">
        <f>IF(AND(ISNUMBER(Z1157),ISNUMBER(Z1152)),(Z1157-Z1152),"")</f>
        <v/>
      </c>
      <c r="L1896" s="114"/>
      <c r="M1896" s="114"/>
    </row>
    <row r="1897" spans="1:13">
      <c r="A1897" s="2" t="s">
        <v>493</v>
      </c>
      <c r="B1897" s="114">
        <f>IF(AND(ISNUMBER(B1159),ISNUMBER(B1158)),(B1159-B1158),"")</f>
        <v>500.20000000000073</v>
      </c>
      <c r="C1897" s="114">
        <f>IF(AND(ISNUMBER(E1159),ISNUMBER(E1158)),(E1159-E1158),"")</f>
        <v>-291</v>
      </c>
      <c r="D1897" s="114">
        <f>IF(AND(ISNUMBER(H1159),ISNUMBER(H1158)),(H1159-H1158),"")</f>
        <v>-292</v>
      </c>
      <c r="E1897" s="114">
        <f>IF(AND(ISNUMBER(K1159),ISNUMBER(K1158)),(K1159-K1158),"")</f>
        <v>-186.61191611097456</v>
      </c>
      <c r="F1897" s="114">
        <f>IF(AND(ISNUMBER(N1159),ISNUMBER(N1158)),(N1159-N1158),"")</f>
        <v>-30</v>
      </c>
      <c r="G1897" s="114">
        <f>IF(AND(ISNUMBER(Q1159),ISNUMBER(Q1158)),(Q1159-Q1158),"")</f>
        <v>-302</v>
      </c>
      <c r="H1897" s="114">
        <f>IF(AND(ISNUMBER(T1159),ISNUMBER(T1158)),(T1159-T1158),"")</f>
        <v>-250.41590462970271</v>
      </c>
      <c r="I1897" s="114" t="str">
        <f>IF(AND(ISNUMBER(W1159),ISNUMBER(W1158)),(W1159-W1158),"")</f>
        <v/>
      </c>
      <c r="J1897" s="114" t="str">
        <f>IF(AND(ISNUMBER(Z1159),ISNUMBER(Z1158)),(Z1159-Z1158),"")</f>
        <v/>
      </c>
      <c r="L1897" s="114"/>
      <c r="M1897" s="114"/>
    </row>
    <row r="1907" spans="1:13">
      <c r="A1907" t="s">
        <v>271</v>
      </c>
    </row>
    <row r="1908" spans="1:13">
      <c r="A1908" s="2"/>
      <c r="B1908" s="10"/>
      <c r="C1908" s="10"/>
      <c r="D1908" s="10"/>
      <c r="E1908" s="10"/>
      <c r="F1908" s="10"/>
      <c r="G1908" s="10"/>
      <c r="H1908" s="10"/>
    </row>
    <row r="1909" spans="1:13">
      <c r="A1909" s="2"/>
      <c r="B1909" s="10" t="s">
        <v>237</v>
      </c>
      <c r="C1909" s="10" t="s">
        <v>249</v>
      </c>
      <c r="D1909" s="10" t="s">
        <v>250</v>
      </c>
      <c r="E1909" s="10" t="s">
        <v>357</v>
      </c>
      <c r="F1909" s="10" t="s">
        <v>304</v>
      </c>
      <c r="G1909" s="10" t="s">
        <v>384</v>
      </c>
      <c r="H1909" s="10" t="str">
        <f>YourData!$J$4</f>
        <v>Tested Prg</v>
      </c>
      <c r="I1909" s="10" t="s">
        <v>415</v>
      </c>
      <c r="J1909" s="10" t="s">
        <v>415</v>
      </c>
    </row>
    <row r="1910" spans="1:13">
      <c r="A1910" s="2" t="s">
        <v>454</v>
      </c>
      <c r="B1910" s="111">
        <f>IF(AND(ISNUMBER(B1191),ISNUMBER(B$1190)),(B1191-B$1190),"")</f>
        <v>-2.503710504220269E-2</v>
      </c>
      <c r="C1910" s="111">
        <f>IF(AND(ISNUMBER(E1191),ISNUMBER(E$1190)),(E1191-E$1190),"")</f>
        <v>0.2719999999999998</v>
      </c>
      <c r="D1910" s="111">
        <f>IF(AND(ISNUMBER(H1191),ISNUMBER(H$1190)),(H1191-H$1190),"")</f>
        <v>0.27099999999999991</v>
      </c>
      <c r="E1910" s="111">
        <f>IF(AND(ISNUMBER(K1191),ISNUMBER(K$1190)),(K1191-K$1190),"")</f>
        <v>0.2477009090155784</v>
      </c>
      <c r="F1910" s="111">
        <f>IF(AND(ISNUMBER(N1191),ISNUMBER(N$1190)),(N1191-N$1190),"")</f>
        <v>0.25702934970804447</v>
      </c>
      <c r="G1910" s="111">
        <f>IF(AND(ISNUMBER(Q1191),ISNUMBER(Q$1190)),(Q1191-Q$1190),"")</f>
        <v>0.24000000000000021</v>
      </c>
      <c r="H1910" s="111">
        <f>IF(AND(ISNUMBER(T1191),ISNUMBER(T$1190)),(T1191-T$1190),"")</f>
        <v>0.36291455751361745</v>
      </c>
      <c r="I1910" s="111" t="str">
        <f>IF(AND(ISNUMBER(W1191),ISNUMBER(W$1190)),(W1191-W$1190),"")</f>
        <v/>
      </c>
      <c r="J1910" s="111" t="str">
        <f>IF(AND(ISNUMBER(Z1191),ISNUMBER(Z$1190)),(Z1191-Z$1190),"")</f>
        <v/>
      </c>
      <c r="L1910" s="111"/>
      <c r="M1910" s="111"/>
    </row>
    <row r="1911" spans="1:13">
      <c r="A1911" s="2" t="s">
        <v>455</v>
      </c>
      <c r="B1911" s="111">
        <f>IF(AND(ISNUMBER(B1192),ISNUMBER(B$1190)),(B1192-B$1190),"")</f>
        <v>0</v>
      </c>
      <c r="C1911" s="111">
        <f>IF(AND(ISNUMBER(E1192),ISNUMBER(E$1190)),(E1192-E$1190),"")</f>
        <v>1.2739999999999996</v>
      </c>
      <c r="D1911" s="111">
        <f>IF(AND(ISNUMBER(H1192),ISNUMBER(H$1190)),(H1192-H$1190),"")</f>
        <v>1.1099999999999994</v>
      </c>
      <c r="E1911" s="111">
        <f>IF(AND(ISNUMBER(K1192),ISNUMBER(K$1190)),(K1192-K$1190),"")</f>
        <v>1.4297918665007181E-2</v>
      </c>
      <c r="F1911" s="111">
        <f>IF(AND(ISNUMBER(N1192),ISNUMBER(N$1190)),(N1192-N$1190),"")</f>
        <v>7.2694012320202006E-2</v>
      </c>
      <c r="G1911" s="111">
        <f>IF(AND(ISNUMBER(Q1192),ISNUMBER(Q$1190)),(Q1192-Q$1190),"")</f>
        <v>0.5</v>
      </c>
      <c r="H1911" s="111">
        <f>IF(AND(ISNUMBER(T1192),ISNUMBER(T$1190)),(T1192-T$1190),"")</f>
        <v>8.2585174178078091E-2</v>
      </c>
      <c r="I1911" s="111" t="str">
        <f>IF(AND(ISNUMBER(W1192),ISNUMBER(W$1190)),(W1192-W$1190),"")</f>
        <v/>
      </c>
      <c r="J1911" s="111" t="str">
        <f>IF(AND(ISNUMBER(Z1192),ISNUMBER(Z$1190)),(Z1192-Z$1190),"")</f>
        <v/>
      </c>
      <c r="L1911" s="111"/>
      <c r="M1911" s="111"/>
    </row>
    <row r="1912" spans="1:13">
      <c r="A1912" s="2" t="s">
        <v>456</v>
      </c>
      <c r="B1912" s="111">
        <f>IF(AND(ISNUMBER(B1193),ISNUMBER(B$1190)),(B1193-B$1190),"")</f>
        <v>0</v>
      </c>
      <c r="C1912" s="111">
        <f>IF(AND(ISNUMBER(E1193),ISNUMBER(E$1190)),(E1193-E$1190),"")</f>
        <v>0.23999999999999977</v>
      </c>
      <c r="D1912" s="111">
        <f>IF(AND(ISNUMBER(H1193),ISNUMBER(H$1190)),(H1193-H$1190),"")</f>
        <v>1.7379999999999995</v>
      </c>
      <c r="E1912" s="111">
        <f>IF(AND(ISNUMBER(K1193),ISNUMBER(K$1190)),(K1193-K$1190),"")</f>
        <v>0.14626131959988165</v>
      </c>
      <c r="F1912" s="111">
        <f>IF(AND(ISNUMBER(N1193),ISNUMBER(N$1190)),(N1193-N$1190),"")</f>
        <v>0.25133541762216671</v>
      </c>
      <c r="G1912" s="111">
        <f>IF(AND(ISNUMBER(Q1193),ISNUMBER(Q$1190)),(Q1193-Q$1190),"")</f>
        <v>0.16999999999999993</v>
      </c>
      <c r="H1912" s="111">
        <f>IF(AND(ISNUMBER(T1193),ISNUMBER(T$1190)),(T1193-T$1190),"")</f>
        <v>7.8722564117080118E-2</v>
      </c>
      <c r="I1912" s="111" t="str">
        <f>IF(AND(ISNUMBER(W1193),ISNUMBER(W$1190)),(W1193-W$1190),"")</f>
        <v/>
      </c>
      <c r="J1912" s="111" t="str">
        <f>IF(AND(ISNUMBER(Z1193),ISNUMBER(Z$1190)),(Z1193-Z$1190),"")</f>
        <v/>
      </c>
      <c r="L1912" s="111"/>
      <c r="M1912" s="111"/>
    </row>
    <row r="1913" spans="1:13">
      <c r="A1913" s="112" t="s">
        <v>457</v>
      </c>
      <c r="B1913" s="111">
        <f>IF(AND(ISNUMBER(B1193),ISNUMBER(B1192)),(B1193-B1192),"")</f>
        <v>0</v>
      </c>
      <c r="C1913" s="111">
        <f>IF(AND(ISNUMBER(E1193),ISNUMBER(E1192)),(E1193-E1192),"")</f>
        <v>-1.0339999999999998</v>
      </c>
      <c r="D1913" s="111">
        <f>IF(AND(ISNUMBER(H1193),ISNUMBER(H1192)),(H1193-H1192),"")</f>
        <v>0.62800000000000011</v>
      </c>
      <c r="E1913" s="111">
        <f>IF(AND(ISNUMBER(K1193),ISNUMBER(K1192)),(K1193-K1192),"")</f>
        <v>0.13196340093487446</v>
      </c>
      <c r="F1913" s="111">
        <f>IF(AND(ISNUMBER(N1193),ISNUMBER(N1192)),(N1193-N1192),"")</f>
        <v>0.17864140530196471</v>
      </c>
      <c r="G1913" s="111">
        <f>IF(AND(ISNUMBER(Q1193),ISNUMBER(Q1192)),(Q1193-Q1192),"")</f>
        <v>-0.33000000000000007</v>
      </c>
      <c r="H1913" s="111">
        <f>IF(AND(ISNUMBER(T1193),ISNUMBER(T1192)),(T1193-T1192),"")</f>
        <v>-3.862610060997973E-3</v>
      </c>
      <c r="I1913" s="111" t="str">
        <f>IF(AND(ISNUMBER(W1193),ISNUMBER(W1192)),(W1193-W1192),"")</f>
        <v/>
      </c>
      <c r="J1913" s="111" t="str">
        <f>IF(AND(ISNUMBER(Z1193),ISNUMBER(Z1192)),(Z1193-Z1192),"")</f>
        <v/>
      </c>
      <c r="L1913" s="111"/>
      <c r="M1913" s="111"/>
    </row>
    <row r="1914" spans="1:13">
      <c r="A1914" s="112" t="s">
        <v>458</v>
      </c>
      <c r="B1914" s="111">
        <f>IF(AND(ISNUMBER(B1194),ISNUMBER(B$1190)),(B1194-B$1190),"")</f>
        <v>0</v>
      </c>
      <c r="C1914" s="111">
        <f>IF(AND(ISNUMBER(E1194),ISNUMBER(E$1190)),(E1194-E$1190),"")</f>
        <v>0.75200000000000022</v>
      </c>
      <c r="D1914" s="111">
        <f>IF(AND(ISNUMBER(H1194),ISNUMBER(H$1190)),(H1194-H$1190),"")</f>
        <v>1.4820000000000002</v>
      </c>
      <c r="E1914" s="111">
        <f>IF(AND(ISNUMBER(K1194),ISNUMBER(K$1190)),(K1194-K$1190),"")</f>
        <v>6.1376482014672717E-2</v>
      </c>
      <c r="F1914" s="111">
        <f>IF(AND(ISNUMBER(N1194),ISNUMBER(N$1190)),(N1194-N$1190),"")</f>
        <v>0.14655015781869229</v>
      </c>
      <c r="G1914" s="111">
        <f>IF(AND(ISNUMBER(Q1194),ISNUMBER(Q$1190)),(Q1194-Q$1190),"")</f>
        <v>7.0000000000000284E-2</v>
      </c>
      <c r="H1914" s="111">
        <f>IF(AND(ISNUMBER(T1194),ISNUMBER(T$1190)),(T1194-T$1190),"")</f>
        <v>6.2842273573386009E-2</v>
      </c>
      <c r="I1914" s="111" t="str">
        <f>IF(AND(ISNUMBER(W1194),ISNUMBER(W$1190)),(W1194-W$1190),"")</f>
        <v/>
      </c>
      <c r="J1914" s="111" t="str">
        <f>IF(AND(ISNUMBER(Z1194),ISNUMBER(Z$1190)),(Z1194-Z$1190),"")</f>
        <v/>
      </c>
      <c r="L1914" s="111"/>
      <c r="M1914" s="111"/>
    </row>
    <row r="1915" spans="1:13">
      <c r="A1915" s="112" t="s">
        <v>459</v>
      </c>
      <c r="B1915" s="111">
        <f>IF(AND(ISNUMBER(B1193),ISNUMBER(B1194)),(B1193-B1194),"")</f>
        <v>0</v>
      </c>
      <c r="C1915" s="111">
        <f>IF(AND(ISNUMBER(E1193),ISNUMBER(E1194)),(E1193-E1194),"")</f>
        <v>-0.51200000000000045</v>
      </c>
      <c r="D1915" s="111">
        <f>IF(AND(ISNUMBER(H1193),ISNUMBER(H1194)),(H1193-H1194),"")</f>
        <v>0.25599999999999934</v>
      </c>
      <c r="E1915" s="111">
        <f>IF(AND(ISNUMBER(K1193),ISNUMBER(K1194)),(K1193-K1194),"")</f>
        <v>8.4884837585208928E-2</v>
      </c>
      <c r="F1915" s="111">
        <f>IF(AND(ISNUMBER(N1193),ISNUMBER(N1194)),(N1193-N1194),"")</f>
        <v>0.10478525980347442</v>
      </c>
      <c r="G1915" s="111">
        <f>IF(AND(ISNUMBER(Q1193),ISNUMBER(Q1194)),(Q1193-Q1194),"")</f>
        <v>9.9999999999999645E-2</v>
      </c>
      <c r="H1915" s="111">
        <f>IF(AND(ISNUMBER(T1193),ISNUMBER(T1194)),(T1193-T1194),"")</f>
        <v>1.5880290543694109E-2</v>
      </c>
      <c r="I1915" s="111" t="str">
        <f>IF(AND(ISNUMBER(W1193),ISNUMBER(W1194)),(W1193-W1194),"")</f>
        <v/>
      </c>
      <c r="J1915" s="111" t="str">
        <f>IF(AND(ISNUMBER(Z1193),ISNUMBER(Z1194)),(Z1193-Z1194),"")</f>
        <v/>
      </c>
      <c r="L1915" s="111"/>
      <c r="M1915" s="111"/>
    </row>
    <row r="1916" spans="1:13">
      <c r="A1916" s="2" t="s">
        <v>460</v>
      </c>
      <c r="B1916" s="111">
        <f t="shared" ref="B1916:B1923" si="242">IF(AND(ISNUMBER(B1195),ISNUMBER(B$1190)),(B1195-B$1190),"")</f>
        <v>0</v>
      </c>
      <c r="C1916" s="111">
        <f t="shared" ref="C1916:C1923" si="243">IF(AND(ISNUMBER(E1195),ISNUMBER(E$1190)),(E1195-E$1190),"")</f>
        <v>1.9999999999999574E-2</v>
      </c>
      <c r="D1916" s="111">
        <f t="shared" ref="D1916:D1923" si="244">IF(AND(ISNUMBER(H1195),ISNUMBER(H$1190)),(H1195-H$1190),"")</f>
        <v>5.9999999999997833E-3</v>
      </c>
      <c r="E1916" s="111">
        <f t="shared" ref="E1916:E1923" si="245">IF(AND(ISNUMBER(K1195),ISNUMBER(K$1190)),(K1195-K$1190),"")</f>
        <v>0.63002364117033594</v>
      </c>
      <c r="F1916" s="111">
        <f t="shared" ref="F1916:F1923" si="246">IF(AND(ISNUMBER(N1195),ISNUMBER(N$1190)),(N1195-N$1190),"")</f>
        <v>6.1488078409198899E-2</v>
      </c>
      <c r="G1916" s="111">
        <f t="shared" ref="G1916:G1923" si="247">IF(AND(ISNUMBER(Q1195),ISNUMBER(Q$1190)),(Q1195-Q$1190),"")</f>
        <v>0</v>
      </c>
      <c r="H1916" s="111">
        <f t="shared" ref="H1916:H1923" si="248">IF(AND(ISNUMBER(T1195),ISNUMBER(T$1190)),(T1195-T$1190),"")</f>
        <v>0.74126808947454581</v>
      </c>
      <c r="I1916" s="111" t="str">
        <f t="shared" ref="I1916:I1923" si="249">IF(AND(ISNUMBER(W1195),ISNUMBER(W$1190)),(W1195-W$1190),"")</f>
        <v/>
      </c>
      <c r="J1916" s="111" t="str">
        <f t="shared" ref="J1916:J1923" si="250">IF(AND(ISNUMBER(Z1195),ISNUMBER(Z$1190)),(Z1195-Z$1190),"")</f>
        <v/>
      </c>
      <c r="L1916" s="111"/>
      <c r="M1916" s="111"/>
    </row>
    <row r="1917" spans="1:13">
      <c r="A1917" s="2" t="s">
        <v>461</v>
      </c>
      <c r="B1917" s="111">
        <f t="shared" si="242"/>
        <v>0.23262741822968813</v>
      </c>
      <c r="C1917" s="111">
        <f t="shared" si="243"/>
        <v>0.55899999999999972</v>
      </c>
      <c r="D1917" s="111">
        <f t="shared" si="244"/>
        <v>0.5699999999999994</v>
      </c>
      <c r="E1917" s="111">
        <f t="shared" si="245"/>
        <v>0.53014395668865522</v>
      </c>
      <c r="F1917" s="111">
        <f t="shared" si="246"/>
        <v>0.56139931610307636</v>
      </c>
      <c r="G1917" s="111">
        <f t="shared" si="247"/>
        <v>0.5600000000000005</v>
      </c>
      <c r="H1917" s="111">
        <f t="shared" si="248"/>
        <v>0.60911538715645452</v>
      </c>
      <c r="I1917" s="111" t="str">
        <f t="shared" si="249"/>
        <v/>
      </c>
      <c r="J1917" s="111" t="str">
        <f t="shared" si="250"/>
        <v/>
      </c>
      <c r="L1917" s="111"/>
      <c r="M1917" s="111"/>
    </row>
    <row r="1918" spans="1:13">
      <c r="A1918" s="2" t="s">
        <v>467</v>
      </c>
      <c r="B1918" s="111">
        <f t="shared" si="242"/>
        <v>-9.1397944443967205E-2</v>
      </c>
      <c r="C1918" s="111">
        <f t="shared" si="243"/>
        <v>0.21899999999999986</v>
      </c>
      <c r="D1918" s="111">
        <f t="shared" si="244"/>
        <v>0.91899999999999959</v>
      </c>
      <c r="E1918" s="111">
        <f t="shared" si="245"/>
        <v>0.14624739507340045</v>
      </c>
      <c r="F1918" s="111" t="str">
        <f t="shared" si="246"/>
        <v/>
      </c>
      <c r="G1918" s="111">
        <f t="shared" si="247"/>
        <v>0.16999999999999993</v>
      </c>
      <c r="H1918" s="111">
        <f t="shared" si="248"/>
        <v>7.0740980693104305E-2</v>
      </c>
      <c r="I1918" s="111" t="str">
        <f t="shared" si="249"/>
        <v/>
      </c>
      <c r="J1918" s="111" t="str">
        <f t="shared" si="250"/>
        <v/>
      </c>
      <c r="L1918" s="111"/>
      <c r="M1918" s="111"/>
    </row>
    <row r="1919" spans="1:13">
      <c r="A1919" s="2" t="s">
        <v>468</v>
      </c>
      <c r="B1919" s="111">
        <f t="shared" si="242"/>
        <v>-0.28042792095087998</v>
      </c>
      <c r="C1919" s="111">
        <f t="shared" si="243"/>
        <v>3.3999999999999808E-2</v>
      </c>
      <c r="D1919" s="111">
        <f t="shared" si="244"/>
        <v>-2.0000000000002238E-3</v>
      </c>
      <c r="E1919" s="111" t="str">
        <f t="shared" si="245"/>
        <v/>
      </c>
      <c r="F1919" s="111" t="str">
        <f t="shared" si="246"/>
        <v/>
      </c>
      <c r="G1919" s="111">
        <f t="shared" si="247"/>
        <v>-4.0000000000000036E-2</v>
      </c>
      <c r="H1919" s="111">
        <f t="shared" si="248"/>
        <v>0</v>
      </c>
      <c r="I1919" s="111" t="str">
        <f t="shared" si="249"/>
        <v/>
      </c>
      <c r="J1919" s="111" t="str">
        <f t="shared" si="250"/>
        <v/>
      </c>
      <c r="L1919" s="111"/>
      <c r="M1919" s="111"/>
    </row>
    <row r="1920" spans="1:13">
      <c r="A1920" s="2" t="s">
        <v>469</v>
      </c>
      <c r="B1920" s="111">
        <f t="shared" si="242"/>
        <v>-0.38704909834862278</v>
      </c>
      <c r="C1920" s="111">
        <f t="shared" si="243"/>
        <v>-6.2000000000000277E-2</v>
      </c>
      <c r="D1920" s="111">
        <f t="shared" si="244"/>
        <v>-9.8000000000000309E-2</v>
      </c>
      <c r="E1920" s="111">
        <f t="shared" si="245"/>
        <v>-0.10384494611625517</v>
      </c>
      <c r="F1920" s="111" t="str">
        <f t="shared" si="246"/>
        <v/>
      </c>
      <c r="G1920" s="111">
        <f t="shared" si="247"/>
        <v>6.0000000000000053E-2</v>
      </c>
      <c r="H1920" s="111">
        <f t="shared" si="248"/>
        <v>0</v>
      </c>
      <c r="I1920" s="111" t="str">
        <f t="shared" si="249"/>
        <v/>
      </c>
      <c r="J1920" s="111" t="str">
        <f t="shared" si="250"/>
        <v/>
      </c>
      <c r="L1920" s="111"/>
      <c r="M1920" s="111"/>
    </row>
    <row r="1921" spans="1:13">
      <c r="A1921" s="2" t="s">
        <v>470</v>
      </c>
      <c r="B1921" s="111">
        <f t="shared" si="242"/>
        <v>-0.38704909834862278</v>
      </c>
      <c r="C1921" s="111">
        <f t="shared" si="243"/>
        <v>-6.4000000000000057E-2</v>
      </c>
      <c r="D1921" s="111">
        <f t="shared" si="244"/>
        <v>-9.8000000000000309E-2</v>
      </c>
      <c r="E1921" s="111">
        <f t="shared" si="245"/>
        <v>-0.13252696337398362</v>
      </c>
      <c r="F1921" s="111" t="str">
        <f t="shared" si="246"/>
        <v/>
      </c>
      <c r="G1921" s="111">
        <f t="shared" si="247"/>
        <v>5.0000000000000266E-2</v>
      </c>
      <c r="H1921" s="111">
        <f t="shared" si="248"/>
        <v>-0.21300494580611584</v>
      </c>
      <c r="I1921" s="111" t="str">
        <f t="shared" si="249"/>
        <v/>
      </c>
      <c r="J1921" s="111" t="str">
        <f t="shared" si="250"/>
        <v/>
      </c>
      <c r="L1921" s="111"/>
      <c r="M1921" s="111"/>
    </row>
    <row r="1922" spans="1:13">
      <c r="A1922" s="2" t="s">
        <v>471</v>
      </c>
      <c r="B1922" s="111">
        <f t="shared" si="242"/>
        <v>-0.28486266604066124</v>
      </c>
      <c r="C1922" s="111">
        <f t="shared" si="243"/>
        <v>-9.5000000000000195E-2</v>
      </c>
      <c r="D1922" s="111">
        <f t="shared" si="244"/>
        <v>-9.8000000000000309E-2</v>
      </c>
      <c r="E1922" s="111">
        <f t="shared" si="245"/>
        <v>-0.12337825841886607</v>
      </c>
      <c r="F1922" s="111" t="str">
        <f t="shared" si="246"/>
        <v/>
      </c>
      <c r="G1922" s="111">
        <f t="shared" si="247"/>
        <v>-6.999999999999984E-2</v>
      </c>
      <c r="H1922" s="111">
        <f t="shared" si="248"/>
        <v>-0.21300494580612117</v>
      </c>
      <c r="I1922" s="111" t="str">
        <f t="shared" si="249"/>
        <v/>
      </c>
      <c r="J1922" s="111" t="str">
        <f t="shared" si="250"/>
        <v/>
      </c>
      <c r="L1922" s="111"/>
      <c r="M1922" s="111"/>
    </row>
    <row r="1923" spans="1:13">
      <c r="A1923" s="2" t="s">
        <v>489</v>
      </c>
      <c r="B1923" s="111">
        <f t="shared" si="242"/>
        <v>0.10680263386901867</v>
      </c>
      <c r="C1923" s="111">
        <f t="shared" si="243"/>
        <v>3.4979999999999998</v>
      </c>
      <c r="D1923" s="111">
        <f t="shared" si="244"/>
        <v>1.444</v>
      </c>
      <c r="E1923" s="111">
        <f t="shared" si="245"/>
        <v>0.27275600982229342</v>
      </c>
      <c r="F1923" s="111">
        <f t="shared" si="246"/>
        <v>0.31401119721875537</v>
      </c>
      <c r="G1923" s="111">
        <f t="shared" si="247"/>
        <v>0.25999999999999979</v>
      </c>
      <c r="H1923" s="111">
        <f t="shared" si="248"/>
        <v>0.60181656205638046</v>
      </c>
      <c r="I1923" s="111" t="str">
        <f t="shared" si="249"/>
        <v/>
      </c>
      <c r="J1923" s="111" t="str">
        <f t="shared" si="250"/>
        <v/>
      </c>
      <c r="L1923" s="111"/>
      <c r="M1923" s="111"/>
    </row>
    <row r="1924" spans="1:13">
      <c r="A1924" s="2" t="s">
        <v>490</v>
      </c>
      <c r="B1924" s="111">
        <f>IF(AND(ISNUMBER(B1203),ISNUMBER(B1202)),(B1203-B1202),"")</f>
        <v>0.41740162823860505</v>
      </c>
      <c r="C1924" s="111">
        <f>IF(AND(ISNUMBER(E1203),ISNUMBER(E1202)),(E1203-E1202),"")</f>
        <v>0</v>
      </c>
      <c r="D1924" s="111">
        <f>IF(AND(ISNUMBER(H1203),ISNUMBER(H1202)),(H1203-H1202),"")</f>
        <v>0</v>
      </c>
      <c r="E1924" s="111">
        <f>IF(AND(ISNUMBER(K1203),ISNUMBER(K1202)),(K1203-K1202),"")</f>
        <v>0.48668875334522799</v>
      </c>
      <c r="F1924" s="111">
        <f>IF(AND(ISNUMBER(N1203),ISNUMBER(N1202)),(N1203-N1202),"")</f>
        <v>0.50496243692161258</v>
      </c>
      <c r="G1924" s="111">
        <f>IF(AND(ISNUMBER(Q1203),ISNUMBER(Q1202)),(Q1203-Q1202),"")</f>
        <v>0.39000000000000057</v>
      </c>
      <c r="H1924" s="111">
        <f>IF(AND(ISNUMBER(T1203),ISNUMBER(T1202)),(T1203-T1202),"")</f>
        <v>0.3737214574211043</v>
      </c>
      <c r="I1924" s="111" t="str">
        <f>IF(AND(ISNUMBER(W1203),ISNUMBER(W1202)),(W1203-W1202),"")</f>
        <v/>
      </c>
      <c r="J1924" s="111" t="str">
        <f>IF(AND(ISNUMBER(Z1203),ISNUMBER(Z1202)),(Z1203-Z1202),"")</f>
        <v/>
      </c>
      <c r="L1924" s="111"/>
      <c r="M1924" s="111"/>
    </row>
    <row r="1925" spans="1:13">
      <c r="A1925" s="2" t="s">
        <v>491</v>
      </c>
      <c r="B1925" s="111">
        <f>IF(AND(ISNUMBER(B1206),ISNUMBER(B1204)),(B1206-B1204),"")</f>
        <v>0.90401996268755447</v>
      </c>
      <c r="C1925" s="111">
        <f>IF(AND(ISNUMBER(E1206),ISNUMBER(E1204)),(E1206-E1204),"")</f>
        <v>1.4290000000000003</v>
      </c>
      <c r="D1925" s="111">
        <f>IF(AND(ISNUMBER(H1206),ISNUMBER(H1204)),(H1206-H1204),"")</f>
        <v>1.3789999999999996</v>
      </c>
      <c r="E1925" s="111">
        <f>IF(AND(ISNUMBER(K1206),ISNUMBER(K1204)),(K1206-K1204),"")</f>
        <v>0.76636004188282536</v>
      </c>
      <c r="F1925" s="111">
        <f>IF(AND(ISNUMBER(N1206),ISNUMBER(N1204)),(N1206-N1204),"")</f>
        <v>0.8363252567480095</v>
      </c>
      <c r="G1925" s="111">
        <f>IF(AND(ISNUMBER(Q1206),ISNUMBER(Q1204)),(Q1206-Q1204),"")</f>
        <v>0.5600000000000005</v>
      </c>
      <c r="H1925" s="111">
        <f>IF(AND(ISNUMBER(T1206),ISNUMBER(T1204)),(T1206-T1204),"")</f>
        <v>0.90966360452095163</v>
      </c>
      <c r="I1925" s="111" t="str">
        <f>IF(AND(ISNUMBER(W1206),ISNUMBER(W1204)),(W1206-W1204),"")</f>
        <v/>
      </c>
      <c r="J1925" s="111" t="str">
        <f>IF(AND(ISNUMBER(Z1206),ISNUMBER(Z1204)),(Z1206-Z1204),"")</f>
        <v/>
      </c>
      <c r="L1925" s="111"/>
      <c r="M1925" s="111"/>
    </row>
    <row r="1926" spans="1:13">
      <c r="A1926" s="2" t="s">
        <v>492</v>
      </c>
      <c r="B1926" s="111">
        <f>IF(AND(ISNUMBER(B1207),ISNUMBER(B1202)),(B1207-B1202),"")</f>
        <v>-0.26906792864342766</v>
      </c>
      <c r="C1926" s="111">
        <f>IF(AND(ISNUMBER(E1207),ISNUMBER(E1202)),(E1207-E1202),"")</f>
        <v>-3.3860000000000001</v>
      </c>
      <c r="D1926" s="111">
        <f>IF(AND(ISNUMBER(H1207),ISNUMBER(H1202)),(H1207-H1202),"")</f>
        <v>-1.4510000000000001</v>
      </c>
      <c r="E1926" s="111">
        <f>IF(AND(ISNUMBER(K1207),ISNUMBER(K1202)),(K1207-K1202),"")</f>
        <v>-0.27295684497387152</v>
      </c>
      <c r="F1926" s="111">
        <f>IF(AND(ISNUMBER(N1207),ISNUMBER(N1202)),(N1207-N1202),"")</f>
        <v>-0.34457714151234953</v>
      </c>
      <c r="G1926" s="111">
        <f>IF(AND(ISNUMBER(Q1207),ISNUMBER(Q1202)),(Q1207-Q1202),"")</f>
        <v>-0.25999999999999979</v>
      </c>
      <c r="H1926" s="111">
        <f>IF(AND(ISNUMBER(T1207),ISNUMBER(T1202)),(T1207-T1202),"")</f>
        <v>-0.42060282568976159</v>
      </c>
      <c r="I1926" s="111" t="str">
        <f>IF(AND(ISNUMBER(W1207),ISNUMBER(W1202)),(W1207-W1202),"")</f>
        <v/>
      </c>
      <c r="J1926" s="111" t="str">
        <f>IF(AND(ISNUMBER(Z1207),ISNUMBER(Z1202)),(Z1207-Z1202),"")</f>
        <v/>
      </c>
      <c r="L1926" s="111"/>
      <c r="M1926" s="111"/>
    </row>
    <row r="1927" spans="1:13">
      <c r="A1927" s="2" t="s">
        <v>493</v>
      </c>
      <c r="B1927" s="111">
        <f>IF(AND(ISNUMBER(B1209),ISNUMBER(B1208)),(B1209-B1208),"")</f>
        <v>0.79447541603758243</v>
      </c>
      <c r="C1927" s="111">
        <f>IF(AND(ISNUMBER(E1209),ISNUMBER(E1208)),(E1209-E1208),"")</f>
        <v>0.81900000000000039</v>
      </c>
      <c r="D1927" s="111">
        <f>IF(AND(ISNUMBER(H1209),ISNUMBER(H1208)),(H1209-H1208),"")</f>
        <v>0.97299999999999986</v>
      </c>
      <c r="E1927" s="111">
        <f>IF(AND(ISNUMBER(K1209),ISNUMBER(K1208)),(K1209-K1208),"")</f>
        <v>0.47021239000479165</v>
      </c>
      <c r="F1927" s="111">
        <f>IF(AND(ISNUMBER(N1209),ISNUMBER(N1208)),(N1209-N1208),"")</f>
        <v>0.48982188295165363</v>
      </c>
      <c r="G1927" s="111">
        <f>IF(AND(ISNUMBER(Q1209),ISNUMBER(Q1208)),(Q1209-Q1208),"")</f>
        <v>0.48</v>
      </c>
      <c r="H1927" s="111">
        <f>IF(AND(ISNUMBER(T1209),ISNUMBER(T1208)),(T1209-T1208),"")</f>
        <v>0.7005685542571598</v>
      </c>
      <c r="I1927" s="111" t="str">
        <f>IF(AND(ISNUMBER(W1209),ISNUMBER(W1208)),(W1209-W1208),"")</f>
        <v/>
      </c>
      <c r="J1927" s="111" t="str">
        <f>IF(AND(ISNUMBER(Z1209),ISNUMBER(Z1208)),(Z1209-Z1208),"")</f>
        <v/>
      </c>
      <c r="L1927" s="111"/>
      <c r="M1927" s="111"/>
    </row>
    <row r="1937" spans="1:13">
      <c r="A1937" t="s">
        <v>272</v>
      </c>
    </row>
    <row r="1938" spans="1:13">
      <c r="A1938" s="2"/>
      <c r="B1938" s="10"/>
      <c r="C1938" s="10"/>
      <c r="D1938" s="10"/>
      <c r="E1938" s="10"/>
      <c r="F1938" s="10"/>
      <c r="G1938" s="10"/>
      <c r="H1938" s="10"/>
    </row>
    <row r="1939" spans="1:13">
      <c r="A1939" s="2"/>
      <c r="B1939" s="10" t="s">
        <v>237</v>
      </c>
      <c r="C1939" s="10" t="s">
        <v>249</v>
      </c>
      <c r="D1939" s="10" t="s">
        <v>250</v>
      </c>
      <c r="E1939" s="10" t="s">
        <v>357</v>
      </c>
      <c r="F1939" s="10" t="s">
        <v>304</v>
      </c>
      <c r="G1939" s="10" t="s">
        <v>384</v>
      </c>
      <c r="H1939" s="10" t="str">
        <f>YourData!$J$4</f>
        <v>Tested Prg</v>
      </c>
      <c r="I1939" s="10" t="s">
        <v>415</v>
      </c>
      <c r="J1939" s="10" t="s">
        <v>415</v>
      </c>
    </row>
    <row r="1940" spans="1:13">
      <c r="A1940" s="2" t="s">
        <v>454</v>
      </c>
      <c r="B1940" s="111">
        <f>IF(AND(ISNUMBER(B1221),ISNUMBER(B$1220)),(B1221-B$1220),"")</f>
        <v>7.2168953545786341E-2</v>
      </c>
      <c r="C1940" s="111">
        <f>IF(AND(ISNUMBER(E1221),ISNUMBER(E$1220)),(E1221-E$1220),"")</f>
        <v>5.2000000000000046E-2</v>
      </c>
      <c r="D1940" s="111">
        <f>IF(AND(ISNUMBER(H1221),ISNUMBER(H$1220)),(H1221-H$1220),"")</f>
        <v>4.9999999999999822E-2</v>
      </c>
      <c r="E1940" s="111">
        <f>IF(AND(ISNUMBER(K1221),ISNUMBER(K$1220)),(K1221-K$1220),"")</f>
        <v>0.11112912837364997</v>
      </c>
      <c r="F1940" s="111">
        <f>IF(AND(ISNUMBER(N1221),ISNUMBER(N$1220)),(N1221-N$1220),"")</f>
        <v>8.7015424049905921E-2</v>
      </c>
      <c r="G1940" s="111">
        <f>IF(AND(ISNUMBER(Q1221),ISNUMBER(Q$1220)),(Q1221-Q$1220),"")</f>
        <v>6.0000000000000053E-2</v>
      </c>
      <c r="H1940" s="111">
        <f>IF(AND(ISNUMBER(T1221),ISNUMBER(T$1220)),(T1221-T$1220),"")</f>
        <v>9.2696673138836783E-2</v>
      </c>
      <c r="I1940" s="111" t="str">
        <f>IF(AND(ISNUMBER(W1221),ISNUMBER(W$1220)),(W1221-W$1220),"")</f>
        <v/>
      </c>
      <c r="J1940" s="111" t="str">
        <f>IF(AND(ISNUMBER(Z1221),ISNUMBER(Z$1220)),(Z1221-Z$1220),"")</f>
        <v/>
      </c>
      <c r="L1940" s="111"/>
      <c r="M1940" s="111"/>
    </row>
    <row r="1941" spans="1:13">
      <c r="A1941" s="2" t="s">
        <v>455</v>
      </c>
      <c r="B1941" s="111">
        <f>IF(AND(ISNUMBER(B1222),ISNUMBER(B$1220)),(B1222-B$1220),"")</f>
        <v>3.2137147461959614E-2</v>
      </c>
      <c r="C1941" s="111">
        <f>IF(AND(ISNUMBER(E1222),ISNUMBER(E$1220)),(E1222-E$1220),"")</f>
        <v>3.0000000000001137E-3</v>
      </c>
      <c r="D1941" s="111">
        <f>IF(AND(ISNUMBER(H1222),ISNUMBER(H$1220)),(H1222-H$1220),"")</f>
        <v>4.0000000000000036E-3</v>
      </c>
      <c r="E1941" s="111">
        <f>IF(AND(ISNUMBER(K1222),ISNUMBER(K$1220)),(K1222-K$1220),"")</f>
        <v>5.9983747791654274E-2</v>
      </c>
      <c r="F1941" s="111">
        <f>IF(AND(ISNUMBER(N1222),ISNUMBER(N$1220)),(N1222-N$1220),"")</f>
        <v>2.8893343731450472E-2</v>
      </c>
      <c r="G1941" s="111">
        <f>IF(AND(ISNUMBER(Q1222),ISNUMBER(Q$1220)),(Q1222-Q$1220),"")</f>
        <v>2.0000000000000018E-2</v>
      </c>
      <c r="H1941" s="111">
        <f>IF(AND(ISNUMBER(T1222),ISNUMBER(T$1220)),(T1222-T$1220),"")</f>
        <v>4.865774180337068E-2</v>
      </c>
      <c r="I1941" s="111" t="str">
        <f>IF(AND(ISNUMBER(W1222),ISNUMBER(W$1220)),(W1222-W$1220),"")</f>
        <v/>
      </c>
      <c r="J1941" s="111" t="str">
        <f>IF(AND(ISNUMBER(Z1222),ISNUMBER(Z$1220)),(Z1222-Z$1220),"")</f>
        <v/>
      </c>
      <c r="L1941" s="111"/>
      <c r="M1941" s="111"/>
    </row>
    <row r="1942" spans="1:13">
      <c r="A1942" s="2" t="s">
        <v>456</v>
      </c>
      <c r="B1942" s="111">
        <f>IF(AND(ISNUMBER(B1223),ISNUMBER(B$1220)),(B1223-B$1220),"")</f>
        <v>3.2137147461959614E-2</v>
      </c>
      <c r="C1942" s="111">
        <f>IF(AND(ISNUMBER(E1223),ISNUMBER(E$1220)),(E1223-E$1220),"")</f>
        <v>0</v>
      </c>
      <c r="D1942" s="111">
        <f>IF(AND(ISNUMBER(H1223),ISNUMBER(H$1220)),(H1223-H$1220),"")</f>
        <v>0</v>
      </c>
      <c r="E1942" s="111">
        <f>IF(AND(ISNUMBER(K1223),ISNUMBER(K$1220)),(K1223-K$1220),"")</f>
        <v>6.2559303135176325E-2</v>
      </c>
      <c r="F1942" s="111">
        <f>IF(AND(ISNUMBER(N1223),ISNUMBER(N$1220)),(N1223-N$1220),"")</f>
        <v>3.7696176579154805E-2</v>
      </c>
      <c r="G1942" s="111">
        <f>IF(AND(ISNUMBER(Q1223),ISNUMBER(Q$1220)),(Q1223-Q$1220),"")</f>
        <v>2.9999999999999805E-2</v>
      </c>
      <c r="H1942" s="111">
        <f>IF(AND(ISNUMBER(T1223),ISNUMBER(T$1220)),(T1223-T$1220),"")</f>
        <v>1.513758907728624E-2</v>
      </c>
      <c r="I1942" s="111" t="str">
        <f>IF(AND(ISNUMBER(W1223),ISNUMBER(W$1220)),(W1223-W$1220),"")</f>
        <v/>
      </c>
      <c r="J1942" s="111" t="str">
        <f>IF(AND(ISNUMBER(Z1223),ISNUMBER(Z$1220)),(Z1223-Z$1220),"")</f>
        <v/>
      </c>
      <c r="L1942" s="111"/>
      <c r="M1942" s="111"/>
    </row>
    <row r="1943" spans="1:13">
      <c r="A1943" s="112" t="s">
        <v>457</v>
      </c>
      <c r="B1943" s="111">
        <f>IF(AND(ISNUMBER(B1223),ISNUMBER(B1222)),(B1223-B1222),"")</f>
        <v>0</v>
      </c>
      <c r="C1943" s="111">
        <f>IF(AND(ISNUMBER(E1223),ISNUMBER(E1222)),(E1223-E1222),"")</f>
        <v>-3.0000000000001137E-3</v>
      </c>
      <c r="D1943" s="111">
        <f>IF(AND(ISNUMBER(H1223),ISNUMBER(H1222)),(H1223-H1222),"")</f>
        <v>-4.0000000000000036E-3</v>
      </c>
      <c r="E1943" s="111">
        <f>IF(AND(ISNUMBER(K1223),ISNUMBER(K1222)),(K1223-K1222),"")</f>
        <v>2.5755553435220513E-3</v>
      </c>
      <c r="F1943" s="111">
        <f>IF(AND(ISNUMBER(N1223),ISNUMBER(N1222)),(N1223-N1222),"")</f>
        <v>8.8028328477043338E-3</v>
      </c>
      <c r="G1943" s="111">
        <f>IF(AND(ISNUMBER(Q1223),ISNUMBER(Q1222)),(Q1223-Q1222),"")</f>
        <v>9.9999999999997868E-3</v>
      </c>
      <c r="H1943" s="111">
        <f>IF(AND(ISNUMBER(T1223),ISNUMBER(T1222)),(T1223-T1222),"")</f>
        <v>-3.352015272608444E-2</v>
      </c>
      <c r="I1943" s="111" t="str">
        <f>IF(AND(ISNUMBER(W1223),ISNUMBER(W1222)),(W1223-W1222),"")</f>
        <v/>
      </c>
      <c r="J1943" s="111" t="str">
        <f>IF(AND(ISNUMBER(Z1223),ISNUMBER(Z1222)),(Z1223-Z1222),"")</f>
        <v/>
      </c>
      <c r="L1943" s="111"/>
      <c r="M1943" s="111"/>
    </row>
    <row r="1944" spans="1:13">
      <c r="A1944" s="112" t="s">
        <v>458</v>
      </c>
      <c r="B1944" s="111">
        <f>IF(AND(ISNUMBER(B1224),ISNUMBER(B$1220)),(B1224-B$1220),"")</f>
        <v>3.2137147461959614E-2</v>
      </c>
      <c r="C1944" s="111">
        <f>IF(AND(ISNUMBER(E1224),ISNUMBER(E$1220)),(E1224-E$1220),"")</f>
        <v>0</v>
      </c>
      <c r="D1944" s="111">
        <f>IF(AND(ISNUMBER(H1224),ISNUMBER(H$1220)),(H1224-H$1220),"")</f>
        <v>0</v>
      </c>
      <c r="E1944" s="111">
        <f>IF(AND(ISNUMBER(K1224),ISNUMBER(K$1220)),(K1224-K$1220),"")</f>
        <v>6.2559303135176325E-2</v>
      </c>
      <c r="F1944" s="111">
        <f>IF(AND(ISNUMBER(N1224),ISNUMBER(N$1220)),(N1224-N$1220),"")</f>
        <v>3.7696176579154805E-2</v>
      </c>
      <c r="G1944" s="111">
        <f>IF(AND(ISNUMBER(Q1224),ISNUMBER(Q$1220)),(Q1224-Q$1220),"")</f>
        <v>2.9999999999999805E-2</v>
      </c>
      <c r="H1944" s="111">
        <f>IF(AND(ISNUMBER(T1224),ISNUMBER(T$1220)),(T1224-T$1220),"")</f>
        <v>1.4372454291234238E-2</v>
      </c>
      <c r="I1944" s="111" t="str">
        <f>IF(AND(ISNUMBER(W1224),ISNUMBER(W$1220)),(W1224-W$1220),"")</f>
        <v/>
      </c>
      <c r="J1944" s="111" t="str">
        <f>IF(AND(ISNUMBER(Z1224),ISNUMBER(Z$1220)),(Z1224-Z$1220),"")</f>
        <v/>
      </c>
      <c r="L1944" s="111"/>
      <c r="M1944" s="111"/>
    </row>
    <row r="1945" spans="1:13">
      <c r="A1945" s="112" t="s">
        <v>459</v>
      </c>
      <c r="B1945" s="111">
        <f>IF(AND(ISNUMBER(B1223),ISNUMBER(B1224)),(B1223-B1224),"")</f>
        <v>0</v>
      </c>
      <c r="C1945" s="111">
        <f>IF(AND(ISNUMBER(E1223),ISNUMBER(E1224)),(E1223-E1224),"")</f>
        <v>0</v>
      </c>
      <c r="D1945" s="111">
        <f>IF(AND(ISNUMBER(H1223),ISNUMBER(H1224)),(H1223-H1224),"")</f>
        <v>0</v>
      </c>
      <c r="E1945" s="111">
        <f>IF(AND(ISNUMBER(K1223),ISNUMBER(K1224)),(K1223-K1224),"")</f>
        <v>0</v>
      </c>
      <c r="F1945" s="111">
        <f>IF(AND(ISNUMBER(N1223),ISNUMBER(N1224)),(N1223-N1224),"")</f>
        <v>0</v>
      </c>
      <c r="G1945" s="111">
        <f>IF(AND(ISNUMBER(Q1223),ISNUMBER(Q1224)),(Q1223-Q1224),"")</f>
        <v>0</v>
      </c>
      <c r="H1945" s="111">
        <f>IF(AND(ISNUMBER(T1223),ISNUMBER(T1224)),(T1223-T1224),"")</f>
        <v>7.6513478605200191E-4</v>
      </c>
      <c r="I1945" s="111" t="str">
        <f>IF(AND(ISNUMBER(W1223),ISNUMBER(W1224)),(W1223-W1224),"")</f>
        <v/>
      </c>
      <c r="J1945" s="111" t="str">
        <f>IF(AND(ISNUMBER(Z1223),ISNUMBER(Z1224)),(Z1223-Z1224),"")</f>
        <v/>
      </c>
      <c r="L1945" s="111"/>
      <c r="M1945" s="111"/>
    </row>
    <row r="1946" spans="1:13">
      <c r="A1946" s="2" t="s">
        <v>460</v>
      </c>
      <c r="B1946" s="111">
        <f t="shared" ref="B1946:B1953" si="251">IF(AND(ISNUMBER(B1225),ISNUMBER(B$1220)),(B1225-B$1220),"")</f>
        <v>-2.6371945346084225E-3</v>
      </c>
      <c r="C1946" s="111">
        <f t="shared" ref="C1946:C1953" si="252">IF(AND(ISNUMBER(E1225),ISNUMBER(E$1220)),(E1225-E$1220),"")</f>
        <v>0</v>
      </c>
      <c r="D1946" s="111">
        <f t="shared" ref="D1946:D1953" si="253">IF(AND(ISNUMBER(H1225),ISNUMBER(H$1220)),(H1225-H$1220),"")</f>
        <v>0</v>
      </c>
      <c r="E1946" s="111">
        <f t="shared" ref="E1946:E1953" si="254">IF(AND(ISNUMBER(K1225),ISNUMBER(K$1220)),(K1225-K$1220),"")</f>
        <v>-4.2544358791474224E-7</v>
      </c>
      <c r="F1946" s="111">
        <f t="shared" ref="F1946:F1953" si="255">IF(AND(ISNUMBER(N1225),ISNUMBER(N$1220)),(N1225-N$1220),"")</f>
        <v>2.7963113494866576E-4</v>
      </c>
      <c r="G1946" s="111">
        <f t="shared" ref="G1946:G1953" si="256">IF(AND(ISNUMBER(Q1225),ISNUMBER(Q$1220)),(Q1225-Q$1220),"")</f>
        <v>0</v>
      </c>
      <c r="H1946" s="111">
        <f t="shared" ref="H1946:H1953" si="257">IF(AND(ISNUMBER(T1225),ISNUMBER(T$1220)),(T1225-T$1220),"")</f>
        <v>4.5186737329672155E-7</v>
      </c>
      <c r="I1946" s="111" t="str">
        <f t="shared" ref="I1946:I1953" si="258">IF(AND(ISNUMBER(W1225),ISNUMBER(W$1220)),(W1225-W$1220),"")</f>
        <v/>
      </c>
      <c r="J1946" s="111" t="str">
        <f t="shared" ref="J1946:J1953" si="259">IF(AND(ISNUMBER(Z1225),ISNUMBER(Z$1220)),(Z1225-Z$1220),"")</f>
        <v/>
      </c>
      <c r="L1946" s="111"/>
      <c r="M1946" s="111"/>
    </row>
    <row r="1947" spans="1:13">
      <c r="A1947" s="2" t="s">
        <v>461</v>
      </c>
      <c r="B1947" s="111">
        <f t="shared" si="251"/>
        <v>3.2137147461959614E-2</v>
      </c>
      <c r="C1947" s="111">
        <f t="shared" si="252"/>
        <v>9.9999999999988987E-4</v>
      </c>
      <c r="D1947" s="111">
        <f t="shared" si="253"/>
        <v>0</v>
      </c>
      <c r="E1947" s="111">
        <f t="shared" si="254"/>
        <v>6.2561251798623818E-2</v>
      </c>
      <c r="F1947" s="111">
        <f t="shared" si="255"/>
        <v>3.7696176579154805E-2</v>
      </c>
      <c r="G1947" s="111">
        <f t="shared" si="256"/>
        <v>2.9999999999999805E-2</v>
      </c>
      <c r="H1947" s="111">
        <f t="shared" si="257"/>
        <v>5.4142163219800032E-2</v>
      </c>
      <c r="I1947" s="111" t="str">
        <f t="shared" si="258"/>
        <v/>
      </c>
      <c r="J1947" s="111" t="str">
        <f t="shared" si="259"/>
        <v/>
      </c>
      <c r="L1947" s="111"/>
      <c r="M1947" s="111"/>
    </row>
    <row r="1948" spans="1:13">
      <c r="A1948" s="2" t="s">
        <v>467</v>
      </c>
      <c r="B1948" s="111">
        <f t="shared" si="251"/>
        <v>-1.1154911313208782E-2</v>
      </c>
      <c r="C1948" s="111">
        <f t="shared" si="252"/>
        <v>-6.4000000000000057E-2</v>
      </c>
      <c r="D1948" s="111">
        <f t="shared" si="253"/>
        <v>-6.6000000000000281E-2</v>
      </c>
      <c r="E1948" s="111">
        <f t="shared" si="254"/>
        <v>-3.9918446681497244E-7</v>
      </c>
      <c r="F1948" s="111" t="str">
        <f t="shared" si="255"/>
        <v/>
      </c>
      <c r="G1948" s="111">
        <f t="shared" si="256"/>
        <v>0</v>
      </c>
      <c r="H1948" s="111">
        <f t="shared" si="257"/>
        <v>-1.4214277666013686E-7</v>
      </c>
      <c r="I1948" s="111" t="str">
        <f t="shared" si="258"/>
        <v/>
      </c>
      <c r="J1948" s="111" t="str">
        <f t="shared" si="259"/>
        <v/>
      </c>
      <c r="L1948" s="111"/>
      <c r="M1948" s="111"/>
    </row>
    <row r="1949" spans="1:13">
      <c r="A1949" s="2" t="s">
        <v>468</v>
      </c>
      <c r="B1949" s="111">
        <f t="shared" si="251"/>
        <v>-7.2339227856548227E-3</v>
      </c>
      <c r="C1949" s="111">
        <f t="shared" si="252"/>
        <v>0</v>
      </c>
      <c r="D1949" s="111">
        <f t="shared" si="253"/>
        <v>0</v>
      </c>
      <c r="E1949" s="111" t="str">
        <f t="shared" si="254"/>
        <v/>
      </c>
      <c r="F1949" s="111" t="str">
        <f t="shared" si="255"/>
        <v/>
      </c>
      <c r="G1949" s="111">
        <f t="shared" si="256"/>
        <v>0</v>
      </c>
      <c r="H1949" s="111">
        <f t="shared" si="257"/>
        <v>0</v>
      </c>
      <c r="I1949" s="111" t="str">
        <f t="shared" si="258"/>
        <v/>
      </c>
      <c r="J1949" s="111" t="str">
        <f t="shared" si="259"/>
        <v/>
      </c>
      <c r="L1949" s="111"/>
      <c r="M1949" s="111"/>
    </row>
    <row r="1950" spans="1:13">
      <c r="A1950" s="2" t="s">
        <v>469</v>
      </c>
      <c r="B1950" s="111">
        <f t="shared" si="251"/>
        <v>0</v>
      </c>
      <c r="C1950" s="111">
        <f t="shared" si="252"/>
        <v>0</v>
      </c>
      <c r="D1950" s="111">
        <f t="shared" si="253"/>
        <v>0</v>
      </c>
      <c r="E1950" s="111">
        <f t="shared" si="254"/>
        <v>0</v>
      </c>
      <c r="F1950" s="111" t="str">
        <f t="shared" si="255"/>
        <v/>
      </c>
      <c r="G1950" s="111">
        <f t="shared" si="256"/>
        <v>0</v>
      </c>
      <c r="H1950" s="111">
        <f t="shared" si="257"/>
        <v>0</v>
      </c>
      <c r="I1950" s="111" t="str">
        <f t="shared" si="258"/>
        <v/>
      </c>
      <c r="J1950" s="111" t="str">
        <f t="shared" si="259"/>
        <v/>
      </c>
      <c r="L1950" s="111"/>
      <c r="M1950" s="111"/>
    </row>
    <row r="1951" spans="1:13">
      <c r="A1951" s="2" t="s">
        <v>470</v>
      </c>
      <c r="B1951" s="111">
        <f t="shared" si="251"/>
        <v>-2.1928500576346988E-2</v>
      </c>
      <c r="C1951" s="111">
        <f t="shared" si="252"/>
        <v>-6.4000000000000057E-2</v>
      </c>
      <c r="D1951" s="111">
        <f t="shared" si="253"/>
        <v>-6.6000000000000281E-2</v>
      </c>
      <c r="E1951" s="111">
        <f t="shared" si="254"/>
        <v>0</v>
      </c>
      <c r="F1951" s="111" t="str">
        <f t="shared" si="255"/>
        <v/>
      </c>
      <c r="G1951" s="111">
        <f t="shared" si="256"/>
        <v>0</v>
      </c>
      <c r="H1951" s="111">
        <f t="shared" si="257"/>
        <v>-3.9968028886505635E-15</v>
      </c>
      <c r="I1951" s="111" t="str">
        <f t="shared" si="258"/>
        <v/>
      </c>
      <c r="J1951" s="111" t="str">
        <f t="shared" si="259"/>
        <v/>
      </c>
      <c r="L1951" s="111"/>
      <c r="M1951" s="111"/>
    </row>
    <row r="1952" spans="1:13">
      <c r="A1952" s="2" t="s">
        <v>471</v>
      </c>
      <c r="B1952" s="111">
        <f t="shared" si="251"/>
        <v>-1.0584563811382619E-2</v>
      </c>
      <c r="C1952" s="111">
        <f t="shared" si="252"/>
        <v>-6.4000000000000057E-2</v>
      </c>
      <c r="D1952" s="111">
        <f t="shared" si="253"/>
        <v>-6.6000000000000281E-2</v>
      </c>
      <c r="E1952" s="111">
        <f t="shared" si="254"/>
        <v>-4.8849813083506888E-15</v>
      </c>
      <c r="F1952" s="111" t="str">
        <f t="shared" si="255"/>
        <v/>
      </c>
      <c r="G1952" s="111">
        <f t="shared" si="256"/>
        <v>0</v>
      </c>
      <c r="H1952" s="111">
        <f t="shared" si="257"/>
        <v>2.6645352591003757E-15</v>
      </c>
      <c r="I1952" s="111" t="str">
        <f t="shared" si="258"/>
        <v/>
      </c>
      <c r="J1952" s="111" t="str">
        <f t="shared" si="259"/>
        <v/>
      </c>
      <c r="L1952" s="111"/>
      <c r="M1952" s="111"/>
    </row>
    <row r="1953" spans="1:13">
      <c r="A1953" s="2" t="s">
        <v>489</v>
      </c>
      <c r="B1953" s="111">
        <f t="shared" si="251"/>
        <v>-0.1078688539372723</v>
      </c>
      <c r="C1953" s="111">
        <f t="shared" si="252"/>
        <v>-0.10499999999999998</v>
      </c>
      <c r="D1953" s="111">
        <f t="shared" si="253"/>
        <v>-0.14900000000000002</v>
      </c>
      <c r="E1953" s="111">
        <f t="shared" si="254"/>
        <v>-7.6073499018862289E-2</v>
      </c>
      <c r="F1953" s="111">
        <f t="shared" si="255"/>
        <v>-0.11916499482050069</v>
      </c>
      <c r="G1953" s="111">
        <f t="shared" si="256"/>
        <v>-0.10000000000000009</v>
      </c>
      <c r="H1953" s="111">
        <f t="shared" si="257"/>
        <v>-7.9677410471484578E-2</v>
      </c>
      <c r="I1953" s="111" t="str">
        <f t="shared" si="258"/>
        <v/>
      </c>
      <c r="J1953" s="111" t="str">
        <f t="shared" si="259"/>
        <v/>
      </c>
      <c r="L1953" s="111"/>
      <c r="M1953" s="111"/>
    </row>
    <row r="1954" spans="1:13">
      <c r="A1954" s="2" t="s">
        <v>490</v>
      </c>
      <c r="B1954" s="111">
        <f>IF(AND(ISNUMBER(B1233),ISNUMBER(B1232)),(B1233-B1232),"")</f>
        <v>0.20276147008734036</v>
      </c>
      <c r="C1954" s="111">
        <f>IF(AND(ISNUMBER(E1233),ISNUMBER(E1232)),(E1233-E1232),"")</f>
        <v>0.12400000000000011</v>
      </c>
      <c r="D1954" s="111">
        <f>IF(AND(ISNUMBER(H1233),ISNUMBER(H1232)),(H1233-H1232),"")</f>
        <v>0</v>
      </c>
      <c r="E1954" s="111">
        <f>IF(AND(ISNUMBER(K1233),ISNUMBER(K1232)),(K1233-K1232),"")</f>
        <v>0.15983253248223228</v>
      </c>
      <c r="F1954" s="111">
        <f>IF(AND(ISNUMBER(N1233),ISNUMBER(N1232)),(N1233-N1232),"")</f>
        <v>0.21527193535405598</v>
      </c>
      <c r="G1954" s="111">
        <f>IF(AND(ISNUMBER(Q1233),ISNUMBER(Q1232)),(Q1233-Q1232),"")</f>
        <v>0.18999999999999995</v>
      </c>
      <c r="H1954" s="111">
        <f>IF(AND(ISNUMBER(T1233),ISNUMBER(T1232)),(T1233-T1232),"")</f>
        <v>0.29067742116158746</v>
      </c>
      <c r="I1954" s="111" t="str">
        <f>IF(AND(ISNUMBER(W1233),ISNUMBER(W1232)),(W1233-W1232),"")</f>
        <v/>
      </c>
      <c r="J1954" s="111" t="str">
        <f>IF(AND(ISNUMBER(Z1233),ISNUMBER(Z1232)),(Z1233-Z1232),"")</f>
        <v/>
      </c>
      <c r="L1954" s="111"/>
      <c r="M1954" s="111"/>
    </row>
    <row r="1955" spans="1:13">
      <c r="A1955" s="2" t="s">
        <v>491</v>
      </c>
      <c r="B1955" s="111">
        <f>IF(AND(ISNUMBER(B1236),ISNUMBER(B1234)),(B1236-B1234),"")</f>
        <v>0.46938675252422701</v>
      </c>
      <c r="C1955" s="111">
        <f>IF(AND(ISNUMBER(E1236),ISNUMBER(E1234)),(E1236-E1234),"")</f>
        <v>0.47599999999999998</v>
      </c>
      <c r="D1955" s="111">
        <f>IF(AND(ISNUMBER(H1236),ISNUMBER(H1234)),(H1236-H1234),"")</f>
        <v>0.41999999999999993</v>
      </c>
      <c r="E1955" s="111">
        <f>IF(AND(ISNUMBER(K1236),ISNUMBER(K1234)),(K1236-K1234),"")</f>
        <v>0.40795424130675428</v>
      </c>
      <c r="F1955" s="111">
        <f>IF(AND(ISNUMBER(N1236),ISNUMBER(N1234)),(N1236-N1234),"")</f>
        <v>0.56074008550788701</v>
      </c>
      <c r="G1955" s="111">
        <f>IF(AND(ISNUMBER(Q1236),ISNUMBER(Q1234)),(Q1236-Q1234),"")</f>
        <v>0.42999999999999972</v>
      </c>
      <c r="H1955" s="111">
        <f>IF(AND(ISNUMBER(T1236),ISNUMBER(T1234)),(T1236-T1234),"")</f>
        <v>0.47145091621239432</v>
      </c>
      <c r="I1955" s="111" t="str">
        <f>IF(AND(ISNUMBER(W1236),ISNUMBER(W1234)),(W1236-W1234),"")</f>
        <v/>
      </c>
      <c r="J1955" s="111" t="str">
        <f>IF(AND(ISNUMBER(Z1236),ISNUMBER(Z1234)),(Z1236-Z1234),"")</f>
        <v/>
      </c>
      <c r="L1955" s="111"/>
      <c r="M1955" s="111"/>
    </row>
    <row r="1956" spans="1:13">
      <c r="A1956" s="2" t="s">
        <v>492</v>
      </c>
      <c r="B1956" s="111">
        <f>IF(AND(ISNUMBER(B1237),ISNUMBER(B1232)),(B1237-B1232),"")</f>
        <v>-0.18393149263882336</v>
      </c>
      <c r="C1956" s="111">
        <f>IF(AND(ISNUMBER(E1237),ISNUMBER(E1232)),(E1237-E1232),"")</f>
        <v>-0.19799999999999995</v>
      </c>
      <c r="D1956" s="111">
        <f>IF(AND(ISNUMBER(H1237),ISNUMBER(H1232)),(H1237-H1232),"")</f>
        <v>-0.15399999999999991</v>
      </c>
      <c r="E1956" s="111">
        <f>IF(AND(ISNUMBER(K1237),ISNUMBER(K1232)),(K1237-K1232),"")</f>
        <v>-0.17349813591500096</v>
      </c>
      <c r="F1956" s="111">
        <f>IF(AND(ISNUMBER(N1237),ISNUMBER(N1232)),(N1237-N1232),"")</f>
        <v>-0.19318171278046226</v>
      </c>
      <c r="G1956" s="111">
        <f>IF(AND(ISNUMBER(Q1237),ISNUMBER(Q1232)),(Q1237-Q1232),"")</f>
        <v>-0.18999999999999995</v>
      </c>
      <c r="H1956" s="111">
        <f>IF(AND(ISNUMBER(T1237),ISNUMBER(T1232)),(T1237-T1232),"")</f>
        <v>-0.25116033811716942</v>
      </c>
      <c r="I1956" s="111" t="str">
        <f>IF(AND(ISNUMBER(W1237),ISNUMBER(W1232)),(W1237-W1232),"")</f>
        <v/>
      </c>
      <c r="J1956" s="111" t="str">
        <f>IF(AND(ISNUMBER(Z1237),ISNUMBER(Z1232)),(Z1237-Z1232),"")</f>
        <v/>
      </c>
      <c r="L1956" s="111"/>
      <c r="M1956" s="111"/>
    </row>
    <row r="1957" spans="1:13">
      <c r="A1957" s="2" t="s">
        <v>493</v>
      </c>
      <c r="B1957" s="111">
        <f>IF(AND(ISNUMBER(B1239),ISNUMBER(B1238)),(B1239-B1238),"")</f>
        <v>0.4794993906284315</v>
      </c>
      <c r="C1957" s="111">
        <f>IF(AND(ISNUMBER(E1239),ISNUMBER(E1238)),(E1239-E1238),"")</f>
        <v>0.45900000000000007</v>
      </c>
      <c r="D1957" s="111">
        <f>IF(AND(ISNUMBER(H1239),ISNUMBER(H1238)),(H1239-H1238),"")</f>
        <v>0.45999999999999996</v>
      </c>
      <c r="E1957" s="111">
        <f>IF(AND(ISNUMBER(K1239),ISNUMBER(K1238)),(K1239-K1238),"")</f>
        <v>0.27714499646132618</v>
      </c>
      <c r="F1957" s="111">
        <f>IF(AND(ISNUMBER(N1239),ISNUMBER(N1238)),(N1239-N1238),"")</f>
        <v>0.54916352304412008</v>
      </c>
      <c r="G1957" s="111">
        <f>IF(AND(ISNUMBER(Q1239),ISNUMBER(Q1238)),(Q1239-Q1238),"")</f>
        <v>0.44000000000000039</v>
      </c>
      <c r="H1957" s="111">
        <f>IF(AND(ISNUMBER(T1239),ISNUMBER(T1238)),(T1239-T1238),"")</f>
        <v>0.33790653931394976</v>
      </c>
      <c r="I1957" s="111" t="str">
        <f>IF(AND(ISNUMBER(W1239),ISNUMBER(W1238)),(W1239-W1238),"")</f>
        <v/>
      </c>
      <c r="J1957" s="111" t="str">
        <f>IF(AND(ISNUMBER(Z1239),ISNUMBER(Z1238)),(Z1239-Z1238),"")</f>
        <v/>
      </c>
      <c r="L1957" s="111"/>
      <c r="M1957" s="111"/>
    </row>
    <row r="1967" spans="1:13">
      <c r="A1967" t="s">
        <v>273</v>
      </c>
    </row>
    <row r="1968" spans="1:13">
      <c r="A1968" s="2"/>
      <c r="B1968" s="10"/>
      <c r="C1968" s="10"/>
      <c r="D1968" s="10"/>
      <c r="E1968" s="10"/>
      <c r="F1968" s="10"/>
      <c r="G1968" s="10"/>
      <c r="H1968" s="10"/>
    </row>
    <row r="1969" spans="1:13">
      <c r="A1969" s="2"/>
      <c r="B1969" s="10" t="s">
        <v>237</v>
      </c>
      <c r="C1969" s="10" t="s">
        <v>249</v>
      </c>
      <c r="D1969" s="10" t="s">
        <v>250</v>
      </c>
      <c r="E1969" s="10" t="s">
        <v>357</v>
      </c>
      <c r="F1969" s="10" t="s">
        <v>304</v>
      </c>
      <c r="G1969" s="10" t="s">
        <v>384</v>
      </c>
      <c r="H1969" s="10" t="str">
        <f>YourData!$J$4</f>
        <v>Tested Prg</v>
      </c>
      <c r="I1969" s="10" t="s">
        <v>415</v>
      </c>
      <c r="J1969" s="10" t="s">
        <v>415</v>
      </c>
    </row>
    <row r="1970" spans="1:13">
      <c r="A1970" s="2" t="s">
        <v>454</v>
      </c>
      <c r="B1970" s="111">
        <f>IF(AND(ISNUMBER(B1251),ISNUMBER(B$1250)),(B1251-B$1250),"")</f>
        <v>0.87790000000000035</v>
      </c>
      <c r="C1970" s="111">
        <f>IF(AND(ISNUMBER(E1251),ISNUMBER(E$1250)),(E1251-E$1250),"")</f>
        <v>1.7800000000000011</v>
      </c>
      <c r="D1970" s="111">
        <f>IF(AND(ISNUMBER(H1251),ISNUMBER(H$1250)),(H1251-H$1250),"")</f>
        <v>1.6099999999999994</v>
      </c>
      <c r="E1970" s="111">
        <f>IF(AND(ISNUMBER(K1251),ISNUMBER(K$1250)),(K1251-K$1250),"")</f>
        <v>1.4721983315208007</v>
      </c>
      <c r="F1970" s="111">
        <f>IF(AND(ISNUMBER(N1251),ISNUMBER(N$1250)),(N1251-N$1250),"")</f>
        <v>1.5700000000000003</v>
      </c>
      <c r="G1970" s="111">
        <f>IF(AND(ISNUMBER(Q1251),ISNUMBER(Q$1250)),(Q1251-Q$1250),"")</f>
        <v>1</v>
      </c>
      <c r="H1970" s="111">
        <f>IF(AND(ISNUMBER(T1251),ISNUMBER(T$1250)),(T1251-T$1250),"")</f>
        <v>1.5539625566507063</v>
      </c>
      <c r="I1970" s="111" t="str">
        <f>IF(AND(ISNUMBER(W1251),ISNUMBER(W$1250)),(W1251-W$1250),"")</f>
        <v/>
      </c>
      <c r="J1970" s="111" t="str">
        <f>IF(AND(ISNUMBER(Z1251),ISNUMBER(Z$1250)),(Z1251-Z$1250),"")</f>
        <v/>
      </c>
      <c r="L1970" s="111"/>
      <c r="M1970" s="111"/>
    </row>
    <row r="1971" spans="1:13">
      <c r="A1971" s="2" t="s">
        <v>455</v>
      </c>
      <c r="B1971" s="111">
        <f>IF(AND(ISNUMBER(B1252),ISNUMBER(B$1250)),(B1252-B$1250),"")</f>
        <v>6.160499999999999</v>
      </c>
      <c r="C1971" s="111">
        <f>IF(AND(ISNUMBER(E1252),ISNUMBER(E$1250)),(E1252-E$1250),"")</f>
        <v>6.5</v>
      </c>
      <c r="D1971" s="111">
        <f>IF(AND(ISNUMBER(H1252),ISNUMBER(H$1250)),(H1252-H$1250),"")</f>
        <v>6.3900000000000006</v>
      </c>
      <c r="E1971" s="111">
        <f>IF(AND(ISNUMBER(K1252),ISNUMBER(K$1250)),(K1252-K$1250),"")</f>
        <v>6.7064552668910977</v>
      </c>
      <c r="F1971" s="111">
        <f>IF(AND(ISNUMBER(N1252),ISNUMBER(N$1250)),(N1252-N$1250),"")</f>
        <v>7.27</v>
      </c>
      <c r="G1971" s="111">
        <f>IF(AND(ISNUMBER(Q1252),ISNUMBER(Q$1250)),(Q1252-Q$1250),"")</f>
        <v>5.4599999999999973</v>
      </c>
      <c r="H1971" s="111">
        <f>IF(AND(ISNUMBER(T1252),ISNUMBER(T$1250)),(T1252-T$1250),"")</f>
        <v>6.8403753103010025</v>
      </c>
      <c r="I1971" s="111" t="str">
        <f>IF(AND(ISNUMBER(W1252),ISNUMBER(W$1250)),(W1252-W$1250),"")</f>
        <v/>
      </c>
      <c r="J1971" s="111" t="str">
        <f>IF(AND(ISNUMBER(Z1252),ISNUMBER(Z$1250)),(Z1252-Z$1250),"")</f>
        <v/>
      </c>
      <c r="L1971" s="111"/>
      <c r="M1971" s="111"/>
    </row>
    <row r="1972" spans="1:13">
      <c r="A1972" s="2" t="s">
        <v>456</v>
      </c>
      <c r="B1972" s="111">
        <f>IF(AND(ISNUMBER(B1253),ISNUMBER(B$1250)),(B1253-B$1250),"")</f>
        <v>6.0322000000000031</v>
      </c>
      <c r="C1972" s="111">
        <f>IF(AND(ISNUMBER(E1253),ISNUMBER(E$1250)),(E1253-E$1250),"")</f>
        <v>6.6099999999999994</v>
      </c>
      <c r="D1972" s="111">
        <f>IF(AND(ISNUMBER(H1253),ISNUMBER(H$1250)),(H1253-H$1250),"")</f>
        <v>6.8900000000000006</v>
      </c>
      <c r="E1972" s="111">
        <f>IF(AND(ISNUMBER(K1253),ISNUMBER(K$1250)),(K1253-K$1250),"")</f>
        <v>6.0661707687332012</v>
      </c>
      <c r="F1972" s="111">
        <f>IF(AND(ISNUMBER(N1253),ISNUMBER(N$1250)),(N1253-N$1250),"")</f>
        <v>6.8499999999999979</v>
      </c>
      <c r="G1972" s="111">
        <f>IF(AND(ISNUMBER(Q1253),ISNUMBER(Q$1250)),(Q1253-Q$1250),"")</f>
        <v>5.1099999999999994</v>
      </c>
      <c r="H1972" s="111">
        <f>IF(AND(ISNUMBER(T1253),ISNUMBER(T$1250)),(T1253-T$1250),"")</f>
        <v>6.4931661569730359</v>
      </c>
      <c r="I1972" s="111" t="str">
        <f>IF(AND(ISNUMBER(W1253),ISNUMBER(W$1250)),(W1253-W$1250),"")</f>
        <v/>
      </c>
      <c r="J1972" s="111" t="str">
        <f>IF(AND(ISNUMBER(Z1253),ISNUMBER(Z$1250)),(Z1253-Z$1250),"")</f>
        <v/>
      </c>
      <c r="L1972" s="111"/>
      <c r="M1972" s="111"/>
    </row>
    <row r="1973" spans="1:13">
      <c r="A1973" s="112" t="s">
        <v>457</v>
      </c>
      <c r="B1973" s="111">
        <f>IF(AND(ISNUMBER(B1253),ISNUMBER(B1252)),(B1253-B1252),"")</f>
        <v>-0.12829999999999586</v>
      </c>
      <c r="C1973" s="111">
        <f>IF(AND(ISNUMBER(E1253),ISNUMBER(E1252)),(E1253-E1252),"")</f>
        <v>0.10999999999999943</v>
      </c>
      <c r="D1973" s="111">
        <f>IF(AND(ISNUMBER(H1253),ISNUMBER(H1252)),(H1253-H1252),"")</f>
        <v>0.5</v>
      </c>
      <c r="E1973" s="111">
        <f>IF(AND(ISNUMBER(K1253),ISNUMBER(K1252)),(K1253-K1252),"")</f>
        <v>-0.64028449815789656</v>
      </c>
      <c r="F1973" s="111">
        <f>IF(AND(ISNUMBER(N1253),ISNUMBER(N1252)),(N1253-N1252),"")</f>
        <v>-0.42000000000000171</v>
      </c>
      <c r="G1973" s="111">
        <f>IF(AND(ISNUMBER(Q1253),ISNUMBER(Q1252)),(Q1253-Q1252),"")</f>
        <v>-0.34999999999999787</v>
      </c>
      <c r="H1973" s="111">
        <f>IF(AND(ISNUMBER(T1253),ISNUMBER(T1252)),(T1253-T1252),"")</f>
        <v>-0.34720915332796665</v>
      </c>
      <c r="I1973" s="111" t="str">
        <f>IF(AND(ISNUMBER(W1253),ISNUMBER(W1252)),(W1253-W1252),"")</f>
        <v/>
      </c>
      <c r="J1973" s="111" t="str">
        <f>IF(AND(ISNUMBER(Z1253),ISNUMBER(Z1252)),(Z1253-Z1252),"")</f>
        <v/>
      </c>
      <c r="L1973" s="111"/>
      <c r="M1973" s="111"/>
    </row>
    <row r="1974" spans="1:13">
      <c r="A1974" s="112" t="s">
        <v>458</v>
      </c>
      <c r="B1974" s="111">
        <f>IF(AND(ISNUMBER(B1254),ISNUMBER(B$1250)),(B1254-B$1250),"")</f>
        <v>6.1067000000000036</v>
      </c>
      <c r="C1974" s="111">
        <f>IF(AND(ISNUMBER(E1254),ISNUMBER(E$1250)),(E1254-E$1250),"")</f>
        <v>6.5</v>
      </c>
      <c r="D1974" s="111">
        <f>IF(AND(ISNUMBER(H1254),ISNUMBER(H$1250)),(H1254-H$1250),"")</f>
        <v>6.4499999999999993</v>
      </c>
      <c r="E1974" s="111">
        <f>IF(AND(ISNUMBER(K1254),ISNUMBER(K$1250)),(K1254-K$1250),"")</f>
        <v>6.4952678109277002</v>
      </c>
      <c r="F1974" s="111">
        <f>IF(AND(ISNUMBER(N1254),ISNUMBER(N$1250)),(N1254-N$1250),"")</f>
        <v>7.0999999999999979</v>
      </c>
      <c r="G1974" s="111">
        <f>IF(AND(ISNUMBER(Q1254),ISNUMBER(Q$1250)),(Q1254-Q$1250),"")</f>
        <v>5.389999999999997</v>
      </c>
      <c r="H1974" s="111">
        <f>IF(AND(ISNUMBER(T1254),ISNUMBER(T$1250)),(T1254-T$1250),"")</f>
        <v>7.5602470949561571</v>
      </c>
      <c r="I1974" s="111" t="str">
        <f>IF(AND(ISNUMBER(W1254),ISNUMBER(W$1250)),(W1254-W$1250),"")</f>
        <v/>
      </c>
      <c r="J1974" s="111" t="str">
        <f>IF(AND(ISNUMBER(Z1254),ISNUMBER(Z$1250)),(Z1254-Z$1250),"")</f>
        <v/>
      </c>
      <c r="L1974" s="111"/>
      <c r="M1974" s="111"/>
    </row>
    <row r="1975" spans="1:13">
      <c r="A1975" s="112" t="s">
        <v>459</v>
      </c>
      <c r="B1975" s="111">
        <f>IF(AND(ISNUMBER(B1253),ISNUMBER(B1254)),(B1253-B1254),"")</f>
        <v>-7.4500000000000455E-2</v>
      </c>
      <c r="C1975" s="111">
        <f>IF(AND(ISNUMBER(E1253),ISNUMBER(E1254)),(E1253-E1254),"")</f>
        <v>0.10999999999999943</v>
      </c>
      <c r="D1975" s="111">
        <f>IF(AND(ISNUMBER(H1253),ISNUMBER(H1254)),(H1253-H1254),"")</f>
        <v>0.44000000000000128</v>
      </c>
      <c r="E1975" s="111">
        <f>IF(AND(ISNUMBER(K1253),ISNUMBER(K1254)),(K1253-K1254),"")</f>
        <v>-0.42909704219449907</v>
      </c>
      <c r="F1975" s="111">
        <f>IF(AND(ISNUMBER(N1253),ISNUMBER(N1254)),(N1253-N1254),"")</f>
        <v>-0.25</v>
      </c>
      <c r="G1975" s="111">
        <f>IF(AND(ISNUMBER(Q1253),ISNUMBER(Q1254)),(Q1253-Q1254),"")</f>
        <v>-0.27999999999999758</v>
      </c>
      <c r="H1975" s="111">
        <f>IF(AND(ISNUMBER(T1253),ISNUMBER(T1254)),(T1253-T1254),"")</f>
        <v>-1.0670809379831212</v>
      </c>
      <c r="I1975" s="111" t="str">
        <f>IF(AND(ISNUMBER(W1253),ISNUMBER(W1254)),(W1253-W1254),"")</f>
        <v/>
      </c>
      <c r="J1975" s="111" t="str">
        <f>IF(AND(ISNUMBER(Z1253),ISNUMBER(Z1254)),(Z1253-Z1254),"")</f>
        <v/>
      </c>
      <c r="L1975" s="111"/>
      <c r="M1975" s="111"/>
    </row>
    <row r="1976" spans="1:13">
      <c r="A1976" s="2" t="s">
        <v>460</v>
      </c>
      <c r="B1976" s="111">
        <f t="shared" ref="B1976:B1983" si="260">IF(AND(ISNUMBER(B1255),ISNUMBER(B$1250)),(B1255-B$1250),"")</f>
        <v>8.3841999999999999</v>
      </c>
      <c r="C1976" s="111">
        <f t="shared" ref="C1976:C1983" si="261">IF(AND(ISNUMBER(E1255),ISNUMBER(E$1250)),(E1255-E$1250),"")</f>
        <v>9.8299999999999983</v>
      </c>
      <c r="D1976" s="111">
        <f t="shared" ref="D1976:D1983" si="262">IF(AND(ISNUMBER(H1255),ISNUMBER(H$1250)),(H1255-H$1250),"")</f>
        <v>9.8299999999999983</v>
      </c>
      <c r="E1976" s="111">
        <f t="shared" ref="E1976:E1983" si="263">IF(AND(ISNUMBER(K1255),ISNUMBER(K$1250)),(K1255-K$1250),"")</f>
        <v>9.9996587624237989</v>
      </c>
      <c r="F1976" s="111">
        <f t="shared" ref="F1976:F1983" si="264">IF(AND(ISNUMBER(N1255),ISNUMBER(N$1250)),(N1255-N$1250),"")</f>
        <v>9.9499999999999993</v>
      </c>
      <c r="G1976" s="111">
        <f t="shared" ref="G1976:G1983" si="265">IF(AND(ISNUMBER(Q1255),ISNUMBER(Q$1250)),(Q1255-Q$1250),"")</f>
        <v>8.8099999999999987</v>
      </c>
      <c r="H1976" s="111">
        <f t="shared" ref="H1976:H1983" si="266">IF(AND(ISNUMBER(T1255),ISNUMBER(T$1250)),(T1255-T$1250),"")</f>
        <v>9.9988155544960087</v>
      </c>
      <c r="I1976" s="111" t="str">
        <f t="shared" ref="I1976:I1983" si="267">IF(AND(ISNUMBER(W1255),ISNUMBER(W$1250)),(W1255-W$1250),"")</f>
        <v/>
      </c>
      <c r="J1976" s="111" t="str">
        <f t="shared" ref="J1976:J1983" si="268">IF(AND(ISNUMBER(Z1255),ISNUMBER(Z$1250)),(Z1255-Z$1250),"")</f>
        <v/>
      </c>
      <c r="L1976" s="111"/>
      <c r="M1976" s="111"/>
    </row>
    <row r="1977" spans="1:13">
      <c r="A1977" s="2" t="s">
        <v>461</v>
      </c>
      <c r="B1977" s="111">
        <f t="shared" si="260"/>
        <v>7.5585999999999984</v>
      </c>
      <c r="C1977" s="111">
        <f t="shared" si="261"/>
        <v>7.6700000000000017</v>
      </c>
      <c r="D1977" s="111">
        <f t="shared" si="262"/>
        <v>7.4500000000000028</v>
      </c>
      <c r="E1977" s="111">
        <f t="shared" si="263"/>
        <v>7.5080792569812971</v>
      </c>
      <c r="F1977" s="111">
        <f t="shared" si="264"/>
        <v>7.9499999999999993</v>
      </c>
      <c r="G1977" s="111">
        <f t="shared" si="265"/>
        <v>6.9400000000000013</v>
      </c>
      <c r="H1977" s="111">
        <f t="shared" si="266"/>
        <v>7.8169954895027551</v>
      </c>
      <c r="I1977" s="111" t="str">
        <f t="shared" si="267"/>
        <v/>
      </c>
      <c r="J1977" s="111" t="str">
        <f t="shared" si="268"/>
        <v/>
      </c>
      <c r="L1977" s="111"/>
      <c r="M1977" s="111"/>
    </row>
    <row r="1978" spans="1:13">
      <c r="A1978" s="2" t="s">
        <v>467</v>
      </c>
      <c r="B1978" s="111">
        <f t="shared" si="260"/>
        <v>0.91489999999999938</v>
      </c>
      <c r="C1978" s="111">
        <f t="shared" si="261"/>
        <v>2.4499999999999993</v>
      </c>
      <c r="D1978" s="111">
        <f t="shared" si="262"/>
        <v>3.7199999999999989</v>
      </c>
      <c r="E1978" s="111">
        <f t="shared" si="263"/>
        <v>1.9073982983817004</v>
      </c>
      <c r="F1978" s="111" t="str">
        <f t="shared" si="264"/>
        <v/>
      </c>
      <c r="G1978" s="111">
        <f t="shared" si="265"/>
        <v>-0.15000000000000213</v>
      </c>
      <c r="H1978" s="111">
        <f t="shared" si="266"/>
        <v>0.2622678408489314</v>
      </c>
      <c r="I1978" s="111" t="str">
        <f t="shared" si="267"/>
        <v/>
      </c>
      <c r="J1978" s="111" t="str">
        <f t="shared" si="268"/>
        <v/>
      </c>
      <c r="L1978" s="111"/>
      <c r="M1978" s="111"/>
    </row>
    <row r="1979" spans="1:13">
      <c r="A1979" s="2" t="s">
        <v>468</v>
      </c>
      <c r="B1979" s="111">
        <f t="shared" si="260"/>
        <v>0.62570000000000192</v>
      </c>
      <c r="C1979" s="111">
        <f t="shared" si="261"/>
        <v>0</v>
      </c>
      <c r="D1979" s="111">
        <f t="shared" si="262"/>
        <v>0</v>
      </c>
      <c r="E1979" s="111" t="str">
        <f t="shared" si="263"/>
        <v/>
      </c>
      <c r="F1979" s="111" t="str">
        <f t="shared" si="264"/>
        <v/>
      </c>
      <c r="G1979" s="111">
        <f t="shared" si="265"/>
        <v>0</v>
      </c>
      <c r="H1979" s="111">
        <f t="shared" si="266"/>
        <v>0</v>
      </c>
      <c r="I1979" s="111" t="str">
        <f t="shared" si="267"/>
        <v/>
      </c>
      <c r="J1979" s="111" t="str">
        <f t="shared" si="268"/>
        <v/>
      </c>
      <c r="L1979" s="111"/>
      <c r="M1979" s="111"/>
    </row>
    <row r="1980" spans="1:13">
      <c r="A1980" s="2" t="s">
        <v>469</v>
      </c>
      <c r="B1980" s="111">
        <f t="shared" si="260"/>
        <v>0</v>
      </c>
      <c r="C1980" s="111">
        <f t="shared" si="261"/>
        <v>0</v>
      </c>
      <c r="D1980" s="111">
        <f t="shared" si="262"/>
        <v>0</v>
      </c>
      <c r="E1980" s="111">
        <f t="shared" si="263"/>
        <v>-1.5401013797600172E-11</v>
      </c>
      <c r="F1980" s="111" t="str">
        <f t="shared" si="264"/>
        <v/>
      </c>
      <c r="G1980" s="111">
        <f t="shared" si="265"/>
        <v>3.9999999999999147E-2</v>
      </c>
      <c r="H1980" s="111">
        <f t="shared" si="266"/>
        <v>0</v>
      </c>
      <c r="I1980" s="111" t="str">
        <f t="shared" si="267"/>
        <v/>
      </c>
      <c r="J1980" s="111" t="str">
        <f t="shared" si="268"/>
        <v/>
      </c>
      <c r="L1980" s="111"/>
      <c r="M1980" s="111"/>
    </row>
    <row r="1981" spans="1:13">
      <c r="A1981" s="2" t="s">
        <v>470</v>
      </c>
      <c r="B1981" s="111">
        <f t="shared" si="260"/>
        <v>0.99930000000000163</v>
      </c>
      <c r="C1981" s="111">
        <f t="shared" si="261"/>
        <v>0</v>
      </c>
      <c r="D1981" s="111">
        <f t="shared" si="262"/>
        <v>0</v>
      </c>
      <c r="E1981" s="111">
        <f t="shared" si="263"/>
        <v>5.6794006919957951E-4</v>
      </c>
      <c r="F1981" s="111" t="str">
        <f t="shared" si="264"/>
        <v/>
      </c>
      <c r="G1981" s="111">
        <f t="shared" si="265"/>
        <v>0.25999999999999801</v>
      </c>
      <c r="H1981" s="111">
        <f t="shared" si="266"/>
        <v>2.3245898287882483E-4</v>
      </c>
      <c r="I1981" s="111" t="str">
        <f t="shared" si="267"/>
        <v/>
      </c>
      <c r="J1981" s="111" t="str">
        <f t="shared" si="268"/>
        <v/>
      </c>
      <c r="L1981" s="111"/>
      <c r="M1981" s="111"/>
    </row>
    <row r="1982" spans="1:13">
      <c r="A1982" s="2" t="s">
        <v>471</v>
      </c>
      <c r="B1982" s="111">
        <f t="shared" si="260"/>
        <v>0.84530000000000172</v>
      </c>
      <c r="C1982" s="111">
        <f t="shared" si="261"/>
        <v>0</v>
      </c>
      <c r="D1982" s="111">
        <f t="shared" si="262"/>
        <v>0</v>
      </c>
      <c r="E1982" s="111">
        <f t="shared" si="263"/>
        <v>4.9509406849779225E-4</v>
      </c>
      <c r="F1982" s="111" t="str">
        <f t="shared" si="264"/>
        <v/>
      </c>
      <c r="G1982" s="111">
        <f t="shared" si="265"/>
        <v>7.0000000000000284E-2</v>
      </c>
      <c r="H1982" s="111">
        <f t="shared" si="266"/>
        <v>8.1712414612411521E-14</v>
      </c>
      <c r="I1982" s="111" t="str">
        <f t="shared" si="267"/>
        <v/>
      </c>
      <c r="J1982" s="111" t="str">
        <f t="shared" si="268"/>
        <v/>
      </c>
      <c r="L1982" s="111"/>
      <c r="M1982" s="111"/>
    </row>
    <row r="1983" spans="1:13">
      <c r="A1983" s="2" t="s">
        <v>489</v>
      </c>
      <c r="B1983" s="111">
        <f t="shared" si="260"/>
        <v>-0.39450000000000074</v>
      </c>
      <c r="C1983" s="111">
        <f t="shared" si="261"/>
        <v>0</v>
      </c>
      <c r="D1983" s="111">
        <f t="shared" si="262"/>
        <v>0</v>
      </c>
      <c r="E1983" s="111">
        <f t="shared" si="263"/>
        <v>-2.6447356469994077E-3</v>
      </c>
      <c r="F1983" s="111">
        <f t="shared" si="264"/>
        <v>-3.0000000000001137E-2</v>
      </c>
      <c r="G1983" s="111">
        <f t="shared" si="265"/>
        <v>-1.1900000000000013</v>
      </c>
      <c r="H1983" s="111">
        <f t="shared" si="266"/>
        <v>-1.9447617406243012E-3</v>
      </c>
      <c r="I1983" s="111" t="str">
        <f t="shared" si="267"/>
        <v/>
      </c>
      <c r="J1983" s="111" t="str">
        <f t="shared" si="268"/>
        <v/>
      </c>
      <c r="L1983" s="111"/>
      <c r="M1983" s="111"/>
    </row>
    <row r="1984" spans="1:13">
      <c r="A1984" s="2" t="s">
        <v>490</v>
      </c>
      <c r="B1984" s="111">
        <f>IF(AND(ISNUMBER(B1263),ISNUMBER(B1262)),(B1263-B1262),"")</f>
        <v>0.29490000000000194</v>
      </c>
      <c r="C1984" s="111">
        <f>IF(AND(ISNUMBER(E1263),ISNUMBER(E1262)),(E1263-E1262),"")</f>
        <v>0</v>
      </c>
      <c r="D1984" s="111">
        <f>IF(AND(ISNUMBER(H1263),ISNUMBER(H1262)),(H1263-H1262),"")</f>
        <v>0</v>
      </c>
      <c r="E1984" s="111">
        <f>IF(AND(ISNUMBER(K1263),ISNUMBER(K1262)),(K1263-K1262),"")</f>
        <v>-2.2957802769951741E-8</v>
      </c>
      <c r="F1984" s="111">
        <f>IF(AND(ISNUMBER(N1263),ISNUMBER(N1262)),(N1263-N1262),"")</f>
        <v>0</v>
      </c>
      <c r="G1984" s="111">
        <f>IF(AND(ISNUMBER(Q1263),ISNUMBER(Q1262)),(Q1263-Q1262),"")</f>
        <v>0</v>
      </c>
      <c r="H1984" s="111">
        <f>IF(AND(ISNUMBER(T1263),ISNUMBER(T1262)),(T1263-T1262),"")</f>
        <v>8.5012602468736986E-7</v>
      </c>
      <c r="I1984" s="111" t="str">
        <f>IF(AND(ISNUMBER(W1263),ISNUMBER(W1262)),(W1263-W1262),"")</f>
        <v/>
      </c>
      <c r="J1984" s="111" t="str">
        <f>IF(AND(ISNUMBER(Z1263),ISNUMBER(Z1262)),(Z1263-Z1262),"")</f>
        <v/>
      </c>
      <c r="L1984" s="111"/>
      <c r="M1984" s="111"/>
    </row>
    <row r="1985" spans="1:13">
      <c r="A1985" s="2" t="s">
        <v>491</v>
      </c>
      <c r="B1985" s="111">
        <f>IF(AND(ISNUMBER(B1266),ISNUMBER(B1264)),(B1266-B1264),"")</f>
        <v>19.956799999999998</v>
      </c>
      <c r="C1985" s="111">
        <f>IF(AND(ISNUMBER(E1266),ISNUMBER(E1264)),(E1266-E1264),"")</f>
        <v>18.950000000000003</v>
      </c>
      <c r="D1985" s="111">
        <f>IF(AND(ISNUMBER(H1266),ISNUMBER(H1264)),(H1266-H1264),"")</f>
        <v>19.120000000000005</v>
      </c>
      <c r="E1985" s="111">
        <f>IF(AND(ISNUMBER(K1266),ISNUMBER(K1264)),(K1266-K1264),"")</f>
        <v>19.999015920822799</v>
      </c>
      <c r="F1985" s="111">
        <f>IF(AND(ISNUMBER(N1266),ISNUMBER(N1264)),(N1266-N1264),"")</f>
        <v>19.02</v>
      </c>
      <c r="G1985" s="111">
        <f>IF(AND(ISNUMBER(Q1266),ISNUMBER(Q1264)),(Q1266-Q1264),"")</f>
        <v>16.38</v>
      </c>
      <c r="H1985" s="111">
        <f>IF(AND(ISNUMBER(T1266),ISNUMBER(T1264)),(T1266-T1264),"")</f>
        <v>19.718814202041294</v>
      </c>
      <c r="I1985" s="111" t="str">
        <f>IF(AND(ISNUMBER(W1266),ISNUMBER(W1264)),(W1266-W1264),"")</f>
        <v/>
      </c>
      <c r="J1985" s="111" t="str">
        <f>IF(AND(ISNUMBER(Z1266),ISNUMBER(Z1264)),(Z1266-Z1264),"")</f>
        <v/>
      </c>
      <c r="L1985" s="111"/>
      <c r="M1985" s="111"/>
    </row>
    <row r="1986" spans="1:13">
      <c r="A1986" s="2" t="s">
        <v>492</v>
      </c>
      <c r="B1986" s="111">
        <f>IF(AND(ISNUMBER(B1267),ISNUMBER(B1262)),(B1267-B1262),"")</f>
        <v>0.31060000000000088</v>
      </c>
      <c r="C1986" s="111">
        <f>IF(AND(ISNUMBER(E1267),ISNUMBER(E1262)),(E1267-E1262),"")</f>
        <v>-5.0000000000000711E-2</v>
      </c>
      <c r="D1986" s="111">
        <f>IF(AND(ISNUMBER(H1267),ISNUMBER(H1262)),(H1267-H1262),"")</f>
        <v>-5.0000000000000711E-2</v>
      </c>
      <c r="E1986" s="111">
        <f>IF(AND(ISNUMBER(K1267),ISNUMBER(K1262)),(K1267-K1262),"")</f>
        <v>4.3309250359868656E-4</v>
      </c>
      <c r="F1986" s="111">
        <f>IF(AND(ISNUMBER(N1267),ISNUMBER(N1262)),(N1267-N1262),"")</f>
        <v>0</v>
      </c>
      <c r="G1986" s="111">
        <f>IF(AND(ISNUMBER(Q1267),ISNUMBER(Q1262)),(Q1267-Q1262),"")</f>
        <v>0</v>
      </c>
      <c r="H1986" s="111">
        <f>IF(AND(ISNUMBER(T1267),ISNUMBER(T1262)),(T1267-T1262),"")</f>
        <v>1.2759785793470257E-3</v>
      </c>
      <c r="I1986" s="111" t="str">
        <f>IF(AND(ISNUMBER(W1267),ISNUMBER(W1262)),(W1267-W1262),"")</f>
        <v/>
      </c>
      <c r="J1986" s="111" t="str">
        <f>IF(AND(ISNUMBER(Z1267),ISNUMBER(Z1262)),(Z1267-Z1262),"")</f>
        <v/>
      </c>
      <c r="L1986" s="111"/>
      <c r="M1986" s="111"/>
    </row>
    <row r="1987" spans="1:13">
      <c r="A1987" s="2" t="s">
        <v>493</v>
      </c>
      <c r="B1987" s="111">
        <f>IF(AND(ISNUMBER(B1269),ISNUMBER(B1268)),(B1269-B1268),"")</f>
        <v>19.525000000000002</v>
      </c>
      <c r="C1987" s="111">
        <f>IF(AND(ISNUMBER(E1269),ISNUMBER(E1268)),(E1269-E1268),"")</f>
        <v>19.89</v>
      </c>
      <c r="D1987" s="111">
        <f>IF(AND(ISNUMBER(H1269),ISNUMBER(H1268)),(H1269-H1268),"")</f>
        <v>19.89</v>
      </c>
      <c r="E1987" s="111">
        <f>IF(AND(ISNUMBER(K1269),ISNUMBER(K1268)),(K1269-K1268),"")</f>
        <v>19.9994577498816</v>
      </c>
      <c r="F1987" s="111">
        <f>IF(AND(ISNUMBER(N1269),ISNUMBER(N1268)),(N1269-N1268),"")</f>
        <v>19.95</v>
      </c>
      <c r="G1987" s="111">
        <f>IF(AND(ISNUMBER(Q1269),ISNUMBER(Q1268)),(Q1269-Q1268),"")</f>
        <v>20</v>
      </c>
      <c r="H1987" s="111">
        <f>IF(AND(ISNUMBER(T1269),ISNUMBER(T1268)),(T1269-T1268),"")</f>
        <v>19.997248526139714</v>
      </c>
      <c r="I1987" s="111" t="str">
        <f>IF(AND(ISNUMBER(W1269),ISNUMBER(W1268)),(W1269-W1268),"")</f>
        <v/>
      </c>
      <c r="J1987" s="111" t="str">
        <f>IF(AND(ISNUMBER(Z1269),ISNUMBER(Z1268)),(Z1269-Z1268),"")</f>
        <v/>
      </c>
      <c r="L1987" s="111"/>
      <c r="M1987" s="111"/>
    </row>
    <row r="1997" spans="1:13">
      <c r="A1997" t="s">
        <v>274</v>
      </c>
    </row>
    <row r="1998" spans="1:13">
      <c r="A1998" s="2"/>
      <c r="B1998" s="10"/>
      <c r="C1998" s="10"/>
      <c r="D1998" s="10"/>
      <c r="E1998" s="10"/>
      <c r="F1998" s="10"/>
      <c r="G1998" s="10"/>
      <c r="H1998" s="10"/>
    </row>
    <row r="1999" spans="1:13">
      <c r="A1999" s="2"/>
      <c r="B1999" s="10" t="s">
        <v>237</v>
      </c>
      <c r="C1999" s="10" t="s">
        <v>249</v>
      </c>
      <c r="D1999" s="10" t="s">
        <v>250</v>
      </c>
      <c r="E1999" s="10" t="s">
        <v>357</v>
      </c>
      <c r="F1999" s="10" t="s">
        <v>304</v>
      </c>
      <c r="G1999" s="10" t="s">
        <v>384</v>
      </c>
      <c r="H1999" s="10" t="str">
        <f>YourData!$J$4</f>
        <v>Tested Prg</v>
      </c>
      <c r="I1999" s="10" t="s">
        <v>415</v>
      </c>
      <c r="J1999" s="10" t="s">
        <v>415</v>
      </c>
    </row>
    <row r="2000" spans="1:13">
      <c r="A2000" s="2" t="s">
        <v>454</v>
      </c>
      <c r="B2000" s="111">
        <f>IF(AND(ISNUMBER(B1281),ISNUMBER(B$1280)),(B1281-B$1280),"")</f>
        <v>0</v>
      </c>
      <c r="C2000" s="111">
        <f>IF(AND(ISNUMBER(E1281),ISNUMBER(E$1280)),(E1281-E$1280),"")</f>
        <v>0</v>
      </c>
      <c r="D2000" s="111">
        <f>IF(AND(ISNUMBER(H1281),ISNUMBER(H$1280)),(H1281-H$1280),"")</f>
        <v>0</v>
      </c>
      <c r="E2000" s="111">
        <f>IF(AND(ISNUMBER(K1281),ISNUMBER(K$1280)),(K1281-K$1280),"")</f>
        <v>-1.2888923201970215E-4</v>
      </c>
      <c r="F2000" s="111">
        <f>IF(AND(ISNUMBER(N1281),ISNUMBER(N$1280)),(N1281-N$1280),"")</f>
        <v>0</v>
      </c>
      <c r="G2000" s="111">
        <f>IF(AND(ISNUMBER(Q1281),ISNUMBER(Q$1280)),(Q1281-Q$1280),"")</f>
        <v>0</v>
      </c>
      <c r="H2000" s="111">
        <f>IF(AND(ISNUMBER(T1281),ISNUMBER(T$1280)),(T1281-T$1280),"")</f>
        <v>-7.7001830366185686E-5</v>
      </c>
      <c r="I2000" s="111" t="str">
        <f>IF(AND(ISNUMBER(W1281),ISNUMBER(W$1280)),(W1281-W$1280),"")</f>
        <v/>
      </c>
      <c r="J2000" s="111" t="str">
        <f>IF(AND(ISNUMBER(Z1281),ISNUMBER(Z$1280)),(Z1281-Z$1280),"")</f>
        <v/>
      </c>
      <c r="L2000" s="111"/>
      <c r="M2000" s="111"/>
    </row>
    <row r="2001" spans="1:13">
      <c r="A2001" s="2" t="s">
        <v>455</v>
      </c>
      <c r="B2001" s="111">
        <f>IF(AND(ISNUMBER(B1282),ISNUMBER(B$1280)),(B1282-B$1280),"")</f>
        <v>0</v>
      </c>
      <c r="C2001" s="111">
        <f>IF(AND(ISNUMBER(E1282),ISNUMBER(E$1280)),(E1282-E$1280),"")</f>
        <v>1.9399999999999995</v>
      </c>
      <c r="D2001" s="111">
        <f>IF(AND(ISNUMBER(H1282),ISNUMBER(H$1280)),(H1282-H$1280),"")</f>
        <v>1.9499999999999993</v>
      </c>
      <c r="E2001" s="111">
        <f>IF(AND(ISNUMBER(K1282),ISNUMBER(K$1280)),(K1282-K$1280),"")</f>
        <v>-0.96380367084058971</v>
      </c>
      <c r="F2001" s="111">
        <f>IF(AND(ISNUMBER(N1282),ISNUMBER(N$1280)),(N1282-N$1280),"")</f>
        <v>0</v>
      </c>
      <c r="G2001" s="111">
        <f>IF(AND(ISNUMBER(Q1282),ISNUMBER(Q$1280)),(Q1282-Q$1280),"")</f>
        <v>0</v>
      </c>
      <c r="H2001" s="111">
        <f>IF(AND(ISNUMBER(T1282),ISNUMBER(T$1280)),(T1282-T$1280),"")</f>
        <v>-0.96641357431806707</v>
      </c>
      <c r="I2001" s="111" t="str">
        <f>IF(AND(ISNUMBER(W1282),ISNUMBER(W$1280)),(W1282-W$1280),"")</f>
        <v/>
      </c>
      <c r="J2001" s="111" t="str">
        <f>IF(AND(ISNUMBER(Z1282),ISNUMBER(Z$1280)),(Z1282-Z$1280),"")</f>
        <v/>
      </c>
      <c r="L2001" s="111"/>
      <c r="M2001" s="111"/>
    </row>
    <row r="2002" spans="1:13">
      <c r="A2002" s="2" t="s">
        <v>456</v>
      </c>
      <c r="B2002" s="111">
        <f>IF(AND(ISNUMBER(B1283),ISNUMBER(B$1280)),(B1283-B$1280),"")</f>
        <v>0</v>
      </c>
      <c r="C2002" s="111">
        <f>IF(AND(ISNUMBER(E1283),ISNUMBER(E$1280)),(E1283-E$1280),"")</f>
        <v>0</v>
      </c>
      <c r="D2002" s="111">
        <f>IF(AND(ISNUMBER(H1283),ISNUMBER(H$1280)),(H1283-H$1280),"")</f>
        <v>0</v>
      </c>
      <c r="E2002" s="111">
        <f>IF(AND(ISNUMBER(K1283),ISNUMBER(K$1280)),(K1283-K$1280),"")</f>
        <v>-1.5681045938897853E-3</v>
      </c>
      <c r="F2002" s="111">
        <f>IF(AND(ISNUMBER(N1283),ISNUMBER(N$1280)),(N1283-N$1280),"")</f>
        <v>0</v>
      </c>
      <c r="G2002" s="111">
        <f>IF(AND(ISNUMBER(Q1283),ISNUMBER(Q$1280)),(Q1283-Q$1280),"")</f>
        <v>0</v>
      </c>
      <c r="H2002" s="111">
        <f>IF(AND(ISNUMBER(T1283),ISNUMBER(T$1280)),(T1283-T$1280),"")</f>
        <v>-11.056210018520598</v>
      </c>
      <c r="I2002" s="111" t="str">
        <f>IF(AND(ISNUMBER(W1283),ISNUMBER(W$1280)),(W1283-W$1280),"")</f>
        <v/>
      </c>
      <c r="J2002" s="111" t="str">
        <f>IF(AND(ISNUMBER(Z1283),ISNUMBER(Z$1280)),(Z1283-Z$1280),"")</f>
        <v/>
      </c>
      <c r="L2002" s="111"/>
      <c r="M2002" s="111"/>
    </row>
    <row r="2003" spans="1:13">
      <c r="A2003" s="112" t="s">
        <v>457</v>
      </c>
      <c r="B2003" s="111">
        <f>IF(AND(ISNUMBER(B1283),ISNUMBER(B1282)),(B1283-B1282),"")</f>
        <v>0</v>
      </c>
      <c r="C2003" s="111">
        <f>IF(AND(ISNUMBER(E1283),ISNUMBER(E1282)),(E1283-E1282),"")</f>
        <v>-1.9399999999999995</v>
      </c>
      <c r="D2003" s="111">
        <f>IF(AND(ISNUMBER(H1283),ISNUMBER(H1282)),(H1283-H1282),"")</f>
        <v>-1.9499999999999993</v>
      </c>
      <c r="E2003" s="111">
        <f>IF(AND(ISNUMBER(K1283),ISNUMBER(K1282)),(K1283-K1282),"")</f>
        <v>0.96223556624669992</v>
      </c>
      <c r="F2003" s="111">
        <f>IF(AND(ISNUMBER(N1283),ISNUMBER(N1282)),(N1283-N1282),"")</f>
        <v>0</v>
      </c>
      <c r="G2003" s="111">
        <f>IF(AND(ISNUMBER(Q1283),ISNUMBER(Q1282)),(Q1283-Q1282),"")</f>
        <v>0</v>
      </c>
      <c r="H2003" s="111">
        <f>IF(AND(ISNUMBER(T1283),ISNUMBER(T1282)),(T1283-T1282),"")</f>
        <v>-10.089796444202531</v>
      </c>
      <c r="I2003" s="111" t="str">
        <f>IF(AND(ISNUMBER(W1283),ISNUMBER(W1282)),(W1283-W1282),"")</f>
        <v/>
      </c>
      <c r="J2003" s="111" t="str">
        <f>IF(AND(ISNUMBER(Z1283),ISNUMBER(Z1282)),(Z1283-Z1282),"")</f>
        <v/>
      </c>
      <c r="L2003" s="111"/>
      <c r="M2003" s="111"/>
    </row>
    <row r="2004" spans="1:13">
      <c r="A2004" s="112" t="s">
        <v>458</v>
      </c>
      <c r="B2004" s="111">
        <f>IF(AND(ISNUMBER(B1284),ISNUMBER(B$1280)),(B1284-B$1280),"")</f>
        <v>0</v>
      </c>
      <c r="C2004" s="111">
        <f>IF(AND(ISNUMBER(E1284),ISNUMBER(E$1280)),(E1284-E$1280),"")</f>
        <v>0</v>
      </c>
      <c r="D2004" s="111">
        <f>IF(AND(ISNUMBER(H1284),ISNUMBER(H$1280)),(H1284-H$1280),"")</f>
        <v>0</v>
      </c>
      <c r="E2004" s="111">
        <f>IF(AND(ISNUMBER(K1284),ISNUMBER(K$1280)),(K1284-K$1280),"")</f>
        <v>-1.5681045938897853E-3</v>
      </c>
      <c r="F2004" s="111">
        <f>IF(AND(ISNUMBER(N1284),ISNUMBER(N$1280)),(N1284-N$1280),"")</f>
        <v>0</v>
      </c>
      <c r="G2004" s="111">
        <f>IF(AND(ISNUMBER(Q1284),ISNUMBER(Q$1280)),(Q1284-Q$1280),"")</f>
        <v>0</v>
      </c>
      <c r="H2004" s="111">
        <f>IF(AND(ISNUMBER(T1284),ISNUMBER(T$1280)),(T1284-T$1280),"")</f>
        <v>-11.198519173522829</v>
      </c>
      <c r="I2004" s="111" t="str">
        <f>IF(AND(ISNUMBER(W1284),ISNUMBER(W$1280)),(W1284-W$1280),"")</f>
        <v/>
      </c>
      <c r="J2004" s="111" t="str">
        <f>IF(AND(ISNUMBER(Z1284),ISNUMBER(Z$1280)),(Z1284-Z$1280),"")</f>
        <v/>
      </c>
      <c r="L2004" s="111"/>
      <c r="M2004" s="111"/>
    </row>
    <row r="2005" spans="1:13">
      <c r="A2005" s="112" t="s">
        <v>459</v>
      </c>
      <c r="B2005" s="111">
        <f>IF(AND(ISNUMBER(B1283),ISNUMBER(B1284)),(B1283-B1284),"")</f>
        <v>0</v>
      </c>
      <c r="C2005" s="111">
        <f>IF(AND(ISNUMBER(E1283),ISNUMBER(E1284)),(E1283-E1284),"")</f>
        <v>0</v>
      </c>
      <c r="D2005" s="111">
        <f>IF(AND(ISNUMBER(H1283),ISNUMBER(H1284)),(H1283-H1284),"")</f>
        <v>0</v>
      </c>
      <c r="E2005" s="111">
        <f>IF(AND(ISNUMBER(K1283),ISNUMBER(K1284)),(K1283-K1284),"")</f>
        <v>0</v>
      </c>
      <c r="F2005" s="111">
        <f>IF(AND(ISNUMBER(N1283),ISNUMBER(N1284)),(N1283-N1284),"")</f>
        <v>0</v>
      </c>
      <c r="G2005" s="111">
        <f>IF(AND(ISNUMBER(Q1283),ISNUMBER(Q1284)),(Q1283-Q1284),"")</f>
        <v>0</v>
      </c>
      <c r="H2005" s="111">
        <f>IF(AND(ISNUMBER(T1283),ISNUMBER(T1284)),(T1283-T1284),"")</f>
        <v>0.14230915500223151</v>
      </c>
      <c r="I2005" s="111" t="str">
        <f>IF(AND(ISNUMBER(W1283),ISNUMBER(W1284)),(W1283-W1284),"")</f>
        <v/>
      </c>
      <c r="J2005" s="111" t="str">
        <f>IF(AND(ISNUMBER(Z1283),ISNUMBER(Z1284)),(Z1283-Z1284),"")</f>
        <v/>
      </c>
      <c r="L2005" s="111"/>
      <c r="M2005" s="111"/>
    </row>
    <row r="2006" spans="1:13">
      <c r="A2006" s="2" t="s">
        <v>460</v>
      </c>
      <c r="B2006" s="111">
        <f t="shared" ref="B2006:B2013" si="269">IF(AND(ISNUMBER(B1285),ISNUMBER(B$1280)),(B1285-B$1280),"")</f>
        <v>0</v>
      </c>
      <c r="C2006" s="111">
        <f t="shared" ref="C2006:C2013" si="270">IF(AND(ISNUMBER(E1285),ISNUMBER(E$1280)),(E1285-E$1280),"")</f>
        <v>0</v>
      </c>
      <c r="D2006" s="111">
        <f t="shared" ref="D2006:D2013" si="271">IF(AND(ISNUMBER(H1285),ISNUMBER(H$1280)),(H1285-H$1280),"")</f>
        <v>0</v>
      </c>
      <c r="E2006" s="111">
        <f t="shared" ref="E2006:E2013" si="272">IF(AND(ISNUMBER(K1285),ISNUMBER(K$1280)),(K1285-K$1280),"")</f>
        <v>0</v>
      </c>
      <c r="F2006" s="111">
        <f t="shared" ref="F2006:F2013" si="273">IF(AND(ISNUMBER(N1285),ISNUMBER(N$1280)),(N1285-N$1280),"")</f>
        <v>0</v>
      </c>
      <c r="G2006" s="111">
        <f t="shared" ref="G2006:G2013" si="274">IF(AND(ISNUMBER(Q1285),ISNUMBER(Q$1280)),(Q1285-Q$1280),"")</f>
        <v>0</v>
      </c>
      <c r="H2006" s="111">
        <f t="shared" ref="H2006:H2013" si="275">IF(AND(ISNUMBER(T1285),ISNUMBER(T$1280)),(T1285-T$1280),"")</f>
        <v>0</v>
      </c>
      <c r="I2006" s="111" t="str">
        <f t="shared" ref="I2006:I2013" si="276">IF(AND(ISNUMBER(W1285),ISNUMBER(W$1280)),(W1285-W$1280),"")</f>
        <v/>
      </c>
      <c r="J2006" s="111" t="str">
        <f t="shared" ref="J2006:J2013" si="277">IF(AND(ISNUMBER(Z1285),ISNUMBER(Z$1280)),(Z1285-Z$1280),"")</f>
        <v/>
      </c>
      <c r="L2006" s="111"/>
      <c r="M2006" s="111"/>
    </row>
    <row r="2007" spans="1:13">
      <c r="A2007" s="2" t="s">
        <v>461</v>
      </c>
      <c r="B2007" s="111">
        <f t="shared" si="269"/>
        <v>0</v>
      </c>
      <c r="C2007" s="111">
        <f t="shared" si="270"/>
        <v>0</v>
      </c>
      <c r="D2007" s="111">
        <f t="shared" si="271"/>
        <v>0</v>
      </c>
      <c r="E2007" s="111">
        <f t="shared" si="272"/>
        <v>1.7982920114967271E-4</v>
      </c>
      <c r="F2007" s="111">
        <f t="shared" si="273"/>
        <v>0</v>
      </c>
      <c r="G2007" s="111">
        <f t="shared" si="274"/>
        <v>0</v>
      </c>
      <c r="H2007" s="111">
        <f t="shared" si="275"/>
        <v>1.8001142495727152E-4</v>
      </c>
      <c r="I2007" s="111" t="str">
        <f t="shared" si="276"/>
        <v/>
      </c>
      <c r="J2007" s="111" t="str">
        <f t="shared" si="277"/>
        <v/>
      </c>
      <c r="L2007" s="111"/>
      <c r="M2007" s="111"/>
    </row>
    <row r="2008" spans="1:13">
      <c r="A2008" s="2" t="s">
        <v>467</v>
      </c>
      <c r="B2008" s="111">
        <f t="shared" si="269"/>
        <v>0</v>
      </c>
      <c r="C2008" s="111">
        <f t="shared" si="270"/>
        <v>0</v>
      </c>
      <c r="D2008" s="111">
        <f t="shared" si="271"/>
        <v>0</v>
      </c>
      <c r="E2008" s="111">
        <f t="shared" si="272"/>
        <v>-3.0198066269804258E-14</v>
      </c>
      <c r="F2008" s="111" t="str">
        <f t="shared" si="273"/>
        <v/>
      </c>
      <c r="G2008" s="111">
        <f t="shared" si="274"/>
        <v>0</v>
      </c>
      <c r="H2008" s="111">
        <f t="shared" si="275"/>
        <v>-5.0272674911866488E-11</v>
      </c>
      <c r="I2008" s="111" t="str">
        <f t="shared" si="276"/>
        <v/>
      </c>
      <c r="J2008" s="111" t="str">
        <f t="shared" si="277"/>
        <v/>
      </c>
      <c r="L2008" s="111"/>
      <c r="M2008" s="111"/>
    </row>
    <row r="2009" spans="1:13">
      <c r="A2009" s="2" t="s">
        <v>468</v>
      </c>
      <c r="B2009" s="111">
        <f t="shared" si="269"/>
        <v>0</v>
      </c>
      <c r="C2009" s="111">
        <f t="shared" si="270"/>
        <v>0</v>
      </c>
      <c r="D2009" s="111">
        <f t="shared" si="271"/>
        <v>0</v>
      </c>
      <c r="E2009" s="111" t="str">
        <f t="shared" si="272"/>
        <v/>
      </c>
      <c r="F2009" s="111" t="str">
        <f t="shared" si="273"/>
        <v/>
      </c>
      <c r="G2009" s="111">
        <f t="shared" si="274"/>
        <v>0</v>
      </c>
      <c r="H2009" s="111">
        <f t="shared" si="275"/>
        <v>0</v>
      </c>
      <c r="I2009" s="111" t="str">
        <f t="shared" si="276"/>
        <v/>
      </c>
      <c r="J2009" s="111" t="str">
        <f t="shared" si="277"/>
        <v/>
      </c>
      <c r="L2009" s="111"/>
      <c r="M2009" s="111"/>
    </row>
    <row r="2010" spans="1:13">
      <c r="A2010" s="2" t="s">
        <v>469</v>
      </c>
      <c r="B2010" s="111">
        <f t="shared" si="269"/>
        <v>0</v>
      </c>
      <c r="C2010" s="111">
        <f t="shared" si="270"/>
        <v>0</v>
      </c>
      <c r="D2010" s="111">
        <f t="shared" si="271"/>
        <v>0</v>
      </c>
      <c r="E2010" s="111">
        <f t="shared" si="272"/>
        <v>-3.0198066269804258E-14</v>
      </c>
      <c r="F2010" s="111" t="str">
        <f t="shared" si="273"/>
        <v/>
      </c>
      <c r="G2010" s="111">
        <f t="shared" si="274"/>
        <v>0</v>
      </c>
      <c r="H2010" s="111">
        <f t="shared" si="275"/>
        <v>0</v>
      </c>
      <c r="I2010" s="111" t="str">
        <f t="shared" si="276"/>
        <v/>
      </c>
      <c r="J2010" s="111" t="str">
        <f t="shared" si="277"/>
        <v/>
      </c>
      <c r="L2010" s="111"/>
      <c r="M2010" s="111"/>
    </row>
    <row r="2011" spans="1:13">
      <c r="A2011" s="2" t="s">
        <v>470</v>
      </c>
      <c r="B2011" s="111">
        <f t="shared" si="269"/>
        <v>0</v>
      </c>
      <c r="C2011" s="111">
        <f t="shared" si="270"/>
        <v>0</v>
      </c>
      <c r="D2011" s="111">
        <f t="shared" si="271"/>
        <v>0</v>
      </c>
      <c r="E2011" s="111">
        <f t="shared" si="272"/>
        <v>-3.0198066269804258E-14</v>
      </c>
      <c r="F2011" s="111" t="str">
        <f t="shared" si="273"/>
        <v/>
      </c>
      <c r="G2011" s="111">
        <f t="shared" si="274"/>
        <v>0</v>
      </c>
      <c r="H2011" s="111">
        <f t="shared" si="275"/>
        <v>-5.0272674911866488E-11</v>
      </c>
      <c r="I2011" s="111" t="str">
        <f t="shared" si="276"/>
        <v/>
      </c>
      <c r="J2011" s="111" t="str">
        <f t="shared" si="277"/>
        <v/>
      </c>
      <c r="L2011" s="111"/>
      <c r="M2011" s="111"/>
    </row>
    <row r="2012" spans="1:13">
      <c r="A2012" s="2" t="s">
        <v>471</v>
      </c>
      <c r="B2012" s="111">
        <f t="shared" si="269"/>
        <v>0</v>
      </c>
      <c r="C2012" s="111">
        <f t="shared" si="270"/>
        <v>0</v>
      </c>
      <c r="D2012" s="111">
        <f t="shared" si="271"/>
        <v>0</v>
      </c>
      <c r="E2012" s="111">
        <f t="shared" si="272"/>
        <v>-3.0198066269804258E-14</v>
      </c>
      <c r="F2012" s="111" t="str">
        <f t="shared" si="273"/>
        <v/>
      </c>
      <c r="G2012" s="111">
        <f t="shared" si="274"/>
        <v>9.9999999999997868E-3</v>
      </c>
      <c r="H2012" s="111">
        <f t="shared" si="275"/>
        <v>-5.0272674911866488E-11</v>
      </c>
      <c r="I2012" s="111" t="str">
        <f t="shared" si="276"/>
        <v/>
      </c>
      <c r="J2012" s="111" t="str">
        <f t="shared" si="277"/>
        <v/>
      </c>
      <c r="L2012" s="111"/>
      <c r="M2012" s="111"/>
    </row>
    <row r="2013" spans="1:13">
      <c r="A2013" s="2" t="s">
        <v>489</v>
      </c>
      <c r="B2013" s="111">
        <f t="shared" si="269"/>
        <v>0.49702999999999964</v>
      </c>
      <c r="C2013" s="111">
        <f t="shared" si="270"/>
        <v>-0.72000000000000064</v>
      </c>
      <c r="D2013" s="111">
        <f t="shared" si="271"/>
        <v>-0.88999999999999968</v>
      </c>
      <c r="E2013" s="111">
        <f t="shared" si="272"/>
        <v>0.22125364121469993</v>
      </c>
      <c r="F2013" s="111">
        <f t="shared" si="273"/>
        <v>0.53999999999999915</v>
      </c>
      <c r="G2013" s="111">
        <f t="shared" si="274"/>
        <v>17.049999999999997</v>
      </c>
      <c r="H2013" s="111">
        <f t="shared" si="275"/>
        <v>0.23259261140629484</v>
      </c>
      <c r="I2013" s="111" t="str">
        <f t="shared" si="276"/>
        <v/>
      </c>
      <c r="J2013" s="111" t="str">
        <f t="shared" si="277"/>
        <v/>
      </c>
      <c r="L2013" s="111"/>
      <c r="M2013" s="111"/>
    </row>
    <row r="2014" spans="1:13">
      <c r="A2014" s="2" t="s">
        <v>490</v>
      </c>
      <c r="B2014" s="111">
        <f>IF(AND(ISNUMBER(B1293),ISNUMBER(B1292)),(B1293-B1292),"")</f>
        <v>0</v>
      </c>
      <c r="C2014" s="111">
        <f>IF(AND(ISNUMBER(E1293),ISNUMBER(E1292)),(E1293-E1292),"")</f>
        <v>0</v>
      </c>
      <c r="D2014" s="111">
        <f>IF(AND(ISNUMBER(H1293),ISNUMBER(H1292)),(H1293-H1292),"")</f>
        <v>0</v>
      </c>
      <c r="E2014" s="111">
        <f>IF(AND(ISNUMBER(K1293),ISNUMBER(K1292)),(K1293-K1292),"")</f>
        <v>1.2601249821386773E-8</v>
      </c>
      <c r="F2014" s="111">
        <f>IF(AND(ISNUMBER(N1293),ISNUMBER(N1292)),(N1293-N1292),"")</f>
        <v>0</v>
      </c>
      <c r="G2014" s="111">
        <f>IF(AND(ISNUMBER(Q1293),ISNUMBER(Q1292)),(Q1293-Q1292),"")</f>
        <v>0</v>
      </c>
      <c r="H2014" s="111">
        <f>IF(AND(ISNUMBER(T1293),ISNUMBER(T1292)),(T1293-T1292),"")</f>
        <v>3.2195739407825386E-9</v>
      </c>
      <c r="I2014" s="111" t="str">
        <f>IF(AND(ISNUMBER(W1293),ISNUMBER(W1292)),(W1293-W1292),"")</f>
        <v/>
      </c>
      <c r="J2014" s="111" t="str">
        <f>IF(AND(ISNUMBER(Z1293),ISNUMBER(Z1292)),(Z1293-Z1292),"")</f>
        <v/>
      </c>
      <c r="L2014" s="111"/>
      <c r="M2014" s="111"/>
    </row>
    <row r="2015" spans="1:13">
      <c r="A2015" s="2" t="s">
        <v>491</v>
      </c>
      <c r="B2015" s="111">
        <f>IF(AND(ISNUMBER(B1296),ISNUMBER(B1294)),(B1296-B1294),"")</f>
        <v>0.13888999999999996</v>
      </c>
      <c r="C2015" s="111">
        <f>IF(AND(ISNUMBER(E1296),ISNUMBER(E1294)),(E1296-E1294),"")</f>
        <v>6.0000000000000497E-2</v>
      </c>
      <c r="D2015" s="111">
        <f>IF(AND(ISNUMBER(H1296),ISNUMBER(H1294)),(H1296-H1294),"")</f>
        <v>5.0000000000000711E-2</v>
      </c>
      <c r="E2015" s="111">
        <f>IF(AND(ISNUMBER(K1296),ISNUMBER(K1294)),(K1296-K1294),"")</f>
        <v>0.17974111345886001</v>
      </c>
      <c r="F2015" s="111">
        <f>IF(AND(ISNUMBER(N1296),ISNUMBER(N1294)),(N1296-N1294),"")</f>
        <v>2.9999999999999361E-2</v>
      </c>
      <c r="G2015" s="111">
        <f>IF(AND(ISNUMBER(Q1296),ISNUMBER(Q1294)),(Q1296-Q1294),"")</f>
        <v>19.439999999999998</v>
      </c>
      <c r="H2015" s="111">
        <f>IF(AND(ISNUMBER(T1296),ISNUMBER(T1294)),(T1296-T1294),"")</f>
        <v>0.20343879626775063</v>
      </c>
      <c r="I2015" s="111" t="str">
        <f>IF(AND(ISNUMBER(W1296),ISNUMBER(W1294)),(W1296-W1294),"")</f>
        <v/>
      </c>
      <c r="J2015" s="111" t="str">
        <f>IF(AND(ISNUMBER(Z1296),ISNUMBER(Z1294)),(Z1296-Z1294),"")</f>
        <v/>
      </c>
      <c r="L2015" s="111"/>
      <c r="M2015" s="111"/>
    </row>
    <row r="2016" spans="1:13">
      <c r="A2016" s="2" t="s">
        <v>492</v>
      </c>
      <c r="B2016" s="111">
        <f>IF(AND(ISNUMBER(B1297),ISNUMBER(B1292)),(B1297-B1292),"")</f>
        <v>-5.5099999999992377E-3</v>
      </c>
      <c r="C2016" s="111">
        <f>IF(AND(ISNUMBER(E1297),ISNUMBER(E1292)),(E1297-E1292),"")</f>
        <v>0</v>
      </c>
      <c r="D2016" s="111">
        <f>IF(AND(ISNUMBER(H1297),ISNUMBER(H1292)),(H1297-H1292),"")</f>
        <v>0</v>
      </c>
      <c r="E2016" s="111">
        <f>IF(AND(ISNUMBER(K1297),ISNUMBER(K1292)),(K1297-K1292),"")</f>
        <v>-6.8516463236001357E-4</v>
      </c>
      <c r="F2016" s="111">
        <f>IF(AND(ISNUMBER(N1297),ISNUMBER(N1292)),(N1297-N1292),"")</f>
        <v>0</v>
      </c>
      <c r="G2016" s="111">
        <f>IF(AND(ISNUMBER(Q1297),ISNUMBER(Q1292)),(Q1297-Q1292),"")</f>
        <v>0</v>
      </c>
      <c r="H2016" s="111">
        <f>IF(AND(ISNUMBER(T1297),ISNUMBER(T1292)),(T1297-T1292),"")</f>
        <v>-5.3018535981497195E-3</v>
      </c>
      <c r="I2016" s="111" t="str">
        <f>IF(AND(ISNUMBER(W1297),ISNUMBER(W1292)),(W1297-W1292),"")</f>
        <v/>
      </c>
      <c r="J2016" s="111" t="str">
        <f>IF(AND(ISNUMBER(Z1297),ISNUMBER(Z1292)),(Z1297-Z1292),"")</f>
        <v/>
      </c>
      <c r="L2016" s="111"/>
      <c r="M2016" s="111"/>
    </row>
    <row r="2017" spans="1:13">
      <c r="A2017" s="2" t="s">
        <v>493</v>
      </c>
      <c r="B2017" s="111">
        <f>IF(AND(ISNUMBER(B1299),ISNUMBER(B1298)),(B1299-B1298),"")</f>
        <v>0.22078000000000131</v>
      </c>
      <c r="C2017" s="111">
        <f>IF(AND(ISNUMBER(E1299),ISNUMBER(E1298)),(E1299-E1298),"")</f>
        <v>6.0000000000000497E-2</v>
      </c>
      <c r="D2017" s="111">
        <f>IF(AND(ISNUMBER(H1299),ISNUMBER(H1298)),(H1299-H1298),"")</f>
        <v>5.0000000000000711E-2</v>
      </c>
      <c r="E2017" s="111">
        <f>IF(AND(ISNUMBER(K1299),ISNUMBER(K1298)),(K1299-K1298),"")</f>
        <v>0.18048814149404002</v>
      </c>
      <c r="F2017" s="111">
        <f>IF(AND(ISNUMBER(N1299),ISNUMBER(N1298)),(N1299-N1298),"")</f>
        <v>2.9999999999999361E-2</v>
      </c>
      <c r="G2017" s="111">
        <f>IF(AND(ISNUMBER(Q1299),ISNUMBER(Q1298)),(Q1299-Q1298),"")</f>
        <v>18.059999999999999</v>
      </c>
      <c r="H2017" s="111">
        <f>IF(AND(ISNUMBER(T1299),ISNUMBER(T1298)),(T1299-T1298),"")</f>
        <v>0.19990213603611906</v>
      </c>
      <c r="I2017" s="111" t="str">
        <f>IF(AND(ISNUMBER(W1299),ISNUMBER(W1298)),(W1299-W1298),"")</f>
        <v/>
      </c>
      <c r="J2017" s="111" t="str">
        <f>IF(AND(ISNUMBER(Z1299),ISNUMBER(Z1298)),(Z1299-Z1298),"")</f>
        <v/>
      </c>
      <c r="L2017" s="111"/>
      <c r="M2017" s="111"/>
    </row>
    <row r="2027" spans="1:13">
      <c r="A2027" t="s">
        <v>275</v>
      </c>
    </row>
    <row r="2028" spans="1:13">
      <c r="A2028" s="2"/>
      <c r="B2028" s="10"/>
      <c r="C2028" s="10"/>
      <c r="D2028" s="10"/>
      <c r="E2028" s="10"/>
      <c r="F2028" s="10"/>
      <c r="G2028" s="10"/>
      <c r="H2028" s="10"/>
    </row>
    <row r="2029" spans="1:13">
      <c r="A2029" s="2"/>
      <c r="B2029" s="10" t="s">
        <v>237</v>
      </c>
      <c r="C2029" s="10" t="s">
        <v>249</v>
      </c>
      <c r="D2029" s="10" t="s">
        <v>250</v>
      </c>
      <c r="E2029" s="10" t="s">
        <v>357</v>
      </c>
      <c r="F2029" s="10" t="s">
        <v>304</v>
      </c>
      <c r="G2029" s="10" t="s">
        <v>384</v>
      </c>
      <c r="H2029" s="10" t="str">
        <f>YourData!$J$4</f>
        <v>Tested Prg</v>
      </c>
      <c r="I2029" s="10" t="s">
        <v>415</v>
      </c>
      <c r="J2029" s="10" t="s">
        <v>415</v>
      </c>
    </row>
    <row r="2030" spans="1:13">
      <c r="A2030" s="2" t="s">
        <v>454</v>
      </c>
      <c r="B2030" s="319">
        <f>IF(AND(ISNUMBER(B1311),ISNUMBER(B$1310)),(B1311-B$1310),"")</f>
        <v>2.4657999999999989E-3</v>
      </c>
      <c r="C2030" s="319">
        <f>IF(AND(ISNUMBER(E1311),ISNUMBER(E$1310)),(E1311-E$1310),"")</f>
        <v>5.000000000000001E-3</v>
      </c>
      <c r="D2030" s="319">
        <f>IF(AND(ISNUMBER(H1311),ISNUMBER(H$1310)),(H1311-H$1310),"")</f>
        <v>5.1999999999999998E-3</v>
      </c>
      <c r="E2030" s="319">
        <f>IF(AND(ISNUMBER(K1311),ISNUMBER(K$1310)),(K1311-K$1310),"")</f>
        <v>2.0112197111719979E-3</v>
      </c>
      <c r="F2030" s="319">
        <f>IF(AND(ISNUMBER(N1311),ISNUMBER(N$1310)),(N1311-N$1310),"")</f>
        <v>1.9749999999999993E-3</v>
      </c>
      <c r="G2030" s="319">
        <f>IF(AND(ISNUMBER(Q1311),ISNUMBER(Q$1310)),(Q1311-Q$1310),"")</f>
        <v>2.2999999999999982E-3</v>
      </c>
      <c r="H2030" s="319">
        <f>IF(AND(ISNUMBER(T1311),ISNUMBER(T$1310)),(T1311-T$1310),"")</f>
        <v>1.9809523274451433E-3</v>
      </c>
      <c r="I2030" s="319" t="str">
        <f>IF(AND(ISNUMBER(W1311),ISNUMBER(W$1310)),(W1311-W$1310),"")</f>
        <v/>
      </c>
      <c r="J2030" s="319" t="str">
        <f>IF(AND(ISNUMBER(Z1311),ISNUMBER(Z$1310)),(Z1311-Z$1310),"")</f>
        <v/>
      </c>
      <c r="L2030" s="319"/>
      <c r="M2030" s="319"/>
    </row>
    <row r="2031" spans="1:13">
      <c r="A2031" s="2" t="s">
        <v>455</v>
      </c>
      <c r="B2031" s="319">
        <f>IF(AND(ISNUMBER(B1312),ISNUMBER(B$1310)),(B1312-B$1310),"")</f>
        <v>4.7325999999999983E-3</v>
      </c>
      <c r="C2031" s="319">
        <f>IF(AND(ISNUMBER(E1312),ISNUMBER(E$1310)),(E1312-E$1310),"")</f>
        <v>3.9000000000000007E-3</v>
      </c>
      <c r="D2031" s="319">
        <f>IF(AND(ISNUMBER(H1312),ISNUMBER(H$1310)),(H1312-H$1310),"")</f>
        <v>3.9000000000000007E-3</v>
      </c>
      <c r="E2031" s="319">
        <f>IF(AND(ISNUMBER(K1312),ISNUMBER(K$1310)),(K1312-K$1310),"")</f>
        <v>4.1811246896840994E-3</v>
      </c>
      <c r="F2031" s="319">
        <f>IF(AND(ISNUMBER(N1312),ISNUMBER(N$1310)),(N1312-N$1310),"")</f>
        <v>4.0899999999999999E-3</v>
      </c>
      <c r="G2031" s="319">
        <f>IF(AND(ISNUMBER(Q1312),ISNUMBER(Q$1310)),(Q1312-Q$1310),"")</f>
        <v>4.3E-3</v>
      </c>
      <c r="H2031" s="319">
        <f>IF(AND(ISNUMBER(T1312),ISNUMBER(T$1310)),(T1312-T$1310),"")</f>
        <v>4.1816011622102731E-3</v>
      </c>
      <c r="I2031" s="319" t="str">
        <f>IF(AND(ISNUMBER(W1312),ISNUMBER(W$1310)),(W1312-W$1310),"")</f>
        <v/>
      </c>
      <c r="J2031" s="319" t="str">
        <f>IF(AND(ISNUMBER(Z1312),ISNUMBER(Z$1310)),(Z1312-Z$1310),"")</f>
        <v/>
      </c>
      <c r="L2031" s="319"/>
      <c r="M2031" s="319"/>
    </row>
    <row r="2032" spans="1:13">
      <c r="A2032" s="2" t="s">
        <v>456</v>
      </c>
      <c r="B2032" s="319">
        <f>IF(AND(ISNUMBER(B1313),ISNUMBER(B$1310)),(B1313-B$1310),"")</f>
        <v>4.3671000000000005E-3</v>
      </c>
      <c r="C2032" s="319">
        <f>IF(AND(ISNUMBER(E1313),ISNUMBER(E$1310)),(E1313-E$1310),"")</f>
        <v>4.0000000000000001E-3</v>
      </c>
      <c r="D2032" s="319">
        <f>IF(AND(ISNUMBER(H1313),ISNUMBER(H$1310)),(H1313-H$1310),"")</f>
        <v>4.0000000000000001E-3</v>
      </c>
      <c r="E2032" s="319">
        <f>IF(AND(ISNUMBER(K1313),ISNUMBER(K$1310)),(K1313-K$1310),"")</f>
        <v>4.3073972643376986E-3</v>
      </c>
      <c r="F2032" s="319">
        <f>IF(AND(ISNUMBER(N1313),ISNUMBER(N$1310)),(N1313-N$1310),"")</f>
        <v>3.5880000000000009E-3</v>
      </c>
      <c r="G2032" s="319">
        <f>IF(AND(ISNUMBER(Q1313),ISNUMBER(Q$1310)),(Q1313-Q$1310),"")</f>
        <v>4.3E-3</v>
      </c>
      <c r="H2032" s="319">
        <f>IF(AND(ISNUMBER(T1313),ISNUMBER(T$1310)),(T1313-T$1310),"")</f>
        <v>4.3025881886762027E-3</v>
      </c>
      <c r="I2032" s="319" t="str">
        <f>IF(AND(ISNUMBER(W1313),ISNUMBER(W$1310)),(W1313-W$1310),"")</f>
        <v/>
      </c>
      <c r="J2032" s="319" t="str">
        <f>IF(AND(ISNUMBER(Z1313),ISNUMBER(Z$1310)),(Z1313-Z$1310),"")</f>
        <v/>
      </c>
      <c r="L2032" s="319"/>
      <c r="M2032" s="319"/>
    </row>
    <row r="2033" spans="1:13">
      <c r="A2033" s="112" t="s">
        <v>457</v>
      </c>
      <c r="B2033" s="319">
        <f>IF(AND(ISNUMBER(B1313),ISNUMBER(B1312)),(B1313-B1312),"")</f>
        <v>-3.6549999999999777E-4</v>
      </c>
      <c r="C2033" s="319">
        <f>IF(AND(ISNUMBER(E1313),ISNUMBER(E1312)),(E1313-E1312),"")</f>
        <v>9.9999999999999395E-5</v>
      </c>
      <c r="D2033" s="319">
        <f>IF(AND(ISNUMBER(H1313),ISNUMBER(H1312)),(H1313-H1312),"")</f>
        <v>9.9999999999999395E-5</v>
      </c>
      <c r="E2033" s="319">
        <f>IF(AND(ISNUMBER(K1313),ISNUMBER(K1312)),(K1313-K1312),"")</f>
        <v>1.262725746535992E-4</v>
      </c>
      <c r="F2033" s="319">
        <f>IF(AND(ISNUMBER(N1313),ISNUMBER(N1312)),(N1313-N1312),"")</f>
        <v>-5.0199999999999897E-4</v>
      </c>
      <c r="G2033" s="319">
        <f>IF(AND(ISNUMBER(Q1313),ISNUMBER(Q1312)),(Q1313-Q1312),"")</f>
        <v>0</v>
      </c>
      <c r="H2033" s="319">
        <f>IF(AND(ISNUMBER(T1313),ISNUMBER(T1312)),(T1313-T1312),"")</f>
        <v>1.2098702646592963E-4</v>
      </c>
      <c r="I2033" s="319" t="str">
        <f>IF(AND(ISNUMBER(W1313),ISNUMBER(W1312)),(W1313-W1312),"")</f>
        <v/>
      </c>
      <c r="J2033" s="319" t="str">
        <f>IF(AND(ISNUMBER(Z1313),ISNUMBER(Z1312)),(Z1313-Z1312),"")</f>
        <v/>
      </c>
      <c r="L2033" s="319"/>
      <c r="M2033" s="319"/>
    </row>
    <row r="2034" spans="1:13">
      <c r="A2034" s="112" t="s">
        <v>458</v>
      </c>
      <c r="B2034" s="319">
        <f>IF(AND(ISNUMBER(B1314),ISNUMBER(B$1310)),(B1314-B$1310),"")</f>
        <v>4.5870999999999985E-3</v>
      </c>
      <c r="C2034" s="319">
        <f>IF(AND(ISNUMBER(E1314),ISNUMBER(E$1310)),(E1314-E$1310),"")</f>
        <v>3.9000000000000007E-3</v>
      </c>
      <c r="D2034" s="319">
        <f>IF(AND(ISNUMBER(H1314),ISNUMBER(H$1310)),(H1314-H$1310),"")</f>
        <v>3.6999999999999984E-3</v>
      </c>
      <c r="E2034" s="319">
        <f>IF(AND(ISNUMBER(K1314),ISNUMBER(K$1310)),(K1314-K$1310),"")</f>
        <v>4.1607821758343003E-3</v>
      </c>
      <c r="F2034" s="319">
        <f>IF(AND(ISNUMBER(N1314),ISNUMBER(N$1310)),(N1314-N$1310),"")</f>
        <v>3.8149999999999989E-3</v>
      </c>
      <c r="G2034" s="319">
        <f>IF(AND(ISNUMBER(Q1314),ISNUMBER(Q$1310)),(Q1314-Q$1310),"")</f>
        <v>4.3E-3</v>
      </c>
      <c r="H2034" s="319">
        <f>IF(AND(ISNUMBER(T1314),ISNUMBER(T$1310)),(T1314-T$1310),"")</f>
        <v>5.366919087217599E-3</v>
      </c>
      <c r="I2034" s="319" t="str">
        <f>IF(AND(ISNUMBER(W1314),ISNUMBER(W$1310)),(W1314-W$1310),"")</f>
        <v/>
      </c>
      <c r="J2034" s="319" t="str">
        <f>IF(AND(ISNUMBER(Z1314),ISNUMBER(Z$1310)),(Z1314-Z$1310),"")</f>
        <v/>
      </c>
      <c r="L2034" s="319"/>
      <c r="M2034" s="319"/>
    </row>
    <row r="2035" spans="1:13">
      <c r="A2035" s="112" t="s">
        <v>459</v>
      </c>
      <c r="B2035" s="319">
        <f>IF(AND(ISNUMBER(B1313),ISNUMBER(B1314)),(B1313-B1314),"")</f>
        <v>-2.1999999999999797E-4</v>
      </c>
      <c r="C2035" s="319">
        <f>IF(AND(ISNUMBER(E1313),ISNUMBER(E1314)),(E1313-E1314),"")</f>
        <v>9.9999999999999395E-5</v>
      </c>
      <c r="D2035" s="319">
        <f>IF(AND(ISNUMBER(H1313),ISNUMBER(H1314)),(H1313-H1314),"")</f>
        <v>3.0000000000000165E-4</v>
      </c>
      <c r="E2035" s="319">
        <f>IF(AND(ISNUMBER(K1313),ISNUMBER(K1314)),(K1313-K1314),"")</f>
        <v>1.466150885033983E-4</v>
      </c>
      <c r="F2035" s="319">
        <f>IF(AND(ISNUMBER(N1313),ISNUMBER(N1314)),(N1313-N1314),"")</f>
        <v>-2.2699999999999804E-4</v>
      </c>
      <c r="G2035" s="319">
        <f>IF(AND(ISNUMBER(Q1313),ISNUMBER(Q1314)),(Q1313-Q1314),"")</f>
        <v>0</v>
      </c>
      <c r="H2035" s="319">
        <f>IF(AND(ISNUMBER(T1313),ISNUMBER(T1314)),(T1313-T1314),"")</f>
        <v>-1.0643308985413963E-3</v>
      </c>
      <c r="I2035" s="319" t="str">
        <f>IF(AND(ISNUMBER(W1313),ISNUMBER(W1314)),(W1313-W1314),"")</f>
        <v/>
      </c>
      <c r="J2035" s="319" t="str">
        <f>IF(AND(ISNUMBER(Z1313),ISNUMBER(Z1314)),(Z1313-Z1314),"")</f>
        <v/>
      </c>
      <c r="L2035" s="319"/>
      <c r="M2035" s="319"/>
    </row>
    <row r="2036" spans="1:13">
      <c r="A2036" s="2" t="s">
        <v>460</v>
      </c>
      <c r="B2036" s="319">
        <f t="shared" ref="B2036:B2043" si="278">IF(AND(ISNUMBER(B1315),ISNUMBER(B$1310)),(B1315-B$1310),"")</f>
        <v>3.4739000000000003E-3</v>
      </c>
      <c r="C2036" s="319">
        <f t="shared" ref="C2036:C2043" si="279">IF(AND(ISNUMBER(E1315),ISNUMBER(E$1310)),(E1315-E$1310),"")</f>
        <v>6.1000000000000013E-3</v>
      </c>
      <c r="D2036" s="319">
        <f t="shared" ref="D2036:D2043" si="280">IF(AND(ISNUMBER(H1315),ISNUMBER(H$1310)),(H1315-H$1310),"")</f>
        <v>6.2000000000000006E-3</v>
      </c>
      <c r="E2036" s="319">
        <f t="shared" ref="E2036:E2043" si="281">IF(AND(ISNUMBER(K1315),ISNUMBER(K$1310)),(K1315-K$1310),"")</f>
        <v>3.5636095457522998E-3</v>
      </c>
      <c r="F2036" s="319">
        <f t="shared" ref="F2036:F2043" si="282">IF(AND(ISNUMBER(N1315),ISNUMBER(N$1310)),(N1315-N$1310),"")</f>
        <v>3.0220000000000004E-3</v>
      </c>
      <c r="G2036" s="319">
        <f t="shared" ref="G2036:G2043" si="283">IF(AND(ISNUMBER(Q1315),ISNUMBER(Q$1310)),(Q1315-Q$1310),"")</f>
        <v>3.1999999999999997E-3</v>
      </c>
      <c r="H2036" s="319">
        <f t="shared" ref="H2036:H2043" si="284">IF(AND(ISNUMBER(T1315),ISNUMBER(T$1310)),(T1315-T$1310),"")</f>
        <v>3.4245448585064273E-3</v>
      </c>
      <c r="I2036" s="319" t="str">
        <f t="shared" ref="I2036:I2043" si="285">IF(AND(ISNUMBER(W1315),ISNUMBER(W$1310)),(W1315-W$1310),"")</f>
        <v/>
      </c>
      <c r="J2036" s="319" t="str">
        <f t="shared" ref="J2036:J2043" si="286">IF(AND(ISNUMBER(Z1315),ISNUMBER(Z$1310)),(Z1315-Z$1310),"")</f>
        <v/>
      </c>
      <c r="L2036" s="319"/>
      <c r="M2036" s="319"/>
    </row>
    <row r="2037" spans="1:13">
      <c r="A2037" s="2" t="s">
        <v>461</v>
      </c>
      <c r="B2037" s="319">
        <f t="shared" si="278"/>
        <v>1.4909999999999923E-4</v>
      </c>
      <c r="C2037" s="319">
        <f t="shared" si="279"/>
        <v>0</v>
      </c>
      <c r="D2037" s="319">
        <f t="shared" si="280"/>
        <v>0</v>
      </c>
      <c r="E2037" s="319">
        <f t="shared" si="281"/>
        <v>2.3398884659459919E-4</v>
      </c>
      <c r="F2037" s="319">
        <f t="shared" si="282"/>
        <v>0</v>
      </c>
      <c r="G2037" s="319">
        <f t="shared" si="283"/>
        <v>0</v>
      </c>
      <c r="H2037" s="319">
        <f t="shared" si="284"/>
        <v>-3.5294695168233692E-8</v>
      </c>
      <c r="I2037" s="319" t="str">
        <f t="shared" si="285"/>
        <v/>
      </c>
      <c r="J2037" s="319" t="str">
        <f t="shared" si="286"/>
        <v/>
      </c>
      <c r="L2037" s="319"/>
      <c r="M2037" s="319"/>
    </row>
    <row r="2038" spans="1:13">
      <c r="A2038" s="2" t="s">
        <v>467</v>
      </c>
      <c r="B2038" s="319">
        <f t="shared" si="278"/>
        <v>3.659299999999999E-3</v>
      </c>
      <c r="C2038" s="319">
        <f t="shared" si="279"/>
        <v>3.2000000000000015E-3</v>
      </c>
      <c r="D2038" s="319">
        <f t="shared" si="280"/>
        <v>3.3000000000000008E-3</v>
      </c>
      <c r="E2038" s="319">
        <f t="shared" si="281"/>
        <v>3.2500319849034995E-3</v>
      </c>
      <c r="F2038" s="319" t="str">
        <f t="shared" si="282"/>
        <v/>
      </c>
      <c r="G2038" s="319">
        <f t="shared" si="283"/>
        <v>3.899999999999999E-3</v>
      </c>
      <c r="H2038" s="319">
        <f t="shared" si="284"/>
        <v>2.5443427501669405E-3</v>
      </c>
      <c r="I2038" s="319" t="str">
        <f t="shared" si="285"/>
        <v/>
      </c>
      <c r="J2038" s="319" t="str">
        <f t="shared" si="286"/>
        <v/>
      </c>
      <c r="L2038" s="319"/>
      <c r="M2038" s="319"/>
    </row>
    <row r="2039" spans="1:13">
      <c r="A2039" s="2" t="s">
        <v>468</v>
      </c>
      <c r="B2039" s="319">
        <f t="shared" si="278"/>
        <v>3.5511999999999991E-3</v>
      </c>
      <c r="C2039" s="319">
        <f t="shared" si="279"/>
        <v>3.0999999999999986E-3</v>
      </c>
      <c r="D2039" s="319">
        <f t="shared" si="280"/>
        <v>3.199999999999998E-3</v>
      </c>
      <c r="E2039" s="319" t="str">
        <f t="shared" si="281"/>
        <v/>
      </c>
      <c r="F2039" s="319" t="str">
        <f t="shared" si="282"/>
        <v/>
      </c>
      <c r="G2039" s="319">
        <f t="shared" si="283"/>
        <v>3.899999999999999E-3</v>
      </c>
      <c r="H2039" s="319">
        <f t="shared" si="284"/>
        <v>0</v>
      </c>
      <c r="I2039" s="319" t="str">
        <f t="shared" si="285"/>
        <v/>
      </c>
      <c r="J2039" s="319" t="str">
        <f t="shared" si="286"/>
        <v/>
      </c>
      <c r="L2039" s="319"/>
      <c r="M2039" s="319"/>
    </row>
    <row r="2040" spans="1:13">
      <c r="A2040" s="2" t="s">
        <v>469</v>
      </c>
      <c r="B2040" s="319">
        <f t="shared" si="278"/>
        <v>1.0124999999999995E-3</v>
      </c>
      <c r="C2040" s="319">
        <f t="shared" si="279"/>
        <v>8.9999999999999976E-4</v>
      </c>
      <c r="D2040" s="319">
        <f t="shared" si="280"/>
        <v>3.9999999999999931E-4</v>
      </c>
      <c r="E2040" s="319">
        <f t="shared" si="281"/>
        <v>9.6639004465099917E-4</v>
      </c>
      <c r="F2040" s="319" t="str">
        <f t="shared" si="282"/>
        <v/>
      </c>
      <c r="G2040" s="319">
        <f t="shared" si="283"/>
        <v>1.2999999999999991E-3</v>
      </c>
      <c r="H2040" s="319">
        <f t="shared" si="284"/>
        <v>0</v>
      </c>
      <c r="I2040" s="319" t="str">
        <f t="shared" si="285"/>
        <v/>
      </c>
      <c r="J2040" s="319" t="str">
        <f t="shared" si="286"/>
        <v/>
      </c>
      <c r="L2040" s="319"/>
      <c r="M2040" s="319"/>
    </row>
    <row r="2041" spans="1:13">
      <c r="A2041" s="2" t="s">
        <v>470</v>
      </c>
      <c r="B2041" s="319">
        <f t="shared" si="278"/>
        <v>2.9463000000000007E-3</v>
      </c>
      <c r="C2041" s="319">
        <f t="shared" si="279"/>
        <v>1.7999999999999995E-3</v>
      </c>
      <c r="D2041" s="319">
        <f t="shared" si="280"/>
        <v>1.8999999999999989E-3</v>
      </c>
      <c r="E2041" s="319">
        <f t="shared" si="281"/>
        <v>2.5083104601386005E-3</v>
      </c>
      <c r="F2041" s="319" t="str">
        <f t="shared" si="282"/>
        <v/>
      </c>
      <c r="G2041" s="319">
        <f t="shared" si="283"/>
        <v>2.4000000000000011E-3</v>
      </c>
      <c r="H2041" s="319">
        <f t="shared" si="284"/>
        <v>2.5443427503375679E-3</v>
      </c>
      <c r="I2041" s="319" t="str">
        <f t="shared" si="285"/>
        <v/>
      </c>
      <c r="J2041" s="319" t="str">
        <f t="shared" si="286"/>
        <v/>
      </c>
      <c r="L2041" s="319"/>
      <c r="M2041" s="319"/>
    </row>
    <row r="2042" spans="1:13">
      <c r="A2042" s="2" t="s">
        <v>471</v>
      </c>
      <c r="B2042" s="319">
        <f t="shared" si="278"/>
        <v>2.8499999999999012E-5</v>
      </c>
      <c r="C2042" s="319">
        <f t="shared" si="279"/>
        <v>0</v>
      </c>
      <c r="D2042" s="319">
        <f t="shared" si="280"/>
        <v>0</v>
      </c>
      <c r="E2042" s="319">
        <f t="shared" si="281"/>
        <v>1.3696994927148154E-12</v>
      </c>
      <c r="F2042" s="319" t="str">
        <f t="shared" si="282"/>
        <v/>
      </c>
      <c r="G2042" s="319">
        <f t="shared" si="283"/>
        <v>0</v>
      </c>
      <c r="H2042" s="319">
        <f t="shared" si="284"/>
        <v>-1.07211808875185E-12</v>
      </c>
      <c r="I2042" s="319" t="str">
        <f t="shared" si="285"/>
        <v/>
      </c>
      <c r="J2042" s="319" t="str">
        <f t="shared" si="286"/>
        <v/>
      </c>
      <c r="L2042" s="319"/>
      <c r="M2042" s="319"/>
    </row>
    <row r="2043" spans="1:13">
      <c r="A2043" s="2" t="s">
        <v>489</v>
      </c>
      <c r="B2043" s="319">
        <f t="shared" si="278"/>
        <v>-1.5646000000000011E-3</v>
      </c>
      <c r="C2043" s="319">
        <f t="shared" si="279"/>
        <v>-1.8999999999999989E-3</v>
      </c>
      <c r="D2043" s="319">
        <f t="shared" si="280"/>
        <v>-1.9000000000000006E-3</v>
      </c>
      <c r="E2043" s="319">
        <f t="shared" si="281"/>
        <v>-1.9410603863063008E-3</v>
      </c>
      <c r="F2043" s="319">
        <f t="shared" si="282"/>
        <v>-1.7440000000000008E-3</v>
      </c>
      <c r="G2043" s="319">
        <f t="shared" si="283"/>
        <v>-1.9000000000000006E-3</v>
      </c>
      <c r="H2043" s="319">
        <f t="shared" si="284"/>
        <v>-2.1411198896345088E-3</v>
      </c>
      <c r="I2043" s="319" t="str">
        <f t="shared" si="285"/>
        <v/>
      </c>
      <c r="J2043" s="319" t="str">
        <f t="shared" si="286"/>
        <v/>
      </c>
      <c r="L2043" s="319"/>
      <c r="M2043" s="319"/>
    </row>
    <row r="2044" spans="1:13">
      <c r="A2044" s="2" t="s">
        <v>490</v>
      </c>
      <c r="B2044" s="319">
        <f>IF(AND(ISNUMBER(B1323),ISNUMBER(B1322)),(B1323-B1322),"")</f>
        <v>1.5170000000000114E-4</v>
      </c>
      <c r="C2044" s="319">
        <f>IF(AND(ISNUMBER(E1323),ISNUMBER(E1322)),(E1323-E1322),"")</f>
        <v>0</v>
      </c>
      <c r="D2044" s="319">
        <f>IF(AND(ISNUMBER(H1323),ISNUMBER(H1322)),(H1323-H1322),"")</f>
        <v>1.0000000000000113E-4</v>
      </c>
      <c r="E2044" s="319">
        <f>IF(AND(ISNUMBER(K1323),ISNUMBER(K1322)),(K1323-K1322),"")</f>
        <v>3.4061286460010387E-6</v>
      </c>
      <c r="F2044" s="319">
        <f>IF(AND(ISNUMBER(N1323),ISNUMBER(N1322)),(N1323-N1322),"")</f>
        <v>3.0000000000012655E-6</v>
      </c>
      <c r="G2044" s="319">
        <f>IF(AND(ISNUMBER(Q1323),ISNUMBER(Q1322)),(Q1323-Q1322),"")</f>
        <v>0</v>
      </c>
      <c r="H2044" s="319">
        <f>IF(AND(ISNUMBER(T1323),ISNUMBER(T1322)),(T1323-T1322),"")</f>
        <v>9.9851336781975331E-6</v>
      </c>
      <c r="I2044" s="319" t="str">
        <f>IF(AND(ISNUMBER(W1323),ISNUMBER(W1322)),(W1323-W1322),"")</f>
        <v/>
      </c>
      <c r="J2044" s="319" t="str">
        <f>IF(AND(ISNUMBER(Z1323),ISNUMBER(Z1322)),(Z1323-Z1322),"")</f>
        <v/>
      </c>
      <c r="L2044" s="319"/>
      <c r="M2044" s="319"/>
    </row>
    <row r="2045" spans="1:13">
      <c r="A2045" s="2" t="s">
        <v>491</v>
      </c>
      <c r="B2045" s="319">
        <f>IF(AND(ISNUMBER(B1326),ISNUMBER(B1324)),(B1326-B1324),"")</f>
        <v>1.0392090000000001E-2</v>
      </c>
      <c r="C2045" s="319">
        <f>IF(AND(ISNUMBER(E1326),ISNUMBER(E1324)),(E1326-E1324),"")</f>
        <v>1.0299999999999998E-2</v>
      </c>
      <c r="D2045" s="319">
        <f>IF(AND(ISNUMBER(H1326),ISNUMBER(H1324)),(H1326-H1324),"")</f>
        <v>1.0199999999999999E-2</v>
      </c>
      <c r="E2045" s="319">
        <f>IF(AND(ISNUMBER(K1326),ISNUMBER(K1324)),(K1326-K1324),"")</f>
        <v>1.146224646051878E-2</v>
      </c>
      <c r="F2045" s="319">
        <f>IF(AND(ISNUMBER(N1326),ISNUMBER(N1324)),(N1326-N1324),"")</f>
        <v>1.0059999999999999E-2</v>
      </c>
      <c r="G2045" s="319">
        <f>IF(AND(ISNUMBER(Q1326),ISNUMBER(Q1324)),(Q1326-Q1324),"")</f>
        <v>6.6999999999999994E-3</v>
      </c>
      <c r="H2045" s="319">
        <f>IF(AND(ISNUMBER(T1326),ISNUMBER(T1324)),(T1326-T1324),"")</f>
        <v>1.0744499839446984E-2</v>
      </c>
      <c r="I2045" s="319" t="str">
        <f>IF(AND(ISNUMBER(W1326),ISNUMBER(W1324)),(W1326-W1324),"")</f>
        <v/>
      </c>
      <c r="J2045" s="319" t="str">
        <f>IF(AND(ISNUMBER(Z1326),ISNUMBER(Z1324)),(Z1326-Z1324),"")</f>
        <v/>
      </c>
      <c r="L2045" s="319"/>
      <c r="M2045" s="319"/>
    </row>
    <row r="2046" spans="1:13">
      <c r="A2046" s="2" t="s">
        <v>492</v>
      </c>
      <c r="B2046" s="319">
        <f>IF(AND(ISNUMBER(B1327),ISNUMBER(B1322)),(B1327-B1322),"")</f>
        <v>-4.7305499999999992E-3</v>
      </c>
      <c r="C2046" s="319">
        <f>IF(AND(ISNUMBER(E1327),ISNUMBER(E1322)),(E1327-E1322),"")</f>
        <v>-3.8000000000000013E-3</v>
      </c>
      <c r="D2046" s="319">
        <f>IF(AND(ISNUMBER(H1327),ISNUMBER(H1322)),(H1327-H1322),"")</f>
        <v>-3.7000000000000002E-3</v>
      </c>
      <c r="E2046" s="319">
        <f>IF(AND(ISNUMBER(K1327),ISNUMBER(K1322)),(K1327-K1322),"")</f>
        <v>-4.90961269628585E-3</v>
      </c>
      <c r="F2046" s="319">
        <f>IF(AND(ISNUMBER(N1327),ISNUMBER(N1322)),(N1327-N1322),"")</f>
        <v>-6.2219999999999992E-3</v>
      </c>
      <c r="G2046" s="319">
        <f>IF(AND(ISNUMBER(Q1327),ISNUMBER(Q1322)),(Q1327-Q1322),"")</f>
        <v>-4.7299999999999998E-3</v>
      </c>
      <c r="H2046" s="319">
        <f>IF(AND(ISNUMBER(T1327),ISNUMBER(T1322)),(T1327-T1322),"")</f>
        <v>-8.5100459336184143E-3</v>
      </c>
      <c r="I2046" s="319" t="str">
        <f>IF(AND(ISNUMBER(W1327),ISNUMBER(W1322)),(W1327-W1322),"")</f>
        <v/>
      </c>
      <c r="J2046" s="319" t="str">
        <f>IF(AND(ISNUMBER(Z1327),ISNUMBER(Z1322)),(Z1327-Z1322),"")</f>
        <v/>
      </c>
      <c r="L2046" s="319"/>
      <c r="M2046" s="319"/>
    </row>
    <row r="2047" spans="1:13">
      <c r="A2047" s="2" t="s">
        <v>493</v>
      </c>
      <c r="B2047" s="319">
        <f>IF(AND(ISNUMBER(B1329),ISNUMBER(B1328)),(B1329-B1328),"")</f>
        <v>9.051000000000007E-4</v>
      </c>
      <c r="C2047" s="319">
        <f>IF(AND(ISNUMBER(E1329),ISNUMBER(E1328)),(E1329-E1328),"")</f>
        <v>7.2000000000000007E-3</v>
      </c>
      <c r="D2047" s="319">
        <f>IF(AND(ISNUMBER(H1329),ISNUMBER(H1328)),(H1329-H1328),"")</f>
        <v>5.9000000000000007E-3</v>
      </c>
      <c r="E2047" s="319">
        <f>IF(AND(ISNUMBER(K1329),ISNUMBER(K1328)),(K1329-K1328),"")</f>
        <v>1.8956017311388962E-13</v>
      </c>
      <c r="F2047" s="319">
        <f>IF(AND(ISNUMBER(N1329),ISNUMBER(N1328)),(N1329-N1328),"")</f>
        <v>3.4329999999999994E-3</v>
      </c>
      <c r="G2047" s="319">
        <f>IF(AND(ISNUMBER(Q1329),ISNUMBER(Q1328)),(Q1329-Q1328),"")</f>
        <v>1.2899999999999995E-3</v>
      </c>
      <c r="H2047" s="319">
        <f>IF(AND(ISNUMBER(T1329),ISNUMBER(T1328)),(T1329-T1328),"")</f>
        <v>-5.5164206536062466E-16</v>
      </c>
      <c r="I2047" s="319" t="str">
        <f>IF(AND(ISNUMBER(W1329),ISNUMBER(W1328)),(W1329-W1328),"")</f>
        <v/>
      </c>
      <c r="J2047" s="319" t="str">
        <f>IF(AND(ISNUMBER(Z1329),ISNUMBER(Z1328)),(Z1329-Z1328),"")</f>
        <v/>
      </c>
      <c r="L2047" s="319"/>
      <c r="M2047" s="319"/>
    </row>
    <row r="2057" spans="1:13">
      <c r="A2057" t="s">
        <v>276</v>
      </c>
    </row>
    <row r="2058" spans="1:13">
      <c r="A2058" s="2"/>
      <c r="B2058" s="10"/>
      <c r="C2058" s="10"/>
      <c r="D2058" s="10"/>
      <c r="E2058" s="10"/>
      <c r="F2058" s="10"/>
      <c r="G2058" s="10"/>
      <c r="H2058" s="10"/>
    </row>
    <row r="2059" spans="1:13">
      <c r="A2059" s="2"/>
      <c r="B2059" s="10" t="s">
        <v>237</v>
      </c>
      <c r="C2059" s="10" t="s">
        <v>249</v>
      </c>
      <c r="D2059" s="10" t="s">
        <v>250</v>
      </c>
      <c r="E2059" s="10" t="s">
        <v>357</v>
      </c>
      <c r="F2059" s="10" t="s">
        <v>304</v>
      </c>
      <c r="G2059" s="10" t="s">
        <v>384</v>
      </c>
      <c r="H2059" s="10" t="str">
        <f>YourData!$J$4</f>
        <v>Tested Prg</v>
      </c>
      <c r="I2059" s="10" t="s">
        <v>415</v>
      </c>
      <c r="J2059" s="10" t="s">
        <v>415</v>
      </c>
    </row>
    <row r="2060" spans="1:13">
      <c r="A2060" s="2" t="s">
        <v>454</v>
      </c>
      <c r="B2060" s="319">
        <f>IF(AND(ISNUMBER(B1341),ISNUMBER(B$1340)),(B1341-B$1340),"")</f>
        <v>9.9999999999406119E-9</v>
      </c>
      <c r="C2060" s="319">
        <f>IF(AND(ISNUMBER(E1341),ISNUMBER(E$1340)),(E1341-E$1340),"")</f>
        <v>0</v>
      </c>
      <c r="D2060" s="319">
        <f>IF(AND(ISNUMBER(H1341),ISNUMBER(H$1340)),(H1341-H$1340),"")</f>
        <v>0</v>
      </c>
      <c r="E2060" s="319">
        <f>IF(AND(ISNUMBER(K1341),ISNUMBER(K$1340)),(K1341-K$1340),"")</f>
        <v>1.5608227966850113E-5</v>
      </c>
      <c r="F2060" s="319">
        <f>IF(AND(ISNUMBER(N1341),ISNUMBER(N$1340)),(N1341-N$1340),"")</f>
        <v>5.099999999999983E-5</v>
      </c>
      <c r="G2060" s="319">
        <f>IF(AND(ISNUMBER(Q1341),ISNUMBER(Q$1340)),(Q1341-Q$1340),"")</f>
        <v>-1.0000000000000026E-5</v>
      </c>
      <c r="H2060" s="319">
        <f>IF(AND(ISNUMBER(T1341),ISNUMBER(T$1340)),(T1341-T$1340),"")</f>
        <v>1.4278866427038786E-5</v>
      </c>
      <c r="I2060" s="319" t="str">
        <f>IF(AND(ISNUMBER(W1341),ISNUMBER(W$1340)),(W1341-W$1340),"")</f>
        <v/>
      </c>
      <c r="J2060" s="319" t="str">
        <f>IF(AND(ISNUMBER(Z1341),ISNUMBER(Z$1340)),(Z1341-Z$1340),"")</f>
        <v/>
      </c>
      <c r="L2060" s="319"/>
      <c r="M2060" s="319"/>
    </row>
    <row r="2061" spans="1:13">
      <c r="A2061" s="2" t="s">
        <v>455</v>
      </c>
      <c r="B2061" s="319">
        <f>IF(AND(ISNUMBER(B1342),ISNUMBER(B$1340)),(B1342-B$1340),"")</f>
        <v>0</v>
      </c>
      <c r="C2061" s="319">
        <f>IF(AND(ISNUMBER(E1342),ISNUMBER(E$1340)),(E1342-E$1340),"")</f>
        <v>0</v>
      </c>
      <c r="D2061" s="319">
        <f>IF(AND(ISNUMBER(H1342),ISNUMBER(H$1340)),(H1342-H$1340),"")</f>
        <v>0</v>
      </c>
      <c r="E2061" s="319">
        <f>IF(AND(ISNUMBER(K1342),ISNUMBER(K$1340)),(K1342-K$1340),"")</f>
        <v>5.8672060676001614E-6</v>
      </c>
      <c r="F2061" s="319">
        <f>IF(AND(ISNUMBER(N1342),ISNUMBER(N$1340)),(N1342-N$1340),"")</f>
        <v>0</v>
      </c>
      <c r="G2061" s="319">
        <f>IF(AND(ISNUMBER(Q1342),ISNUMBER(Q$1340)),(Q1342-Q$1340),"")</f>
        <v>0</v>
      </c>
      <c r="H2061" s="319">
        <f>IF(AND(ISNUMBER(T1342),ISNUMBER(T$1340)),(T1342-T$1340),"")</f>
        <v>5.9195698027313202E-6</v>
      </c>
      <c r="I2061" s="319" t="str">
        <f>IF(AND(ISNUMBER(W1342),ISNUMBER(W$1340)),(W1342-W$1340),"")</f>
        <v/>
      </c>
      <c r="J2061" s="319" t="str">
        <f>IF(AND(ISNUMBER(Z1342),ISNUMBER(Z$1340)),(Z1342-Z$1340),"")</f>
        <v/>
      </c>
      <c r="L2061" s="319"/>
      <c r="M2061" s="319"/>
    </row>
    <row r="2062" spans="1:13">
      <c r="A2062" s="2" t="s">
        <v>456</v>
      </c>
      <c r="B2062" s="319">
        <f>IF(AND(ISNUMBER(B1343),ISNUMBER(B$1340)),(B1343-B$1340),"")</f>
        <v>0</v>
      </c>
      <c r="C2062" s="319">
        <f>IF(AND(ISNUMBER(E1343),ISNUMBER(E$1340)),(E1343-E$1340),"")</f>
        <v>0</v>
      </c>
      <c r="D2062" s="319">
        <f>IF(AND(ISNUMBER(H1343),ISNUMBER(H$1340)),(H1343-H$1340),"")</f>
        <v>0</v>
      </c>
      <c r="E2062" s="319">
        <f>IF(AND(ISNUMBER(K1343),ISNUMBER(K$1340)),(K1343-K$1340),"")</f>
        <v>-1.7035829839905439E-8</v>
      </c>
      <c r="F2062" s="319">
        <f>IF(AND(ISNUMBER(N1343),ISNUMBER(N$1340)),(N1343-N$1340),"")</f>
        <v>0</v>
      </c>
      <c r="G2062" s="319">
        <f>IF(AND(ISNUMBER(Q1343),ISNUMBER(Q$1340)),(Q1343-Q$1340),"")</f>
        <v>0</v>
      </c>
      <c r="H2062" s="319">
        <f>IF(AND(ISNUMBER(T1343),ISNUMBER(T$1340)),(T1343-T$1340),"")</f>
        <v>-8.357965800898353E-5</v>
      </c>
      <c r="I2062" s="319" t="str">
        <f>IF(AND(ISNUMBER(W1343),ISNUMBER(W$1340)),(W1343-W$1340),"")</f>
        <v/>
      </c>
      <c r="J2062" s="319" t="str">
        <f>IF(AND(ISNUMBER(Z1343),ISNUMBER(Z$1340)),(Z1343-Z$1340),"")</f>
        <v/>
      </c>
      <c r="L2062" s="319"/>
      <c r="M2062" s="319"/>
    </row>
    <row r="2063" spans="1:13">
      <c r="A2063" s="112" t="s">
        <v>457</v>
      </c>
      <c r="B2063" s="319">
        <f>IF(AND(ISNUMBER(B1343),ISNUMBER(B1342)),(B1343-B1342),"")</f>
        <v>0</v>
      </c>
      <c r="C2063" s="319">
        <f>IF(AND(ISNUMBER(E1343),ISNUMBER(E1342)),(E1343-E1342),"")</f>
        <v>0</v>
      </c>
      <c r="D2063" s="319">
        <f>IF(AND(ISNUMBER(H1343),ISNUMBER(H1342)),(H1343-H1342),"")</f>
        <v>0</v>
      </c>
      <c r="E2063" s="319">
        <f>IF(AND(ISNUMBER(K1343),ISNUMBER(K1342)),(K1343-K1342),"")</f>
        <v>-5.8842418974400668E-6</v>
      </c>
      <c r="F2063" s="319">
        <f>IF(AND(ISNUMBER(N1343),ISNUMBER(N1342)),(N1343-N1342),"")</f>
        <v>0</v>
      </c>
      <c r="G2063" s="319">
        <f>IF(AND(ISNUMBER(Q1343),ISNUMBER(Q1342)),(Q1343-Q1342),"")</f>
        <v>0</v>
      </c>
      <c r="H2063" s="319">
        <f>IF(AND(ISNUMBER(T1343),ISNUMBER(T1342)),(T1343-T1342),"")</f>
        <v>-8.949922781171485E-5</v>
      </c>
      <c r="I2063" s="319" t="str">
        <f>IF(AND(ISNUMBER(W1343),ISNUMBER(W1342)),(W1343-W1342),"")</f>
        <v/>
      </c>
      <c r="J2063" s="319" t="str">
        <f>IF(AND(ISNUMBER(Z1343),ISNUMBER(Z1342)),(Z1343-Z1342),"")</f>
        <v/>
      </c>
      <c r="L2063" s="319"/>
      <c r="M2063" s="319"/>
    </row>
    <row r="2064" spans="1:13">
      <c r="A2064" s="112" t="s">
        <v>458</v>
      </c>
      <c r="B2064" s="319">
        <f>IF(AND(ISNUMBER(B1344),ISNUMBER(B$1340)),(B1344-B$1340),"")</f>
        <v>0</v>
      </c>
      <c r="C2064" s="319">
        <f>IF(AND(ISNUMBER(E1344),ISNUMBER(E$1340)),(E1344-E$1340),"")</f>
        <v>0</v>
      </c>
      <c r="D2064" s="319">
        <f>IF(AND(ISNUMBER(H1344),ISNUMBER(H$1340)),(H1344-H$1340),"")</f>
        <v>0</v>
      </c>
      <c r="E2064" s="319">
        <f>IF(AND(ISNUMBER(K1344),ISNUMBER(K$1340)),(K1344-K$1340),"")</f>
        <v>-1.7035829839905439E-8</v>
      </c>
      <c r="F2064" s="319">
        <f>IF(AND(ISNUMBER(N1344),ISNUMBER(N$1340)),(N1344-N$1340),"")</f>
        <v>0</v>
      </c>
      <c r="G2064" s="319">
        <f>IF(AND(ISNUMBER(Q1344),ISNUMBER(Q$1340)),(Q1344-Q$1340),"")</f>
        <v>0</v>
      </c>
      <c r="H2064" s="319">
        <f>IF(AND(ISNUMBER(T1344),ISNUMBER(T$1340)),(T1344-T$1340),"")</f>
        <v>-8.3614310944851548E-5</v>
      </c>
      <c r="I2064" s="319" t="str">
        <f>IF(AND(ISNUMBER(W1344),ISNUMBER(W$1340)),(W1344-W$1340),"")</f>
        <v/>
      </c>
      <c r="J2064" s="319" t="str">
        <f>IF(AND(ISNUMBER(Z1344),ISNUMBER(Z$1340)),(Z1344-Z$1340),"")</f>
        <v/>
      </c>
      <c r="L2064" s="319"/>
      <c r="M2064" s="319"/>
    </row>
    <row r="2065" spans="1:13">
      <c r="A2065" s="112" t="s">
        <v>459</v>
      </c>
      <c r="B2065" s="319">
        <f>IF(AND(ISNUMBER(B1343),ISNUMBER(B1344)),(B1343-B1344),"")</f>
        <v>0</v>
      </c>
      <c r="C2065" s="319">
        <f>IF(AND(ISNUMBER(E1343),ISNUMBER(E1344)),(E1343-E1344),"")</f>
        <v>0</v>
      </c>
      <c r="D2065" s="319">
        <f>IF(AND(ISNUMBER(H1343),ISNUMBER(H1344)),(H1343-H1344),"")</f>
        <v>0</v>
      </c>
      <c r="E2065" s="319">
        <f>IF(AND(ISNUMBER(K1343),ISNUMBER(K1344)),(K1343-K1344),"")</f>
        <v>0</v>
      </c>
      <c r="F2065" s="319">
        <f>IF(AND(ISNUMBER(N1343),ISNUMBER(N1344)),(N1343-N1344),"")</f>
        <v>0</v>
      </c>
      <c r="G2065" s="319">
        <f>IF(AND(ISNUMBER(Q1343),ISNUMBER(Q1344)),(Q1343-Q1344),"")</f>
        <v>0</v>
      </c>
      <c r="H2065" s="319">
        <f>IF(AND(ISNUMBER(T1343),ISNUMBER(T1344)),(T1343-T1344),"")</f>
        <v>3.4652935868018098E-8</v>
      </c>
      <c r="I2065" s="319" t="str">
        <f>IF(AND(ISNUMBER(W1343),ISNUMBER(W1344)),(W1343-W1344),"")</f>
        <v/>
      </c>
      <c r="J2065" s="319" t="str">
        <f>IF(AND(ISNUMBER(Z1343),ISNUMBER(Z1344)),(Z1343-Z1344),"")</f>
        <v/>
      </c>
      <c r="L2065" s="319"/>
      <c r="M2065" s="319"/>
    </row>
    <row r="2066" spans="1:13">
      <c r="A2066" s="2" t="s">
        <v>460</v>
      </c>
      <c r="B2066" s="319">
        <f t="shared" ref="B2066:B2073" si="287">IF(AND(ISNUMBER(B1345),ISNUMBER(B$1340)),(B1345-B$1340),"")</f>
        <v>0</v>
      </c>
      <c r="C2066" s="319">
        <f t="shared" ref="C2066:C2073" si="288">IF(AND(ISNUMBER(E1345),ISNUMBER(E$1340)),(E1345-E$1340),"")</f>
        <v>0</v>
      </c>
      <c r="D2066" s="319">
        <f t="shared" ref="D2066:D2073" si="289">IF(AND(ISNUMBER(H1345),ISNUMBER(H$1340)),(H1345-H$1340),"")</f>
        <v>0</v>
      </c>
      <c r="E2066" s="319">
        <f t="shared" ref="E2066:E2073" si="290">IF(AND(ISNUMBER(K1345),ISNUMBER(K$1340)),(K1345-K$1340),"")</f>
        <v>0</v>
      </c>
      <c r="F2066" s="319">
        <f t="shared" ref="F2066:F2073" si="291">IF(AND(ISNUMBER(N1345),ISNUMBER(N$1340)),(N1345-N$1340),"")</f>
        <v>0</v>
      </c>
      <c r="G2066" s="319">
        <f t="shared" ref="G2066:G2073" si="292">IF(AND(ISNUMBER(Q1345),ISNUMBER(Q$1340)),(Q1345-Q$1340),"")</f>
        <v>0</v>
      </c>
      <c r="H2066" s="319">
        <f t="shared" ref="H2066:H2073" si="293">IF(AND(ISNUMBER(T1345),ISNUMBER(T$1340)),(T1345-T$1340),"")</f>
        <v>0</v>
      </c>
      <c r="I2066" s="319" t="str">
        <f t="shared" ref="I2066:I2073" si="294">IF(AND(ISNUMBER(W1345),ISNUMBER(W$1340)),(W1345-W$1340),"")</f>
        <v/>
      </c>
      <c r="J2066" s="319" t="str">
        <f t="shared" ref="J2066:J2073" si="295">IF(AND(ISNUMBER(Z1345),ISNUMBER(Z$1340)),(Z1345-Z$1340),"")</f>
        <v/>
      </c>
      <c r="L2066" s="319"/>
      <c r="M2066" s="319"/>
    </row>
    <row r="2067" spans="1:13">
      <c r="A2067" s="2" t="s">
        <v>461</v>
      </c>
      <c r="B2067" s="319">
        <f t="shared" si="287"/>
        <v>0</v>
      </c>
      <c r="C2067" s="319">
        <f t="shared" si="288"/>
        <v>0</v>
      </c>
      <c r="D2067" s="319">
        <f t="shared" si="289"/>
        <v>0</v>
      </c>
      <c r="E2067" s="319">
        <f t="shared" si="290"/>
        <v>-2.231841989865091E-11</v>
      </c>
      <c r="F2067" s="319">
        <f t="shared" si="291"/>
        <v>0</v>
      </c>
      <c r="G2067" s="319">
        <f t="shared" si="292"/>
        <v>0</v>
      </c>
      <c r="H2067" s="319">
        <f t="shared" si="293"/>
        <v>-2.2360109640587322E-11</v>
      </c>
      <c r="I2067" s="319" t="str">
        <f t="shared" si="294"/>
        <v/>
      </c>
      <c r="J2067" s="319" t="str">
        <f t="shared" si="295"/>
        <v/>
      </c>
      <c r="L2067" s="319"/>
      <c r="M2067" s="319"/>
    </row>
    <row r="2068" spans="1:13">
      <c r="A2068" s="2" t="s">
        <v>467</v>
      </c>
      <c r="B2068" s="319">
        <f t="shared" si="287"/>
        <v>0</v>
      </c>
      <c r="C2068" s="319">
        <f t="shared" si="288"/>
        <v>0</v>
      </c>
      <c r="D2068" s="319">
        <f t="shared" si="289"/>
        <v>0</v>
      </c>
      <c r="E2068" s="319">
        <f t="shared" si="290"/>
        <v>2.2053500518814939E-12</v>
      </c>
      <c r="F2068" s="319" t="str">
        <f t="shared" si="291"/>
        <v/>
      </c>
      <c r="G2068" s="319">
        <f t="shared" si="292"/>
        <v>0</v>
      </c>
      <c r="H2068" s="319">
        <f t="shared" si="293"/>
        <v>-3.5849944974436498E-11</v>
      </c>
      <c r="I2068" s="319" t="str">
        <f t="shared" si="294"/>
        <v/>
      </c>
      <c r="J2068" s="319" t="str">
        <f t="shared" si="295"/>
        <v/>
      </c>
      <c r="L2068" s="319"/>
      <c r="M2068" s="319"/>
    </row>
    <row r="2069" spans="1:13">
      <c r="A2069" s="2" t="s">
        <v>468</v>
      </c>
      <c r="B2069" s="319">
        <f t="shared" si="287"/>
        <v>0</v>
      </c>
      <c r="C2069" s="319">
        <f t="shared" si="288"/>
        <v>0</v>
      </c>
      <c r="D2069" s="319">
        <f t="shared" si="289"/>
        <v>0</v>
      </c>
      <c r="E2069" s="319" t="str">
        <f t="shared" si="290"/>
        <v/>
      </c>
      <c r="F2069" s="319" t="str">
        <f t="shared" si="291"/>
        <v/>
      </c>
      <c r="G2069" s="319">
        <f t="shared" si="292"/>
        <v>0</v>
      </c>
      <c r="H2069" s="319">
        <f t="shared" si="293"/>
        <v>0</v>
      </c>
      <c r="I2069" s="319" t="str">
        <f t="shared" si="294"/>
        <v/>
      </c>
      <c r="J2069" s="319" t="str">
        <f t="shared" si="295"/>
        <v/>
      </c>
      <c r="L2069" s="319"/>
      <c r="M2069" s="319"/>
    </row>
    <row r="2070" spans="1:13">
      <c r="A2070" s="2" t="s">
        <v>469</v>
      </c>
      <c r="B2070" s="319">
        <f t="shared" si="287"/>
        <v>0</v>
      </c>
      <c r="C2070" s="319">
        <f t="shared" si="288"/>
        <v>0</v>
      </c>
      <c r="D2070" s="319">
        <f t="shared" si="289"/>
        <v>0</v>
      </c>
      <c r="E2070" s="319">
        <f t="shared" si="290"/>
        <v>-1.2812199218226183E-12</v>
      </c>
      <c r="F2070" s="319" t="str">
        <f t="shared" si="291"/>
        <v/>
      </c>
      <c r="G2070" s="319">
        <f t="shared" si="292"/>
        <v>0</v>
      </c>
      <c r="H2070" s="319">
        <f t="shared" si="293"/>
        <v>0</v>
      </c>
      <c r="I2070" s="319" t="str">
        <f t="shared" si="294"/>
        <v/>
      </c>
      <c r="J2070" s="319" t="str">
        <f t="shared" si="295"/>
        <v/>
      </c>
      <c r="L2070" s="319"/>
      <c r="M2070" s="319"/>
    </row>
    <row r="2071" spans="1:13">
      <c r="A2071" s="2" t="s">
        <v>470</v>
      </c>
      <c r="B2071" s="319">
        <f t="shared" si="287"/>
        <v>0</v>
      </c>
      <c r="C2071" s="319">
        <f t="shared" si="288"/>
        <v>0</v>
      </c>
      <c r="D2071" s="319">
        <f t="shared" si="289"/>
        <v>0</v>
      </c>
      <c r="E2071" s="319">
        <f t="shared" si="290"/>
        <v>2.2053500518814939E-12</v>
      </c>
      <c r="F2071" s="319" t="str">
        <f t="shared" si="291"/>
        <v/>
      </c>
      <c r="G2071" s="319">
        <f t="shared" si="292"/>
        <v>0</v>
      </c>
      <c r="H2071" s="319">
        <f t="shared" si="293"/>
        <v>-3.5849944974436498E-11</v>
      </c>
      <c r="I2071" s="319" t="str">
        <f t="shared" si="294"/>
        <v/>
      </c>
      <c r="J2071" s="319" t="str">
        <f t="shared" si="295"/>
        <v/>
      </c>
      <c r="L2071" s="319"/>
      <c r="M2071" s="319"/>
    </row>
    <row r="2072" spans="1:13">
      <c r="A2072" s="2" t="s">
        <v>471</v>
      </c>
      <c r="B2072" s="319">
        <f t="shared" si="287"/>
        <v>0</v>
      </c>
      <c r="C2072" s="319">
        <f t="shared" si="288"/>
        <v>0</v>
      </c>
      <c r="D2072" s="319">
        <f t="shared" si="289"/>
        <v>0</v>
      </c>
      <c r="E2072" s="319">
        <f t="shared" si="290"/>
        <v>-1.7443099915859239E-12</v>
      </c>
      <c r="F2072" s="319" t="str">
        <f t="shared" si="291"/>
        <v/>
      </c>
      <c r="G2072" s="319">
        <f t="shared" si="292"/>
        <v>0</v>
      </c>
      <c r="H2072" s="319">
        <f t="shared" si="293"/>
        <v>-3.6770954770642961E-11</v>
      </c>
      <c r="I2072" s="319" t="str">
        <f t="shared" si="294"/>
        <v/>
      </c>
      <c r="J2072" s="319" t="str">
        <f t="shared" si="295"/>
        <v/>
      </c>
      <c r="L2072" s="319"/>
      <c r="M2072" s="319"/>
    </row>
    <row r="2073" spans="1:13">
      <c r="A2073" s="2" t="s">
        <v>489</v>
      </c>
      <c r="B2073" s="319">
        <f t="shared" si="287"/>
        <v>4.9507099999999997E-3</v>
      </c>
      <c r="C2073" s="319" t="str">
        <f t="shared" si="288"/>
        <v/>
      </c>
      <c r="D2073" s="319" t="str">
        <f t="shared" si="289"/>
        <v/>
      </c>
      <c r="E2073" s="319">
        <f t="shared" si="290"/>
        <v>5.0771414495248699E-3</v>
      </c>
      <c r="F2073" s="319">
        <f t="shared" si="291"/>
        <v>4.9399999999999999E-3</v>
      </c>
      <c r="G2073" s="319">
        <f t="shared" si="292"/>
        <v>8.3300000000000006E-3</v>
      </c>
      <c r="H2073" s="319">
        <f t="shared" si="293"/>
        <v>5.0897611047100062E-3</v>
      </c>
      <c r="I2073" s="319" t="str">
        <f t="shared" si="294"/>
        <v/>
      </c>
      <c r="J2073" s="319" t="str">
        <f t="shared" si="295"/>
        <v/>
      </c>
      <c r="L2073" s="319"/>
      <c r="M2073" s="319"/>
    </row>
    <row r="2074" spans="1:13">
      <c r="A2074" s="2" t="s">
        <v>490</v>
      </c>
      <c r="B2074" s="319">
        <f>IF(AND(ISNUMBER(B1353),ISNUMBER(B1352)),(B1353-B1352),"")</f>
        <v>0</v>
      </c>
      <c r="C2074" s="319" t="str">
        <f>IF(AND(ISNUMBER(E1353),ISNUMBER(E1352)),(E1353-E1352),"")</f>
        <v/>
      </c>
      <c r="D2074" s="319" t="str">
        <f>IF(AND(ISNUMBER(H1353),ISNUMBER(H1352)),(H1353-H1352),"")</f>
        <v/>
      </c>
      <c r="E2074" s="319">
        <f>IF(AND(ISNUMBER(K1353),ISNUMBER(K1352)),(K1353-K1352),"")</f>
        <v>6.1789800706590903E-12</v>
      </c>
      <c r="F2074" s="319">
        <f>IF(AND(ISNUMBER(N1353),ISNUMBER(N1352)),(N1353-N1352),"")</f>
        <v>0</v>
      </c>
      <c r="G2074" s="319">
        <f>IF(AND(ISNUMBER(Q1353),ISNUMBER(Q1352)),(Q1353-Q1352),"")</f>
        <v>2.0000000000000052E-4</v>
      </c>
      <c r="H2074" s="319">
        <f>IF(AND(ISNUMBER(T1353),ISNUMBER(T1352)),(T1353-T1352),"")</f>
        <v>0</v>
      </c>
      <c r="I2074" s="319" t="str">
        <f>IF(AND(ISNUMBER(W1353),ISNUMBER(W1352)),(W1353-W1352),"")</f>
        <v/>
      </c>
      <c r="J2074" s="319" t="str">
        <f>IF(AND(ISNUMBER(Z1353),ISNUMBER(Z1352)),(Z1353-Z1352),"")</f>
        <v/>
      </c>
      <c r="L2074" s="319"/>
      <c r="M2074" s="319"/>
    </row>
    <row r="2075" spans="1:13">
      <c r="A2075" s="2" t="s">
        <v>491</v>
      </c>
      <c r="B2075" s="319">
        <f>IF(AND(ISNUMBER(B1356),ISNUMBER(B1354)),(B1356-B1354),"")</f>
        <v>7.3265999999999956E-4</v>
      </c>
      <c r="C2075" s="319" t="str">
        <f>IF(AND(ISNUMBER(E1356),ISNUMBER(E1354)),(E1356-E1354),"")</f>
        <v/>
      </c>
      <c r="D2075" s="319" t="str">
        <f>IF(AND(ISNUMBER(H1356),ISNUMBER(H1354)),(H1356-H1354),"")</f>
        <v/>
      </c>
      <c r="E2075" s="319">
        <f>IF(AND(ISNUMBER(K1356),ISNUMBER(K1354)),(K1356-K1354),"")</f>
        <v>5.2082283091801993E-4</v>
      </c>
      <c r="F2075" s="319">
        <f>IF(AND(ISNUMBER(N1356),ISNUMBER(N1354)),(N1356-N1354),"")</f>
        <v>3.8399999999999979E-4</v>
      </c>
      <c r="G2075" s="319">
        <f>IF(AND(ISNUMBER(Q1356),ISNUMBER(Q1354)),(Q1356-Q1354),"")</f>
        <v>8.830000000000001E-3</v>
      </c>
      <c r="H2075" s="319">
        <f>IF(AND(ISNUMBER(T1356),ISNUMBER(T1354)),(T1356-T1354),"")</f>
        <v>8.0170627195530302E-4</v>
      </c>
      <c r="I2075" s="319" t="str">
        <f>IF(AND(ISNUMBER(W1356),ISNUMBER(W1354)),(W1356-W1354),"")</f>
        <v/>
      </c>
      <c r="J2075" s="319" t="str">
        <f>IF(AND(ISNUMBER(Z1356),ISNUMBER(Z1354)),(Z1356-Z1354),"")</f>
        <v/>
      </c>
      <c r="L2075" s="319"/>
      <c r="M2075" s="319"/>
    </row>
    <row r="2076" spans="1:13">
      <c r="A2076" s="2" t="s">
        <v>492</v>
      </c>
      <c r="B2076" s="319">
        <f>IF(AND(ISNUMBER(B1357),ISNUMBER(B1352)),(B1357-B1352),"")</f>
        <v>-6.1958999999999972E-4</v>
      </c>
      <c r="C2076" s="319" t="str">
        <f>IF(AND(ISNUMBER(E1357),ISNUMBER(E1352)),(E1357-E1352),"")</f>
        <v/>
      </c>
      <c r="D2076" s="319" t="str">
        <f>IF(AND(ISNUMBER(H1357),ISNUMBER(H1352)),(H1357-H1352),"")</f>
        <v/>
      </c>
      <c r="E2076" s="319">
        <f>IF(AND(ISNUMBER(K1357),ISNUMBER(K1352)),(K1357-K1352),"")</f>
        <v>-2.7005053702242997E-4</v>
      </c>
      <c r="F2076" s="319">
        <f>IF(AND(ISNUMBER(N1357),ISNUMBER(N1352)),(N1357-N1352),"")</f>
        <v>-1.4540000000000004E-3</v>
      </c>
      <c r="G2076" s="319">
        <f>IF(AND(ISNUMBER(Q1357),ISNUMBER(Q1352)),(Q1357-Q1352),"")</f>
        <v>-3.6700000000000005E-3</v>
      </c>
      <c r="H2076" s="319">
        <f>IF(AND(ISNUMBER(T1357),ISNUMBER(T1352)),(T1357-T1352),"")</f>
        <v>-4.1492488989017346E-3</v>
      </c>
      <c r="I2076" s="319" t="str">
        <f>IF(AND(ISNUMBER(W1357),ISNUMBER(W1352)),(W1357-W1352),"")</f>
        <v/>
      </c>
      <c r="J2076" s="319" t="str">
        <f>IF(AND(ISNUMBER(Z1357),ISNUMBER(Z1352)),(Z1357-Z1352),"")</f>
        <v/>
      </c>
      <c r="L2076" s="319"/>
      <c r="M2076" s="319"/>
    </row>
    <row r="2077" spans="1:13">
      <c r="A2077" s="2" t="s">
        <v>493</v>
      </c>
      <c r="B2077" s="319">
        <f>IF(AND(ISNUMBER(B1359),ISNUMBER(B1358)),(B1359-B1358),"")</f>
        <v>2.0983399999999998E-3</v>
      </c>
      <c r="C2077" s="319" t="str">
        <f>IF(AND(ISNUMBER(E1359),ISNUMBER(E1358)),(E1359-E1358),"")</f>
        <v/>
      </c>
      <c r="D2077" s="319" t="str">
        <f>IF(AND(ISNUMBER(H1359),ISNUMBER(H1358)),(H1359-H1358),"")</f>
        <v/>
      </c>
      <c r="E2077" s="319">
        <f>IF(AND(ISNUMBER(K1359),ISNUMBER(K1358)),(K1359-K1358),"")</f>
        <v>2.9569646370478601E-3</v>
      </c>
      <c r="F2077" s="319">
        <f>IF(AND(ISNUMBER(N1359),ISNUMBER(N1358)),(N1359-N1358),"")</f>
        <v>3.4320000000000002E-3</v>
      </c>
      <c r="G2077" s="319">
        <f>IF(AND(ISNUMBER(Q1359),ISNUMBER(Q1358)),(Q1359-Q1358),"")</f>
        <v>2.8000000000000004E-3</v>
      </c>
      <c r="H2077" s="319">
        <f>IF(AND(ISNUMBER(T1359),ISNUMBER(T1358)),(T1359-T1358),"")</f>
        <v>-1.0408340855860843E-17</v>
      </c>
      <c r="I2077" s="319" t="str">
        <f>IF(AND(ISNUMBER(W1359),ISNUMBER(W1358)),(W1359-W1358),"")</f>
        <v/>
      </c>
      <c r="J2077" s="319" t="str">
        <f>IF(AND(ISNUMBER(Z1359),ISNUMBER(Z1358)),(Z1359-Z1358),"")</f>
        <v/>
      </c>
      <c r="L2077" s="319"/>
      <c r="M2077" s="319"/>
    </row>
    <row r="2087" spans="1:13">
      <c r="A2087" t="s">
        <v>277</v>
      </c>
    </row>
    <row r="2088" spans="1:13">
      <c r="A2088" s="2"/>
      <c r="B2088" s="10"/>
      <c r="C2088" s="10"/>
      <c r="D2088" s="10"/>
      <c r="E2088" s="10"/>
      <c r="F2088" s="10"/>
      <c r="G2088" s="10"/>
      <c r="H2088" s="10"/>
    </row>
    <row r="2089" spans="1:13">
      <c r="A2089" s="2"/>
      <c r="B2089" s="10" t="s">
        <v>237</v>
      </c>
      <c r="C2089" s="10" t="s">
        <v>249</v>
      </c>
      <c r="D2089" s="10" t="s">
        <v>250</v>
      </c>
      <c r="E2089" s="10" t="s">
        <v>357</v>
      </c>
      <c r="F2089" s="10" t="s">
        <v>304</v>
      </c>
      <c r="G2089" s="10" t="s">
        <v>384</v>
      </c>
      <c r="H2089" s="10" t="str">
        <f>YourData!$J$4</f>
        <v>Tested Prg</v>
      </c>
      <c r="I2089" s="10" t="s">
        <v>415</v>
      </c>
      <c r="J2089" s="10" t="s">
        <v>415</v>
      </c>
    </row>
    <row r="2090" spans="1:13">
      <c r="A2090" s="2" t="s">
        <v>454</v>
      </c>
      <c r="B2090" s="112">
        <f>IF(AND(ISNUMBER(B1371),ISNUMBER(B$1370)),(B1371-B$1370),"")</f>
        <v>8.9137000000000057</v>
      </c>
      <c r="C2090" s="112">
        <f>IF(AND(ISNUMBER(E1371),ISNUMBER(E$1370)),(E1371-E$1370),"")</f>
        <v>30.830000000000013</v>
      </c>
      <c r="D2090" s="112">
        <f>IF(AND(ISNUMBER(H1371),ISNUMBER(H$1370)),(H1371-H$1370),"")</f>
        <v>31.850000000000009</v>
      </c>
      <c r="E2090" s="112">
        <f>IF(AND(ISNUMBER(K1371),ISNUMBER(K$1370)),(K1371-K$1370),"")</f>
        <v>10.276600285913503</v>
      </c>
      <c r="F2090" s="112">
        <f>IF(AND(ISNUMBER(N1371),ISNUMBER(N$1370)),(N1371-N$1370),"")</f>
        <v>9</v>
      </c>
      <c r="G2090" s="112">
        <f>IF(AND(ISNUMBER(Q1371),ISNUMBER(Q$1370)),(Q1371-Q$1370),"")</f>
        <v>10.75</v>
      </c>
      <c r="H2090" s="112">
        <f>IF(AND(ISNUMBER(T1371),ISNUMBER(T$1370)),(T1371-T$1370),"")</f>
        <v>10.147822200730317</v>
      </c>
      <c r="I2090" s="112" t="str">
        <f>IF(AND(ISNUMBER(W1371),ISNUMBER(W$1370)),(W1371-W$1370),"")</f>
        <v/>
      </c>
      <c r="J2090" s="112" t="str">
        <f>IF(AND(ISNUMBER(Z1371),ISNUMBER(Z$1370)),(Z1371-Z$1370),"")</f>
        <v/>
      </c>
      <c r="L2090" s="112"/>
      <c r="M2090" s="112"/>
    </row>
    <row r="2091" spans="1:13">
      <c r="A2091" s="2" t="s">
        <v>455</v>
      </c>
      <c r="B2091" s="112">
        <f>IF(AND(ISNUMBER(B1372),ISNUMBER(B$1370)),(B1372-B$1370),"")</f>
        <v>13.046600000000012</v>
      </c>
      <c r="C2091" s="112">
        <f>IF(AND(ISNUMBER(E1372),ISNUMBER(E$1370)),(E1372-E$1370),"")</f>
        <v>14.060000000000002</v>
      </c>
      <c r="D2091" s="112">
        <f>IF(AND(ISNUMBER(H1372),ISNUMBER(H$1370)),(H1372-H$1370),"")</f>
        <v>14.820000000000007</v>
      </c>
      <c r="E2091" s="112">
        <f>IF(AND(ISNUMBER(K1372),ISNUMBER(K$1370)),(K1372-K$1370),"")</f>
        <v>14.599273627543795</v>
      </c>
      <c r="F2091" s="112">
        <f>IF(AND(ISNUMBER(N1372),ISNUMBER(N$1370)),(N1372-N$1370),"")</f>
        <v>15</v>
      </c>
      <c r="G2091" s="112">
        <f>IF(AND(ISNUMBER(Q1372),ISNUMBER(Q$1370)),(Q1372-Q$1370),"")</f>
        <v>14.439999999999998</v>
      </c>
      <c r="H2091" s="112">
        <f>IF(AND(ISNUMBER(T1372),ISNUMBER(T$1370)),(T1372-T$1370),"")</f>
        <v>14.936143784396307</v>
      </c>
      <c r="I2091" s="112" t="str">
        <f>IF(AND(ISNUMBER(W1372),ISNUMBER(W$1370)),(W1372-W$1370),"")</f>
        <v/>
      </c>
      <c r="J2091" s="112" t="str">
        <f>IF(AND(ISNUMBER(Z1372),ISNUMBER(Z$1370)),(Z1372-Z$1370),"")</f>
        <v/>
      </c>
      <c r="L2091" s="112"/>
      <c r="M2091" s="112"/>
    </row>
    <row r="2092" spans="1:13">
      <c r="A2092" s="2" t="s">
        <v>456</v>
      </c>
      <c r="B2092" s="112">
        <f>IF(AND(ISNUMBER(B1373),ISNUMBER(B$1370)),(B1373-B$1370),"")</f>
        <v>7.8699000000000012</v>
      </c>
      <c r="C2092" s="112">
        <f>IF(AND(ISNUMBER(E1373),ISNUMBER(E$1370)),(E1373-E$1370),"")</f>
        <v>9.11</v>
      </c>
      <c r="D2092" s="112">
        <f>IF(AND(ISNUMBER(H1373),ISNUMBER(H$1370)),(H1373-H$1370),"")</f>
        <v>9.0900000000000034</v>
      </c>
      <c r="E2092" s="112">
        <f>IF(AND(ISNUMBER(K1373),ISNUMBER(K$1370)),(K1373-K$1370),"")</f>
        <v>8.5081406760778009</v>
      </c>
      <c r="F2092" s="112">
        <f>IF(AND(ISNUMBER(N1373),ISNUMBER(N$1370)),(N1373-N$1370),"")</f>
        <v>8</v>
      </c>
      <c r="G2092" s="112">
        <f>IF(AND(ISNUMBER(Q1373),ISNUMBER(Q$1370)),(Q1373-Q$1370),"")</f>
        <v>11.260000000000005</v>
      </c>
      <c r="H2092" s="112">
        <f>IF(AND(ISNUMBER(T1373),ISNUMBER(T$1370)),(T1373-T$1370),"")</f>
        <v>22.293407163334962</v>
      </c>
      <c r="I2092" s="112" t="str">
        <f>IF(AND(ISNUMBER(W1373),ISNUMBER(W$1370)),(W1373-W$1370),"")</f>
        <v/>
      </c>
      <c r="J2092" s="112" t="str">
        <f>IF(AND(ISNUMBER(Z1373),ISNUMBER(Z$1370)),(Z1373-Z$1370),"")</f>
        <v/>
      </c>
      <c r="L2092" s="112"/>
      <c r="M2092" s="112"/>
    </row>
    <row r="2093" spans="1:13">
      <c r="A2093" s="112" t="s">
        <v>457</v>
      </c>
      <c r="B2093" s="112">
        <f>IF(AND(ISNUMBER(B1373),ISNUMBER(B1372)),(B1373-B1372),"")</f>
        <v>-5.176700000000011</v>
      </c>
      <c r="C2093" s="112">
        <f>IF(AND(ISNUMBER(E1373),ISNUMBER(E1372)),(E1373-E1372),"")</f>
        <v>-4.9500000000000028</v>
      </c>
      <c r="D2093" s="112">
        <f>IF(AND(ISNUMBER(H1373),ISNUMBER(H1372)),(H1373-H1372),"")</f>
        <v>-5.730000000000004</v>
      </c>
      <c r="E2093" s="112">
        <f>IF(AND(ISNUMBER(K1373),ISNUMBER(K1372)),(K1373-K1372),"")</f>
        <v>-6.091132951465994</v>
      </c>
      <c r="F2093" s="112">
        <f>IF(AND(ISNUMBER(N1373),ISNUMBER(N1372)),(N1373-N1372),"")</f>
        <v>-7</v>
      </c>
      <c r="G2093" s="112">
        <f>IF(AND(ISNUMBER(Q1373),ISNUMBER(Q1372)),(Q1373-Q1372),"")</f>
        <v>-3.1799999999999926</v>
      </c>
      <c r="H2093" s="112">
        <f>IF(AND(ISNUMBER(T1373),ISNUMBER(T1372)),(T1373-T1372),"")</f>
        <v>7.3572633789386543</v>
      </c>
      <c r="I2093" s="112" t="str">
        <f>IF(AND(ISNUMBER(W1373),ISNUMBER(W1372)),(W1373-W1372),"")</f>
        <v/>
      </c>
      <c r="J2093" s="112" t="str">
        <f>IF(AND(ISNUMBER(Z1373),ISNUMBER(Z1372)),(Z1373-Z1372),"")</f>
        <v/>
      </c>
      <c r="L2093" s="112"/>
      <c r="M2093" s="112"/>
    </row>
    <row r="2094" spans="1:13">
      <c r="A2094" s="112" t="s">
        <v>458</v>
      </c>
      <c r="B2094" s="112">
        <f>IF(AND(ISNUMBER(B1374),ISNUMBER(B$1370)),(B1374-B$1370),"")</f>
        <v>11.140100000000004</v>
      </c>
      <c r="C2094" s="112">
        <f>IF(AND(ISNUMBER(E1374),ISNUMBER(E$1370)),(E1374-E$1370),"")</f>
        <v>12.02000000000001</v>
      </c>
      <c r="D2094" s="112">
        <f>IF(AND(ISNUMBER(H1374),ISNUMBER(H$1370)),(H1374-H$1370),"")</f>
        <v>12.410000000000011</v>
      </c>
      <c r="E2094" s="112">
        <f>IF(AND(ISNUMBER(K1374),ISNUMBER(K$1370)),(K1374-K$1370),"")</f>
        <v>12.428659931900199</v>
      </c>
      <c r="F2094" s="112">
        <f>IF(AND(ISNUMBER(N1374),ISNUMBER(N$1370)),(N1374-N$1370),"")</f>
        <v>12</v>
      </c>
      <c r="G2094" s="112">
        <f>IF(AND(ISNUMBER(Q1374),ISNUMBER(Q$1370)),(Q1374-Q$1370),"")</f>
        <v>12.810000000000002</v>
      </c>
      <c r="H2094" s="112">
        <f>IF(AND(ISNUMBER(T1374),ISNUMBER(T$1370)),(T1374-T$1370),"")</f>
        <v>22.939754985274064</v>
      </c>
      <c r="I2094" s="112" t="str">
        <f>IF(AND(ISNUMBER(W1374),ISNUMBER(W$1370)),(W1374-W$1370),"")</f>
        <v/>
      </c>
      <c r="J2094" s="112" t="str">
        <f>IF(AND(ISNUMBER(Z1374),ISNUMBER(Z$1370)),(Z1374-Z$1370),"")</f>
        <v/>
      </c>
      <c r="L2094" s="112"/>
      <c r="M2094" s="112"/>
    </row>
    <row r="2095" spans="1:13">
      <c r="A2095" s="112" t="s">
        <v>459</v>
      </c>
      <c r="B2095" s="112">
        <f>IF(AND(ISNUMBER(B1373),ISNUMBER(B1374)),(B1373-B1374),"")</f>
        <v>-3.2702000000000027</v>
      </c>
      <c r="C2095" s="112">
        <f>IF(AND(ISNUMBER(E1373),ISNUMBER(E1374)),(E1373-E1374),"")</f>
        <v>-2.9100000000000108</v>
      </c>
      <c r="D2095" s="112">
        <f>IF(AND(ISNUMBER(H1373),ISNUMBER(H1374)),(H1373-H1374),"")</f>
        <v>-3.3200000000000074</v>
      </c>
      <c r="E2095" s="112">
        <f>IF(AND(ISNUMBER(K1373),ISNUMBER(K1374)),(K1373-K1374),"")</f>
        <v>-3.9205192558223985</v>
      </c>
      <c r="F2095" s="112">
        <f>IF(AND(ISNUMBER(N1373),ISNUMBER(N1374)),(N1373-N1374),"")</f>
        <v>-4</v>
      </c>
      <c r="G2095" s="112">
        <f>IF(AND(ISNUMBER(Q1373),ISNUMBER(Q1374)),(Q1373-Q1374),"")</f>
        <v>-1.5499999999999972</v>
      </c>
      <c r="H2095" s="112">
        <f>IF(AND(ISNUMBER(T1373),ISNUMBER(T1374)),(T1373-T1374),"")</f>
        <v>-0.64634782193910212</v>
      </c>
      <c r="I2095" s="112" t="str">
        <f>IF(AND(ISNUMBER(W1373),ISNUMBER(W1374)),(W1373-W1374),"")</f>
        <v/>
      </c>
      <c r="J2095" s="112" t="str">
        <f>IF(AND(ISNUMBER(Z1373),ISNUMBER(Z1374)),(Z1373-Z1374),"")</f>
        <v/>
      </c>
      <c r="L2095" s="112"/>
      <c r="M2095" s="112"/>
    </row>
    <row r="2096" spans="1:13">
      <c r="A2096" s="2" t="s">
        <v>460</v>
      </c>
      <c r="B2096" s="112">
        <f t="shared" ref="B2096:B2103" si="296">IF(AND(ISNUMBER(B1375),ISNUMBER(B$1370)),(B1375-B$1370),"")</f>
        <v>0</v>
      </c>
      <c r="C2096" s="112">
        <f t="shared" ref="C2096:C2103" si="297">IF(AND(ISNUMBER(E1375),ISNUMBER(E$1370)),(E1375-E$1370),"")</f>
        <v>11.77000000000001</v>
      </c>
      <c r="D2096" s="112">
        <f t="shared" ref="D2096:D2103" si="298">IF(AND(ISNUMBER(H1375),ISNUMBER(H$1370)),(H1375-H$1370),"")</f>
        <v>12.27000000000001</v>
      </c>
      <c r="E2096" s="112">
        <f t="shared" ref="E2096:E2103" si="299">IF(AND(ISNUMBER(K1375),ISNUMBER(K$1370)),(K1375-K$1370),"")</f>
        <v>4.9737991503207013E-13</v>
      </c>
      <c r="F2096" s="112">
        <f t="shared" ref="F2096:F2103" si="300">IF(AND(ISNUMBER(N1375),ISNUMBER(N$1370)),(N1375-N$1370),"")</f>
        <v>2</v>
      </c>
      <c r="G2096" s="112">
        <f t="shared" ref="G2096:G2103" si="301">IF(AND(ISNUMBER(Q1375),ISNUMBER(Q$1370)),(Q1375-Q$1370),"")</f>
        <v>5.210000000000008</v>
      </c>
      <c r="H2096" s="112">
        <f t="shared" ref="H2096:H2103" si="302">IF(AND(ISNUMBER(T1375),ISNUMBER(T$1370)),(T1375-T$1370),"")</f>
        <v>1.4210854715202004E-14</v>
      </c>
      <c r="I2096" s="112" t="str">
        <f t="shared" ref="I2096:I2103" si="303">IF(AND(ISNUMBER(W1375),ISNUMBER(W$1370)),(W1375-W$1370),"")</f>
        <v/>
      </c>
      <c r="J2096" s="112" t="str">
        <f t="shared" ref="J2096:J2103" si="304">IF(AND(ISNUMBER(Z1375),ISNUMBER(Z$1370)),(Z1375-Z$1370),"")</f>
        <v/>
      </c>
      <c r="L2096" s="112"/>
      <c r="M2096" s="112"/>
    </row>
    <row r="2097" spans="1:13">
      <c r="A2097" s="2" t="s">
        <v>461</v>
      </c>
      <c r="B2097" s="112">
        <f t="shared" si="296"/>
        <v>0</v>
      </c>
      <c r="C2097" s="112">
        <f t="shared" si="297"/>
        <v>0</v>
      </c>
      <c r="D2097" s="112">
        <f t="shared" si="298"/>
        <v>0</v>
      </c>
      <c r="E2097" s="112">
        <f t="shared" si="299"/>
        <v>-1.6648182669598555E-4</v>
      </c>
      <c r="F2097" s="112">
        <f t="shared" si="300"/>
        <v>0</v>
      </c>
      <c r="G2097" s="112">
        <f t="shared" si="301"/>
        <v>0</v>
      </c>
      <c r="H2097" s="112">
        <f t="shared" si="302"/>
        <v>-1.7316357769914248E-4</v>
      </c>
      <c r="I2097" s="112" t="str">
        <f t="shared" si="303"/>
        <v/>
      </c>
      <c r="J2097" s="112" t="str">
        <f t="shared" si="304"/>
        <v/>
      </c>
      <c r="L2097" s="112"/>
      <c r="M2097" s="112"/>
    </row>
    <row r="2098" spans="1:13">
      <c r="A2098" s="2" t="s">
        <v>467</v>
      </c>
      <c r="B2098" s="112">
        <f t="shared" si="296"/>
        <v>14.964200000000005</v>
      </c>
      <c r="C2098" s="112">
        <f t="shared" si="297"/>
        <v>16.22</v>
      </c>
      <c r="D2098" s="112">
        <f t="shared" si="298"/>
        <v>16.72</v>
      </c>
      <c r="E2098" s="112">
        <f t="shared" si="299"/>
        <v>16.269005359763</v>
      </c>
      <c r="F2098" s="112" t="str">
        <f t="shared" si="300"/>
        <v/>
      </c>
      <c r="G2098" s="112">
        <f t="shared" si="301"/>
        <v>18.870000000000005</v>
      </c>
      <c r="H2098" s="112">
        <f t="shared" si="302"/>
        <v>21.972655674426989</v>
      </c>
      <c r="I2098" s="112" t="str">
        <f t="shared" si="303"/>
        <v/>
      </c>
      <c r="J2098" s="112" t="str">
        <f t="shared" si="304"/>
        <v/>
      </c>
      <c r="L2098" s="112"/>
      <c r="M2098" s="112"/>
    </row>
    <row r="2099" spans="1:13">
      <c r="A2099" s="2" t="s">
        <v>468</v>
      </c>
      <c r="B2099" s="112">
        <f t="shared" si="296"/>
        <v>14.435500000000005</v>
      </c>
      <c r="C2099" s="112">
        <f t="shared" si="297"/>
        <v>15.440000000000012</v>
      </c>
      <c r="D2099" s="112">
        <f t="shared" si="298"/>
        <v>15.940000000000012</v>
      </c>
      <c r="E2099" s="112" t="str">
        <f t="shared" si="299"/>
        <v/>
      </c>
      <c r="F2099" s="112" t="str">
        <f t="shared" si="300"/>
        <v/>
      </c>
      <c r="G2099" s="112">
        <f t="shared" si="301"/>
        <v>18.740000000000009</v>
      </c>
      <c r="H2099" s="112">
        <f t="shared" si="302"/>
        <v>0</v>
      </c>
      <c r="I2099" s="112" t="str">
        <f t="shared" si="303"/>
        <v/>
      </c>
      <c r="J2099" s="112" t="str">
        <f t="shared" si="304"/>
        <v/>
      </c>
      <c r="L2099" s="112"/>
      <c r="M2099" s="112"/>
    </row>
    <row r="2100" spans="1:13">
      <c r="A2100" s="2" t="s">
        <v>469</v>
      </c>
      <c r="B2100" s="112">
        <f t="shared" si="296"/>
        <v>2.0519000000000034</v>
      </c>
      <c r="C2100" s="112">
        <f t="shared" si="297"/>
        <v>5.1600000000000108</v>
      </c>
      <c r="D2100" s="112">
        <f t="shared" si="298"/>
        <v>2.6800000000000068</v>
      </c>
      <c r="E2100" s="112">
        <f t="shared" si="299"/>
        <v>4.9167289010720054</v>
      </c>
      <c r="F2100" s="112" t="str">
        <f t="shared" si="300"/>
        <v/>
      </c>
      <c r="G2100" s="112">
        <f t="shared" si="301"/>
        <v>6.4099999999999966</v>
      </c>
      <c r="H2100" s="112">
        <f t="shared" si="302"/>
        <v>0</v>
      </c>
      <c r="I2100" s="112" t="str">
        <f t="shared" si="303"/>
        <v/>
      </c>
      <c r="J2100" s="112" t="str">
        <f t="shared" si="304"/>
        <v/>
      </c>
      <c r="L2100" s="112"/>
      <c r="M2100" s="112"/>
    </row>
    <row r="2101" spans="1:13">
      <c r="A2101" s="2" t="s">
        <v>470</v>
      </c>
      <c r="B2101" s="112">
        <f t="shared" si="296"/>
        <v>11.919499999999999</v>
      </c>
      <c r="C2101" s="112">
        <f t="shared" si="297"/>
        <v>9.0800000000000125</v>
      </c>
      <c r="D2101" s="112">
        <f t="shared" si="298"/>
        <v>9.5800000000000125</v>
      </c>
      <c r="E2101" s="112">
        <f t="shared" si="299"/>
        <v>12.375403808047594</v>
      </c>
      <c r="F2101" s="112" t="str">
        <f t="shared" si="300"/>
        <v/>
      </c>
      <c r="G2101" s="112">
        <f t="shared" si="301"/>
        <v>11.5</v>
      </c>
      <c r="H2101" s="112">
        <f t="shared" si="302"/>
        <v>21.97294138275339</v>
      </c>
      <c r="I2101" s="112" t="str">
        <f t="shared" si="303"/>
        <v/>
      </c>
      <c r="J2101" s="112" t="str">
        <f t="shared" si="304"/>
        <v/>
      </c>
      <c r="L2101" s="112"/>
      <c r="M2101" s="112"/>
    </row>
    <row r="2102" spans="1:13">
      <c r="A2102" s="2" t="s">
        <v>471</v>
      </c>
      <c r="B2102" s="112">
        <f t="shared" si="296"/>
        <v>-6.4999999999997726E-2</v>
      </c>
      <c r="C2102" s="112">
        <f t="shared" si="297"/>
        <v>0</v>
      </c>
      <c r="D2102" s="112">
        <f t="shared" si="298"/>
        <v>0</v>
      </c>
      <c r="E2102" s="112">
        <f t="shared" si="299"/>
        <v>6.6574017409948283E-9</v>
      </c>
      <c r="F2102" s="112" t="str">
        <f t="shared" si="300"/>
        <v/>
      </c>
      <c r="G2102" s="112">
        <f t="shared" si="301"/>
        <v>7.000000000000739E-2</v>
      </c>
      <c r="H2102" s="112">
        <f t="shared" si="302"/>
        <v>4.4195324077457627</v>
      </c>
      <c r="I2102" s="112" t="str">
        <f t="shared" si="303"/>
        <v/>
      </c>
      <c r="J2102" s="112" t="str">
        <f t="shared" si="304"/>
        <v/>
      </c>
      <c r="L2102" s="112"/>
      <c r="M2102" s="112"/>
    </row>
    <row r="2103" spans="1:13">
      <c r="A2103" s="2" t="s">
        <v>489</v>
      </c>
      <c r="B2103" s="112">
        <f t="shared" si="296"/>
        <v>31.210800000000006</v>
      </c>
      <c r="C2103" s="112" t="str">
        <f t="shared" si="297"/>
        <v/>
      </c>
      <c r="D2103" s="112" t="str">
        <f t="shared" si="298"/>
        <v/>
      </c>
      <c r="E2103" s="112">
        <f t="shared" si="299"/>
        <v>31.632684970387899</v>
      </c>
      <c r="F2103" s="112">
        <f t="shared" si="300"/>
        <v>32</v>
      </c>
      <c r="G2103" s="112">
        <f t="shared" si="301"/>
        <v>-7.3599999999999994</v>
      </c>
      <c r="H2103" s="112">
        <f t="shared" si="302"/>
        <v>32.222001029991389</v>
      </c>
      <c r="I2103" s="112" t="str">
        <f t="shared" si="303"/>
        <v/>
      </c>
      <c r="J2103" s="112" t="str">
        <f t="shared" si="304"/>
        <v/>
      </c>
      <c r="L2103" s="112"/>
      <c r="M2103" s="112"/>
    </row>
    <row r="2104" spans="1:13">
      <c r="A2104" s="2" t="s">
        <v>490</v>
      </c>
      <c r="B2104" s="112">
        <f>IF(AND(ISNUMBER(B1383),ISNUMBER(B1382)),(B1383-B1382),"")</f>
        <v>0</v>
      </c>
      <c r="C2104" s="112" t="str">
        <f>IF(AND(ISNUMBER(E1383),ISNUMBER(E1382)),(E1383-E1382),"")</f>
        <v/>
      </c>
      <c r="D2104" s="112" t="str">
        <f>IF(AND(ISNUMBER(H1383),ISNUMBER(H1382)),(H1383-H1382),"")</f>
        <v/>
      </c>
      <c r="E2104" s="112">
        <f>IF(AND(ISNUMBER(K1383),ISNUMBER(K1382)),(K1383-K1382),"")</f>
        <v>0</v>
      </c>
      <c r="F2104" s="112">
        <f>IF(AND(ISNUMBER(N1383),ISNUMBER(N1382)),(N1383-N1382),"")</f>
        <v>0</v>
      </c>
      <c r="G2104" s="112">
        <f>IF(AND(ISNUMBER(Q1383),ISNUMBER(Q1382)),(Q1383-Q1382),"")</f>
        <v>-2.5700000000000003</v>
      </c>
      <c r="H2104" s="112">
        <f>IF(AND(ISNUMBER(T1383),ISNUMBER(T1382)),(T1383-T1382),"")</f>
        <v>0</v>
      </c>
      <c r="I2104" s="112" t="str">
        <f>IF(AND(ISNUMBER(W1383),ISNUMBER(W1382)),(W1383-W1382),"")</f>
        <v/>
      </c>
      <c r="J2104" s="112" t="str">
        <f>IF(AND(ISNUMBER(Z1383),ISNUMBER(Z1382)),(Z1383-Z1382),"")</f>
        <v/>
      </c>
      <c r="L2104" s="112"/>
      <c r="M2104" s="112"/>
    </row>
    <row r="2105" spans="1:13">
      <c r="A2105" s="2" t="s">
        <v>491</v>
      </c>
      <c r="B2105" s="112">
        <f>IF(AND(ISNUMBER(B1386),ISNUMBER(B1384)),(B1386-B1384),"")</f>
        <v>9.7700999999999993</v>
      </c>
      <c r="C2105" s="112" t="str">
        <f>IF(AND(ISNUMBER(E1386),ISNUMBER(E1384)),(E1386-E1384),"")</f>
        <v/>
      </c>
      <c r="D2105" s="112" t="str">
        <f>IF(AND(ISNUMBER(H1386),ISNUMBER(H1384)),(H1386-H1384),"")</f>
        <v/>
      </c>
      <c r="E2105" s="112">
        <f>IF(AND(ISNUMBER(K1386),ISNUMBER(K1384)),(K1386-K1384),"")</f>
        <v>6.1863499544541014</v>
      </c>
      <c r="F2105" s="112">
        <f>IF(AND(ISNUMBER(N1386),ISNUMBER(N1384)),(N1386-N1384),"")</f>
        <v>5</v>
      </c>
      <c r="G2105" s="112">
        <f>IF(AND(ISNUMBER(Q1386),ISNUMBER(Q1384)),(Q1386-Q1384),"")</f>
        <v>-20.65</v>
      </c>
      <c r="H2105" s="112">
        <f>IF(AND(ISNUMBER(T1386),ISNUMBER(T1384)),(T1386-T1384),"")</f>
        <v>10.013251752097943</v>
      </c>
      <c r="I2105" s="112" t="str">
        <f>IF(AND(ISNUMBER(W1386),ISNUMBER(W1384)),(W1386-W1384),"")</f>
        <v/>
      </c>
      <c r="J2105" s="112" t="str">
        <f>IF(AND(ISNUMBER(Z1386),ISNUMBER(Z1384)),(Z1386-Z1384),"")</f>
        <v/>
      </c>
      <c r="L2105" s="112"/>
      <c r="M2105" s="112"/>
    </row>
    <row r="2106" spans="1:13">
      <c r="A2106" s="2" t="s">
        <v>492</v>
      </c>
      <c r="B2106" s="112">
        <f>IF(AND(ISNUMBER(B1387),ISNUMBER(B1382)),(B1387-B1382),"")</f>
        <v>-8.9555000000000007</v>
      </c>
      <c r="C2106" s="112" t="str">
        <f>IF(AND(ISNUMBER(E1387),ISNUMBER(E1382)),(E1387-E1382),"")</f>
        <v/>
      </c>
      <c r="D2106" s="112" t="str">
        <f>IF(AND(ISNUMBER(H1387),ISNUMBER(H1382)),(H1387-H1382),"")</f>
        <v/>
      </c>
      <c r="E2106" s="112">
        <f>IF(AND(ISNUMBER(K1387),ISNUMBER(K1382)),(K1387-K1382),"")</f>
        <v>-3.8397842192181031</v>
      </c>
      <c r="F2106" s="112">
        <f>IF(AND(ISNUMBER(N1387),ISNUMBER(N1382)),(N1387-N1382),"")</f>
        <v>-21</v>
      </c>
      <c r="G2106" s="112">
        <f>IF(AND(ISNUMBER(Q1387),ISNUMBER(Q1382)),(Q1387-Q1382),"")</f>
        <v>-24.07</v>
      </c>
      <c r="H2106" s="112">
        <f>IF(AND(ISNUMBER(T1387),ISNUMBER(T1382)),(T1387-T1382),"")</f>
        <v>-58.84143686445212</v>
      </c>
      <c r="I2106" s="112" t="str">
        <f>IF(AND(ISNUMBER(W1387),ISNUMBER(W1382)),(W1387-W1382),"")</f>
        <v/>
      </c>
      <c r="J2106" s="112" t="str">
        <f>IF(AND(ISNUMBER(Z1387),ISNUMBER(Z1382)),(Z1387-Z1382),"")</f>
        <v/>
      </c>
      <c r="L2106" s="112"/>
      <c r="M2106" s="112"/>
    </row>
    <row r="2107" spans="1:13">
      <c r="A2107" s="2" t="s">
        <v>493</v>
      </c>
      <c r="B2107" s="112">
        <f>IF(AND(ISNUMBER(B1389),ISNUMBER(B1388)),(B1389-B1388),"")</f>
        <v>29.602200000000003</v>
      </c>
      <c r="C2107" s="112" t="str">
        <f>IF(AND(ISNUMBER(E1389),ISNUMBER(E1388)),(E1389-E1388),"")</f>
        <v/>
      </c>
      <c r="D2107" s="112" t="str">
        <f>IF(AND(ISNUMBER(H1389),ISNUMBER(H1388)),(H1389-H1388),"")</f>
        <v/>
      </c>
      <c r="E2107" s="112">
        <f>IF(AND(ISNUMBER(K1389),ISNUMBER(K1388)),(K1389-K1388),"")</f>
        <v>41.055405237855901</v>
      </c>
      <c r="F2107" s="112">
        <f>IF(AND(ISNUMBER(N1389),ISNUMBER(N1388)),(N1389-N1388),"")</f>
        <v>50</v>
      </c>
      <c r="G2107" s="112">
        <f>IF(AND(ISNUMBER(Q1389),ISNUMBER(Q1388)),(Q1389-Q1388),"")</f>
        <v>-15.82</v>
      </c>
      <c r="H2107" s="112">
        <f>IF(AND(ISNUMBER(T1389),ISNUMBER(T1388)),(T1389-T1388),"")</f>
        <v>-0.57144827439232415</v>
      </c>
      <c r="I2107" s="112" t="str">
        <f>IF(AND(ISNUMBER(W1389),ISNUMBER(W1388)),(W1389-W1388),"")</f>
        <v/>
      </c>
      <c r="J2107" s="112" t="str">
        <f>IF(AND(ISNUMBER(Z1389),ISNUMBER(Z1388)),(Z1389-Z1388),"")</f>
        <v/>
      </c>
      <c r="L2107" s="112"/>
      <c r="M2107" s="112"/>
    </row>
    <row r="2117" spans="1:13">
      <c r="A2117" t="s">
        <v>278</v>
      </c>
    </row>
    <row r="2118" spans="1:13">
      <c r="A2118" s="2"/>
      <c r="B2118" s="10"/>
      <c r="C2118" s="10"/>
      <c r="D2118" s="10"/>
      <c r="E2118" s="10"/>
      <c r="F2118" s="10"/>
      <c r="G2118" s="10"/>
      <c r="H2118" s="10"/>
    </row>
    <row r="2119" spans="1:13">
      <c r="A2119" s="2"/>
      <c r="B2119" s="10" t="s">
        <v>237</v>
      </c>
      <c r="C2119" s="10" t="s">
        <v>249</v>
      </c>
      <c r="D2119" s="10" t="s">
        <v>250</v>
      </c>
      <c r="E2119" s="10" t="s">
        <v>357</v>
      </c>
      <c r="F2119" s="10" t="s">
        <v>304</v>
      </c>
      <c r="G2119" s="10" t="s">
        <v>384</v>
      </c>
      <c r="H2119" s="10" t="str">
        <f>YourData!$J$4</f>
        <v>Tested Prg</v>
      </c>
      <c r="I2119" s="10" t="s">
        <v>415</v>
      </c>
      <c r="J2119" s="10" t="s">
        <v>415</v>
      </c>
    </row>
    <row r="2120" spans="1:13">
      <c r="A2120" s="2" t="s">
        <v>454</v>
      </c>
      <c r="B2120" s="112">
        <f>IF(AND(ISNUMBER(B1401),ISNUMBER(B$1400)),(B1401-B$1400),"")</f>
        <v>5.8599999999998431E-2</v>
      </c>
      <c r="C2120" s="112">
        <f>IF(AND(ISNUMBER(E1401),ISNUMBER(E$1400)),(E1401-E$1400),"")</f>
        <v>0</v>
      </c>
      <c r="D2120" s="112">
        <f>IF(AND(ISNUMBER(H1401),ISNUMBER(H$1400)),(H1401-H$1400),"")</f>
        <v>0</v>
      </c>
      <c r="E2120" s="112">
        <f>IF(AND(ISNUMBER(K1401),ISNUMBER(K$1400)),(K1401-K$1400),"")</f>
        <v>1.0999653182679996</v>
      </c>
      <c r="F2120" s="112">
        <f>IF(AND(ISNUMBER(N1401),ISNUMBER(N$1400)),(N1401-N$1400),"")</f>
        <v>1</v>
      </c>
      <c r="G2120" s="112">
        <f>IF(AND(ISNUMBER(Q1401),ISNUMBER(Q$1400)),(Q1401-Q$1400),"")</f>
        <v>0.99000000000000021</v>
      </c>
      <c r="H2120" s="112">
        <f>IF(AND(ISNUMBER(T1401),ISNUMBER(T$1400)),(T1401-T$1400),"")</f>
        <v>3.7285164381552871</v>
      </c>
      <c r="I2120" s="112" t="str">
        <f>IF(AND(ISNUMBER(W1401),ISNUMBER(W$1400)),(W1401-W$1400),"")</f>
        <v/>
      </c>
      <c r="J2120" s="112" t="str">
        <f>IF(AND(ISNUMBER(Z1401),ISNUMBER(Z$1400)),(Z1401-Z$1400),"")</f>
        <v/>
      </c>
      <c r="L2120" s="112"/>
      <c r="M2120" s="112"/>
    </row>
    <row r="2121" spans="1:13">
      <c r="A2121" s="2" t="s">
        <v>455</v>
      </c>
      <c r="B2121" s="112">
        <f>IF(AND(ISNUMBER(B1402),ISNUMBER(B$1400)),(B1402-B$1400),"")</f>
        <v>0</v>
      </c>
      <c r="C2121" s="112">
        <f>IF(AND(ISNUMBER(E1402),ISNUMBER(E$1400)),(E1402-E$1400),"")</f>
        <v>0</v>
      </c>
      <c r="D2121" s="112">
        <f>IF(AND(ISNUMBER(H1402),ISNUMBER(H$1400)),(H1402-H$1400),"")</f>
        <v>0</v>
      </c>
      <c r="E2121" s="112">
        <f>IF(AND(ISNUMBER(K1402),ISNUMBER(K$1400)),(K1402-K$1400),"")</f>
        <v>0.23921165140069967</v>
      </c>
      <c r="F2121" s="112">
        <f>IF(AND(ISNUMBER(N1402),ISNUMBER(N$1400)),(N1402-N$1400),"")</f>
        <v>0</v>
      </c>
      <c r="G2121" s="112">
        <f>IF(AND(ISNUMBER(Q1402),ISNUMBER(Q$1400)),(Q1402-Q$1400),"")</f>
        <v>-2.0199999999999996</v>
      </c>
      <c r="H2121" s="112">
        <f>IF(AND(ISNUMBER(T1402),ISNUMBER(T$1400)),(T1402-T$1400),"")</f>
        <v>0.40925636946485255</v>
      </c>
      <c r="I2121" s="112" t="str">
        <f>IF(AND(ISNUMBER(W1402),ISNUMBER(W$1400)),(W1402-W$1400),"")</f>
        <v/>
      </c>
      <c r="J2121" s="112" t="str">
        <f>IF(AND(ISNUMBER(Z1402),ISNUMBER(Z$1400)),(Z1402-Z$1400),"")</f>
        <v/>
      </c>
      <c r="L2121" s="112"/>
      <c r="M2121" s="112"/>
    </row>
    <row r="2122" spans="1:13">
      <c r="A2122" s="2" t="s">
        <v>456</v>
      </c>
      <c r="B2122" s="112">
        <f>IF(AND(ISNUMBER(B1403),ISNUMBER(B$1400)),(B1403-B$1400),"")</f>
        <v>0</v>
      </c>
      <c r="C2122" s="112">
        <f>IF(AND(ISNUMBER(E1403),ISNUMBER(E$1400)),(E1403-E$1400),"")</f>
        <v>0</v>
      </c>
      <c r="D2122" s="112">
        <f>IF(AND(ISNUMBER(H1403),ISNUMBER(H$1400)),(H1403-H$1400),"")</f>
        <v>0</v>
      </c>
      <c r="E2122" s="112">
        <f>IF(AND(ISNUMBER(K1403),ISNUMBER(K$1400)),(K1403-K$1400),"")</f>
        <v>1.0510859099888137E-4</v>
      </c>
      <c r="F2122" s="112">
        <f>IF(AND(ISNUMBER(N1403),ISNUMBER(N$1400)),(N1403-N$1400),"")</f>
        <v>0</v>
      </c>
      <c r="G2122" s="112">
        <f>IF(AND(ISNUMBER(Q1403),ISNUMBER(Q$1400)),(Q1403-Q$1400),"")</f>
        <v>0</v>
      </c>
      <c r="H2122" s="112">
        <f>IF(AND(ISNUMBER(T1403),ISNUMBER(T$1400)),(T1403-T$1400),"")</f>
        <v>2.1496895354966501</v>
      </c>
      <c r="I2122" s="112" t="str">
        <f>IF(AND(ISNUMBER(W1403),ISNUMBER(W$1400)),(W1403-W$1400),"")</f>
        <v/>
      </c>
      <c r="J2122" s="112" t="str">
        <f>IF(AND(ISNUMBER(Z1403),ISNUMBER(Z$1400)),(Z1403-Z$1400),"")</f>
        <v/>
      </c>
      <c r="L2122" s="112"/>
      <c r="M2122" s="112"/>
    </row>
    <row r="2123" spans="1:13">
      <c r="A2123" s="112" t="s">
        <v>457</v>
      </c>
      <c r="B2123" s="112">
        <f>IF(AND(ISNUMBER(B1403),ISNUMBER(B1402)),(B1403-B1402),"")</f>
        <v>0</v>
      </c>
      <c r="C2123" s="112">
        <f>IF(AND(ISNUMBER(E1403),ISNUMBER(E1402)),(E1403-E1402),"")</f>
        <v>0</v>
      </c>
      <c r="D2123" s="112">
        <f>IF(AND(ISNUMBER(H1403),ISNUMBER(H1402)),(H1403-H1402),"")</f>
        <v>0</v>
      </c>
      <c r="E2123" s="112">
        <f>IF(AND(ISNUMBER(K1403),ISNUMBER(K1402)),(K1403-K1402),"")</f>
        <v>-0.23910654280970078</v>
      </c>
      <c r="F2123" s="112">
        <f>IF(AND(ISNUMBER(N1403),ISNUMBER(N1402)),(N1403-N1402),"")</f>
        <v>0</v>
      </c>
      <c r="G2123" s="112">
        <f>IF(AND(ISNUMBER(Q1403),ISNUMBER(Q1402)),(Q1403-Q1402),"")</f>
        <v>2.0199999999999996</v>
      </c>
      <c r="H2123" s="112">
        <f>IF(AND(ISNUMBER(T1403),ISNUMBER(T1402)),(T1403-T1402),"")</f>
        <v>1.7404331660317975</v>
      </c>
      <c r="I2123" s="112" t="str">
        <f>IF(AND(ISNUMBER(W1403),ISNUMBER(W1402)),(W1403-W1402),"")</f>
        <v/>
      </c>
      <c r="J2123" s="112" t="str">
        <f>IF(AND(ISNUMBER(Z1403),ISNUMBER(Z1402)),(Z1403-Z1402),"")</f>
        <v/>
      </c>
      <c r="L2123" s="112"/>
      <c r="M2123" s="112"/>
    </row>
    <row r="2124" spans="1:13">
      <c r="A2124" s="112" t="s">
        <v>458</v>
      </c>
      <c r="B2124" s="112">
        <f>IF(AND(ISNUMBER(B1404),ISNUMBER(B$1400)),(B1404-B$1400),"")</f>
        <v>0</v>
      </c>
      <c r="C2124" s="112">
        <f>IF(AND(ISNUMBER(E1404),ISNUMBER(E$1400)),(E1404-E$1400),"")</f>
        <v>0</v>
      </c>
      <c r="D2124" s="112">
        <f>IF(AND(ISNUMBER(H1404),ISNUMBER(H$1400)),(H1404-H$1400),"")</f>
        <v>0</v>
      </c>
      <c r="E2124" s="112">
        <f>IF(AND(ISNUMBER(K1404),ISNUMBER(K$1400)),(K1404-K$1400),"")</f>
        <v>1.0510859099888137E-4</v>
      </c>
      <c r="F2124" s="112">
        <f>IF(AND(ISNUMBER(N1404),ISNUMBER(N$1400)),(N1404-N$1400),"")</f>
        <v>0</v>
      </c>
      <c r="G2124" s="112">
        <f>IF(AND(ISNUMBER(Q1404),ISNUMBER(Q$1400)),(Q1404-Q$1400),"")</f>
        <v>0</v>
      </c>
      <c r="H2124" s="112">
        <f>IF(AND(ISNUMBER(T1404),ISNUMBER(T$1400)),(T1404-T$1400),"")</f>
        <v>2.0607431256736941</v>
      </c>
      <c r="I2124" s="112" t="str">
        <f>IF(AND(ISNUMBER(W1404),ISNUMBER(W$1400)),(W1404-W$1400),"")</f>
        <v/>
      </c>
      <c r="J2124" s="112" t="str">
        <f>IF(AND(ISNUMBER(Z1404),ISNUMBER(Z$1400)),(Z1404-Z$1400),"")</f>
        <v/>
      </c>
      <c r="L2124" s="112"/>
      <c r="M2124" s="112"/>
    </row>
    <row r="2125" spans="1:13">
      <c r="A2125" s="112" t="s">
        <v>459</v>
      </c>
      <c r="B2125" s="112">
        <f>IF(AND(ISNUMBER(B1403),ISNUMBER(B1404)),(B1403-B1404),"")</f>
        <v>0</v>
      </c>
      <c r="C2125" s="112">
        <f>IF(AND(ISNUMBER(E1403),ISNUMBER(E1404)),(E1403-E1404),"")</f>
        <v>0</v>
      </c>
      <c r="D2125" s="112">
        <f>IF(AND(ISNUMBER(H1403),ISNUMBER(H1404)),(H1403-H1404),"")</f>
        <v>0</v>
      </c>
      <c r="E2125" s="112">
        <f>IF(AND(ISNUMBER(K1403),ISNUMBER(K1404)),(K1403-K1404),"")</f>
        <v>0</v>
      </c>
      <c r="F2125" s="112">
        <f>IF(AND(ISNUMBER(N1403),ISNUMBER(N1404)),(N1403-N1404),"")</f>
        <v>0</v>
      </c>
      <c r="G2125" s="112">
        <f>IF(AND(ISNUMBER(Q1403),ISNUMBER(Q1404)),(Q1403-Q1404),"")</f>
        <v>0</v>
      </c>
      <c r="H2125" s="112">
        <f>IF(AND(ISNUMBER(T1403),ISNUMBER(T1404)),(T1403-T1404),"")</f>
        <v>8.8946409822955985E-2</v>
      </c>
      <c r="I2125" s="112" t="str">
        <f>IF(AND(ISNUMBER(W1403),ISNUMBER(W1404)),(W1403-W1404),"")</f>
        <v/>
      </c>
      <c r="J2125" s="112" t="str">
        <f>IF(AND(ISNUMBER(Z1403),ISNUMBER(Z1404)),(Z1403-Z1404),"")</f>
        <v/>
      </c>
      <c r="L2125" s="112"/>
      <c r="M2125" s="112"/>
    </row>
    <row r="2126" spans="1:13">
      <c r="A2126" s="2" t="s">
        <v>460</v>
      </c>
      <c r="B2126" s="112">
        <f t="shared" ref="B2126:B2133" si="305">IF(AND(ISNUMBER(B1405),ISNUMBER(B$1400)),(B1405-B$1400),"")</f>
        <v>0</v>
      </c>
      <c r="C2126" s="112">
        <f t="shared" ref="C2126:C2133" si="306">IF(AND(ISNUMBER(E1405),ISNUMBER(E$1400)),(E1405-E$1400),"")</f>
        <v>0</v>
      </c>
      <c r="D2126" s="112">
        <f t="shared" ref="D2126:D2133" si="307">IF(AND(ISNUMBER(H1405),ISNUMBER(H$1400)),(H1405-H$1400),"")</f>
        <v>0</v>
      </c>
      <c r="E2126" s="112">
        <f t="shared" ref="E2126:E2133" si="308">IF(AND(ISNUMBER(K1405),ISNUMBER(K$1400)),(K1405-K$1400),"")</f>
        <v>0</v>
      </c>
      <c r="F2126" s="112">
        <f t="shared" ref="F2126:F2133" si="309">IF(AND(ISNUMBER(N1405),ISNUMBER(N$1400)),(N1405-N$1400),"")</f>
        <v>0</v>
      </c>
      <c r="G2126" s="112">
        <f t="shared" ref="G2126:G2133" si="310">IF(AND(ISNUMBER(Q1405),ISNUMBER(Q$1400)),(Q1405-Q$1400),"")</f>
        <v>0</v>
      </c>
      <c r="H2126" s="112">
        <f t="shared" ref="H2126:H2133" si="311">IF(AND(ISNUMBER(T1405),ISNUMBER(T$1400)),(T1405-T$1400),"")</f>
        <v>-1.1579251811716258</v>
      </c>
      <c r="I2126" s="112" t="str">
        <f t="shared" ref="I2126:I2133" si="312">IF(AND(ISNUMBER(W1405),ISNUMBER(W$1400)),(W1405-W$1400),"")</f>
        <v/>
      </c>
      <c r="J2126" s="112" t="str">
        <f t="shared" ref="J2126:J2133" si="313">IF(AND(ISNUMBER(Z1405),ISNUMBER(Z$1400)),(Z1405-Z$1400),"")</f>
        <v/>
      </c>
      <c r="L2126" s="112"/>
      <c r="M2126" s="112"/>
    </row>
    <row r="2127" spans="1:13">
      <c r="A2127" s="2" t="s">
        <v>461</v>
      </c>
      <c r="B2127" s="112">
        <f t="shared" si="305"/>
        <v>0</v>
      </c>
      <c r="C2127" s="112">
        <f t="shared" si="306"/>
        <v>0</v>
      </c>
      <c r="D2127" s="112">
        <f t="shared" si="307"/>
        <v>0</v>
      </c>
      <c r="E2127" s="112">
        <f t="shared" si="308"/>
        <v>-5.7187352300758221E-5</v>
      </c>
      <c r="F2127" s="112">
        <f t="shared" si="309"/>
        <v>0</v>
      </c>
      <c r="G2127" s="112">
        <f t="shared" si="310"/>
        <v>0</v>
      </c>
      <c r="H2127" s="112">
        <f t="shared" si="311"/>
        <v>-5.7584536961030608E-5</v>
      </c>
      <c r="I2127" s="112" t="str">
        <f t="shared" si="312"/>
        <v/>
      </c>
      <c r="J2127" s="112" t="str">
        <f t="shared" si="313"/>
        <v/>
      </c>
      <c r="L2127" s="112"/>
      <c r="M2127" s="112"/>
    </row>
    <row r="2128" spans="1:13">
      <c r="A2128" s="2" t="s">
        <v>467</v>
      </c>
      <c r="B2128" s="112">
        <f t="shared" si="305"/>
        <v>-0.1222000000000012</v>
      </c>
      <c r="C2128" s="112">
        <f t="shared" si="306"/>
        <v>0</v>
      </c>
      <c r="D2128" s="112">
        <f t="shared" si="307"/>
        <v>0</v>
      </c>
      <c r="E2128" s="112">
        <f t="shared" si="308"/>
        <v>-0.47677867060230028</v>
      </c>
      <c r="F2128" s="112" t="str">
        <f t="shared" si="309"/>
        <v/>
      </c>
      <c r="G2128" s="112">
        <f t="shared" si="310"/>
        <v>-0.36999999999999922</v>
      </c>
      <c r="H2128" s="112">
        <f t="shared" si="311"/>
        <v>1.94043028038414</v>
      </c>
      <c r="I2128" s="112" t="str">
        <f t="shared" si="312"/>
        <v/>
      </c>
      <c r="J2128" s="112" t="str">
        <f t="shared" si="313"/>
        <v/>
      </c>
      <c r="L2128" s="112"/>
      <c r="M2128" s="112"/>
    </row>
    <row r="2129" spans="1:13">
      <c r="A2129" s="2" t="s">
        <v>468</v>
      </c>
      <c r="B2129" s="112">
        <f t="shared" si="305"/>
        <v>-0.12210000000000143</v>
      </c>
      <c r="C2129" s="112">
        <f t="shared" si="306"/>
        <v>0</v>
      </c>
      <c r="D2129" s="112">
        <f t="shared" si="307"/>
        <v>0</v>
      </c>
      <c r="E2129" s="112" t="str">
        <f t="shared" si="308"/>
        <v/>
      </c>
      <c r="F2129" s="112" t="str">
        <f t="shared" si="309"/>
        <v/>
      </c>
      <c r="G2129" s="112">
        <f t="shared" si="310"/>
        <v>-0.35999999999999943</v>
      </c>
      <c r="H2129" s="112">
        <f t="shared" si="311"/>
        <v>0</v>
      </c>
      <c r="I2129" s="112" t="str">
        <f t="shared" si="312"/>
        <v/>
      </c>
      <c r="J2129" s="112" t="str">
        <f t="shared" si="313"/>
        <v/>
      </c>
      <c r="L2129" s="112"/>
      <c r="M2129" s="112"/>
    </row>
    <row r="2130" spans="1:13">
      <c r="A2130" s="2" t="s">
        <v>469</v>
      </c>
      <c r="B2130" s="112">
        <f t="shared" si="305"/>
        <v>-0.12130000000000152</v>
      </c>
      <c r="C2130" s="112">
        <f t="shared" si="306"/>
        <v>0</v>
      </c>
      <c r="D2130" s="112">
        <f t="shared" si="307"/>
        <v>0</v>
      </c>
      <c r="E2130" s="112">
        <f t="shared" si="308"/>
        <v>-0.47665044684530145</v>
      </c>
      <c r="F2130" s="112" t="str">
        <f t="shared" si="309"/>
        <v/>
      </c>
      <c r="G2130" s="112">
        <f t="shared" si="310"/>
        <v>-0.34999999999999964</v>
      </c>
      <c r="H2130" s="112">
        <f t="shared" si="311"/>
        <v>0</v>
      </c>
      <c r="I2130" s="112" t="str">
        <f t="shared" si="312"/>
        <v/>
      </c>
      <c r="J2130" s="112" t="str">
        <f t="shared" si="313"/>
        <v/>
      </c>
      <c r="L2130" s="112"/>
      <c r="M2130" s="112"/>
    </row>
    <row r="2131" spans="1:13">
      <c r="A2131" s="2" t="s">
        <v>470</v>
      </c>
      <c r="B2131" s="112">
        <f t="shared" si="305"/>
        <v>-0.12340000000000018</v>
      </c>
      <c r="C2131" s="112">
        <f t="shared" si="306"/>
        <v>0</v>
      </c>
      <c r="D2131" s="112">
        <f t="shared" si="307"/>
        <v>0</v>
      </c>
      <c r="E2131" s="112">
        <f t="shared" si="308"/>
        <v>-0.47677867932130091</v>
      </c>
      <c r="F2131" s="112" t="str">
        <f t="shared" si="309"/>
        <v/>
      </c>
      <c r="G2131" s="112">
        <f t="shared" si="310"/>
        <v>-0.35999999999999943</v>
      </c>
      <c r="H2131" s="112">
        <f t="shared" si="311"/>
        <v>1.9404302798993012</v>
      </c>
      <c r="I2131" s="112" t="str">
        <f t="shared" si="312"/>
        <v/>
      </c>
      <c r="J2131" s="112" t="str">
        <f t="shared" si="313"/>
        <v/>
      </c>
      <c r="L2131" s="112"/>
      <c r="M2131" s="112"/>
    </row>
    <row r="2132" spans="1:13">
      <c r="A2132" s="2" t="s">
        <v>471</v>
      </c>
      <c r="B2132" s="112">
        <f t="shared" si="305"/>
        <v>-0.12430000000000163</v>
      </c>
      <c r="C2132" s="112">
        <f t="shared" si="306"/>
        <v>0</v>
      </c>
      <c r="D2132" s="112">
        <f t="shared" si="307"/>
        <v>0</v>
      </c>
      <c r="E2132" s="112">
        <f t="shared" si="308"/>
        <v>-0.47677876021089993</v>
      </c>
      <c r="F2132" s="112" t="str">
        <f t="shared" si="309"/>
        <v/>
      </c>
      <c r="G2132" s="112">
        <f t="shared" si="310"/>
        <v>-0.40000000000000036</v>
      </c>
      <c r="H2132" s="112">
        <f t="shared" si="311"/>
        <v>1.9404302785314353</v>
      </c>
      <c r="I2132" s="112" t="str">
        <f t="shared" si="312"/>
        <v/>
      </c>
      <c r="J2132" s="112" t="str">
        <f t="shared" si="313"/>
        <v/>
      </c>
      <c r="L2132" s="112"/>
      <c r="M2132" s="112"/>
    </row>
    <row r="2133" spans="1:13">
      <c r="A2133" s="2" t="s">
        <v>489</v>
      </c>
      <c r="B2133" s="112">
        <f t="shared" si="305"/>
        <v>40.074199999999998</v>
      </c>
      <c r="C2133" s="112" t="str">
        <f t="shared" si="306"/>
        <v/>
      </c>
      <c r="D2133" s="112" t="str">
        <f t="shared" si="307"/>
        <v/>
      </c>
      <c r="E2133" s="112">
        <f t="shared" si="308"/>
        <v>40.764405441287799</v>
      </c>
      <c r="F2133" s="112">
        <f t="shared" si="309"/>
        <v>39</v>
      </c>
      <c r="G2133" s="112">
        <f t="shared" si="310"/>
        <v>37.89</v>
      </c>
      <c r="H2133" s="112">
        <f t="shared" si="311"/>
        <v>38.162643118086891</v>
      </c>
      <c r="I2133" s="112" t="str">
        <f t="shared" si="312"/>
        <v/>
      </c>
      <c r="J2133" s="112" t="str">
        <f t="shared" si="313"/>
        <v/>
      </c>
      <c r="L2133" s="112"/>
      <c r="M2133" s="112"/>
    </row>
    <row r="2134" spans="1:13">
      <c r="A2134" s="2" t="s">
        <v>490</v>
      </c>
      <c r="B2134" s="112">
        <f>IF(AND(ISNUMBER(B1413),ISNUMBER(B1412)),(B1413-B1412),"")</f>
        <v>-1.3175000000000026</v>
      </c>
      <c r="C2134" s="112" t="str">
        <f>IF(AND(ISNUMBER(E1413),ISNUMBER(E1412)),(E1413-E1412),"")</f>
        <v/>
      </c>
      <c r="D2134" s="112" t="str">
        <f>IF(AND(ISNUMBER(H1413),ISNUMBER(H1412)),(H1413-H1412),"")</f>
        <v/>
      </c>
      <c r="E2134" s="112">
        <f>IF(AND(ISNUMBER(K1413),ISNUMBER(K1412)),(K1413-K1412),"")</f>
        <v>0.12164659947080025</v>
      </c>
      <c r="F2134" s="112">
        <f>IF(AND(ISNUMBER(N1413),ISNUMBER(N1412)),(N1413-N1412),"")</f>
        <v>0</v>
      </c>
      <c r="G2134" s="112">
        <f>IF(AND(ISNUMBER(Q1413),ISNUMBER(Q1412)),(Q1413-Q1412),"")</f>
        <v>0.32000000000000028</v>
      </c>
      <c r="H2134" s="112">
        <f>IF(AND(ISNUMBER(T1413),ISNUMBER(T1412)),(T1413-T1412),"")</f>
        <v>-1.4085116568196554E-3</v>
      </c>
      <c r="I2134" s="112" t="str">
        <f>IF(AND(ISNUMBER(W1413),ISNUMBER(W1412)),(W1413-W1412),"")</f>
        <v/>
      </c>
      <c r="J2134" s="112" t="str">
        <f>IF(AND(ISNUMBER(Z1413),ISNUMBER(Z1412)),(Z1413-Z1412),"")</f>
        <v/>
      </c>
      <c r="L2134" s="112"/>
      <c r="M2134" s="112"/>
    </row>
    <row r="2135" spans="1:13">
      <c r="A2135" s="2" t="s">
        <v>491</v>
      </c>
      <c r="B2135" s="112">
        <f>IF(AND(ISNUMBER(B1416),ISNUMBER(B1414)),(B1416-B1414),"")</f>
        <v>-15.7395</v>
      </c>
      <c r="C2135" s="112" t="str">
        <f>IF(AND(ISNUMBER(E1416),ISNUMBER(E1414)),(E1416-E1414),"")</f>
        <v/>
      </c>
      <c r="D2135" s="112" t="str">
        <f>IF(AND(ISNUMBER(H1416),ISNUMBER(H1414)),(H1416-H1414),"")</f>
        <v/>
      </c>
      <c r="E2135" s="112">
        <f>IF(AND(ISNUMBER(K1416),ISNUMBER(K1414)),(K1416-K1414),"")</f>
        <v>-13.874819207083704</v>
      </c>
      <c r="F2135" s="112">
        <f>IF(AND(ISNUMBER(N1416),ISNUMBER(N1414)),(N1416-N1414),"")</f>
        <v>-17</v>
      </c>
      <c r="G2135" s="112">
        <f>IF(AND(ISNUMBER(Q1416),ISNUMBER(Q1414)),(Q1416-Q1414),"")</f>
        <v>-17.5</v>
      </c>
      <c r="H2135" s="112">
        <f>IF(AND(ISNUMBER(T1416),ISNUMBER(T1414)),(T1416-T1414),"")</f>
        <v>-14.102299806588334</v>
      </c>
      <c r="I2135" s="112" t="str">
        <f>IF(AND(ISNUMBER(W1416),ISNUMBER(W1414)),(W1416-W1414),"")</f>
        <v/>
      </c>
      <c r="J2135" s="112" t="str">
        <f>IF(AND(ISNUMBER(Z1416),ISNUMBER(Z1414)),(Z1416-Z1414),"")</f>
        <v/>
      </c>
      <c r="L2135" s="112"/>
      <c r="M2135" s="112"/>
    </row>
    <row r="2136" spans="1:13">
      <c r="A2136" s="2" t="s">
        <v>492</v>
      </c>
      <c r="B2136" s="112">
        <f>IF(AND(ISNUMBER(B1417),ISNUMBER(B1412)),(B1417-B1412),"")</f>
        <v>-23.812000000000001</v>
      </c>
      <c r="C2136" s="112" t="str">
        <f>IF(AND(ISNUMBER(E1417),ISNUMBER(E1412)),(E1417-E1412),"")</f>
        <v/>
      </c>
      <c r="D2136" s="112" t="str">
        <f>IF(AND(ISNUMBER(H1417),ISNUMBER(H1412)),(H1417-H1412),"")</f>
        <v/>
      </c>
      <c r="E2136" s="112">
        <f>IF(AND(ISNUMBER(K1417),ISNUMBER(K1412)),(K1417-K1412),"")</f>
        <v>-21.139037317539298</v>
      </c>
      <c r="F2136" s="112">
        <f>IF(AND(ISNUMBER(N1417),ISNUMBER(N1412)),(N1417-N1412),"")</f>
        <v>-26</v>
      </c>
      <c r="G2136" s="112">
        <f>IF(AND(ISNUMBER(Q1417),ISNUMBER(Q1412)),(Q1417-Q1412),"")</f>
        <v>-19.149999999999999</v>
      </c>
      <c r="H2136" s="112">
        <f>IF(AND(ISNUMBER(T1417),ISNUMBER(T1412)),(T1417-T1412),"")</f>
        <v>-38.016104591876399</v>
      </c>
      <c r="I2136" s="112" t="str">
        <f>IF(AND(ISNUMBER(W1417),ISNUMBER(W1412)),(W1417-W1412),"")</f>
        <v/>
      </c>
      <c r="J2136" s="112" t="str">
        <f>IF(AND(ISNUMBER(Z1417),ISNUMBER(Z1412)),(Z1417-Z1412),"")</f>
        <v/>
      </c>
      <c r="L2136" s="112"/>
      <c r="M2136" s="112"/>
    </row>
    <row r="2137" spans="1:13">
      <c r="A2137" s="2" t="s">
        <v>493</v>
      </c>
      <c r="B2137" s="112">
        <f>IF(AND(ISNUMBER(B1419),ISNUMBER(B1418)),(B1419-B1418),"")</f>
        <v>-19.350499999999997</v>
      </c>
      <c r="C2137" s="112" t="str">
        <f>IF(AND(ISNUMBER(E1419),ISNUMBER(E1418)),(E1419-E1418),"")</f>
        <v/>
      </c>
      <c r="D2137" s="112" t="str">
        <f>IF(AND(ISNUMBER(H1419),ISNUMBER(H1418)),(H1419-H1418),"")</f>
        <v/>
      </c>
      <c r="E2137" s="112">
        <f>IF(AND(ISNUMBER(K1419),ISNUMBER(K1418)),(K1419-K1418),"")</f>
        <v>-16.774764971232798</v>
      </c>
      <c r="F2137" s="112">
        <f>IF(AND(ISNUMBER(N1419),ISNUMBER(N1418)),(N1419-N1418),"")</f>
        <v>-12</v>
      </c>
      <c r="G2137" s="112">
        <f>IF(AND(ISNUMBER(Q1419),ISNUMBER(Q1418)),(Q1419-Q1418),"")</f>
        <v>-19.600000000000001</v>
      </c>
      <c r="H2137" s="112">
        <f>IF(AND(ISNUMBER(T1419),ISNUMBER(T1418)),(T1419-T1418),"")</f>
        <v>-18.824436858801377</v>
      </c>
      <c r="I2137" s="112" t="str">
        <f>IF(AND(ISNUMBER(W1419),ISNUMBER(W1418)),(W1419-W1418),"")</f>
        <v/>
      </c>
      <c r="J2137" s="112" t="str">
        <f>IF(AND(ISNUMBER(Z1419),ISNUMBER(Z1418)),(Z1419-Z1418),"")</f>
        <v/>
      </c>
      <c r="L2137" s="112"/>
      <c r="M2137" s="112"/>
    </row>
  </sheetData>
  <mergeCells count="2">
    <mergeCell ref="B117:E117"/>
    <mergeCell ref="B126:E126"/>
  </mergeCells>
  <phoneticPr fontId="0" type="noConversion"/>
  <pageMargins left="0.75" right="0.5" top="0.8" bottom="0.55000000000000004" header="0.5" footer="0.5"/>
  <pageSetup scale="40" orientation="landscape" horizontalDpi="300" verticalDpi="30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 enableFormatConditionsCalculation="0"/>
  <dimension ref="A1:AB405"/>
  <sheetViews>
    <sheetView zoomScale="50" workbookViewId="0">
      <selection activeCell="A2" sqref="A2"/>
    </sheetView>
  </sheetViews>
  <sheetFormatPr baseColWidth="10" defaultColWidth="8.625" defaultRowHeight="16" x14ac:dyDescent="0"/>
  <cols>
    <col min="1" max="1" width="2" customWidth="1"/>
    <col min="2" max="2" width="21.625" customWidth="1"/>
    <col min="9" max="9" width="15.5" customWidth="1"/>
  </cols>
  <sheetData>
    <row r="1" spans="1:21">
      <c r="A1">
        <f>'Table-Q'!A1</f>
        <v>0</v>
      </c>
      <c r="B1" t="str">
        <f>'Table-Q'!B1</f>
        <v>ASHRAE Standard 140-2014, Informative Annex B16, Section B16.5.2</v>
      </c>
    </row>
    <row r="2" spans="1:21">
      <c r="A2">
        <f>'Table-Q'!A2</f>
        <v>0</v>
      </c>
      <c r="B2" t="str">
        <f>'Table-Q'!B2</f>
        <v>Example Results for Section 5.3 - HVAC Equipment Performance Tests CE300-CE545</v>
      </c>
    </row>
    <row r="5" spans="1:21">
      <c r="A5">
        <f>'Table-Q'!A6</f>
        <v>0</v>
      </c>
      <c r="B5">
        <f>'Table-Q'!B6</f>
        <v>0</v>
      </c>
    </row>
    <row r="6" spans="1:21">
      <c r="A6">
        <f>'Table-Q'!A7</f>
        <v>0</v>
      </c>
      <c r="B6" t="str">
        <f>'Table-Q'!B7</f>
        <v>Table B16.5.2-1.  Annual Space Cooling Electricity Consumption (Total, Compressor)</v>
      </c>
    </row>
    <row r="7" spans="1:21">
      <c r="A7">
        <f>'Table-Q'!A8</f>
        <v>0</v>
      </c>
      <c r="B7" t="str">
        <f>'Table-Q'!B8</f>
        <v>Energy Consumption, Total (kWh,e)</v>
      </c>
    </row>
    <row r="8" spans="1:21">
      <c r="A8">
        <f>'Table-Q'!A9</f>
        <v>0</v>
      </c>
      <c r="B8">
        <f>'Table-Q'!B9</f>
        <v>0</v>
      </c>
      <c r="C8" t="str">
        <f>'Table-Q'!C9</f>
        <v>TRNSYS</v>
      </c>
      <c r="D8" t="str">
        <f>'Table-Q'!D9</f>
        <v>DOE-2.2</v>
      </c>
      <c r="E8" t="str">
        <f>'Table-Q'!E9</f>
        <v>DOE21E-E</v>
      </c>
      <c r="F8" t="str">
        <f>'Table-Q'!F9</f>
        <v>EnergyPlus</v>
      </c>
      <c r="G8" t="str">
        <f>'Table-Q'!G9</f>
        <v>CODYRUN</v>
      </c>
      <c r="H8" t="str">
        <f>'Table-Q'!H9</f>
        <v>HOT3000</v>
      </c>
      <c r="I8" t="str">
        <f>'Table-Q'!O9</f>
        <v>Tested Prg</v>
      </c>
      <c r="M8" s="55" t="s">
        <v>419</v>
      </c>
    </row>
    <row r="9" spans="1:21">
      <c r="A9">
        <f>'Table-Q'!A10</f>
        <v>0</v>
      </c>
      <c r="B9" t="str">
        <f>'Table-Q'!B10</f>
        <v>Case</v>
      </c>
      <c r="C9" t="s">
        <v>434</v>
      </c>
      <c r="D9" t="s">
        <v>435</v>
      </c>
      <c r="E9" t="s">
        <v>438</v>
      </c>
      <c r="F9" t="s">
        <v>548</v>
      </c>
      <c r="G9" t="s">
        <v>436</v>
      </c>
      <c r="H9" t="s">
        <v>437</v>
      </c>
      <c r="I9" t="str">
        <f>'Table-Q'!O9</f>
        <v>Tested Prg</v>
      </c>
      <c r="J9" s="453" t="s">
        <v>433</v>
      </c>
      <c r="M9" s="115"/>
      <c r="N9" t="s">
        <v>361</v>
      </c>
      <c r="O9" t="s">
        <v>362</v>
      </c>
      <c r="P9" t="s">
        <v>363</v>
      </c>
      <c r="Q9" t="s">
        <v>549</v>
      </c>
      <c r="R9" t="s">
        <v>383</v>
      </c>
      <c r="S9" t="s">
        <v>386</v>
      </c>
      <c r="T9" t="s">
        <v>602</v>
      </c>
      <c r="U9" s="453" t="s">
        <v>433</v>
      </c>
    </row>
    <row r="10" spans="1:21">
      <c r="A10">
        <f>'Table-Q'!A11</f>
        <v>0</v>
      </c>
      <c r="B10" t="s">
        <v>500</v>
      </c>
      <c r="C10">
        <f>'Table-Q'!C11</f>
        <v>35633.777252734755</v>
      </c>
      <c r="D10">
        <f>'Table-Q'!D11</f>
        <v>34750</v>
      </c>
      <c r="E10">
        <f>'Table-Q'!E11</f>
        <v>34755</v>
      </c>
      <c r="F10">
        <f>'Table-Q'!F11</f>
        <v>34745.637542485638</v>
      </c>
      <c r="G10">
        <f>'Table-Q'!G11</f>
        <v>34976.411000001252</v>
      </c>
      <c r="H10">
        <f>'Table-Q'!H11</f>
        <v>35070</v>
      </c>
      <c r="I10">
        <f>'Table-Q'!O11</f>
        <v>34997.782850431497</v>
      </c>
      <c r="J10" s="118"/>
      <c r="M10" t="s">
        <v>500</v>
      </c>
      <c r="N10" s="115">
        <v>35633.777252734755</v>
      </c>
      <c r="O10" s="115">
        <v>34608</v>
      </c>
      <c r="P10" s="115">
        <v>37908</v>
      </c>
      <c r="Q10" s="115">
        <v>35149</v>
      </c>
      <c r="R10" s="115">
        <v>31988</v>
      </c>
      <c r="S10" s="623">
        <v>35029</v>
      </c>
      <c r="U10" s="118">
        <f>(MAX(N10:S10)-MIN(N10:S10))/AVERAGE(N10:S10)</f>
        <v>0.16888889870262044</v>
      </c>
    </row>
    <row r="11" spans="1:21">
      <c r="A11">
        <f>'Table-Q'!A12</f>
        <v>0</v>
      </c>
      <c r="B11" t="s">
        <v>501</v>
      </c>
      <c r="C11">
        <f>'Table-Q'!C12</f>
        <v>39973.379846119082</v>
      </c>
      <c r="D11">
        <f>'Table-Q'!D12</f>
        <v>39379</v>
      </c>
      <c r="E11">
        <f>'Table-Q'!E12</f>
        <v>39384</v>
      </c>
      <c r="F11">
        <f>'Table-Q'!F12</f>
        <v>39290.36408912098</v>
      </c>
      <c r="G11">
        <f>'Table-Q'!G12</f>
        <v>39519.569000001269</v>
      </c>
      <c r="H11">
        <f>'Table-Q'!H12</f>
        <v>39608</v>
      </c>
      <c r="I11">
        <f>'Table-Q'!O12</f>
        <v>39393.138871772615</v>
      </c>
      <c r="J11" s="118"/>
      <c r="M11" t="s">
        <v>501</v>
      </c>
      <c r="N11" s="115">
        <v>39973.379846119082</v>
      </c>
      <c r="O11" s="115">
        <v>39268</v>
      </c>
      <c r="P11" s="115">
        <v>43821</v>
      </c>
      <c r="Q11" s="115">
        <v>39999</v>
      </c>
      <c r="R11" s="115">
        <v>35628</v>
      </c>
      <c r="S11" s="623">
        <v>39626</v>
      </c>
      <c r="U11" s="118">
        <f t="shared" ref="U11:U30" si="0">(MAX(N11:S11)-MIN(N11:S11))/AVERAGE(N11:S11)</f>
        <v>0.20627288105258443</v>
      </c>
    </row>
    <row r="12" spans="1:21">
      <c r="A12">
        <f>'Table-Q'!A13</f>
        <v>0</v>
      </c>
      <c r="B12" t="s">
        <v>502</v>
      </c>
      <c r="C12">
        <f>'Table-Q'!C13</f>
        <v>40059.657032557334</v>
      </c>
      <c r="D12">
        <f>'Table-Q'!D13</f>
        <v>38745</v>
      </c>
      <c r="E12">
        <f>'Table-Q'!E13</f>
        <v>38792</v>
      </c>
      <c r="F12">
        <f>'Table-Q'!F13</f>
        <v>39079.100197486965</v>
      </c>
      <c r="G12">
        <f>'Table-Q'!G13</f>
        <v>39400.815000001385</v>
      </c>
      <c r="H12">
        <f>'Table-Q'!H13</f>
        <v>39457</v>
      </c>
      <c r="I12">
        <f>'Table-Q'!O13</f>
        <v>39325.153538822175</v>
      </c>
      <c r="J12" s="118"/>
      <c r="M12" t="s">
        <v>502</v>
      </c>
      <c r="N12" s="115">
        <v>38897</v>
      </c>
      <c r="O12" s="115">
        <v>38692</v>
      </c>
      <c r="P12" s="115">
        <v>41626</v>
      </c>
      <c r="Q12" s="115">
        <v>39274</v>
      </c>
      <c r="R12" s="115">
        <v>43434</v>
      </c>
      <c r="S12" s="623">
        <v>38575</v>
      </c>
      <c r="U12" s="118">
        <f t="shared" si="0"/>
        <v>0.12122346131776564</v>
      </c>
    </row>
    <row r="13" spans="1:21">
      <c r="A13">
        <f>'Table-Q'!A14</f>
        <v>0</v>
      </c>
      <c r="B13" t="s">
        <v>503</v>
      </c>
      <c r="C13">
        <f>'Table-Q'!C14</f>
        <v>40963.300377974272</v>
      </c>
      <c r="D13">
        <f>'Table-Q'!D14</f>
        <v>39708</v>
      </c>
      <c r="E13">
        <f>'Table-Q'!E14</f>
        <v>39438</v>
      </c>
      <c r="F13">
        <f>'Table-Q'!F14</f>
        <v>40143.373589549512</v>
      </c>
      <c r="G13">
        <f>'Table-Q'!G14</f>
        <v>40535.137000001225</v>
      </c>
      <c r="H13">
        <f>'Table-Q'!H14</f>
        <v>40330</v>
      </c>
      <c r="I13">
        <f>'Table-Q'!O14</f>
        <v>38614.298550136482</v>
      </c>
      <c r="J13" s="118"/>
      <c r="M13" t="s">
        <v>503</v>
      </c>
      <c r="N13" s="115">
        <v>40963.300377974272</v>
      </c>
      <c r="O13" s="115">
        <v>39445</v>
      </c>
      <c r="P13" s="115">
        <v>43103</v>
      </c>
      <c r="Q13" s="115">
        <v>40373</v>
      </c>
      <c r="R13" s="115">
        <v>44484</v>
      </c>
      <c r="S13" s="623">
        <v>38770</v>
      </c>
      <c r="U13" s="118">
        <f t="shared" si="0"/>
        <v>0.13872394504439789</v>
      </c>
    </row>
    <row r="14" spans="1:21">
      <c r="A14">
        <f>'Table-Q'!A15</f>
        <v>0</v>
      </c>
      <c r="B14" t="s">
        <v>504</v>
      </c>
      <c r="C14">
        <f>'Table-Q'!C15</f>
        <v>40619.295122139025</v>
      </c>
      <c r="D14">
        <f>'Table-Q'!D15</f>
        <v>39358</v>
      </c>
      <c r="E14">
        <f>'Table-Q'!E15</f>
        <v>39265</v>
      </c>
      <c r="F14">
        <f>'Table-Q'!F15</f>
        <v>39783.018546382402</v>
      </c>
      <c r="G14">
        <f>'Table-Q'!G15</f>
        <v>40065.261000001236</v>
      </c>
      <c r="H14">
        <f>'Table-Q'!H15</f>
        <v>39947</v>
      </c>
      <c r="I14">
        <f>'Table-Q'!O15</f>
        <v>38773.44927413718</v>
      </c>
      <c r="J14" s="118"/>
      <c r="M14" t="s">
        <v>504</v>
      </c>
      <c r="N14" s="115">
        <v>39665</v>
      </c>
      <c r="O14" s="115">
        <v>39181</v>
      </c>
      <c r="P14" s="115">
        <v>42648</v>
      </c>
      <c r="Q14" s="115">
        <v>39997</v>
      </c>
      <c r="R14" s="115">
        <v>44077</v>
      </c>
      <c r="S14" s="623">
        <v>39373</v>
      </c>
      <c r="U14" s="118">
        <f t="shared" si="0"/>
        <v>0.11993092214043381</v>
      </c>
    </row>
    <row r="15" spans="1:21">
      <c r="A15">
        <f>'Table-Q'!A16</f>
        <v>0</v>
      </c>
      <c r="B15" t="s">
        <v>505</v>
      </c>
      <c r="C15">
        <f>'Table-Q'!C16</f>
        <v>32236.979468446429</v>
      </c>
      <c r="D15">
        <f>'Table-Q'!D16</f>
        <v>30547</v>
      </c>
      <c r="E15">
        <f>'Table-Q'!E16</f>
        <v>30548</v>
      </c>
      <c r="F15">
        <f>'Table-Q'!F16</f>
        <v>31145.113646751332</v>
      </c>
      <c r="G15">
        <f>'Table-Q'!G16</f>
        <v>31586.592000001216</v>
      </c>
      <c r="H15">
        <f>'Table-Q'!H16</f>
        <v>31742</v>
      </c>
      <c r="I15">
        <f>'Table-Q'!O16</f>
        <v>31355.340879914918</v>
      </c>
      <c r="J15" s="118"/>
      <c r="M15" t="s">
        <v>505</v>
      </c>
      <c r="N15" s="115">
        <v>32236.979468446429</v>
      </c>
      <c r="O15" s="115">
        <v>30394</v>
      </c>
      <c r="P15" s="115">
        <v>33326</v>
      </c>
      <c r="Q15" s="115">
        <v>31447</v>
      </c>
      <c r="R15" s="115">
        <v>31862</v>
      </c>
      <c r="S15" s="623">
        <v>31627</v>
      </c>
      <c r="U15" s="118">
        <f t="shared" si="0"/>
        <v>9.2156348803324434E-2</v>
      </c>
    </row>
    <row r="16" spans="1:21">
      <c r="A16">
        <f>'Table-Q'!A17</f>
        <v>0</v>
      </c>
      <c r="B16" t="s">
        <v>506</v>
      </c>
      <c r="C16">
        <f>'Table-Q'!C17</f>
        <v>55298.791720929417</v>
      </c>
      <c r="D16">
        <f>'Table-Q'!D17</f>
        <v>54064</v>
      </c>
      <c r="E16">
        <f>'Table-Q'!E17</f>
        <v>54016</v>
      </c>
      <c r="F16">
        <f>'Table-Q'!F17</f>
        <v>54704.710962209792</v>
      </c>
      <c r="G16">
        <f>'Table-Q'!G17</f>
        <v>54843.258000001253</v>
      </c>
      <c r="H16">
        <f>'Table-Q'!H17</f>
        <v>55068</v>
      </c>
      <c r="I16">
        <f>'Table-Q'!O17</f>
        <v>54912.288316025653</v>
      </c>
      <c r="J16" s="118"/>
      <c r="M16" t="s">
        <v>506</v>
      </c>
      <c r="N16" s="115">
        <v>55298.791720929417</v>
      </c>
      <c r="O16" s="115">
        <v>53819</v>
      </c>
      <c r="P16" s="115">
        <v>55028</v>
      </c>
      <c r="Q16" s="115">
        <v>55351</v>
      </c>
      <c r="R16" s="115">
        <v>54306</v>
      </c>
      <c r="S16" s="623">
        <v>54924</v>
      </c>
      <c r="U16" s="118">
        <f t="shared" si="0"/>
        <v>2.7962430296230589E-2</v>
      </c>
    </row>
    <row r="17" spans="1:28">
      <c r="A17">
        <f>'Table-Q'!A18</f>
        <v>0</v>
      </c>
      <c r="B17" t="s">
        <v>507</v>
      </c>
      <c r="C17">
        <f>'Table-Q'!C18</f>
        <v>32045.153568170928</v>
      </c>
      <c r="D17">
        <f>'Table-Q'!D18</f>
        <v>30846</v>
      </c>
      <c r="E17">
        <f>'Table-Q'!E18</f>
        <v>30876</v>
      </c>
      <c r="F17">
        <f>'Table-Q'!F18</f>
        <v>31012.680975386647</v>
      </c>
      <c r="G17">
        <f>'Table-Q'!G18</f>
        <v>0</v>
      </c>
      <c r="H17">
        <f>'Table-Q'!H18</f>
        <v>31413</v>
      </c>
      <c r="I17">
        <f>'Table-Q'!O18</f>
        <v>30732.144793916759</v>
      </c>
      <c r="J17" s="118"/>
      <c r="M17" t="s">
        <v>507</v>
      </c>
      <c r="N17" s="115">
        <v>32045.153568170928</v>
      </c>
      <c r="O17" s="115">
        <v>30784</v>
      </c>
      <c r="P17" s="115">
        <v>37594</v>
      </c>
      <c r="Q17" s="115">
        <v>34331</v>
      </c>
      <c r="R17" s="115"/>
      <c r="S17" s="623">
        <v>31413</v>
      </c>
      <c r="U17" s="118">
        <f t="shared" si="0"/>
        <v>0.20491414379335088</v>
      </c>
    </row>
    <row r="18" spans="1:28">
      <c r="A18">
        <f>'Table-Q'!A19</f>
        <v>0</v>
      </c>
      <c r="B18" t="s">
        <v>508</v>
      </c>
      <c r="C18">
        <f>'Table-Q'!C19</f>
        <v>32078.431863626436</v>
      </c>
      <c r="D18">
        <f>'Table-Q'!D19</f>
        <v>31668</v>
      </c>
      <c r="E18">
        <f>'Table-Q'!E19</f>
        <v>31699</v>
      </c>
      <c r="F18">
        <f>'Table-Q'!F19</f>
        <v>0</v>
      </c>
      <c r="G18">
        <f>'Table-Q'!G19</f>
        <v>0</v>
      </c>
      <c r="H18">
        <f>'Table-Q'!H19</f>
        <v>31503</v>
      </c>
      <c r="I18">
        <f>'Table-Q'!O19</f>
        <v>34997.782850431497</v>
      </c>
      <c r="J18" s="118"/>
      <c r="M18" t="s">
        <v>508</v>
      </c>
      <c r="N18" s="115">
        <v>32078.431863626436</v>
      </c>
      <c r="O18" s="115">
        <v>31632</v>
      </c>
      <c r="P18" s="115">
        <v>33629</v>
      </c>
      <c r="Q18" s="115">
        <v>34331</v>
      </c>
      <c r="R18" s="115"/>
      <c r="S18" s="623">
        <v>31503</v>
      </c>
      <c r="U18" s="118">
        <f t="shared" si="0"/>
        <v>8.6656264065204103E-2</v>
      </c>
    </row>
    <row r="19" spans="1:28">
      <c r="A19">
        <f>'Table-Q'!A20</f>
        <v>0</v>
      </c>
      <c r="B19" t="s">
        <v>509</v>
      </c>
      <c r="C19">
        <f>'Table-Q'!C20</f>
        <v>33387.007607424253</v>
      </c>
      <c r="D19">
        <f>'Table-Q'!D20</f>
        <v>32530</v>
      </c>
      <c r="E19">
        <f>'Table-Q'!E20</f>
        <v>32910</v>
      </c>
      <c r="F19">
        <f>'Table-Q'!F20</f>
        <v>32735.504626556416</v>
      </c>
      <c r="G19">
        <f>'Table-Q'!G20</f>
        <v>0</v>
      </c>
      <c r="H19">
        <f>'Table-Q'!H20</f>
        <v>33208</v>
      </c>
      <c r="I19">
        <f>'Table-Q'!O20</f>
        <v>34997.782850431497</v>
      </c>
      <c r="J19" s="118"/>
      <c r="M19" t="s">
        <v>509</v>
      </c>
      <c r="N19" s="115">
        <v>33387.007607424253</v>
      </c>
      <c r="O19" s="115">
        <v>32787</v>
      </c>
      <c r="P19" s="115">
        <v>35245</v>
      </c>
      <c r="Q19" s="115">
        <v>34331</v>
      </c>
      <c r="R19" s="115"/>
      <c r="S19" s="623">
        <v>33208</v>
      </c>
      <c r="U19" s="118">
        <f t="shared" si="0"/>
        <v>7.2739967605181199E-2</v>
      </c>
    </row>
    <row r="20" spans="1:28">
      <c r="A20">
        <f>'Table-Q'!A21</f>
        <v>0</v>
      </c>
      <c r="B20" t="s">
        <v>510</v>
      </c>
      <c r="C20">
        <f>'Table-Q'!C21</f>
        <v>32538.031318731744</v>
      </c>
      <c r="D20">
        <f>'Table-Q'!D21</f>
        <v>31932</v>
      </c>
      <c r="E20">
        <f>'Table-Q'!E21</f>
        <v>31811</v>
      </c>
      <c r="F20">
        <f>'Table-Q'!F21</f>
        <v>31772.39698072281</v>
      </c>
      <c r="G20">
        <f>'Table-Q'!G21</f>
        <v>0</v>
      </c>
      <c r="H20">
        <f>'Table-Q'!H21</f>
        <v>31818</v>
      </c>
      <c r="I20">
        <f>'Table-Q'!O21</f>
        <v>32069.005609284963</v>
      </c>
      <c r="J20" s="118"/>
      <c r="M20" t="s">
        <v>510</v>
      </c>
      <c r="N20" s="115">
        <v>32538.031318731744</v>
      </c>
      <c r="O20" s="115">
        <v>31754</v>
      </c>
      <c r="P20" s="115">
        <v>35630</v>
      </c>
      <c r="Q20" s="115">
        <v>34035</v>
      </c>
      <c r="R20" s="115"/>
      <c r="S20" s="623">
        <v>31818</v>
      </c>
      <c r="U20" s="118">
        <f t="shared" si="0"/>
        <v>0.11690542203993634</v>
      </c>
    </row>
    <row r="21" spans="1:28">
      <c r="A21">
        <f>'Table-Q'!A22</f>
        <v>0</v>
      </c>
      <c r="B21" t="s">
        <v>511</v>
      </c>
      <c r="C21">
        <f>'Table-Q'!C22</f>
        <v>33691.321017245209</v>
      </c>
      <c r="D21">
        <f>'Table-Q'!D22</f>
        <v>33032</v>
      </c>
      <c r="E21">
        <f>'Table-Q'!E22</f>
        <v>32973</v>
      </c>
      <c r="F21">
        <f>'Table-Q'!F22</f>
        <v>33031.645273495218</v>
      </c>
      <c r="G21">
        <f>'Table-Q'!G22</f>
        <v>0</v>
      </c>
      <c r="H21">
        <f>'Table-Q'!H22</f>
        <v>33248</v>
      </c>
      <c r="I21">
        <f>'Table-Q'!O22</f>
        <v>33232.179162841763</v>
      </c>
      <c r="J21" s="118"/>
      <c r="M21" t="s">
        <v>511</v>
      </c>
      <c r="N21" s="115">
        <v>32041.368754945077</v>
      </c>
      <c r="O21" s="115">
        <v>32892</v>
      </c>
      <c r="P21" s="115">
        <v>35905</v>
      </c>
      <c r="Q21" s="115">
        <v>34035</v>
      </c>
      <c r="R21" s="115"/>
      <c r="S21" s="623">
        <v>33248</v>
      </c>
      <c r="U21" s="118">
        <f t="shared" si="0"/>
        <v>0.11490601324708996</v>
      </c>
    </row>
    <row r="22" spans="1:28">
      <c r="A22">
        <f>'Table-Q'!A23</f>
        <v>0</v>
      </c>
      <c r="B22" t="s">
        <v>512</v>
      </c>
      <c r="C22">
        <f>'Table-Q'!C23</f>
        <v>22337.887016316719</v>
      </c>
      <c r="D22">
        <f>'Table-Q'!D23</f>
        <v>22817</v>
      </c>
      <c r="E22">
        <f>'Table-Q'!E23</f>
        <v>22822</v>
      </c>
      <c r="F22">
        <f>'Table-Q'!F23</f>
        <v>23034.608109790275</v>
      </c>
      <c r="G22">
        <f>'Table-Q'!G23</f>
        <v>22322.953000000023</v>
      </c>
      <c r="H22">
        <f>'Table-Q'!H23</f>
        <v>23138</v>
      </c>
      <c r="I22">
        <f>'Table-Q'!O23</f>
        <v>23053.414210332543</v>
      </c>
      <c r="J22" s="118"/>
      <c r="M22" t="s">
        <v>512</v>
      </c>
      <c r="N22" s="115">
        <v>22337.887016316719</v>
      </c>
      <c r="O22" s="115">
        <v>22802</v>
      </c>
      <c r="P22" s="115">
        <v>22808</v>
      </c>
      <c r="Q22" s="115">
        <v>23055</v>
      </c>
      <c r="R22" s="115">
        <v>22438</v>
      </c>
      <c r="S22" s="623">
        <v>23138</v>
      </c>
      <c r="U22" s="118">
        <f t="shared" si="0"/>
        <v>3.5149487647575868E-2</v>
      </c>
    </row>
    <row r="23" spans="1:28">
      <c r="A23">
        <f>'Table-Q'!A24</f>
        <v>0</v>
      </c>
      <c r="B23" t="str">
        <f>'Table-Q'!B24</f>
        <v>CE500 May-Sep</v>
      </c>
      <c r="C23">
        <f>'Table-Q'!C24</f>
        <v>17390.851076390049</v>
      </c>
      <c r="D23">
        <f>'Table-Q'!D24</f>
        <v>17872</v>
      </c>
      <c r="E23">
        <f>'Table-Q'!E24</f>
        <v>17870</v>
      </c>
      <c r="F23">
        <f>'Table-Q'!F24</f>
        <v>17996.111156143779</v>
      </c>
      <c r="G23">
        <f>'Table-Q'!G24</f>
        <v>17434.537000000029</v>
      </c>
      <c r="H23">
        <f>'Table-Q'!H24</f>
        <v>18051</v>
      </c>
      <c r="I23">
        <f>'Table-Q'!O24</f>
        <v>18030.777835579152</v>
      </c>
      <c r="J23" s="118"/>
      <c r="M23" t="s">
        <v>475</v>
      </c>
      <c r="N23" s="115">
        <v>17390.851076390049</v>
      </c>
      <c r="O23" s="115">
        <v>17854</v>
      </c>
      <c r="P23" s="115">
        <v>17854</v>
      </c>
      <c r="Q23" s="115">
        <v>18006</v>
      </c>
      <c r="R23" s="115">
        <v>17459</v>
      </c>
      <c r="S23" s="623">
        <v>18051</v>
      </c>
      <c r="U23" s="118">
        <f t="shared" si="0"/>
        <v>3.7151424043369997E-2</v>
      </c>
    </row>
    <row r="24" spans="1:28">
      <c r="A24">
        <f>'Table-Q'!A25</f>
        <v>0</v>
      </c>
      <c r="B24" t="s">
        <v>513</v>
      </c>
      <c r="C24">
        <f>'Table-Q'!C25</f>
        <v>34608.775362869957</v>
      </c>
      <c r="D24">
        <f>'Table-Q'!D25</f>
        <v>35971</v>
      </c>
      <c r="E24">
        <f>'Table-Q'!E25</f>
        <v>35970</v>
      </c>
      <c r="F24">
        <f>'Table-Q'!F25</f>
        <v>35732.483805592987</v>
      </c>
      <c r="G24">
        <f>'Table-Q'!G25</f>
        <v>34848.63700000001</v>
      </c>
      <c r="H24">
        <f>'Table-Q'!H25</f>
        <v>35845</v>
      </c>
      <c r="I24">
        <f>'Table-Q'!O25</f>
        <v>35791.072551083089</v>
      </c>
      <c r="J24" s="118"/>
      <c r="M24" t="s">
        <v>513</v>
      </c>
      <c r="N24" s="115">
        <v>34608.775362869957</v>
      </c>
      <c r="O24" s="115">
        <v>35955</v>
      </c>
      <c r="P24" s="115">
        <v>35954</v>
      </c>
      <c r="Q24" s="115">
        <v>35720</v>
      </c>
      <c r="R24" s="115">
        <v>34908</v>
      </c>
      <c r="S24" s="623">
        <v>35845</v>
      </c>
      <c r="U24" s="118">
        <f t="shared" si="0"/>
        <v>3.792346315946768E-2</v>
      </c>
    </row>
    <row r="25" spans="1:28">
      <c r="A25">
        <f>'Table-Q'!A26</f>
        <v>0</v>
      </c>
      <c r="B25" t="s">
        <v>514</v>
      </c>
      <c r="C25">
        <f>'Table-Q'!C26</f>
        <v>24986.581989315273</v>
      </c>
      <c r="D25">
        <f>'Table-Q'!D26</f>
        <v>25389</v>
      </c>
      <c r="E25">
        <f>'Table-Q'!E26</f>
        <v>25390</v>
      </c>
      <c r="F25">
        <f>'Table-Q'!F26</f>
        <v>25017.177618583835</v>
      </c>
      <c r="G25">
        <f>'Table-Q'!G26</f>
        <v>25131.070000000262</v>
      </c>
      <c r="H25">
        <f>'Table-Q'!H26</f>
        <v>25781</v>
      </c>
      <c r="I25">
        <f>'Table-Q'!O26</f>
        <v>25788.215194031163</v>
      </c>
      <c r="J25" s="118"/>
      <c r="M25" t="s">
        <v>514</v>
      </c>
      <c r="N25" s="115">
        <v>24986.581989315273</v>
      </c>
      <c r="O25" s="115">
        <v>26043</v>
      </c>
      <c r="P25" s="115">
        <v>27201</v>
      </c>
      <c r="Q25" s="115">
        <v>24051</v>
      </c>
      <c r="R25" s="115">
        <v>25161</v>
      </c>
      <c r="S25" s="623">
        <v>25781</v>
      </c>
      <c r="U25" s="118">
        <f t="shared" si="0"/>
        <v>0.1233491591478259</v>
      </c>
    </row>
    <row r="26" spans="1:28">
      <c r="A26">
        <f>'Table-Q'!A27</f>
        <v>0</v>
      </c>
      <c r="B26" t="s">
        <v>515</v>
      </c>
      <c r="C26">
        <f>'Table-Q'!C27</f>
        <v>23544.160692124755</v>
      </c>
      <c r="D26">
        <f>'Table-Q'!D27</f>
        <v>24293</v>
      </c>
      <c r="E26">
        <f>'Table-Q'!E27</f>
        <v>24307</v>
      </c>
      <c r="F26">
        <f>'Table-Q'!F27</f>
        <v>24077.724718093501</v>
      </c>
      <c r="G26">
        <f>'Table-Q'!G27</f>
        <v>23619.743999999955</v>
      </c>
      <c r="H26">
        <f>'Table-Q'!H27</f>
        <v>24360</v>
      </c>
      <c r="I26">
        <f>'Table-Q'!O27</f>
        <v>24362.730551355835</v>
      </c>
      <c r="J26" s="118"/>
      <c r="M26" t="s">
        <v>515</v>
      </c>
      <c r="N26" s="115">
        <v>23544.160692124755</v>
      </c>
      <c r="O26" s="115">
        <v>24424</v>
      </c>
      <c r="P26" s="115">
        <v>24462</v>
      </c>
      <c r="Q26" s="115">
        <v>24027</v>
      </c>
      <c r="R26" s="115">
        <v>23741</v>
      </c>
      <c r="S26" s="623">
        <v>24360</v>
      </c>
      <c r="U26" s="118">
        <f t="shared" si="0"/>
        <v>3.8095641372887803E-2</v>
      </c>
    </row>
    <row r="27" spans="1:28">
      <c r="A27">
        <f>'Table-Q'!A28</f>
        <v>0</v>
      </c>
      <c r="B27" t="s">
        <v>516</v>
      </c>
      <c r="C27">
        <f>'Table-Q'!C28</f>
        <v>20320.873963030244</v>
      </c>
      <c r="D27">
        <f>'Table-Q'!D28</f>
        <v>20408</v>
      </c>
      <c r="E27">
        <f>'Table-Q'!E28</f>
        <v>20421</v>
      </c>
      <c r="F27">
        <f>'Table-Q'!F28</f>
        <v>20701.560304430714</v>
      </c>
      <c r="G27">
        <f>'Table-Q'!G28</f>
        <v>20241.712999999996</v>
      </c>
      <c r="H27">
        <f>'Table-Q'!H28</f>
        <v>21323</v>
      </c>
      <c r="I27">
        <f>'Table-Q'!O28</f>
        <v>20760.960949552937</v>
      </c>
      <c r="J27" s="118"/>
      <c r="M27" t="s">
        <v>516</v>
      </c>
      <c r="N27" s="115">
        <v>20320.873963030244</v>
      </c>
      <c r="O27" s="115">
        <v>20077</v>
      </c>
      <c r="P27" s="115">
        <v>20074</v>
      </c>
      <c r="Q27" s="115">
        <v>20718</v>
      </c>
      <c r="R27" s="115">
        <v>20303</v>
      </c>
      <c r="S27" s="623">
        <v>21323</v>
      </c>
      <c r="U27" s="118">
        <f t="shared" si="0"/>
        <v>6.1018171008218582E-2</v>
      </c>
    </row>
    <row r="28" spans="1:28">
      <c r="A28">
        <f>'Table-Q'!A29</f>
        <v>0</v>
      </c>
      <c r="B28" t="s">
        <v>517</v>
      </c>
      <c r="C28">
        <f>'Table-Q'!C29</f>
        <v>17281.271045603677</v>
      </c>
      <c r="D28">
        <f>'Table-Q'!D29</f>
        <v>17540</v>
      </c>
      <c r="E28">
        <f>'Table-Q'!E29</f>
        <v>17537</v>
      </c>
      <c r="F28">
        <f>'Table-Q'!F29</f>
        <v>17741.943188338209</v>
      </c>
      <c r="G28">
        <f>'Table-Q'!G29</f>
        <v>17442.46800000007</v>
      </c>
      <c r="H28">
        <f>'Table-Q'!H29</f>
        <v>17875</v>
      </c>
      <c r="I28">
        <f>'Table-Q'!O29</f>
        <v>18434.560122231742</v>
      </c>
      <c r="J28" s="118"/>
      <c r="M28" t="s">
        <v>517</v>
      </c>
      <c r="N28" s="115">
        <v>17281.271045603677</v>
      </c>
      <c r="O28" s="115">
        <v>17558</v>
      </c>
      <c r="P28" s="115">
        <v>17548</v>
      </c>
      <c r="Q28" s="115">
        <v>17738</v>
      </c>
      <c r="R28" s="115">
        <v>17447</v>
      </c>
      <c r="S28" s="623">
        <v>17875</v>
      </c>
      <c r="U28" s="118">
        <f t="shared" si="0"/>
        <v>3.3783460596503161E-2</v>
      </c>
    </row>
    <row r="29" spans="1:28">
      <c r="A29">
        <f>'Table-Q'!A30</f>
        <v>0</v>
      </c>
      <c r="B29" t="s">
        <v>518</v>
      </c>
      <c r="C29">
        <f>'Table-Q'!C30</f>
        <v>19430.378480857089</v>
      </c>
      <c r="D29">
        <f>'Table-Q'!D30</f>
        <v>19878</v>
      </c>
      <c r="E29">
        <f>'Table-Q'!E30</f>
        <v>19874</v>
      </c>
      <c r="F29">
        <f>'Table-Q'!F30</f>
        <v>19061.112503659155</v>
      </c>
      <c r="G29">
        <f>'Table-Q'!G30</f>
        <v>19536.572000000106</v>
      </c>
      <c r="H29">
        <f>'Table-Q'!H30</f>
        <v>20164</v>
      </c>
      <c r="I29">
        <f>'Table-Q'!O30</f>
        <v>20230.768784891832</v>
      </c>
      <c r="J29" s="118"/>
      <c r="M29" t="s">
        <v>518</v>
      </c>
      <c r="N29" s="115">
        <v>19430.378480857089</v>
      </c>
      <c r="O29" s="115">
        <v>20145</v>
      </c>
      <c r="P29" s="115">
        <v>21685</v>
      </c>
      <c r="Q29" s="115">
        <v>17789</v>
      </c>
      <c r="R29" s="115">
        <v>19566</v>
      </c>
      <c r="S29" s="623">
        <v>20164</v>
      </c>
      <c r="U29" s="118">
        <f t="shared" si="0"/>
        <v>0.19680183798711626</v>
      </c>
    </row>
    <row r="30" spans="1:28">
      <c r="A30">
        <f>'Table-Q'!A31</f>
        <v>0</v>
      </c>
      <c r="B30" t="s">
        <v>519</v>
      </c>
      <c r="C30">
        <f>'Table-Q'!C31</f>
        <v>15687.079578945253</v>
      </c>
      <c r="D30">
        <f>'Table-Q'!D31</f>
        <v>15802</v>
      </c>
      <c r="E30">
        <f>'Table-Q'!E31</f>
        <v>15791</v>
      </c>
      <c r="F30">
        <f>'Table-Q'!F31</f>
        <v>16635.725867238158</v>
      </c>
      <c r="G30">
        <f>'Table-Q'!G31</f>
        <v>15791.080999999982</v>
      </c>
      <c r="H30">
        <f>'Table-Q'!H31</f>
        <v>16339</v>
      </c>
      <c r="I30">
        <f>'Table-Q'!O31</f>
        <v>17012.08780708546</v>
      </c>
      <c r="J30" s="118"/>
      <c r="M30" t="s">
        <v>519</v>
      </c>
      <c r="N30" s="115">
        <v>15687.079578945253</v>
      </c>
      <c r="O30" s="115">
        <v>15741</v>
      </c>
      <c r="P30" s="115">
        <v>15740</v>
      </c>
      <c r="Q30" s="115">
        <v>16643</v>
      </c>
      <c r="R30" s="115">
        <v>15781</v>
      </c>
      <c r="S30" s="623">
        <v>16339</v>
      </c>
      <c r="U30" s="118">
        <f t="shared" si="0"/>
        <v>5.9787949343450331E-2</v>
      </c>
    </row>
    <row r="31" spans="1:28">
      <c r="B31" t="str">
        <f>'Table-Q'!B32</f>
        <v>Energy Consumption, Compressor (kWh,e)</v>
      </c>
      <c r="C31">
        <f>'Table-Q'!C32</f>
        <v>0</v>
      </c>
      <c r="D31">
        <f>'Table-Q'!D32</f>
        <v>0</v>
      </c>
      <c r="E31">
        <f>'Table-Q'!E32</f>
        <v>0</v>
      </c>
      <c r="F31">
        <f>'Table-Q'!F32</f>
        <v>0</v>
      </c>
      <c r="G31">
        <f>'Table-Q'!G32</f>
        <v>0</v>
      </c>
      <c r="H31">
        <f>'Table-Q'!H32</f>
        <v>0</v>
      </c>
      <c r="I31">
        <f>'Table-Q'!O32</f>
        <v>0</v>
      </c>
      <c r="X31" s="115"/>
      <c r="Y31" s="115"/>
      <c r="Z31" s="115"/>
      <c r="AA31" s="115"/>
      <c r="AB31" s="115"/>
    </row>
    <row r="32" spans="1:28">
      <c r="B32">
        <f>'Table-Q'!B33</f>
        <v>0</v>
      </c>
      <c r="C32" t="str">
        <f>'Table-Q'!C33</f>
        <v>TRNSYS</v>
      </c>
      <c r="D32" t="str">
        <f>'Table-Q'!D33</f>
        <v>DOE-2.2</v>
      </c>
      <c r="E32" t="str">
        <f>'Table-Q'!E33</f>
        <v>DOE21E-E</v>
      </c>
      <c r="F32" t="str">
        <f>'Table-Q'!F33</f>
        <v>EnergyPlus</v>
      </c>
      <c r="G32" t="str">
        <f>'Table-Q'!G33</f>
        <v>CODYRUN</v>
      </c>
      <c r="H32" t="str">
        <f>'Table-Q'!H33</f>
        <v>HOT3000</v>
      </c>
      <c r="I32" t="str">
        <f>'Table-Q'!O33</f>
        <v>Tested Prg</v>
      </c>
      <c r="X32" s="115"/>
      <c r="Y32" s="115"/>
      <c r="Z32" s="115"/>
      <c r="AA32" s="115"/>
      <c r="AB32" s="115"/>
    </row>
    <row r="33" spans="2:28">
      <c r="B33" t="str">
        <f>'Table-Q'!B34</f>
        <v>Case</v>
      </c>
      <c r="C33" t="s">
        <v>434</v>
      </c>
      <c r="D33" t="s">
        <v>435</v>
      </c>
      <c r="E33" t="s">
        <v>438</v>
      </c>
      <c r="F33" t="s">
        <v>548</v>
      </c>
      <c r="G33" t="s">
        <v>436</v>
      </c>
      <c r="H33" t="s">
        <v>437</v>
      </c>
      <c r="I33" t="str">
        <f>'Table-Q'!O33</f>
        <v>Tested Prg</v>
      </c>
      <c r="X33" s="115"/>
      <c r="Y33" s="115"/>
      <c r="Z33" s="115"/>
      <c r="AA33" s="115"/>
      <c r="AB33" s="115"/>
    </row>
    <row r="34" spans="2:28">
      <c r="B34" t="s">
        <v>500</v>
      </c>
      <c r="C34">
        <f>'Table-Q'!C35</f>
        <v>22353.534309268729</v>
      </c>
      <c r="D34">
        <f>'Table-Q'!D35</f>
        <v>21569</v>
      </c>
      <c r="E34">
        <f>'Table-Q'!E35</f>
        <v>21573</v>
      </c>
      <c r="F34">
        <f>'Table-Q'!F35</f>
        <v>0</v>
      </c>
      <c r="G34">
        <f>'Table-Q'!G35</f>
        <v>21770.00099999996</v>
      </c>
      <c r="H34">
        <f>'Table-Q'!H35</f>
        <v>21876</v>
      </c>
      <c r="I34">
        <f>'Table-Q'!O35</f>
        <v>24135.69092147077</v>
      </c>
      <c r="X34" s="115"/>
      <c r="Y34" s="115"/>
      <c r="Z34" s="115"/>
      <c r="AA34" s="115"/>
      <c r="AB34" s="115"/>
    </row>
    <row r="35" spans="2:28">
      <c r="B35" t="s">
        <v>501</v>
      </c>
      <c r="C35">
        <f>'Table-Q'!C36</f>
        <v>26339.625369982768</v>
      </c>
      <c r="D35">
        <f>'Table-Q'!D36</f>
        <v>25813</v>
      </c>
      <c r="E35">
        <f>'Table-Q'!E36</f>
        <v>25817</v>
      </c>
      <c r="F35">
        <f>'Table-Q'!F36</f>
        <v>0</v>
      </c>
      <c r="G35">
        <f>'Table-Q'!G36</f>
        <v>25936.82099999996</v>
      </c>
      <c r="H35">
        <f>'Table-Q'!H36</f>
        <v>26053</v>
      </c>
      <c r="I35">
        <f>'Table-Q'!O36</f>
        <v>28531.046942810219</v>
      </c>
      <c r="X35" s="115"/>
      <c r="Y35" s="115"/>
      <c r="Z35" s="115"/>
      <c r="AA35" s="115"/>
      <c r="AB35" s="115"/>
    </row>
    <row r="36" spans="2:28">
      <c r="B36" t="s">
        <v>502</v>
      </c>
      <c r="C36">
        <f>'Table-Q'!C37</f>
        <v>26433.137388696625</v>
      </c>
      <c r="D36">
        <f>'Table-Q'!D37</f>
        <v>25250</v>
      </c>
      <c r="E36">
        <f>'Table-Q'!E37</f>
        <v>25294</v>
      </c>
      <c r="F36">
        <f>'Table-Q'!F37</f>
        <v>0</v>
      </c>
      <c r="G36">
        <f>'Table-Q'!G37</f>
        <v>25846.026000000074</v>
      </c>
      <c r="H36">
        <f>'Table-Q'!H37</f>
        <v>25912</v>
      </c>
      <c r="I36">
        <f>'Table-Q'!O37</f>
        <v>28463.061609859742</v>
      </c>
      <c r="X36" s="115"/>
      <c r="Y36" s="115"/>
      <c r="Z36" s="115"/>
      <c r="AA36" s="115"/>
      <c r="AB36" s="115"/>
    </row>
    <row r="37" spans="2:28">
      <c r="B37" t="s">
        <v>503</v>
      </c>
      <c r="C37">
        <f>'Table-Q'!C38</f>
        <v>27299.732074423395</v>
      </c>
      <c r="D37">
        <f>'Table-Q'!D38</f>
        <v>26172</v>
      </c>
      <c r="E37">
        <f>'Table-Q'!E38</f>
        <v>25925</v>
      </c>
      <c r="F37">
        <f>'Table-Q'!F38</f>
        <v>0</v>
      </c>
      <c r="G37">
        <f>'Table-Q'!G38</f>
        <v>26927.732999999924</v>
      </c>
      <c r="H37">
        <f>'Table-Q'!H38</f>
        <v>26775</v>
      </c>
      <c r="I37">
        <f>'Table-Q'!O38</f>
        <v>27752.206621174992</v>
      </c>
      <c r="X37" s="115"/>
      <c r="Y37" s="115"/>
      <c r="Z37" s="115"/>
      <c r="AA37" s="115"/>
      <c r="AB37" s="115"/>
    </row>
    <row r="38" spans="2:28">
      <c r="B38" t="s">
        <v>504</v>
      </c>
      <c r="C38">
        <f>'Table-Q'!C39</f>
        <v>26962.93733737541</v>
      </c>
      <c r="D38">
        <f>'Table-Q'!D39</f>
        <v>25829</v>
      </c>
      <c r="E38">
        <f>'Table-Q'!E39</f>
        <v>25745</v>
      </c>
      <c r="F38">
        <f>'Table-Q'!F39</f>
        <v>0</v>
      </c>
      <c r="G38">
        <f>'Table-Q'!G39</f>
        <v>26472.789999999939</v>
      </c>
      <c r="H38">
        <f>'Table-Q'!H39</f>
        <v>26400</v>
      </c>
      <c r="I38">
        <f>'Table-Q'!O39</f>
        <v>27911.357345175169</v>
      </c>
      <c r="X38" s="115"/>
      <c r="Y38" s="115"/>
      <c r="Z38" s="115"/>
      <c r="AA38" s="115"/>
      <c r="AB38" s="115"/>
    </row>
    <row r="39" spans="2:28">
      <c r="B39" t="s">
        <v>505</v>
      </c>
      <c r="C39">
        <f>'Table-Q'!C40</f>
        <v>19316.840364594198</v>
      </c>
      <c r="D39">
        <f>'Table-Q'!D40</f>
        <v>17802</v>
      </c>
      <c r="E39">
        <f>'Table-Q'!E40</f>
        <v>17801</v>
      </c>
      <c r="F39">
        <f>'Table-Q'!F40</f>
        <v>0</v>
      </c>
      <c r="G39">
        <f>'Table-Q'!G40</f>
        <v>18738.054999999913</v>
      </c>
      <c r="H39">
        <f>'Table-Q'!H40</f>
        <v>18891</v>
      </c>
      <c r="I39">
        <f>'Table-Q'!O40</f>
        <v>20493.248950954385</v>
      </c>
      <c r="X39" s="115"/>
      <c r="Y39" s="115"/>
      <c r="Z39" s="115"/>
      <c r="AA39" s="115"/>
      <c r="AB39" s="115"/>
    </row>
    <row r="40" spans="2:28">
      <c r="B40" t="s">
        <v>506</v>
      </c>
      <c r="C40">
        <f>'Table-Q'!C41</f>
        <v>40105.839879967134</v>
      </c>
      <c r="D40">
        <f>'Table-Q'!D41</f>
        <v>38999</v>
      </c>
      <c r="E40">
        <f>'Table-Q'!E41</f>
        <v>38955</v>
      </c>
      <c r="F40">
        <f>'Table-Q'!F41</f>
        <v>0</v>
      </c>
      <c r="G40">
        <f>'Table-Q'!G41</f>
        <v>39697.162000000208</v>
      </c>
      <c r="H40">
        <f>'Table-Q'!H41</f>
        <v>39941</v>
      </c>
      <c r="I40">
        <f>'Table-Q'!O41</f>
        <v>44050.196387062133</v>
      </c>
      <c r="X40" s="115"/>
      <c r="Y40" s="115"/>
      <c r="Z40" s="115"/>
      <c r="AA40" s="115"/>
      <c r="AB40" s="115"/>
    </row>
    <row r="41" spans="2:28">
      <c r="B41" t="s">
        <v>507</v>
      </c>
      <c r="C41">
        <f>'Table-Q'!C42</f>
        <v>19178.948737703857</v>
      </c>
      <c r="D41">
        <f>'Table-Q'!D42</f>
        <v>18106</v>
      </c>
      <c r="E41">
        <f>'Table-Q'!E42</f>
        <v>18131</v>
      </c>
      <c r="F41">
        <f>'Table-Q'!F42</f>
        <v>0</v>
      </c>
      <c r="G41">
        <f>'Table-Q'!G42</f>
        <v>0</v>
      </c>
      <c r="H41">
        <f>'Table-Q'!H42</f>
        <v>18629</v>
      </c>
      <c r="I41">
        <f>'Table-Q'!O42</f>
        <v>19870.052864956608</v>
      </c>
      <c r="X41" s="115"/>
      <c r="Y41" s="115"/>
      <c r="Z41" s="115"/>
      <c r="AA41" s="115"/>
      <c r="AB41" s="115"/>
    </row>
    <row r="42" spans="2:28">
      <c r="B42" t="s">
        <v>508</v>
      </c>
      <c r="C42">
        <f>'Table-Q'!C43</f>
        <v>19204.494365578117</v>
      </c>
      <c r="D42">
        <f>'Table-Q'!D43</f>
        <v>18823</v>
      </c>
      <c r="E42">
        <f>'Table-Q'!E43</f>
        <v>18850</v>
      </c>
      <c r="F42">
        <f>'Table-Q'!F43</f>
        <v>0</v>
      </c>
      <c r="G42">
        <f>'Table-Q'!G43</f>
        <v>0</v>
      </c>
      <c r="H42">
        <f>'Table-Q'!H43</f>
        <v>18685</v>
      </c>
      <c r="I42">
        <f>'Table-Q'!O43</f>
        <v>24135.69092147077</v>
      </c>
      <c r="X42" s="115"/>
      <c r="Y42" s="115"/>
      <c r="Z42" s="115"/>
      <c r="AA42" s="115"/>
      <c r="AB42" s="115"/>
    </row>
    <row r="43" spans="2:28">
      <c r="B43" t="s">
        <v>509</v>
      </c>
      <c r="C43">
        <f>'Table-Q'!C44</f>
        <v>20358.585393713744</v>
      </c>
      <c r="D43">
        <f>'Table-Q'!D44</f>
        <v>19596</v>
      </c>
      <c r="E43">
        <f>'Table-Q'!E44</f>
        <v>19934</v>
      </c>
      <c r="F43">
        <f>'Table-Q'!F44</f>
        <v>0</v>
      </c>
      <c r="G43">
        <f>'Table-Q'!G44</f>
        <v>0</v>
      </c>
      <c r="H43">
        <f>'Table-Q'!H44</f>
        <v>20214</v>
      </c>
      <c r="I43">
        <f>'Table-Q'!O44</f>
        <v>24135.69092147077</v>
      </c>
      <c r="X43" s="115"/>
      <c r="Y43" s="115"/>
      <c r="Z43" s="115"/>
      <c r="AA43" s="115"/>
      <c r="AB43" s="115"/>
    </row>
    <row r="44" spans="2:28">
      <c r="B44" t="s">
        <v>510</v>
      </c>
      <c r="C44">
        <f>'Table-Q'!C45</f>
        <v>19598.621063024904</v>
      </c>
      <c r="D44">
        <f>'Table-Q'!D45</f>
        <v>19059</v>
      </c>
      <c r="E44">
        <f>'Table-Q'!E45</f>
        <v>18951</v>
      </c>
      <c r="F44">
        <f>'Table-Q'!F45</f>
        <v>0</v>
      </c>
      <c r="G44">
        <f>'Table-Q'!G45</f>
        <v>0</v>
      </c>
      <c r="H44">
        <f>'Table-Q'!H45</f>
        <v>18966</v>
      </c>
      <c r="I44">
        <f>'Table-Q'!O45</f>
        <v>21206.913680324778</v>
      </c>
      <c r="X44" s="115"/>
      <c r="Y44" s="115"/>
      <c r="Z44" s="115"/>
      <c r="AA44" s="115"/>
      <c r="AB44" s="115"/>
    </row>
    <row r="45" spans="2:28">
      <c r="B45" t="s">
        <v>511</v>
      </c>
      <c r="C45">
        <f>'Table-Q'!C46</f>
        <v>20629.133255656114</v>
      </c>
      <c r="D45">
        <f>'Table-Q'!D46</f>
        <v>20042</v>
      </c>
      <c r="E45">
        <f>'Table-Q'!E46</f>
        <v>19989</v>
      </c>
      <c r="F45">
        <f>'Table-Q'!F46</f>
        <v>0</v>
      </c>
      <c r="G45">
        <f>'Table-Q'!G46</f>
        <v>0</v>
      </c>
      <c r="H45">
        <f>'Table-Q'!H46</f>
        <v>20249</v>
      </c>
      <c r="I45">
        <f>'Table-Q'!O46</f>
        <v>22370.087233881408</v>
      </c>
      <c r="X45" s="115"/>
      <c r="Y45" s="115"/>
      <c r="Z45" s="115"/>
      <c r="AA45" s="115"/>
      <c r="AB45" s="115"/>
    </row>
    <row r="46" spans="2:28">
      <c r="B46" t="s">
        <v>512</v>
      </c>
      <c r="C46">
        <f>'Table-Q'!C47</f>
        <v>17854.295557848422</v>
      </c>
      <c r="D46">
        <f>'Table-Q'!D47</f>
        <v>18473</v>
      </c>
      <c r="E46">
        <f>'Table-Q'!E47</f>
        <v>18478</v>
      </c>
      <c r="F46">
        <f>'Table-Q'!F47</f>
        <v>0</v>
      </c>
      <c r="G46">
        <f>'Table-Q'!G47</f>
        <v>17857.852000000032</v>
      </c>
      <c r="H46">
        <f>'Table-Q'!H47</f>
        <v>18522</v>
      </c>
      <c r="I46">
        <f>'Table-Q'!O47</f>
        <v>20423.777478614225</v>
      </c>
      <c r="X46" s="115"/>
      <c r="Y46" s="115"/>
      <c r="Z46" s="115"/>
      <c r="AA46" s="115"/>
      <c r="AB46" s="115"/>
    </row>
    <row r="47" spans="2:28">
      <c r="B47" t="str">
        <f>'Table-Q'!B48</f>
        <v>CE500 May-Sep</v>
      </c>
      <c r="C47">
        <f>'Table-Q'!C48</f>
        <v>13942.147864083752</v>
      </c>
      <c r="D47">
        <f>'Table-Q'!D48</f>
        <v>14508</v>
      </c>
      <c r="E47">
        <f>'Table-Q'!E48</f>
        <v>14506</v>
      </c>
      <c r="F47">
        <f>'Table-Q'!F48</f>
        <v>0</v>
      </c>
      <c r="G47">
        <f>'Table-Q'!G48</f>
        <v>13988.512000000033</v>
      </c>
      <c r="H47">
        <f>'Table-Q'!H48</f>
        <v>14491</v>
      </c>
      <c r="I47">
        <f>'Table-Q'!O48</f>
        <v>16000.004252944744</v>
      </c>
      <c r="X47" s="115"/>
      <c r="Y47" s="115"/>
      <c r="Z47" s="115"/>
      <c r="AA47" s="115"/>
      <c r="AB47" s="115"/>
    </row>
    <row r="48" spans="2:28">
      <c r="B48" t="s">
        <v>513</v>
      </c>
      <c r="C48">
        <f>'Table-Q'!C49</f>
        <v>27747.878980448822</v>
      </c>
      <c r="D48">
        <f>'Table-Q'!D49</f>
        <v>28811</v>
      </c>
      <c r="E48">
        <f>'Table-Q'!E49</f>
        <v>28810</v>
      </c>
      <c r="F48">
        <f>'Table-Q'!F49</f>
        <v>0</v>
      </c>
      <c r="G48">
        <f>'Table-Q'!G49</f>
        <v>27901.95700000002</v>
      </c>
      <c r="H48">
        <f>'Table-Q'!H49</f>
        <v>28721</v>
      </c>
      <c r="I48">
        <f>'Table-Q'!O49</f>
        <v>31725.211952393744</v>
      </c>
      <c r="X48" s="115"/>
      <c r="Y48" s="115"/>
      <c r="Z48" s="115"/>
      <c r="AA48" s="115"/>
      <c r="AB48" s="115"/>
    </row>
    <row r="49" spans="2:28">
      <c r="B49" t="s">
        <v>514</v>
      </c>
      <c r="C49">
        <f>'Table-Q'!C50</f>
        <v>19521.276662968372</v>
      </c>
      <c r="D49">
        <f>'Table-Q'!D50</f>
        <v>20121</v>
      </c>
      <c r="E49">
        <f>'Table-Q'!E50</f>
        <v>20126</v>
      </c>
      <c r="F49">
        <f>'Table-Q'!F50</f>
        <v>0</v>
      </c>
      <c r="G49">
        <f>'Table-Q'!G50</f>
        <v>19654.972000000191</v>
      </c>
      <c r="H49">
        <f>'Table-Q'!H50</f>
        <v>20185</v>
      </c>
      <c r="I49">
        <f>'Table-Q'!O50</f>
        <v>22648.597254662691</v>
      </c>
      <c r="X49" s="115"/>
      <c r="Y49" s="115"/>
      <c r="Z49" s="115"/>
      <c r="AA49" s="115"/>
      <c r="AB49" s="115"/>
    </row>
    <row r="50" spans="2:28">
      <c r="B50" t="s">
        <v>515</v>
      </c>
      <c r="C50">
        <f>'Table-Q'!C51</f>
        <v>18620.310806459944</v>
      </c>
      <c r="D50">
        <f>'Table-Q'!D51</f>
        <v>19407</v>
      </c>
      <c r="E50">
        <f>'Table-Q'!E51</f>
        <v>19418</v>
      </c>
      <c r="F50">
        <f>'Table-Q'!F51</f>
        <v>0</v>
      </c>
      <c r="G50">
        <f>'Table-Q'!G51</f>
        <v>18689.798999999959</v>
      </c>
      <c r="H50">
        <f>'Table-Q'!H51</f>
        <v>19281</v>
      </c>
      <c r="I50">
        <f>'Table-Q'!O51</f>
        <v>21484.759355393882</v>
      </c>
      <c r="X50" s="115"/>
      <c r="Y50" s="115"/>
      <c r="Z50" s="115"/>
      <c r="AA50" s="115"/>
      <c r="AB50" s="115"/>
    </row>
    <row r="51" spans="2:28">
      <c r="B51" t="s">
        <v>516</v>
      </c>
      <c r="C51">
        <f>'Table-Q'!C52</f>
        <v>16557.874829804307</v>
      </c>
      <c r="D51">
        <f>'Table-Q'!D52</f>
        <v>16880</v>
      </c>
      <c r="E51">
        <f>'Table-Q'!E52</f>
        <v>16893</v>
      </c>
      <c r="F51">
        <f>'Table-Q'!F52</f>
        <v>0</v>
      </c>
      <c r="G51">
        <f>'Table-Q'!G52</f>
        <v>16506.801999999989</v>
      </c>
      <c r="H51">
        <f>'Table-Q'!H52</f>
        <v>17443</v>
      </c>
      <c r="I51">
        <f>'Table-Q'!O52</f>
        <v>18569.464746657719</v>
      </c>
      <c r="X51" s="115"/>
      <c r="Y51" s="115"/>
      <c r="Z51" s="115"/>
      <c r="AA51" s="115"/>
      <c r="AB51" s="115"/>
    </row>
    <row r="52" spans="2:28">
      <c r="B52" t="s">
        <v>517</v>
      </c>
      <c r="C52">
        <f>'Table-Q'!C53</f>
        <v>13656.995123440021</v>
      </c>
      <c r="D52">
        <f>'Table-Q'!D53</f>
        <v>14127</v>
      </c>
      <c r="E52">
        <f>'Table-Q'!E53</f>
        <v>14124</v>
      </c>
      <c r="F52">
        <f>'Table-Q'!F53</f>
        <v>0</v>
      </c>
      <c r="G52">
        <f>'Table-Q'!G53</f>
        <v>13855.928000000073</v>
      </c>
      <c r="H52">
        <f>'Table-Q'!H53</f>
        <v>14172</v>
      </c>
      <c r="I52">
        <f>'Table-Q'!O53</f>
        <v>16229.638068334127</v>
      </c>
      <c r="X52" s="115"/>
      <c r="Y52" s="115"/>
      <c r="Z52" s="115"/>
      <c r="AA52" s="115"/>
      <c r="AB52" s="115"/>
    </row>
    <row r="53" spans="2:28">
      <c r="B53" t="s">
        <v>518</v>
      </c>
      <c r="C53">
        <f>'Table-Q'!C54</f>
        <v>15020.743269785731</v>
      </c>
      <c r="D53">
        <f>'Table-Q'!D54</f>
        <v>15680</v>
      </c>
      <c r="E53">
        <f>'Table-Q'!E54</f>
        <v>15677</v>
      </c>
      <c r="F53">
        <f>'Table-Q'!F54</f>
        <v>0</v>
      </c>
      <c r="G53">
        <f>'Table-Q'!G54</f>
        <v>15163.82</v>
      </c>
      <c r="H53">
        <f>'Table-Q'!H54</f>
        <v>15664</v>
      </c>
      <c r="I53">
        <f>'Table-Q'!O54</f>
        <v>17716.797725405944</v>
      </c>
      <c r="X53" s="115"/>
      <c r="Y53" s="115"/>
      <c r="Z53" s="115"/>
      <c r="AA53" s="115"/>
      <c r="AB53" s="115"/>
    </row>
    <row r="54" spans="2:28">
      <c r="B54" t="s">
        <v>519</v>
      </c>
      <c r="C54">
        <f>'Table-Q'!C55</f>
        <v>12621.868518963793</v>
      </c>
      <c r="D54">
        <f>'Table-Q'!D55</f>
        <v>12967</v>
      </c>
      <c r="E54">
        <f>'Table-Q'!E55</f>
        <v>12957</v>
      </c>
      <c r="F54">
        <f>'Table-Q'!F55</f>
        <v>0</v>
      </c>
      <c r="G54">
        <f>'Table-Q'!G55</f>
        <v>12750.622999999985</v>
      </c>
      <c r="H54">
        <f>'Table-Q'!H55</f>
        <v>13215</v>
      </c>
      <c r="I54">
        <f>'Table-Q'!O55</f>
        <v>15068.844007626718</v>
      </c>
      <c r="X54" s="115"/>
      <c r="Y54" s="115"/>
      <c r="Z54" s="115"/>
      <c r="AA54" s="115"/>
      <c r="AB54" s="115"/>
    </row>
    <row r="55" spans="2:28">
      <c r="X55" s="115"/>
      <c r="Y55" s="115"/>
      <c r="Z55" s="115"/>
      <c r="AA55" s="115"/>
      <c r="AB55" s="115"/>
    </row>
    <row r="56" spans="2:28">
      <c r="X56" s="115"/>
      <c r="Y56" s="115"/>
      <c r="Z56" s="115"/>
      <c r="AA56" s="115"/>
      <c r="AB56" s="115"/>
    </row>
    <row r="57" spans="2:28">
      <c r="B57" t="str">
        <f>'Table-Q'!B58</f>
        <v>Energy Consumption, Supply Fan (kWh,e)</v>
      </c>
      <c r="C57">
        <f>'Table-Q'!C58</f>
        <v>0</v>
      </c>
      <c r="D57">
        <f>'Table-Q'!D58</f>
        <v>0</v>
      </c>
      <c r="E57">
        <f>'Table-Q'!E58</f>
        <v>0</v>
      </c>
      <c r="F57">
        <f>'Table-Q'!F58</f>
        <v>0</v>
      </c>
      <c r="G57">
        <f>'Table-Q'!G58</f>
        <v>0</v>
      </c>
      <c r="H57">
        <f>'Table-Q'!H58</f>
        <v>0</v>
      </c>
      <c r="I57">
        <f>'Table-Q'!O58</f>
        <v>0</v>
      </c>
      <c r="X57" s="115"/>
      <c r="Y57" s="115"/>
      <c r="Z57" s="115"/>
      <c r="AA57" s="115"/>
      <c r="AB57" s="115"/>
    </row>
    <row r="58" spans="2:28">
      <c r="B58">
        <f>'Table-Q'!B59</f>
        <v>0</v>
      </c>
      <c r="C58" t="str">
        <f>'Table-Q'!C59</f>
        <v>TRNSYS</v>
      </c>
      <c r="D58" t="str">
        <f>'Table-Q'!D59</f>
        <v>DOE-2.2</v>
      </c>
      <c r="E58" t="str">
        <f>'Table-Q'!E59</f>
        <v>DOE21E-E</v>
      </c>
      <c r="F58" t="str">
        <f>'Table-Q'!F59</f>
        <v>EnergyPlus</v>
      </c>
      <c r="G58" t="str">
        <f>'Table-Q'!G59</f>
        <v>CODYRUN</v>
      </c>
      <c r="H58" t="str">
        <f>'Table-Q'!H59</f>
        <v>HOT3000</v>
      </c>
      <c r="I58" t="str">
        <f>'Table-Q'!O59</f>
        <v>Tested Prg</v>
      </c>
      <c r="X58" s="115"/>
      <c r="Y58" s="115"/>
      <c r="Z58" s="115"/>
      <c r="AA58" s="115"/>
      <c r="AB58" s="115"/>
    </row>
    <row r="59" spans="2:28">
      <c r="B59" t="str">
        <f>'Table-Q'!B60</f>
        <v>Case</v>
      </c>
      <c r="C59" t="s">
        <v>434</v>
      </c>
      <c r="D59" t="s">
        <v>435</v>
      </c>
      <c r="E59" t="s">
        <v>438</v>
      </c>
      <c r="F59" t="s">
        <v>548</v>
      </c>
      <c r="G59" t="s">
        <v>436</v>
      </c>
      <c r="H59" t="s">
        <v>437</v>
      </c>
      <c r="I59" t="str">
        <f>'Table-Q'!O59</f>
        <v>Tested Prg</v>
      </c>
      <c r="X59" s="115"/>
      <c r="Y59" s="115"/>
      <c r="Z59" s="115"/>
      <c r="AA59" s="115"/>
      <c r="AB59" s="115"/>
    </row>
    <row r="60" spans="2:28">
      <c r="B60" t="s">
        <v>500</v>
      </c>
      <c r="C60">
        <f>'Table-Q'!C61</f>
        <v>10879.92</v>
      </c>
      <c r="D60">
        <f>'Table-Q'!D61</f>
        <v>10880</v>
      </c>
      <c r="E60">
        <f>'Table-Q'!E61</f>
        <v>10880</v>
      </c>
      <c r="F60">
        <f>'Table-Q'!F61</f>
        <v>10862.091928960235</v>
      </c>
      <c r="G60">
        <f>'Table-Q'!G61</f>
        <v>10879.920000001301</v>
      </c>
      <c r="H60">
        <f>'Table-Q'!H61</f>
        <v>10880</v>
      </c>
      <c r="I60">
        <f>'Table-Q'!O61</f>
        <v>10862.091928959257</v>
      </c>
      <c r="X60" s="115"/>
      <c r="Y60" s="115"/>
      <c r="Z60" s="115"/>
      <c r="AA60" s="115"/>
      <c r="AB60" s="115"/>
    </row>
    <row r="61" spans="2:28">
      <c r="B61" t="s">
        <v>501</v>
      </c>
      <c r="C61">
        <f>'Table-Q'!C62</f>
        <v>10879.92</v>
      </c>
      <c r="D61">
        <f>'Table-Q'!D62</f>
        <v>10880</v>
      </c>
      <c r="E61">
        <f>'Table-Q'!E62</f>
        <v>10880</v>
      </c>
      <c r="F61">
        <f>'Table-Q'!F62</f>
        <v>10862.091928960235</v>
      </c>
      <c r="G61">
        <f>'Table-Q'!G62</f>
        <v>10879.920000001301</v>
      </c>
      <c r="H61">
        <f>'Table-Q'!H62</f>
        <v>10880</v>
      </c>
      <c r="I61">
        <f>'Table-Q'!O62</f>
        <v>10862.091928959257</v>
      </c>
      <c r="X61" s="115"/>
      <c r="Y61" s="115"/>
      <c r="Z61" s="115"/>
      <c r="AA61" s="115"/>
      <c r="AB61" s="115"/>
    </row>
    <row r="62" spans="2:28">
      <c r="B62" t="s">
        <v>502</v>
      </c>
      <c r="C62">
        <f>'Table-Q'!C63</f>
        <v>10879.92</v>
      </c>
      <c r="D62">
        <f>'Table-Q'!D63</f>
        <v>10880</v>
      </c>
      <c r="E62">
        <f>'Table-Q'!E63</f>
        <v>10880</v>
      </c>
      <c r="F62">
        <f>'Table-Q'!F63</f>
        <v>10862.091928960235</v>
      </c>
      <c r="G62">
        <f>'Table-Q'!G63</f>
        <v>10879.920000001301</v>
      </c>
      <c r="H62">
        <f>'Table-Q'!H63</f>
        <v>10880</v>
      </c>
      <c r="I62">
        <f>'Table-Q'!O63</f>
        <v>10862.091928959257</v>
      </c>
      <c r="X62" s="115"/>
      <c r="Y62" s="115"/>
      <c r="Z62" s="115"/>
      <c r="AA62" s="115"/>
      <c r="AB62" s="115"/>
    </row>
    <row r="63" spans="2:28">
      <c r="B63" t="s">
        <v>503</v>
      </c>
      <c r="C63">
        <f>'Table-Q'!C64</f>
        <v>10879.92</v>
      </c>
      <c r="D63">
        <f>'Table-Q'!D64</f>
        <v>10880</v>
      </c>
      <c r="E63">
        <f>'Table-Q'!E64</f>
        <v>10880</v>
      </c>
      <c r="F63">
        <f>'Table-Q'!F64</f>
        <v>10862.091928960235</v>
      </c>
      <c r="G63">
        <f>'Table-Q'!G64</f>
        <v>10879.920000001301</v>
      </c>
      <c r="H63">
        <f>'Table-Q'!H64</f>
        <v>10880</v>
      </c>
      <c r="I63">
        <f>'Table-Q'!O64</f>
        <v>10862.091928959257</v>
      </c>
      <c r="X63" s="115"/>
      <c r="Y63" s="115"/>
      <c r="Z63" s="115"/>
      <c r="AA63" s="115"/>
      <c r="AB63" s="115"/>
    </row>
    <row r="64" spans="2:28">
      <c r="B64" t="s">
        <v>504</v>
      </c>
      <c r="C64">
        <f>'Table-Q'!C65</f>
        <v>10879.92</v>
      </c>
      <c r="D64">
        <f>'Table-Q'!D65</f>
        <v>10880</v>
      </c>
      <c r="E64">
        <f>'Table-Q'!E65</f>
        <v>10880</v>
      </c>
      <c r="F64">
        <f>'Table-Q'!F65</f>
        <v>10862.091928960235</v>
      </c>
      <c r="G64">
        <f>'Table-Q'!G65</f>
        <v>10879.920000001301</v>
      </c>
      <c r="H64">
        <f>'Table-Q'!H65</f>
        <v>10880</v>
      </c>
      <c r="I64">
        <f>'Table-Q'!O65</f>
        <v>10862.091928959257</v>
      </c>
      <c r="X64" s="115"/>
      <c r="Y64" s="115"/>
      <c r="Z64" s="115"/>
      <c r="AA64" s="115"/>
      <c r="AB64" s="115"/>
    </row>
    <row r="65" spans="1:28">
      <c r="B65" t="s">
        <v>505</v>
      </c>
      <c r="C65">
        <f>'Table-Q'!C66</f>
        <v>10879.92</v>
      </c>
      <c r="D65">
        <f>'Table-Q'!D66</f>
        <v>10880</v>
      </c>
      <c r="E65">
        <f>'Table-Q'!E66</f>
        <v>10880</v>
      </c>
      <c r="F65">
        <f>'Table-Q'!F66</f>
        <v>10862.091928960235</v>
      </c>
      <c r="G65">
        <f>'Table-Q'!G66</f>
        <v>10879.920000001301</v>
      </c>
      <c r="H65">
        <f>'Table-Q'!H66</f>
        <v>10880</v>
      </c>
      <c r="I65">
        <f>'Table-Q'!O66</f>
        <v>10862.091928959257</v>
      </c>
      <c r="X65" s="115"/>
      <c r="Y65" s="115"/>
      <c r="Z65" s="115"/>
      <c r="AA65" s="115"/>
      <c r="AB65" s="115"/>
    </row>
    <row r="66" spans="1:28">
      <c r="B66" t="s">
        <v>506</v>
      </c>
      <c r="C66">
        <f>'Table-Q'!C67</f>
        <v>10879.92</v>
      </c>
      <c r="D66">
        <f>'Table-Q'!D67</f>
        <v>10880</v>
      </c>
      <c r="E66">
        <f>'Table-Q'!E67</f>
        <v>10880</v>
      </c>
      <c r="F66">
        <f>'Table-Q'!F67</f>
        <v>10862.091928960235</v>
      </c>
      <c r="G66">
        <f>'Table-Q'!G67</f>
        <v>10879.920000001301</v>
      </c>
      <c r="H66">
        <f>'Table-Q'!H67</f>
        <v>10880</v>
      </c>
      <c r="I66">
        <f>'Table-Q'!O67</f>
        <v>10862.091928959257</v>
      </c>
      <c r="X66" s="115"/>
      <c r="Y66" s="115"/>
      <c r="Z66" s="115"/>
      <c r="AA66" s="115"/>
      <c r="AB66" s="115"/>
    </row>
    <row r="67" spans="1:28">
      <c r="B67" t="s">
        <v>507</v>
      </c>
      <c r="C67">
        <f>'Table-Q'!C68</f>
        <v>10879.92</v>
      </c>
      <c r="D67">
        <f>'Table-Q'!D68</f>
        <v>10880</v>
      </c>
      <c r="E67">
        <f>'Table-Q'!E68</f>
        <v>10880</v>
      </c>
      <c r="F67">
        <f>'Table-Q'!F68</f>
        <v>10862.091928960235</v>
      </c>
      <c r="G67">
        <f>'Table-Q'!G68</f>
        <v>0</v>
      </c>
      <c r="H67">
        <f>'Table-Q'!H68</f>
        <v>10880</v>
      </c>
      <c r="I67">
        <f>'Table-Q'!O68</f>
        <v>10862.091928959257</v>
      </c>
      <c r="X67" s="115"/>
      <c r="Y67" s="115"/>
      <c r="Z67" s="115"/>
      <c r="AA67" s="115"/>
      <c r="AB67" s="115"/>
    </row>
    <row r="68" spans="1:28">
      <c r="B68" t="s">
        <v>508</v>
      </c>
      <c r="C68">
        <f>'Table-Q'!C69</f>
        <v>10879.92</v>
      </c>
      <c r="D68">
        <f>'Table-Q'!D69</f>
        <v>10880</v>
      </c>
      <c r="E68">
        <f>'Table-Q'!E69</f>
        <v>10880</v>
      </c>
      <c r="F68">
        <f>'Table-Q'!F69</f>
        <v>0</v>
      </c>
      <c r="G68">
        <f>'Table-Q'!G69</f>
        <v>0</v>
      </c>
      <c r="H68">
        <f>'Table-Q'!H69</f>
        <v>10880</v>
      </c>
      <c r="I68">
        <f>'Table-Q'!O69</f>
        <v>10862.091928959257</v>
      </c>
      <c r="X68" s="115"/>
      <c r="Y68" s="115"/>
      <c r="Z68" s="115"/>
      <c r="AA68" s="115"/>
      <c r="AB68" s="115"/>
    </row>
    <row r="69" spans="1:28">
      <c r="B69" t="s">
        <v>509</v>
      </c>
      <c r="C69">
        <f>'Table-Q'!C70</f>
        <v>10879.92</v>
      </c>
      <c r="D69">
        <f>'Table-Q'!D70</f>
        <v>10880</v>
      </c>
      <c r="E69">
        <f>'Table-Q'!E70</f>
        <v>10880</v>
      </c>
      <c r="F69">
        <f>'Table-Q'!F70</f>
        <v>10862.091928960235</v>
      </c>
      <c r="G69">
        <f>'Table-Q'!G70</f>
        <v>0</v>
      </c>
      <c r="H69">
        <f>'Table-Q'!H70</f>
        <v>10880</v>
      </c>
      <c r="I69">
        <f>'Table-Q'!O70</f>
        <v>10862.091928959257</v>
      </c>
      <c r="X69" s="115"/>
      <c r="Y69" s="115"/>
      <c r="Z69" s="115"/>
      <c r="AA69" s="115"/>
      <c r="AB69" s="115"/>
    </row>
    <row r="70" spans="1:28">
      <c r="B70" t="s">
        <v>510</v>
      </c>
      <c r="C70">
        <f>'Table-Q'!C71</f>
        <v>10879.92</v>
      </c>
      <c r="D70">
        <f>'Table-Q'!D71</f>
        <v>10880</v>
      </c>
      <c r="E70">
        <f>'Table-Q'!E71</f>
        <v>10880</v>
      </c>
      <c r="F70">
        <f>'Table-Q'!F71</f>
        <v>10862.091928960235</v>
      </c>
      <c r="G70">
        <f>'Table-Q'!G71</f>
        <v>0</v>
      </c>
      <c r="H70">
        <f>'Table-Q'!H71</f>
        <v>10880</v>
      </c>
      <c r="I70">
        <f>'Table-Q'!O71</f>
        <v>10862.091928959257</v>
      </c>
      <c r="X70" s="115"/>
      <c r="Y70" s="115"/>
      <c r="Z70" s="115"/>
      <c r="AA70" s="115"/>
      <c r="AB70" s="115"/>
    </row>
    <row r="71" spans="1:28">
      <c r="B71" t="s">
        <v>511</v>
      </c>
      <c r="C71">
        <f>'Table-Q'!C72</f>
        <v>10879.92</v>
      </c>
      <c r="D71">
        <f>'Table-Q'!D72</f>
        <v>10880</v>
      </c>
      <c r="E71">
        <f>'Table-Q'!E72</f>
        <v>10880</v>
      </c>
      <c r="F71">
        <f>'Table-Q'!F72</f>
        <v>10862.091928960235</v>
      </c>
      <c r="G71">
        <f>'Table-Q'!G72</f>
        <v>0</v>
      </c>
      <c r="H71">
        <f>'Table-Q'!H72</f>
        <v>10880</v>
      </c>
      <c r="I71">
        <f>'Table-Q'!O72</f>
        <v>10862.091928959257</v>
      </c>
      <c r="X71" s="115"/>
      <c r="Y71" s="115"/>
      <c r="Z71" s="115"/>
      <c r="AA71" s="115"/>
      <c r="AB71" s="115"/>
    </row>
    <row r="72" spans="1:28">
      <c r="B72" t="s">
        <v>512</v>
      </c>
      <c r="C72">
        <f>'Table-Q'!C73</f>
        <v>2563.8216350909911</v>
      </c>
      <c r="D72">
        <f>'Table-Q'!D73</f>
        <v>2369</v>
      </c>
      <c r="E72">
        <f>'Table-Q'!E73</f>
        <v>2369</v>
      </c>
      <c r="F72">
        <f>'Table-Q'!F73</f>
        <v>2628.3265231730338</v>
      </c>
      <c r="G72">
        <f>'Table-Q'!G73</f>
        <v>2553.2319999999895</v>
      </c>
      <c r="H72">
        <f>'Table-Q'!H73</f>
        <v>2639</v>
      </c>
      <c r="I72">
        <f>'Table-Q'!O73</f>
        <v>2629.6367317184104</v>
      </c>
      <c r="X72" s="115"/>
      <c r="Y72" s="115"/>
      <c r="Z72" s="115"/>
      <c r="AA72" s="115"/>
      <c r="AB72" s="115"/>
    </row>
    <row r="73" spans="1:28">
      <c r="B73" t="str">
        <f>'Table-Q'!B74</f>
        <v>CE500 May-Sep</v>
      </c>
      <c r="C73">
        <f>'Table-Q'!C74</f>
        <v>1972.0485219541506</v>
      </c>
      <c r="D73">
        <f>'Table-Q'!D74</f>
        <v>1837</v>
      </c>
      <c r="E73">
        <f>'Table-Q'!E74</f>
        <v>1837</v>
      </c>
      <c r="F73">
        <f>'Table-Q'!F74</f>
        <v>2028.9633827623197</v>
      </c>
      <c r="G73">
        <f>'Table-Q'!G74</f>
        <v>1970.496999999993</v>
      </c>
      <c r="H73">
        <f>'Table-Q'!H74</f>
        <v>2035</v>
      </c>
      <c r="I73">
        <f>'Table-Q'!O74</f>
        <v>2030.7735826344633</v>
      </c>
      <c r="X73" s="115"/>
      <c r="Y73" s="115"/>
      <c r="Z73" s="115"/>
      <c r="AA73" s="115"/>
      <c r="AB73" s="115"/>
    </row>
    <row r="74" spans="1:28">
      <c r="B74" t="s">
        <v>513</v>
      </c>
      <c r="C74">
        <f>'Table-Q'!C75</f>
        <v>3923.219754588878</v>
      </c>
      <c r="D74">
        <f>'Table-Q'!D75</f>
        <v>4099</v>
      </c>
      <c r="E74">
        <f>'Table-Q'!E75</f>
        <v>4099</v>
      </c>
      <c r="F74">
        <f>'Table-Q'!F75</f>
        <v>4063.302452735134</v>
      </c>
      <c r="G74">
        <f>'Table-Q'!G75</f>
        <v>3972.28</v>
      </c>
      <c r="H74">
        <f>'Table-Q'!H75</f>
        <v>4073</v>
      </c>
      <c r="I74">
        <f>'Table-Q'!O75</f>
        <v>4065.8605986892976</v>
      </c>
      <c r="X74" s="115"/>
      <c r="Y74" s="115"/>
      <c r="Z74" s="115"/>
      <c r="AA74" s="115"/>
      <c r="AB74" s="115"/>
    </row>
    <row r="75" spans="1:28">
      <c r="B75" t="s">
        <v>514</v>
      </c>
      <c r="C75">
        <f>'Table-Q'!C76</f>
        <v>3125.1884048447769</v>
      </c>
      <c r="D75">
        <f>'Table-Q'!D76</f>
        <v>2874</v>
      </c>
      <c r="E75">
        <f>'Table-Q'!E76</f>
        <v>2871</v>
      </c>
      <c r="F75">
        <f>'Table-Q'!F76</f>
        <v>3018.6692507281878</v>
      </c>
      <c r="G75">
        <f>'Table-Q'!G76</f>
        <v>3131.2710000000302</v>
      </c>
      <c r="H75">
        <f>'Table-Q'!H76</f>
        <v>3200</v>
      </c>
      <c r="I75">
        <f>'Table-Q'!O76</f>
        <v>3139.617939368432</v>
      </c>
      <c r="X75" s="115"/>
      <c r="Y75" s="115"/>
      <c r="Z75" s="115"/>
      <c r="AA75" s="115"/>
      <c r="AB75" s="115"/>
    </row>
    <row r="76" spans="1:28">
      <c r="B76" t="s">
        <v>515</v>
      </c>
      <c r="C76">
        <f>'Table-Q'!C77</f>
        <v>2815.5716197033621</v>
      </c>
      <c r="D76">
        <f>'Table-Q'!D77</f>
        <v>2704</v>
      </c>
      <c r="E76">
        <f>'Table-Q'!E77</f>
        <v>2707</v>
      </c>
      <c r="F76">
        <f>'Table-Q'!F77</f>
        <v>2842.5563918683638</v>
      </c>
      <c r="G76">
        <f>'Table-Q'!G77</f>
        <v>2819.112000000006</v>
      </c>
      <c r="H76">
        <f>'Table-Q'!H77</f>
        <v>2904</v>
      </c>
      <c r="I76">
        <f>'Table-Q'!O77</f>
        <v>2877.971195962029</v>
      </c>
      <c r="X76" s="115"/>
      <c r="Y76" s="115"/>
      <c r="Z76" s="115"/>
      <c r="AA76" s="115"/>
      <c r="AB76" s="115"/>
    </row>
    <row r="77" spans="1:28">
      <c r="B77" t="s">
        <v>516</v>
      </c>
      <c r="C77">
        <f>'Table-Q'!C78</f>
        <v>2151.7702225905218</v>
      </c>
      <c r="D77">
        <f>'Table-Q'!D78</f>
        <v>1886</v>
      </c>
      <c r="E77">
        <f>'Table-Q'!E78</f>
        <v>1885</v>
      </c>
      <c r="F77">
        <f>'Table-Q'!F78</f>
        <v>2179.8959110002402</v>
      </c>
      <c r="G77">
        <f>'Table-Q'!G78</f>
        <v>2135.7079999999992</v>
      </c>
      <c r="H77">
        <f>'Table-Q'!H78</f>
        <v>2221</v>
      </c>
      <c r="I77">
        <f>'Table-Q'!O78</f>
        <v>2191.4962028951659</v>
      </c>
      <c r="X77" s="115"/>
      <c r="Y77" s="115"/>
      <c r="Z77" s="115"/>
      <c r="AA77" s="115"/>
      <c r="AB77" s="115"/>
    </row>
    <row r="78" spans="1:28">
      <c r="B78" t="s">
        <v>517</v>
      </c>
      <c r="C78">
        <f>'Table-Q'!C79</f>
        <v>2072.4450715134722</v>
      </c>
      <c r="D78">
        <f>'Table-Q'!D79</f>
        <v>1833</v>
      </c>
      <c r="E78">
        <f>'Table-Q'!E79</f>
        <v>1833</v>
      </c>
      <c r="F78">
        <f>'Table-Q'!F79</f>
        <v>2090.2173922285428</v>
      </c>
      <c r="G78">
        <f>'Table-Q'!G79</f>
        <v>2050.855999999997</v>
      </c>
      <c r="H78">
        <f>'Table-Q'!H79</f>
        <v>2117</v>
      </c>
      <c r="I78">
        <f>'Table-Q'!O79</f>
        <v>2204.9220538975933</v>
      </c>
      <c r="X78" s="115"/>
      <c r="Y78" s="115"/>
      <c r="Z78" s="115"/>
      <c r="AA78" s="115"/>
      <c r="AB78" s="115"/>
    </row>
    <row r="79" spans="1:28">
      <c r="A79">
        <f>'Table-Q'!A82</f>
        <v>0</v>
      </c>
      <c r="B79" t="s">
        <v>518</v>
      </c>
      <c r="C79">
        <f>'Table-Q'!C80</f>
        <v>2521.531736717593</v>
      </c>
      <c r="D79">
        <f>'Table-Q'!D80</f>
        <v>2258</v>
      </c>
      <c r="E79">
        <f>'Table-Q'!E80</f>
        <v>2258</v>
      </c>
      <c r="F79">
        <f>'Table-Q'!F80</f>
        <v>2309.2456939663602</v>
      </c>
      <c r="G79">
        <f>'Table-Q'!G80</f>
        <v>2500.4160000000597</v>
      </c>
      <c r="H79">
        <f>'Table-Q'!H80</f>
        <v>2573</v>
      </c>
      <c r="I79">
        <f>'Table-Q'!O80</f>
        <v>2513.9710594858384</v>
      </c>
    </row>
    <row r="80" spans="1:28">
      <c r="A80">
        <f>'Table-Q'!A83</f>
        <v>0</v>
      </c>
      <c r="B80" t="s">
        <v>519</v>
      </c>
      <c r="C80">
        <f>'Table-Q'!C81</f>
        <v>1752.7588105418879</v>
      </c>
      <c r="D80">
        <f>'Table-Q'!D81</f>
        <v>1501</v>
      </c>
      <c r="E80">
        <f>'Table-Q'!E81</f>
        <v>1501</v>
      </c>
      <c r="F80">
        <f>'Table-Q'!F81</f>
        <v>1870.9023391027263</v>
      </c>
      <c r="G80">
        <f>'Table-Q'!G81</f>
        <v>1738.6670000000074</v>
      </c>
      <c r="H80">
        <f>'Table-Q'!H81</f>
        <v>1786</v>
      </c>
      <c r="I80">
        <f>'Table-Q'!O81</f>
        <v>1943.2437994586953</v>
      </c>
    </row>
    <row r="81" spans="1:9">
      <c r="A81">
        <f>'Table-Q'!A84</f>
        <v>0</v>
      </c>
      <c r="B81" t="str">
        <f>'Table-Q'!B82</f>
        <v>Energy Consumption, Condenser Fan (kWh,e)</v>
      </c>
      <c r="C81">
        <f>'Table-Q'!C82</f>
        <v>0</v>
      </c>
      <c r="D81">
        <f>'Table-Q'!D82</f>
        <v>0</v>
      </c>
      <c r="E81">
        <f>'Table-Q'!E82</f>
        <v>0</v>
      </c>
      <c r="F81">
        <f>'Table-Q'!F82</f>
        <v>0</v>
      </c>
      <c r="G81">
        <f>'Table-Q'!G82</f>
        <v>0</v>
      </c>
      <c r="H81">
        <f>'Table-Q'!H82</f>
        <v>0</v>
      </c>
      <c r="I81">
        <f>'Table-Q'!O82</f>
        <v>0</v>
      </c>
    </row>
    <row r="82" spans="1:9">
      <c r="A82">
        <f>'Table-Q'!A85</f>
        <v>0</v>
      </c>
      <c r="B82">
        <f>'Table-Q'!B83</f>
        <v>0</v>
      </c>
      <c r="C82" t="str">
        <f>'Table-Q'!C83</f>
        <v>TRNSYS</v>
      </c>
      <c r="D82" t="str">
        <f>'Table-Q'!D83</f>
        <v>DOE-2.2</v>
      </c>
      <c r="E82" t="str">
        <f>'Table-Q'!E83</f>
        <v>DOE21E-E</v>
      </c>
      <c r="F82" t="str">
        <f>'Table-Q'!F83</f>
        <v>EnergyPlus</v>
      </c>
      <c r="G82" t="str">
        <f>'Table-Q'!G83</f>
        <v>CODYRUN</v>
      </c>
      <c r="H82" t="str">
        <f>'Table-Q'!H83</f>
        <v>HOT3000</v>
      </c>
      <c r="I82" t="str">
        <f>'Table-Q'!O83</f>
        <v>Tested Prg</v>
      </c>
    </row>
    <row r="83" spans="1:9">
      <c r="A83">
        <f>'Table-Q'!A86</f>
        <v>0</v>
      </c>
      <c r="B83" t="str">
        <f>'Table-Q'!B84</f>
        <v>Case</v>
      </c>
      <c r="C83" t="s">
        <v>434</v>
      </c>
      <c r="D83" t="s">
        <v>435</v>
      </c>
      <c r="E83" t="s">
        <v>438</v>
      </c>
      <c r="F83" t="s">
        <v>548</v>
      </c>
      <c r="G83" t="s">
        <v>436</v>
      </c>
      <c r="H83" t="s">
        <v>437</v>
      </c>
      <c r="I83" t="str">
        <f>'Table-Q'!O83</f>
        <v>Tested Prg</v>
      </c>
    </row>
    <row r="84" spans="1:9">
      <c r="A84">
        <f>'Table-Q'!A87</f>
        <v>0</v>
      </c>
      <c r="B84" t="s">
        <v>500</v>
      </c>
      <c r="C84">
        <f>'Table-Q'!C85</f>
        <v>2400.3229434660229</v>
      </c>
      <c r="D84">
        <f>'Table-Q'!D85</f>
        <v>2301</v>
      </c>
      <c r="E84">
        <f>'Table-Q'!E85</f>
        <v>2302</v>
      </c>
      <c r="F84">
        <f>'Table-Q'!F85</f>
        <v>0</v>
      </c>
      <c r="G84">
        <f>'Table-Q'!G85</f>
        <v>2326.4899999999893</v>
      </c>
      <c r="H84">
        <f>'Table-Q'!H85</f>
        <v>2323</v>
      </c>
      <c r="I84" t="str">
        <f>'Table-Q'!O85</f>
        <v/>
      </c>
    </row>
    <row r="85" spans="1:9">
      <c r="A85">
        <f>'Table-Q'!A88</f>
        <v>0</v>
      </c>
      <c r="B85" t="s">
        <v>501</v>
      </c>
      <c r="C85">
        <f>'Table-Q'!C86</f>
        <v>2753.8344761363155</v>
      </c>
      <c r="D85">
        <f>'Table-Q'!D86</f>
        <v>2686</v>
      </c>
      <c r="E85">
        <f>'Table-Q'!E86</f>
        <v>2687</v>
      </c>
      <c r="F85">
        <f>'Table-Q'!F86</f>
        <v>0</v>
      </c>
      <c r="G85">
        <f>'Table-Q'!G86</f>
        <v>2702.828000000005</v>
      </c>
      <c r="H85">
        <f>'Table-Q'!H86</f>
        <v>2691</v>
      </c>
      <c r="I85" t="str">
        <f>'Table-Q'!O86</f>
        <v/>
      </c>
    </row>
    <row r="86" spans="1:9">
      <c r="A86">
        <f>'Table-Q'!A89</f>
        <v>0</v>
      </c>
      <c r="B86" t="s">
        <v>502</v>
      </c>
      <c r="C86">
        <f>'Table-Q'!C87</f>
        <v>2746.5996438607058</v>
      </c>
      <c r="D86">
        <f>'Table-Q'!D87</f>
        <v>2615</v>
      </c>
      <c r="E86">
        <f>'Table-Q'!E87</f>
        <v>2618</v>
      </c>
      <c r="F86">
        <f>'Table-Q'!F87</f>
        <v>0</v>
      </c>
      <c r="G86">
        <f>'Table-Q'!G87</f>
        <v>2674.8690000000088</v>
      </c>
      <c r="H86">
        <f>'Table-Q'!H87</f>
        <v>2681</v>
      </c>
      <c r="I86" t="str">
        <f>'Table-Q'!O87</f>
        <v/>
      </c>
    </row>
    <row r="87" spans="1:9">
      <c r="A87">
        <f>'Table-Q'!A90</f>
        <v>0</v>
      </c>
      <c r="B87" t="s">
        <v>503</v>
      </c>
      <c r="C87">
        <f>'Table-Q'!C88</f>
        <v>2783.6483035508809</v>
      </c>
      <c r="D87">
        <f>'Table-Q'!D88</f>
        <v>2656</v>
      </c>
      <c r="E87">
        <f>'Table-Q'!E88</f>
        <v>2633</v>
      </c>
      <c r="F87">
        <f>'Table-Q'!F88</f>
        <v>0</v>
      </c>
      <c r="G87">
        <f>'Table-Q'!G88</f>
        <v>2727.4839999999936</v>
      </c>
      <c r="H87">
        <f>'Table-Q'!H88</f>
        <v>2693</v>
      </c>
      <c r="I87" t="str">
        <f>'Table-Q'!O88</f>
        <v/>
      </c>
    </row>
    <row r="88" spans="1:9">
      <c r="A88">
        <f>'Table-Q'!A91</f>
        <v>0</v>
      </c>
      <c r="B88" t="s">
        <v>504</v>
      </c>
      <c r="C88">
        <f>'Table-Q'!C89</f>
        <v>2776.4377847636142</v>
      </c>
      <c r="D88">
        <f>'Table-Q'!D89</f>
        <v>2649</v>
      </c>
      <c r="E88">
        <f>'Table-Q'!E89</f>
        <v>2640</v>
      </c>
      <c r="F88">
        <f>'Table-Q'!F89</f>
        <v>0</v>
      </c>
      <c r="G88">
        <f>'Table-Q'!G89</f>
        <v>2712.5509999999958</v>
      </c>
      <c r="H88">
        <f>'Table-Q'!H89</f>
        <v>2684</v>
      </c>
      <c r="I88" t="str">
        <f>'Table-Q'!O89</f>
        <v/>
      </c>
    </row>
    <row r="89" spans="1:9">
      <c r="A89">
        <f>'Table-Q'!A92</f>
        <v>0</v>
      </c>
      <c r="B89" t="s">
        <v>505</v>
      </c>
      <c r="C89">
        <f>'Table-Q'!C90</f>
        <v>2040.2191038522333</v>
      </c>
      <c r="D89">
        <f>'Table-Q'!D90</f>
        <v>1865</v>
      </c>
      <c r="E89">
        <f>'Table-Q'!E90</f>
        <v>1867</v>
      </c>
      <c r="F89">
        <f>'Table-Q'!F90</f>
        <v>0</v>
      </c>
      <c r="G89">
        <f>'Table-Q'!G90</f>
        <v>1968.617000000002</v>
      </c>
      <c r="H89">
        <f>'Table-Q'!H90</f>
        <v>1970</v>
      </c>
      <c r="I89" t="str">
        <f>'Table-Q'!O90</f>
        <v/>
      </c>
    </row>
    <row r="90" spans="1:9">
      <c r="A90">
        <f>'Table-Q'!A93</f>
        <v>0</v>
      </c>
      <c r="B90" t="s">
        <v>506</v>
      </c>
      <c r="C90">
        <f>'Table-Q'!C91</f>
        <v>4313.0318409622851</v>
      </c>
      <c r="D90">
        <f>'Table-Q'!D91</f>
        <v>4185</v>
      </c>
      <c r="E90">
        <f>'Table-Q'!E91</f>
        <v>4181</v>
      </c>
      <c r="F90">
        <f>'Table-Q'!F91</f>
        <v>0</v>
      </c>
      <c r="G90">
        <f>'Table-Q'!G91</f>
        <v>4266.1759999997475</v>
      </c>
      <c r="H90">
        <f>'Table-Q'!H91</f>
        <v>4272</v>
      </c>
      <c r="I90" t="str">
        <f>'Table-Q'!O91</f>
        <v/>
      </c>
    </row>
    <row r="91" spans="1:9">
      <c r="A91">
        <f>'Table-Q'!A94</f>
        <v>0</v>
      </c>
      <c r="B91" t="s">
        <v>507</v>
      </c>
      <c r="C91">
        <f>'Table-Q'!C92</f>
        <v>1986.2848304670733</v>
      </c>
      <c r="D91">
        <f>'Table-Q'!D92</f>
        <v>1860</v>
      </c>
      <c r="E91">
        <f>'Table-Q'!E92</f>
        <v>1865</v>
      </c>
      <c r="F91">
        <f>'Table-Q'!F92</f>
        <v>0</v>
      </c>
      <c r="G91">
        <f>'Table-Q'!G92</f>
        <v>0</v>
      </c>
      <c r="H91">
        <f>'Table-Q'!H92</f>
        <v>1902</v>
      </c>
      <c r="I91" t="str">
        <f>'Table-Q'!O92</f>
        <v/>
      </c>
    </row>
    <row r="92" spans="1:9">
      <c r="A92">
        <f>'Table-Q'!A95</f>
        <v>0</v>
      </c>
      <c r="B92" t="s">
        <v>508</v>
      </c>
      <c r="C92">
        <f>'Table-Q'!C93</f>
        <v>1994.01749804832</v>
      </c>
      <c r="D92">
        <f>'Table-Q'!D93</f>
        <v>1965</v>
      </c>
      <c r="E92">
        <f>'Table-Q'!E93</f>
        <v>1969</v>
      </c>
      <c r="F92">
        <f>'Table-Q'!F93</f>
        <v>0</v>
      </c>
      <c r="G92">
        <f>'Table-Q'!G93</f>
        <v>0</v>
      </c>
      <c r="H92">
        <f>'Table-Q'!H93</f>
        <v>1936</v>
      </c>
      <c r="I92" t="str">
        <f>'Table-Q'!O93</f>
        <v/>
      </c>
    </row>
    <row r="93" spans="1:9">
      <c r="A93">
        <f>'Table-Q'!A96</f>
        <v>0</v>
      </c>
      <c r="B93" t="s">
        <v>509</v>
      </c>
      <c r="C93">
        <f>'Table-Q'!C94</f>
        <v>2148.5022137105116</v>
      </c>
      <c r="D93">
        <f>'Table-Q'!D94</f>
        <v>2054</v>
      </c>
      <c r="E93">
        <f>'Table-Q'!E94</f>
        <v>2096</v>
      </c>
      <c r="F93">
        <f>'Table-Q'!F94</f>
        <v>0</v>
      </c>
      <c r="G93">
        <f>'Table-Q'!G94</f>
        <v>0</v>
      </c>
      <c r="H93">
        <f>'Table-Q'!H94</f>
        <v>2115</v>
      </c>
      <c r="I93" t="str">
        <f>'Table-Q'!O94</f>
        <v/>
      </c>
    </row>
    <row r="94" spans="1:9">
      <c r="A94">
        <f>'Table-Q'!A97</f>
        <v>0</v>
      </c>
      <c r="B94" t="s">
        <v>510</v>
      </c>
      <c r="C94">
        <f>'Table-Q'!C95</f>
        <v>2059.490255706839</v>
      </c>
      <c r="D94">
        <f>'Table-Q'!D95</f>
        <v>1993</v>
      </c>
      <c r="E94">
        <f>'Table-Q'!E95</f>
        <v>1980</v>
      </c>
      <c r="F94">
        <f>'Table-Q'!F95</f>
        <v>0</v>
      </c>
      <c r="G94">
        <f>'Table-Q'!G95</f>
        <v>0</v>
      </c>
      <c r="H94">
        <f>'Table-Q'!H95</f>
        <v>1970</v>
      </c>
      <c r="I94" t="str">
        <f>'Table-Q'!O95</f>
        <v/>
      </c>
    </row>
    <row r="95" spans="1:9">
      <c r="A95">
        <f>'Table-Q'!A98</f>
        <v>0</v>
      </c>
      <c r="B95" t="s">
        <v>511</v>
      </c>
      <c r="C95">
        <f>'Table-Q'!C96</f>
        <v>2182.2677615890984</v>
      </c>
      <c r="D95">
        <f>'Table-Q'!D96</f>
        <v>2110</v>
      </c>
      <c r="E95">
        <f>'Table-Q'!E96</f>
        <v>2104</v>
      </c>
      <c r="F95">
        <f>'Table-Q'!F96</f>
        <v>0</v>
      </c>
      <c r="G95">
        <f>'Table-Q'!G96</f>
        <v>0</v>
      </c>
      <c r="H95">
        <f>'Table-Q'!H96</f>
        <v>2120</v>
      </c>
      <c r="I95" t="str">
        <f>'Table-Q'!O96</f>
        <v/>
      </c>
    </row>
    <row r="96" spans="1:9">
      <c r="A96">
        <f>'Table-Q'!A99</f>
        <v>0</v>
      </c>
      <c r="B96" t="s">
        <v>512</v>
      </c>
      <c r="C96">
        <f>'Table-Q'!C97</f>
        <v>1919.7698233773071</v>
      </c>
      <c r="D96">
        <f>'Table-Q'!D97</f>
        <v>1975</v>
      </c>
      <c r="E96">
        <f>'Table-Q'!E97</f>
        <v>1975</v>
      </c>
      <c r="F96">
        <f>'Table-Q'!F97</f>
        <v>0</v>
      </c>
      <c r="G96">
        <f>'Table-Q'!G97</f>
        <v>1911.8690000000017</v>
      </c>
      <c r="H96">
        <f>'Table-Q'!H97</f>
        <v>1976</v>
      </c>
      <c r="I96" t="str">
        <f>'Table-Q'!O97</f>
        <v/>
      </c>
    </row>
    <row r="97" spans="1:9">
      <c r="A97">
        <f>'Table-Q'!A100</f>
        <v>0</v>
      </c>
      <c r="B97" t="str">
        <f>'Table-Q'!B98</f>
        <v>CE500 May-Sep</v>
      </c>
      <c r="C97">
        <f>'Table-Q'!C98</f>
        <v>1476.6546903521444</v>
      </c>
      <c r="D97">
        <f>'Table-Q'!D98</f>
        <v>1527</v>
      </c>
      <c r="E97">
        <f>'Table-Q'!E98</f>
        <v>1527</v>
      </c>
      <c r="F97">
        <f>'Table-Q'!F98</f>
        <v>0</v>
      </c>
      <c r="G97">
        <f>'Table-Q'!G98</f>
        <v>1475.5280000000027</v>
      </c>
      <c r="H97">
        <f>'Table-Q'!H98</f>
        <v>1524</v>
      </c>
      <c r="I97" t="str">
        <f>'Table-Q'!O98</f>
        <v/>
      </c>
    </row>
    <row r="98" spans="1:9">
      <c r="A98">
        <f>'Table-Q'!A101</f>
        <v>0</v>
      </c>
      <c r="B98" t="s">
        <v>513</v>
      </c>
      <c r="C98">
        <f>'Table-Q'!C99</f>
        <v>2937.676627832258</v>
      </c>
      <c r="D98">
        <f>'Table-Q'!D99</f>
        <v>3061</v>
      </c>
      <c r="E98">
        <f>'Table-Q'!E99</f>
        <v>3061</v>
      </c>
      <c r="F98">
        <f>'Table-Q'!F99</f>
        <v>0</v>
      </c>
      <c r="G98">
        <f>'Table-Q'!G99</f>
        <v>2974.4</v>
      </c>
      <c r="H98">
        <f>'Table-Q'!H99</f>
        <v>3050</v>
      </c>
      <c r="I98" t="str">
        <f>'Table-Q'!O99</f>
        <v/>
      </c>
    </row>
    <row r="99" spans="1:9">
      <c r="A99">
        <f>'Table-Q'!A102</f>
        <v>0</v>
      </c>
      <c r="B99" t="s">
        <v>514</v>
      </c>
      <c r="C99">
        <f>'Table-Q'!C100</f>
        <v>2340.1169215021255</v>
      </c>
      <c r="D99">
        <f>'Table-Q'!D100</f>
        <v>2394</v>
      </c>
      <c r="E99">
        <f>'Table-Q'!E100</f>
        <v>2393</v>
      </c>
      <c r="F99">
        <f>'Table-Q'!F100</f>
        <v>0</v>
      </c>
      <c r="G99">
        <f>'Table-Q'!G100</f>
        <v>2344.8270000000412</v>
      </c>
      <c r="H99">
        <f>'Table-Q'!H100</f>
        <v>2396</v>
      </c>
      <c r="I99" t="str">
        <f>'Table-Q'!O100</f>
        <v/>
      </c>
    </row>
    <row r="100" spans="1:9">
      <c r="A100">
        <f>'Table-Q'!A103</f>
        <v>0</v>
      </c>
      <c r="B100" t="s">
        <v>515</v>
      </c>
      <c r="C100">
        <f>'Table-Q'!C101</f>
        <v>2108.2782659614504</v>
      </c>
      <c r="D100">
        <f>'Table-Q'!D101</f>
        <v>2182</v>
      </c>
      <c r="E100">
        <f>'Table-Q'!E101</f>
        <v>2182</v>
      </c>
      <c r="F100">
        <f>'Table-Q'!F101</f>
        <v>0</v>
      </c>
      <c r="G100">
        <f>'Table-Q'!G101</f>
        <v>2110.8329999999924</v>
      </c>
      <c r="H100">
        <f>'Table-Q'!H101</f>
        <v>2174</v>
      </c>
      <c r="I100" t="str">
        <f>'Table-Q'!O101</f>
        <v/>
      </c>
    </row>
    <row r="101" spans="1:9">
      <c r="A101">
        <f>'Table-Q'!A104</f>
        <v>0</v>
      </c>
      <c r="B101" t="s">
        <v>516</v>
      </c>
      <c r="C101">
        <f>'Table-Q'!C102</f>
        <v>1611.2289106354137</v>
      </c>
      <c r="D101">
        <f>'Table-Q'!D102</f>
        <v>1642</v>
      </c>
      <c r="E101">
        <f>'Table-Q'!E102</f>
        <v>1643</v>
      </c>
      <c r="F101">
        <f>'Table-Q'!F102</f>
        <v>0</v>
      </c>
      <c r="G101">
        <f>'Table-Q'!G102</f>
        <v>1599.2030000000073</v>
      </c>
      <c r="H101">
        <f>'Table-Q'!H102</f>
        <v>1663</v>
      </c>
      <c r="I101" t="str">
        <f>'Table-Q'!O102</f>
        <v/>
      </c>
    </row>
    <row r="102" spans="1:9">
      <c r="A102">
        <f>'Table-Q'!A105</f>
        <v>0</v>
      </c>
      <c r="B102" t="s">
        <v>517</v>
      </c>
      <c r="C102">
        <f>'Table-Q'!C103</f>
        <v>1551.8308506501819</v>
      </c>
      <c r="D102">
        <f>'Table-Q'!D103</f>
        <v>1580</v>
      </c>
      <c r="E102">
        <f>'Table-Q'!E103</f>
        <v>1580</v>
      </c>
      <c r="F102">
        <f>'Table-Q'!F103</f>
        <v>0</v>
      </c>
      <c r="G102">
        <f>'Table-Q'!G103</f>
        <v>1535.684</v>
      </c>
      <c r="H102">
        <f>'Table-Q'!H103</f>
        <v>1585</v>
      </c>
      <c r="I102" t="str">
        <f>'Table-Q'!O103</f>
        <v/>
      </c>
    </row>
    <row r="103" spans="1:9">
      <c r="B103" t="s">
        <v>518</v>
      </c>
      <c r="C103">
        <f>'Table-Q'!C104</f>
        <v>1888.1034743537653</v>
      </c>
      <c r="D103">
        <f>'Table-Q'!D104</f>
        <v>1940</v>
      </c>
      <c r="E103">
        <f>'Table-Q'!E104</f>
        <v>1939</v>
      </c>
      <c r="F103">
        <f>'Table-Q'!F104</f>
        <v>0</v>
      </c>
      <c r="G103">
        <f>'Table-Q'!G104</f>
        <v>1872.3359999999955</v>
      </c>
      <c r="H103">
        <f>'Table-Q'!H104</f>
        <v>1926</v>
      </c>
      <c r="I103" t="str">
        <f>'Table-Q'!O104</f>
        <v/>
      </c>
    </row>
    <row r="104" spans="1:9">
      <c r="B104" t="s">
        <v>519</v>
      </c>
      <c r="C104">
        <f>'Table-Q'!C105</f>
        <v>1312.4522494395735</v>
      </c>
      <c r="D104">
        <f>'Table-Q'!D105</f>
        <v>1334</v>
      </c>
      <c r="E104">
        <f>'Table-Q'!E105</f>
        <v>1333</v>
      </c>
      <c r="F104">
        <f>'Table-Q'!F105</f>
        <v>0</v>
      </c>
      <c r="G104">
        <f>'Table-Q'!G105</f>
        <v>1301.7909999999904</v>
      </c>
      <c r="H104">
        <f>'Table-Q'!H105</f>
        <v>1337</v>
      </c>
      <c r="I104" t="str">
        <f>'Table-Q'!O105</f>
        <v/>
      </c>
    </row>
    <row r="108" spans="1:9">
      <c r="A108">
        <f>'Table-Q'!A106</f>
        <v>0</v>
      </c>
    </row>
    <row r="109" spans="1:9">
      <c r="A109">
        <f>'Table-Q'!A109</f>
        <v>0</v>
      </c>
      <c r="B109" t="str">
        <f>'Table-Q'!B109</f>
        <v>Table B16.5.2-3.  Weather Data Checks, CE300 Only</v>
      </c>
      <c r="C109">
        <f>'Table-Q'!C109</f>
        <v>0</v>
      </c>
      <c r="D109">
        <f>'Table-Q'!D109</f>
        <v>0</v>
      </c>
      <c r="E109">
        <f>'Table-Q'!E109</f>
        <v>0</v>
      </c>
      <c r="F109">
        <f>'Table-Q'!F109</f>
        <v>0</v>
      </c>
      <c r="G109">
        <f>'Table-Q'!G109</f>
        <v>0</v>
      </c>
      <c r="H109">
        <f>'Table-Q'!H109</f>
        <v>0</v>
      </c>
      <c r="I109">
        <f>'Table-Q'!O109</f>
        <v>0</v>
      </c>
    </row>
    <row r="110" spans="1:9">
      <c r="A110">
        <f>'Table-Q'!A110</f>
        <v>0</v>
      </c>
      <c r="B110">
        <f>'Table-Q'!B110</f>
        <v>0</v>
      </c>
      <c r="C110">
        <f>'Table-Q'!C110</f>
        <v>0</v>
      </c>
      <c r="D110">
        <f>'Table-Q'!D110</f>
        <v>0</v>
      </c>
      <c r="E110">
        <f>'Table-Q'!E110</f>
        <v>0</v>
      </c>
      <c r="F110">
        <f>'Table-Q'!F110</f>
        <v>0</v>
      </c>
      <c r="G110">
        <f>'Table-Q'!G110</f>
        <v>0</v>
      </c>
      <c r="H110">
        <f>'Table-Q'!H110</f>
        <v>0</v>
      </c>
      <c r="I110">
        <f>'Table-Q'!O110</f>
        <v>0</v>
      </c>
    </row>
    <row r="111" spans="1:9">
      <c r="A111">
        <f>'Table-Q'!A111</f>
        <v>0</v>
      </c>
      <c r="B111">
        <f>'Table-Q'!B111</f>
        <v>0</v>
      </c>
      <c r="C111" t="str">
        <f>'Table-Q'!C111</f>
        <v>TRNSYS</v>
      </c>
      <c r="D111" t="str">
        <f>'Table-Q'!D111</f>
        <v>DOE-2.2</v>
      </c>
      <c r="E111" t="str">
        <f>'Table-Q'!E111</f>
        <v>DOE21E-E</v>
      </c>
      <c r="F111" t="str">
        <f>'Table-Q'!F111</f>
        <v>EnergyPlus</v>
      </c>
      <c r="G111" t="str">
        <f>'Table-Q'!G111</f>
        <v>CODYRUN</v>
      </c>
      <c r="H111" t="str">
        <f>'Table-Q'!H111</f>
        <v>HOT3000</v>
      </c>
      <c r="I111" t="str">
        <f>'Table-Q'!O111</f>
        <v>Tested Prg</v>
      </c>
    </row>
    <row r="112" spans="1:9">
      <c r="A112">
        <f>'Table-Q'!A112</f>
        <v>0</v>
      </c>
      <c r="B112" t="str">
        <f>'Table-Q'!B112</f>
        <v>Variable</v>
      </c>
      <c r="C112" t="s">
        <v>434</v>
      </c>
      <c r="D112" t="s">
        <v>435</v>
      </c>
      <c r="E112" t="s">
        <v>438</v>
      </c>
      <c r="F112" t="s">
        <v>548</v>
      </c>
      <c r="G112" t="s">
        <v>436</v>
      </c>
      <c r="H112" t="s">
        <v>437</v>
      </c>
      <c r="I112" t="str">
        <f>'Table-Q'!O111</f>
        <v>Tested Prg</v>
      </c>
    </row>
    <row r="113" spans="1:9">
      <c r="A113">
        <f>'Table-Q'!A113</f>
        <v>0</v>
      </c>
      <c r="B113" t="str">
        <f>'Table-Q'!B113</f>
        <v>Annual Mean Output</v>
      </c>
      <c r="C113">
        <f>'Table-Q'!C113</f>
        <v>0</v>
      </c>
      <c r="D113">
        <f>'Table-Q'!D113</f>
        <v>0</v>
      </c>
      <c r="E113">
        <f>'Table-Q'!E113</f>
        <v>0</v>
      </c>
      <c r="F113">
        <f>'Table-Q'!F113</f>
        <v>0</v>
      </c>
      <c r="G113">
        <f>'Table-Q'!G113</f>
        <v>0</v>
      </c>
      <c r="H113">
        <f>'Table-Q'!H113</f>
        <v>0</v>
      </c>
      <c r="I113">
        <f>'Table-Q'!O113</f>
        <v>0</v>
      </c>
    </row>
    <row r="114" spans="1:9">
      <c r="A114">
        <f>'Table-Q'!A114</f>
        <v>0</v>
      </c>
      <c r="B114" t="str">
        <f>'Table-Q'!B114</f>
        <v>ODB (°C)</v>
      </c>
      <c r="C114">
        <f>'Table-Q'!C114</f>
        <v>19.914452054794491</v>
      </c>
      <c r="D114">
        <f>'Table-Q'!D114</f>
        <v>19.888888888888886</v>
      </c>
      <c r="E114">
        <f>'Table-Q'!E114</f>
        <v>19.888888888888886</v>
      </c>
      <c r="F114">
        <f>'Table-Q'!F114</f>
        <v>19.914143835616347</v>
      </c>
      <c r="G114">
        <f>'Table-Q'!G114</f>
        <v>19.914452054794427</v>
      </c>
      <c r="H114">
        <f>'Table-Q'!H114</f>
        <v>19.91</v>
      </c>
      <c r="I114">
        <f>'Table-Q'!O114</f>
        <v>19.914143835616347</v>
      </c>
    </row>
    <row r="115" spans="1:9">
      <c r="A115">
        <f>'Table-Q'!A115</f>
        <v>0</v>
      </c>
      <c r="B115" t="str">
        <f>'Table-Q'!B115</f>
        <v>OHR (kg/kg)</v>
      </c>
      <c r="C115">
        <f>'Table-Q'!C115</f>
        <v>1.1642917900684956E-2</v>
      </c>
      <c r="D115">
        <f>'Table-Q'!D115</f>
        <v>1.1599999999999999E-2</v>
      </c>
      <c r="E115">
        <f>'Table-Q'!E115</f>
        <v>1.1599999999999999E-2</v>
      </c>
      <c r="F115">
        <f>'Table-Q'!F115</f>
        <v>1.1593355242989104E-2</v>
      </c>
      <c r="G115">
        <f>'Table-Q'!G115</f>
        <v>1.1648657534246494E-2</v>
      </c>
      <c r="H115">
        <f>'Table-Q'!H115</f>
        <v>1.1599999999999999E-2</v>
      </c>
      <c r="I115">
        <f>'Table-Q'!O115</f>
        <v>1.1607902527993237E-2</v>
      </c>
    </row>
    <row r="116" spans="1:9">
      <c r="A116">
        <f>'Table-Q'!A116</f>
        <v>0</v>
      </c>
      <c r="B116" t="str">
        <f>'Table-Q'!B116</f>
        <v>Annual Hourly Integrated Maxima</v>
      </c>
      <c r="C116">
        <f>'Table-Q'!C116</f>
        <v>0</v>
      </c>
      <c r="D116">
        <f>'Table-Q'!D116</f>
        <v>0</v>
      </c>
      <c r="E116">
        <f>'Table-Q'!E116</f>
        <v>0</v>
      </c>
      <c r="F116">
        <f>'Table-Q'!F116</f>
        <v>0</v>
      </c>
      <c r="G116">
        <f>'Table-Q'!G116</f>
        <v>0</v>
      </c>
      <c r="H116">
        <f>'Table-Q'!H116</f>
        <v>0</v>
      </c>
      <c r="I116">
        <f>'Table-Q'!O116</f>
        <v>0</v>
      </c>
    </row>
    <row r="117" spans="1:9">
      <c r="A117">
        <f>'Table-Q'!A117</f>
        <v>0</v>
      </c>
      <c r="B117" t="str">
        <f>'Table-Q'!B117</f>
        <v>ODB (°C)</v>
      </c>
      <c r="C117">
        <f>'Table-Q'!C117</f>
        <v>34.700000000000003</v>
      </c>
      <c r="D117">
        <f>'Table-Q'!D117</f>
        <v>35</v>
      </c>
      <c r="E117">
        <f>'Table-Q'!E117</f>
        <v>35</v>
      </c>
      <c r="F117">
        <f>'Table-Q'!F117</f>
        <v>34.774999999999999</v>
      </c>
      <c r="G117">
        <f>'Table-Q'!G117</f>
        <v>35</v>
      </c>
      <c r="H117">
        <f>'Table-Q'!H117</f>
        <v>35</v>
      </c>
      <c r="I117">
        <f>'Table-Q'!O117</f>
        <v>34.774999999999999</v>
      </c>
    </row>
    <row r="118" spans="1:9">
      <c r="A118">
        <f>'Table-Q'!A118</f>
        <v>0</v>
      </c>
      <c r="B118" t="str">
        <f>'Table-Q'!B118</f>
        <v>OHR (kg/kg)</v>
      </c>
      <c r="C118">
        <f>'Table-Q'!C118</f>
        <v>2.1877500000000001E-2</v>
      </c>
      <c r="D118">
        <f>'Table-Q'!D118</f>
        <v>2.2499999999999999E-2</v>
      </c>
      <c r="E118">
        <f>'Table-Q'!E118</f>
        <v>2.2499999999999999E-2</v>
      </c>
      <c r="F118">
        <f>'Table-Q'!F118</f>
        <v>2.18418081964879E-2</v>
      </c>
      <c r="G118">
        <f>'Table-Q'!G118</f>
        <v>2.2405999999999999E-2</v>
      </c>
      <c r="H118">
        <f>'Table-Q'!H118</f>
        <v>2.23E-2</v>
      </c>
      <c r="I118">
        <f>'Table-Q'!O118</f>
        <v>2.1867908064606263E-2</v>
      </c>
    </row>
    <row r="119" spans="1:9">
      <c r="A119">
        <f>'Table-Q'!A119</f>
        <v>0</v>
      </c>
    </row>
    <row r="120" spans="1:9">
      <c r="A120" t="e">
        <f>'Table-Q'!#REF!</f>
        <v>#REF!</v>
      </c>
    </row>
    <row r="121" spans="1:9">
      <c r="A121" t="e">
        <f>'Table-Q'!#REF!</f>
        <v>#REF!</v>
      </c>
    </row>
    <row r="122" spans="1:9">
      <c r="A122" t="e">
        <f>'Table-Q'!#REF!</f>
        <v>#REF!</v>
      </c>
    </row>
    <row r="123" spans="1:9">
      <c r="A123" t="e">
        <f>'Table-Q'!#REF!</f>
        <v>#REF!</v>
      </c>
    </row>
    <row r="124" spans="1:9">
      <c r="A124" t="e">
        <f>'Table-Q'!#REF!</f>
        <v>#REF!</v>
      </c>
    </row>
    <row r="125" spans="1:9">
      <c r="A125">
        <f>'Table-Q'!A120</f>
        <v>0</v>
      </c>
      <c r="B125" t="str">
        <f>'Table-Q'!B120</f>
        <v>Table B16.5.2-4.  Annual Space Cooling Coil Loads ( Total, Sensible )</v>
      </c>
      <c r="C125">
        <f>'Table-Q'!C120</f>
        <v>0</v>
      </c>
      <c r="D125">
        <f>'Table-Q'!D120</f>
        <v>0</v>
      </c>
      <c r="E125">
        <f>'Table-Q'!E120</f>
        <v>0</v>
      </c>
      <c r="F125">
        <f>'Table-Q'!F120</f>
        <v>0</v>
      </c>
      <c r="G125">
        <f>'Table-Q'!G120</f>
        <v>0</v>
      </c>
      <c r="H125">
        <f>'Table-Q'!H120</f>
        <v>0</v>
      </c>
      <c r="I125">
        <f>'Table-Q'!O120</f>
        <v>0</v>
      </c>
    </row>
    <row r="126" spans="1:9">
      <c r="A126">
        <f>'Table-Q'!A121</f>
        <v>0</v>
      </c>
      <c r="B126" t="str">
        <f>'Table-Q'!B121</f>
        <v>Total Sensible + Latent (kWh,thermal)</v>
      </c>
      <c r="C126">
        <f>'Table-Q'!C121</f>
        <v>0</v>
      </c>
      <c r="D126">
        <f>'Table-Q'!D121</f>
        <v>0</v>
      </c>
      <c r="E126">
        <f>'Table-Q'!E121</f>
        <v>0</v>
      </c>
      <c r="F126">
        <f>'Table-Q'!F121</f>
        <v>0</v>
      </c>
      <c r="G126">
        <f>'Table-Q'!G121</f>
        <v>0</v>
      </c>
      <c r="H126">
        <f>'Table-Q'!H121</f>
        <v>0</v>
      </c>
      <c r="I126">
        <f>'Table-Q'!O121</f>
        <v>0</v>
      </c>
    </row>
    <row r="127" spans="1:9">
      <c r="A127">
        <f>'Table-Q'!A122</f>
        <v>0</v>
      </c>
      <c r="B127">
        <f>'Table-Q'!B122</f>
        <v>0</v>
      </c>
      <c r="C127" t="str">
        <f>'Table-Q'!C122</f>
        <v>TRNSYS</v>
      </c>
      <c r="D127" t="str">
        <f>'Table-Q'!D122</f>
        <v>DOE-2.2</v>
      </c>
      <c r="E127" t="str">
        <f>'Table-Q'!E122</f>
        <v>DOE21E-E</v>
      </c>
      <c r="F127" t="str">
        <f>'Table-Q'!F122</f>
        <v>EnergyPlus</v>
      </c>
      <c r="G127" t="str">
        <f>'Table-Q'!G122</f>
        <v>CODYRUN</v>
      </c>
      <c r="H127" t="str">
        <f>'Table-Q'!H122</f>
        <v>HOT3000</v>
      </c>
      <c r="I127" t="str">
        <f>'Table-Q'!O122</f>
        <v>Tested Prg</v>
      </c>
    </row>
    <row r="128" spans="1:9">
      <c r="A128">
        <f>'Table-Q'!A123</f>
        <v>0</v>
      </c>
      <c r="B128" t="str">
        <f>'Table-Q'!B123</f>
        <v>Case</v>
      </c>
      <c r="C128" t="s">
        <v>434</v>
      </c>
      <c r="D128" t="s">
        <v>435</v>
      </c>
      <c r="E128" t="s">
        <v>438</v>
      </c>
      <c r="F128" t="s">
        <v>548</v>
      </c>
      <c r="G128" t="s">
        <v>436</v>
      </c>
      <c r="H128" t="s">
        <v>437</v>
      </c>
      <c r="I128" t="str">
        <f>'Table-Q'!O122</f>
        <v>Tested Prg</v>
      </c>
    </row>
    <row r="129" spans="1:9">
      <c r="A129">
        <f>'Table-Q'!A124</f>
        <v>0</v>
      </c>
      <c r="B129" s="434" t="s">
        <v>500</v>
      </c>
      <c r="C129">
        <f>'Table-Q'!C124</f>
        <v>80426.867481742112</v>
      </c>
      <c r="D129">
        <f>'Table-Q'!D124</f>
        <v>77283.435600000012</v>
      </c>
      <c r="E129">
        <f>'Table-Q'!E124</f>
        <v>77291.935500000007</v>
      </c>
      <c r="F129">
        <f>'Table-Q'!F124</f>
        <v>77317.949711521724</v>
      </c>
      <c r="G129">
        <f>'Table-Q'!G124</f>
        <v>77744.589000000124</v>
      </c>
      <c r="H129">
        <f>'Table-Q'!H124</f>
        <v>78257</v>
      </c>
      <c r="I129">
        <f>'Table-Q'!O124</f>
        <v>78253.752773453205</v>
      </c>
    </row>
    <row r="130" spans="1:9">
      <c r="A130">
        <f>'Table-Q'!A125</f>
        <v>0</v>
      </c>
      <c r="B130" s="434" t="s">
        <v>501</v>
      </c>
      <c r="C130">
        <f>'Table-Q'!C125</f>
        <v>99342.131564849216</v>
      </c>
      <c r="D130">
        <f>'Table-Q'!D125</f>
        <v>97394.785200000013</v>
      </c>
      <c r="E130">
        <f>'Table-Q'!E125</f>
        <v>97412.078100000013</v>
      </c>
      <c r="F130">
        <f>'Table-Q'!F125</f>
        <v>96447.5904276855</v>
      </c>
      <c r="G130">
        <f>'Table-Q'!G125</f>
        <v>97295.865999999718</v>
      </c>
      <c r="H130">
        <f>'Table-Q'!H125</f>
        <v>97261</v>
      </c>
      <c r="I130">
        <f>'Table-Q'!O125</f>
        <v>97212.330295705498</v>
      </c>
    </row>
    <row r="131" spans="1:9">
      <c r="A131">
        <f>'Table-Q'!A126</f>
        <v>0</v>
      </c>
      <c r="B131" s="434" t="s">
        <v>502</v>
      </c>
      <c r="C131">
        <f>'Table-Q'!C126</f>
        <v>99791.677967264899</v>
      </c>
      <c r="D131">
        <f>'Table-Q'!D126</f>
        <v>96356.331900000005</v>
      </c>
      <c r="E131">
        <f>'Table-Q'!E126</f>
        <v>96493.209600000002</v>
      </c>
      <c r="F131">
        <f>'Table-Q'!F126</f>
        <v>96083.559653200675</v>
      </c>
      <c r="G131">
        <f>'Table-Q'!G126</f>
        <v>97141.307000000001</v>
      </c>
      <c r="H131">
        <f>'Table-Q'!H126</f>
        <v>96957</v>
      </c>
      <c r="I131">
        <f>'Table-Q'!O126</f>
        <v>97265.840042124706</v>
      </c>
    </row>
    <row r="132" spans="1:9">
      <c r="A132">
        <f>'Table-Q'!A127</f>
        <v>0</v>
      </c>
      <c r="B132" s="434" t="s">
        <v>503</v>
      </c>
      <c r="C132">
        <f>'Table-Q'!C127</f>
        <v>105012.87148956976</v>
      </c>
      <c r="D132">
        <f>'Table-Q'!D127</f>
        <v>100729.97010000001</v>
      </c>
      <c r="E132">
        <f>'Table-Q'!E127</f>
        <v>100993.467</v>
      </c>
      <c r="F132">
        <f>'Table-Q'!F127</f>
        <v>102211.36038278886</v>
      </c>
      <c r="G132">
        <f>'Table-Q'!G127</f>
        <v>103712.91500000004</v>
      </c>
      <c r="H132">
        <f>'Table-Q'!H127</f>
        <v>102008</v>
      </c>
      <c r="I132">
        <f>'Table-Q'!O127</f>
        <v>99785.568700485092</v>
      </c>
    </row>
    <row r="133" spans="1:9">
      <c r="A133">
        <f>'Table-Q'!A128</f>
        <v>0</v>
      </c>
      <c r="B133" s="434" t="s">
        <v>504</v>
      </c>
      <c r="C133">
        <f>'Table-Q'!C128</f>
        <v>102727.97891432175</v>
      </c>
      <c r="D133">
        <f>'Table-Q'!D128</f>
        <v>99027.645300000004</v>
      </c>
      <c r="E133">
        <f>'Table-Q'!E128</f>
        <v>99223.143000000011</v>
      </c>
      <c r="F133">
        <f>'Table-Q'!F128</f>
        <v>99708.515621471204</v>
      </c>
      <c r="G133">
        <f>'Table-Q'!G128</f>
        <v>100676.21</v>
      </c>
      <c r="H133">
        <f>'Table-Q'!H128</f>
        <v>99753</v>
      </c>
      <c r="I133">
        <f>'Table-Q'!O128</f>
        <v>100804.51687629499</v>
      </c>
    </row>
    <row r="134" spans="1:9">
      <c r="A134">
        <f>'Table-Q'!A129</f>
        <v>0</v>
      </c>
      <c r="B134" s="434" t="s">
        <v>505</v>
      </c>
      <c r="C134">
        <f>'Table-Q'!C129</f>
        <v>69387.997605120792</v>
      </c>
      <c r="D134">
        <f>'Table-Q'!D129</f>
        <v>63736.353600000009</v>
      </c>
      <c r="E134">
        <f>'Table-Q'!E129</f>
        <v>63634.647900000004</v>
      </c>
      <c r="F134">
        <f>'Table-Q'!F129</f>
        <v>65790.368073405407</v>
      </c>
      <c r="G134">
        <f>'Table-Q'!G129</f>
        <v>66860.163000000059</v>
      </c>
      <c r="H134">
        <f>'Table-Q'!H129</f>
        <v>67389</v>
      </c>
      <c r="I134">
        <f>'Table-Q'!O129</f>
        <v>66534.720928327006</v>
      </c>
    </row>
    <row r="135" spans="1:9">
      <c r="A135">
        <f>'Table-Q'!A130</f>
        <v>0</v>
      </c>
      <c r="B135" s="434" t="s">
        <v>506</v>
      </c>
      <c r="C135">
        <f>'Table-Q'!C130</f>
        <v>162974.06257335175</v>
      </c>
      <c r="D135">
        <f>'Table-Q'!D130</f>
        <v>159807.20610000001</v>
      </c>
      <c r="E135">
        <f>'Table-Q'!E130</f>
        <v>159853.80900000001</v>
      </c>
      <c r="F135">
        <f>'Table-Q'!F130</f>
        <v>161248.44495625736</v>
      </c>
      <c r="G135">
        <f>'Table-Q'!G130</f>
        <v>161200.17900000018</v>
      </c>
      <c r="H135">
        <f>'Table-Q'!H130</f>
        <v>162168</v>
      </c>
      <c r="I135">
        <f>'Table-Q'!O130</f>
        <v>162125.70500208394</v>
      </c>
    </row>
    <row r="136" spans="1:9">
      <c r="A136">
        <f>'Table-Q'!A131</f>
        <v>0</v>
      </c>
      <c r="B136" s="434" t="s">
        <v>507</v>
      </c>
      <c r="C136">
        <f>'Table-Q'!C131</f>
        <v>68792.822126469924</v>
      </c>
      <c r="D136">
        <f>'Table-Q'!D131</f>
        <v>64917.546600000009</v>
      </c>
      <c r="E136">
        <f>'Table-Q'!E131</f>
        <v>65025.114300000008</v>
      </c>
      <c r="F136">
        <f>'Table-Q'!F131</f>
        <v>65413.84138209153</v>
      </c>
      <c r="G136">
        <f>'Table-Q'!G131</f>
        <v>0</v>
      </c>
      <c r="H136">
        <f>'Table-Q'!H131</f>
        <v>66898</v>
      </c>
      <c r="I136">
        <f>'Table-Q'!O131</f>
        <v>63958.265697257331</v>
      </c>
    </row>
    <row r="137" spans="1:9">
      <c r="A137">
        <f>'Table-Q'!A132</f>
        <v>0</v>
      </c>
      <c r="B137" s="434" t="s">
        <v>508</v>
      </c>
      <c r="C137">
        <f>'Table-Q'!C132</f>
        <v>68672.853832539928</v>
      </c>
      <c r="D137">
        <f>'Table-Q'!D132</f>
        <v>66779.6109</v>
      </c>
      <c r="E137">
        <f>'Table-Q'!E132</f>
        <v>66843.506700000013</v>
      </c>
      <c r="F137">
        <f>'Table-Q'!F132</f>
        <v>0</v>
      </c>
      <c r="G137">
        <f>'Table-Q'!G132</f>
        <v>0</v>
      </c>
      <c r="H137">
        <f>'Table-Q'!H132</f>
        <v>66175</v>
      </c>
      <c r="I137">
        <f>'Table-Q'!O132</f>
        <v>78253.752773453205</v>
      </c>
    </row>
    <row r="138" spans="1:9">
      <c r="A138">
        <f>'Table-Q'!A133</f>
        <v>0</v>
      </c>
      <c r="B138" s="434" t="s">
        <v>509</v>
      </c>
      <c r="C138">
        <f>'Table-Q'!C133</f>
        <v>72609.307406750057</v>
      </c>
      <c r="D138">
        <f>'Table-Q'!D133</f>
        <v>69610.956900000005</v>
      </c>
      <c r="E138">
        <f>'Table-Q'!E133</f>
        <v>70882.131600000008</v>
      </c>
      <c r="F138">
        <f>'Table-Q'!F133</f>
        <v>70349.466753345536</v>
      </c>
      <c r="G138">
        <f>'Table-Q'!G133</f>
        <v>0</v>
      </c>
      <c r="H138">
        <f>'Table-Q'!H133</f>
        <v>71803</v>
      </c>
      <c r="I138">
        <f>'Table-Q'!O133</f>
        <v>78253.752773453205</v>
      </c>
    </row>
    <row r="139" spans="1:9">
      <c r="A139">
        <f>'Table-Q'!A134</f>
        <v>0</v>
      </c>
      <c r="B139" s="434" t="s">
        <v>510</v>
      </c>
      <c r="C139">
        <f>'Table-Q'!C134</f>
        <v>69756.311989893147</v>
      </c>
      <c r="D139">
        <f>'Table-Q'!D134</f>
        <v>67640.738700000002</v>
      </c>
      <c r="E139">
        <f>'Table-Q'!E134</f>
        <v>67219.260900000008</v>
      </c>
      <c r="F139">
        <f>'Table-Q'!F134</f>
        <v>67141.352383960402</v>
      </c>
      <c r="G139">
        <f>'Table-Q'!G134</f>
        <v>0</v>
      </c>
      <c r="H139">
        <f>'Table-Q'!H134</f>
        <v>67200</v>
      </c>
      <c r="I139">
        <f>'Table-Q'!O134</f>
        <v>68233.228632148879</v>
      </c>
    </row>
    <row r="140" spans="1:9">
      <c r="A140">
        <f>'Table-Q'!A135</f>
        <v>0</v>
      </c>
      <c r="B140" s="434" t="s">
        <v>511</v>
      </c>
      <c r="C140">
        <f>'Table-Q'!C135</f>
        <v>73711.363480827218</v>
      </c>
      <c r="D140">
        <f>'Table-Q'!D135</f>
        <v>71380.108500000002</v>
      </c>
      <c r="E140">
        <f>'Table-Q'!E135</f>
        <v>71181.093600000007</v>
      </c>
      <c r="F140">
        <f>'Table-Q'!F135</f>
        <v>71417.307037204853</v>
      </c>
      <c r="G140">
        <f>'Table-Q'!G135</f>
        <v>0</v>
      </c>
      <c r="H140">
        <f>'Table-Q'!H135</f>
        <v>72029</v>
      </c>
      <c r="I140">
        <f>'Table-Q'!O135</f>
        <v>72183.912064160555</v>
      </c>
    </row>
    <row r="141" spans="1:9">
      <c r="A141">
        <f>'Table-Q'!A136</f>
        <v>0</v>
      </c>
      <c r="B141" s="434" t="s">
        <v>512</v>
      </c>
      <c r="C141">
        <f>'Table-Q'!C136</f>
        <v>63357.106250000092</v>
      </c>
      <c r="D141">
        <f>'Table-Q'!D136</f>
        <v>65995.861499999999</v>
      </c>
      <c r="E141">
        <f>'Table-Q'!E136</f>
        <v>65992.344300000012</v>
      </c>
      <c r="F141">
        <f>'Table-Q'!F136</f>
        <v>65571.183219943952</v>
      </c>
      <c r="G141">
        <f>'Table-Q'!G136</f>
        <v>63105.366000000147</v>
      </c>
      <c r="H141">
        <f>'Table-Q'!H136</f>
        <v>65614</v>
      </c>
      <c r="I141">
        <f>'Table-Q'!O136</f>
        <v>65587.866207665094</v>
      </c>
    </row>
    <row r="142" spans="1:9">
      <c r="A142">
        <f>'Table-Q'!A137</f>
        <v>0</v>
      </c>
      <c r="B142" s="434" t="str">
        <f>'Table-Q'!B137</f>
        <v>CE500 May-Sep</v>
      </c>
      <c r="C142">
        <f>'Table-Q'!C137</f>
        <v>48443.43080000006</v>
      </c>
      <c r="D142">
        <f>'Table-Q'!D137</f>
        <v>50692.817400000007</v>
      </c>
      <c r="E142">
        <f>'Table-Q'!E137</f>
        <v>50690.472600000008</v>
      </c>
      <c r="F142">
        <f>'Table-Q'!F137</f>
        <v>50354.290055412173</v>
      </c>
      <c r="G142">
        <f>'Table-Q'!G137</f>
        <v>48439.57</v>
      </c>
      <c r="H142">
        <f>'Table-Q'!H137</f>
        <v>50357</v>
      </c>
      <c r="I142">
        <f>'Table-Q'!O137</f>
        <v>50355.859411144811</v>
      </c>
    </row>
    <row r="143" spans="1:9">
      <c r="A143">
        <f>'Table-Q'!A138</f>
        <v>0</v>
      </c>
      <c r="B143" s="434" t="s">
        <v>513</v>
      </c>
      <c r="C143">
        <f>'Table-Q'!C138</f>
        <v>108974.30994000004</v>
      </c>
      <c r="D143">
        <f>'Table-Q'!D138</f>
        <v>114017.95170000001</v>
      </c>
      <c r="E143">
        <f>'Table-Q'!E138</f>
        <v>114015.3138</v>
      </c>
      <c r="F143">
        <f>'Table-Q'!F138</f>
        <v>112792.64628714509</v>
      </c>
      <c r="G143">
        <f>'Table-Q'!G138</f>
        <v>108979.01299999964</v>
      </c>
      <c r="H143">
        <f>'Table-Q'!H138</f>
        <v>112781</v>
      </c>
      <c r="I143">
        <f>'Table-Q'!O138</f>
        <v>112795.07769353074</v>
      </c>
    </row>
    <row r="144" spans="1:9">
      <c r="A144">
        <f>'Table-Q'!A139</f>
        <v>0</v>
      </c>
      <c r="B144" s="434" t="s">
        <v>514</v>
      </c>
      <c r="C144">
        <f>'Table-Q'!C139</f>
        <v>63421.544428999987</v>
      </c>
      <c r="D144">
        <f>'Table-Q'!D139</f>
        <v>66571.216800000009</v>
      </c>
      <c r="E144">
        <f>'Table-Q'!E139</f>
        <v>66565.354800000001</v>
      </c>
      <c r="F144">
        <f>'Table-Q'!F139</f>
        <v>66087.786493446518</v>
      </c>
      <c r="G144">
        <f>'Table-Q'!G139</f>
        <v>63212.101999999744</v>
      </c>
      <c r="H144">
        <f>'Table-Q'!H139</f>
        <v>66146</v>
      </c>
      <c r="I144">
        <f>'Table-Q'!O139</f>
        <v>66212.421246667684</v>
      </c>
    </row>
    <row r="145" spans="1:9">
      <c r="A145">
        <f>'Table-Q'!A140</f>
        <v>0</v>
      </c>
      <c r="B145" s="434" t="s">
        <v>515</v>
      </c>
      <c r="C145">
        <f>'Table-Q'!C140</f>
        <v>63389.22280399999</v>
      </c>
      <c r="D145">
        <f>'Table-Q'!D140</f>
        <v>66373.081200000001</v>
      </c>
      <c r="E145">
        <f>'Table-Q'!E140</f>
        <v>66371.908800000005</v>
      </c>
      <c r="F145">
        <f>'Table-Q'!F140</f>
        <v>65850.675450674724</v>
      </c>
      <c r="G145">
        <f>'Table-Q'!G140</f>
        <v>63157.029999999759</v>
      </c>
      <c r="H145">
        <f>'Table-Q'!H140</f>
        <v>65900</v>
      </c>
      <c r="I145">
        <f>'Table-Q'!O140</f>
        <v>65895.5840496327</v>
      </c>
    </row>
    <row r="146" spans="1:9">
      <c r="A146">
        <f>'Table-Q'!A141</f>
        <v>0</v>
      </c>
      <c r="B146" s="434" t="s">
        <v>516</v>
      </c>
      <c r="C146">
        <f>'Table-Q'!C141</f>
        <v>63292.945401999998</v>
      </c>
      <c r="D146">
        <f>'Table-Q'!D141</f>
        <v>65399.109900000003</v>
      </c>
      <c r="E146">
        <f>'Table-Q'!E141</f>
        <v>65395.006500000003</v>
      </c>
      <c r="F146">
        <f>'Table-Q'!F141</f>
        <v>64973.311401135252</v>
      </c>
      <c r="G146">
        <f>'Table-Q'!G141</f>
        <v>63001.558000000026</v>
      </c>
      <c r="H146">
        <f>'Table-Q'!H141</f>
        <v>65155</v>
      </c>
      <c r="I146">
        <f>'Table-Q'!O141</f>
        <v>65025.294736490418</v>
      </c>
    </row>
    <row r="147" spans="1:9">
      <c r="A147">
        <f>'Table-Q'!A142</f>
        <v>0</v>
      </c>
      <c r="B147" s="434" t="s">
        <v>517</v>
      </c>
      <c r="C147">
        <f>'Table-Q'!C142</f>
        <v>45045.847950000098</v>
      </c>
      <c r="D147">
        <f>'Table-Q'!D142</f>
        <v>46634.261700000003</v>
      </c>
      <c r="E147">
        <f>'Table-Q'!E142</f>
        <v>46630.744500000001</v>
      </c>
      <c r="F147">
        <f>'Table-Q'!F142</f>
        <v>46944.357123259782</v>
      </c>
      <c r="G147">
        <f>'Table-Q'!G142</f>
        <v>44875.413999999641</v>
      </c>
      <c r="H147">
        <f>'Table-Q'!H142</f>
        <v>47002</v>
      </c>
      <c r="I147">
        <f>'Table-Q'!O142</f>
        <v>47069.623673713744</v>
      </c>
    </row>
    <row r="148" spans="1:9">
      <c r="A148">
        <f>'Table-Q'!A143</f>
        <v>0</v>
      </c>
      <c r="B148" s="434" t="s">
        <v>518</v>
      </c>
      <c r="C148">
        <f>'Table-Q'!C143</f>
        <v>45112.827029195018</v>
      </c>
      <c r="D148">
        <f>'Table-Q'!D143</f>
        <v>47129.893800000005</v>
      </c>
      <c r="E148">
        <f>'Table-Q'!E143</f>
        <v>47126.083500000008</v>
      </c>
      <c r="F148">
        <f>'Table-Q'!F143</f>
        <v>47296.605306564219</v>
      </c>
      <c r="G148">
        <f>'Table-Q'!G143</f>
        <v>44979.841999999706</v>
      </c>
      <c r="H148">
        <f>'Table-Q'!H143</f>
        <v>47462</v>
      </c>
      <c r="I148">
        <f>'Table-Q'!O143</f>
        <v>47473.490394096545</v>
      </c>
    </row>
    <row r="149" spans="1:9">
      <c r="A149">
        <f>'Table-Q'!A144</f>
        <v>0</v>
      </c>
      <c r="B149" s="434" t="s">
        <v>519</v>
      </c>
      <c r="C149">
        <f>'Table-Q'!C144</f>
        <v>44981.351736000026</v>
      </c>
      <c r="D149">
        <f>'Table-Q'!D144</f>
        <v>46239.749100000001</v>
      </c>
      <c r="E149">
        <f>'Table-Q'!E144</f>
        <v>46235.938800000004</v>
      </c>
      <c r="F149">
        <f>'Table-Q'!F144</f>
        <v>46611.891232593676</v>
      </c>
      <c r="G149">
        <f>'Table-Q'!G144</f>
        <v>44775.109999999899</v>
      </c>
      <c r="H149">
        <f>'Table-Q'!H144</f>
        <v>46668</v>
      </c>
      <c r="I149">
        <f>'Table-Q'!O144</f>
        <v>46710.390467190773</v>
      </c>
    </row>
    <row r="150" spans="1:9">
      <c r="A150">
        <f>'Table-Q'!A145</f>
        <v>0</v>
      </c>
      <c r="B150" t="str">
        <f>'Table-Q'!B145</f>
        <v>Sensible Coil Load (kWh,thermal)</v>
      </c>
      <c r="C150">
        <f>'Table-Q'!C145</f>
        <v>0</v>
      </c>
      <c r="D150">
        <f>'Table-Q'!D145</f>
        <v>0</v>
      </c>
      <c r="E150">
        <f>'Table-Q'!E145</f>
        <v>0</v>
      </c>
      <c r="F150">
        <f>'Table-Q'!F145</f>
        <v>0</v>
      </c>
      <c r="G150">
        <f>'Table-Q'!G145</f>
        <v>0</v>
      </c>
      <c r="H150">
        <f>'Table-Q'!H145</f>
        <v>0</v>
      </c>
      <c r="I150">
        <f>'Table-Q'!O145</f>
        <v>0</v>
      </c>
    </row>
    <row r="151" spans="1:9">
      <c r="A151">
        <f>'Table-Q'!A146</f>
        <v>0</v>
      </c>
      <c r="B151">
        <f>'Table-Q'!B146</f>
        <v>0</v>
      </c>
      <c r="C151" t="str">
        <f>'Table-Q'!C146</f>
        <v>TRNSYS</v>
      </c>
      <c r="D151" t="str">
        <f>'Table-Q'!D146</f>
        <v>DOE-2.2</v>
      </c>
      <c r="E151" t="str">
        <f>'Table-Q'!E146</f>
        <v>DOE21E-E</v>
      </c>
      <c r="F151" t="str">
        <f>'Table-Q'!F146</f>
        <v>EnergyPlus</v>
      </c>
      <c r="G151" t="str">
        <f>'Table-Q'!G146</f>
        <v>CODYRUN</v>
      </c>
      <c r="H151" t="str">
        <f>'Table-Q'!H146</f>
        <v>HOT3000</v>
      </c>
      <c r="I151" t="str">
        <f>'Table-Q'!O146</f>
        <v>Tested Prg</v>
      </c>
    </row>
    <row r="152" spans="1:9">
      <c r="A152">
        <f>'Table-Q'!A147</f>
        <v>0</v>
      </c>
      <c r="B152" t="str">
        <f>'Table-Q'!B147</f>
        <v>Case</v>
      </c>
      <c r="C152" t="s">
        <v>434</v>
      </c>
      <c r="D152" t="s">
        <v>435</v>
      </c>
      <c r="E152" t="s">
        <v>438</v>
      </c>
      <c r="F152" t="s">
        <v>548</v>
      </c>
      <c r="G152" t="s">
        <v>436</v>
      </c>
      <c r="H152" t="s">
        <v>437</v>
      </c>
      <c r="I152" t="str">
        <f>'Table-Q'!O146</f>
        <v>Tested Prg</v>
      </c>
    </row>
    <row r="153" spans="1:9">
      <c r="A153">
        <f>'Table-Q'!A148</f>
        <v>0</v>
      </c>
      <c r="B153" t="s">
        <v>500</v>
      </c>
      <c r="C153">
        <f>'Table-Q'!C148</f>
        <v>56661.748439000134</v>
      </c>
      <c r="D153">
        <f>'Table-Q'!D148</f>
        <v>55796.860800000009</v>
      </c>
      <c r="E153">
        <f>'Table-Q'!E148</f>
        <v>55804.7745</v>
      </c>
      <c r="F153">
        <f>'Table-Q'!F148</f>
        <v>55251.957420219558</v>
      </c>
      <c r="G153">
        <f>'Table-Q'!G148</f>
        <v>55209.465000000047</v>
      </c>
      <c r="H153">
        <f>'Table-Q'!H148</f>
        <v>55191</v>
      </c>
      <c r="I153">
        <f>'Table-Q'!O148</f>
        <v>55131.306124950672</v>
      </c>
    </row>
    <row r="154" spans="1:9">
      <c r="A154">
        <f>'Table-Q'!A149</f>
        <v>0</v>
      </c>
      <c r="B154" t="s">
        <v>501</v>
      </c>
      <c r="C154">
        <f>'Table-Q'!C149</f>
        <v>56256.3774670001</v>
      </c>
      <c r="D154">
        <f>'Table-Q'!D149</f>
        <v>56300.992800000007</v>
      </c>
      <c r="E154">
        <f>'Table-Q'!E149</f>
        <v>56312.716800000009</v>
      </c>
      <c r="F154">
        <f>'Table-Q'!F149</f>
        <v>55225.157953165464</v>
      </c>
      <c r="G154">
        <f>'Table-Q'!G149</f>
        <v>55185.072000000029</v>
      </c>
      <c r="H154">
        <f>'Table-Q'!H149</f>
        <v>55083</v>
      </c>
      <c r="I154">
        <f>'Table-Q'!O149</f>
        <v>55031.000880758067</v>
      </c>
    </row>
    <row r="155" spans="1:9">
      <c r="A155">
        <f>'Table-Q'!A150</f>
        <v>0</v>
      </c>
      <c r="B155" t="s">
        <v>502</v>
      </c>
      <c r="C155">
        <f>'Table-Q'!C150</f>
        <v>62859.205321999878</v>
      </c>
      <c r="D155">
        <f>'Table-Q'!D150</f>
        <v>62697.021000000001</v>
      </c>
      <c r="E155">
        <f>'Table-Q'!E150</f>
        <v>62746.847999999998</v>
      </c>
      <c r="F155">
        <f>'Table-Q'!F150</f>
        <v>62043.453073295081</v>
      </c>
      <c r="G155">
        <f>'Table-Q'!G150</f>
        <v>62008.804000000193</v>
      </c>
      <c r="H155">
        <f>'Table-Q'!H150</f>
        <v>62734</v>
      </c>
      <c r="I155">
        <f>'Table-Q'!O150</f>
        <v>61652.671902047157</v>
      </c>
    </row>
    <row r="156" spans="1:9">
      <c r="A156">
        <f>'Table-Q'!A151</f>
        <v>0</v>
      </c>
      <c r="B156" t="s">
        <v>503</v>
      </c>
      <c r="C156">
        <f>'Table-Q'!C151</f>
        <v>63083.376498999918</v>
      </c>
      <c r="D156">
        <f>'Table-Q'!D151</f>
        <v>63311.065500000004</v>
      </c>
      <c r="E156">
        <f>'Table-Q'!E151</f>
        <v>63327.772199999999</v>
      </c>
      <c r="F156">
        <f>'Table-Q'!F151</f>
        <v>63778.655572413118</v>
      </c>
      <c r="G156">
        <f>'Table-Q'!G151</f>
        <v>62649.459000000192</v>
      </c>
      <c r="H156">
        <f>'Table-Q'!H151</f>
        <v>61822</v>
      </c>
      <c r="I156">
        <f>'Table-Q'!O151</f>
        <v>52152.288559888089</v>
      </c>
    </row>
    <row r="157" spans="1:9">
      <c r="A157">
        <f>'Table-Q'!A152</f>
        <v>0</v>
      </c>
      <c r="B157" t="s">
        <v>504</v>
      </c>
      <c r="C157">
        <f>'Table-Q'!C152</f>
        <v>63032.606061999933</v>
      </c>
      <c r="D157">
        <f>'Table-Q'!D152</f>
        <v>63053.4306</v>
      </c>
      <c r="E157">
        <f>'Table-Q'!E152</f>
        <v>63110.585100000011</v>
      </c>
      <c r="F157">
        <f>'Table-Q'!F152</f>
        <v>62885.835553492863</v>
      </c>
      <c r="G157">
        <f>'Table-Q'!G152</f>
        <v>62380.560000000289</v>
      </c>
      <c r="H157">
        <f>'Table-Q'!H152</f>
        <v>61406</v>
      </c>
      <c r="I157">
        <f>'Table-Q'!O152</f>
        <v>52916.049844611975</v>
      </c>
    </row>
    <row r="158" spans="1:9">
      <c r="A158">
        <f>'Table-Q'!A153</f>
        <v>0</v>
      </c>
      <c r="B158" t="s">
        <v>505</v>
      </c>
      <c r="C158">
        <f>'Table-Q'!C153</f>
        <v>50370.830375999802</v>
      </c>
      <c r="D158">
        <f>'Table-Q'!D153</f>
        <v>47684.439000000006</v>
      </c>
      <c r="E158">
        <f>'Table-Q'!E153</f>
        <v>47676.525300000001</v>
      </c>
      <c r="F158">
        <f>'Table-Q'!F153</f>
        <v>48545.01229577286</v>
      </c>
      <c r="G158">
        <f>'Table-Q'!G153</f>
        <v>48588.801999999836</v>
      </c>
      <c r="H158">
        <f>'Table-Q'!H153</f>
        <v>48768</v>
      </c>
      <c r="I158">
        <f>'Table-Q'!O153</f>
        <v>48304.765032154421</v>
      </c>
    </row>
    <row r="159" spans="1:9">
      <c r="A159">
        <f>'Table-Q'!A154</f>
        <v>0</v>
      </c>
      <c r="B159" t="s">
        <v>506</v>
      </c>
      <c r="C159">
        <f>'Table-Q'!C154</f>
        <v>134976.83514699971</v>
      </c>
      <c r="D159">
        <f>'Table-Q'!D154</f>
        <v>134919.79200000002</v>
      </c>
      <c r="E159">
        <f>'Table-Q'!E154</f>
        <v>134939.72280000002</v>
      </c>
      <c r="F159">
        <f>'Table-Q'!F154</f>
        <v>135287.19593370066</v>
      </c>
      <c r="G159">
        <f>'Table-Q'!G154</f>
        <v>134205.70700000084</v>
      </c>
      <c r="H159">
        <f>'Table-Q'!H154</f>
        <v>134697</v>
      </c>
      <c r="I159">
        <f>'Table-Q'!O154</f>
        <v>134680.24688640083</v>
      </c>
    </row>
    <row r="160" spans="1:9">
      <c r="A160">
        <f>'Table-Q'!A155</f>
        <v>0</v>
      </c>
      <c r="B160" t="s">
        <v>507</v>
      </c>
      <c r="C160">
        <f>'Table-Q'!C155</f>
        <v>41952.359514999953</v>
      </c>
      <c r="D160">
        <f>'Table-Q'!D155</f>
        <v>41419.133400000006</v>
      </c>
      <c r="E160">
        <f>'Table-Q'!E155</f>
        <v>41437.012500000004</v>
      </c>
      <c r="F160">
        <f>'Table-Q'!F155</f>
        <v>40687.746757275905</v>
      </c>
      <c r="G160">
        <f>'Table-Q'!G155</f>
        <v>0</v>
      </c>
      <c r="H160">
        <f>'Table-Q'!H155</f>
        <v>41181</v>
      </c>
      <c r="I160">
        <f>'Table-Q'!O155</f>
        <v>41821.529969099603</v>
      </c>
    </row>
    <row r="161" spans="1:9">
      <c r="A161">
        <f>'Table-Q'!A156</f>
        <v>0</v>
      </c>
      <c r="B161" t="s">
        <v>508</v>
      </c>
      <c r="C161">
        <f>'Table-Q'!C156</f>
        <v>45676.645576999981</v>
      </c>
      <c r="D161">
        <f>'Table-Q'!D156</f>
        <v>47658.646200000003</v>
      </c>
      <c r="E161">
        <f>'Table-Q'!E156</f>
        <v>47659.818600000013</v>
      </c>
      <c r="F161">
        <f>'Table-Q'!F156</f>
        <v>0</v>
      </c>
      <c r="G161">
        <f>'Table-Q'!G156</f>
        <v>0</v>
      </c>
      <c r="H161">
        <f>'Table-Q'!H156</f>
        <v>45585</v>
      </c>
      <c r="I161">
        <f>'Table-Q'!O156</f>
        <v>55131.306124950672</v>
      </c>
    </row>
    <row r="162" spans="1:9">
      <c r="A162">
        <f>'Table-Q'!A157</f>
        <v>0</v>
      </c>
      <c r="B162" t="s">
        <v>509</v>
      </c>
      <c r="C162">
        <f>'Table-Q'!C157</f>
        <v>50389.824659000034</v>
      </c>
      <c r="D162">
        <f>'Table-Q'!D157</f>
        <v>49666.088100000008</v>
      </c>
      <c r="E162">
        <f>'Table-Q'!E157</f>
        <v>50612.214900000006</v>
      </c>
      <c r="F162">
        <f>'Table-Q'!F157</f>
        <v>49523.927913029416</v>
      </c>
      <c r="G162">
        <f>'Table-Q'!G157</f>
        <v>0</v>
      </c>
      <c r="H162">
        <f>'Table-Q'!H157</f>
        <v>49984</v>
      </c>
      <c r="I162">
        <f>'Table-Q'!O157</f>
        <v>55131.306124950672</v>
      </c>
    </row>
    <row r="163" spans="1:9">
      <c r="A163">
        <f>'Table-Q'!A158</f>
        <v>0</v>
      </c>
      <c r="B163" t="s">
        <v>510</v>
      </c>
      <c r="C163">
        <f>'Table-Q'!C158</f>
        <v>47863.346245000044</v>
      </c>
      <c r="D163">
        <f>'Table-Q'!D158</f>
        <v>47731.334999999999</v>
      </c>
      <c r="E163">
        <f>'Table-Q'!E158</f>
        <v>47454.06240000001</v>
      </c>
      <c r="F163">
        <f>'Table-Q'!F158</f>
        <v>46738.581606046195</v>
      </c>
      <c r="G163">
        <f>'Table-Q'!G158</f>
        <v>0</v>
      </c>
      <c r="H163">
        <f>'Table-Q'!H158</f>
        <v>46143</v>
      </c>
      <c r="I163">
        <f>'Table-Q'!O158</f>
        <v>46862.856773945605</v>
      </c>
    </row>
    <row r="164" spans="1:9">
      <c r="A164">
        <f>'Table-Q'!A159</f>
        <v>0</v>
      </c>
      <c r="B164" t="s">
        <v>511</v>
      </c>
      <c r="C164">
        <f>'Table-Q'!C159</f>
        <v>50876.072483000105</v>
      </c>
      <c r="D164">
        <f>'Table-Q'!D159</f>
        <v>50592.5772</v>
      </c>
      <c r="E164">
        <f>'Table-Q'!E159</f>
        <v>50492.043900000004</v>
      </c>
      <c r="F164">
        <f>'Table-Q'!F159</f>
        <v>50060.175202393584</v>
      </c>
      <c r="G164">
        <f>'Table-Q'!G159</f>
        <v>0</v>
      </c>
      <c r="H164">
        <f>'Table-Q'!H159</f>
        <v>49785</v>
      </c>
      <c r="I164">
        <f>'Table-Q'!O159</f>
        <v>49858.834113059202</v>
      </c>
    </row>
    <row r="165" spans="1:9">
      <c r="A165">
        <f>'Table-Q'!A160</f>
        <v>0</v>
      </c>
      <c r="B165" t="s">
        <v>512</v>
      </c>
      <c r="C165">
        <f>'Table-Q'!C160</f>
        <v>45043.800000000097</v>
      </c>
      <c r="D165">
        <f>'Table-Q'!D160</f>
        <v>47649.853199999998</v>
      </c>
      <c r="E165">
        <f>'Table-Q'!E160</f>
        <v>47646.042900000015</v>
      </c>
      <c r="F165">
        <f>'Table-Q'!F160</f>
        <v>47491.24021176299</v>
      </c>
      <c r="G165">
        <f>'Table-Q'!G160</f>
        <v>44874.224999999649</v>
      </c>
      <c r="H165">
        <f>'Table-Q'!H160</f>
        <v>47530</v>
      </c>
      <c r="I165">
        <f>'Table-Q'!O160</f>
        <v>47355.50127284247</v>
      </c>
    </row>
    <row r="166" spans="1:9">
      <c r="A166">
        <f>'Table-Q'!A161</f>
        <v>0</v>
      </c>
      <c r="B166" t="str">
        <f>'Table-Q'!B161</f>
        <v>CE500 May-Sep</v>
      </c>
      <c r="C166">
        <f>'Table-Q'!C161</f>
        <v>34443.234380000074</v>
      </c>
      <c r="D166">
        <f>'Table-Q'!D161</f>
        <v>36595.586700000007</v>
      </c>
      <c r="E166">
        <f>'Table-Q'!E161</f>
        <v>36593.241900000008</v>
      </c>
      <c r="F166">
        <f>'Table-Q'!F161</f>
        <v>36475.587709851628</v>
      </c>
      <c r="G166">
        <f>'Table-Q'!G161</f>
        <v>34448.150999999525</v>
      </c>
      <c r="H166">
        <f>'Table-Q'!H161</f>
        <v>36480</v>
      </c>
      <c r="I166">
        <f>'Table-Q'!O161</f>
        <v>36365.269914343487</v>
      </c>
    </row>
    <row r="167" spans="1:9">
      <c r="A167">
        <f>'Table-Q'!A162</f>
        <v>0</v>
      </c>
      <c r="B167" t="s">
        <v>513</v>
      </c>
      <c r="C167">
        <f>'Table-Q'!C162</f>
        <v>77489.432099999991</v>
      </c>
      <c r="D167">
        <f>'Table-Q'!D162</f>
        <v>82305.704100000003</v>
      </c>
      <c r="E167">
        <f>'Table-Q'!E162</f>
        <v>82303.066200000001</v>
      </c>
      <c r="F167">
        <f>'Table-Q'!F162</f>
        <v>81566.340102425325</v>
      </c>
      <c r="G167">
        <f>'Table-Q'!G162</f>
        <v>77498.985000000306</v>
      </c>
      <c r="H167">
        <f>'Table-Q'!H162</f>
        <v>81563</v>
      </c>
      <c r="I167">
        <f>'Table-Q'!O162</f>
        <v>81315.6422313972</v>
      </c>
    </row>
    <row r="168" spans="1:9">
      <c r="A168">
        <f>'Table-Q'!A163</f>
        <v>0</v>
      </c>
      <c r="B168" t="s">
        <v>514</v>
      </c>
      <c r="C168">
        <f>'Table-Q'!C163</f>
        <v>45109.614089999988</v>
      </c>
      <c r="D168">
        <f>'Table-Q'!D163</f>
        <v>48101.520300000004</v>
      </c>
      <c r="E168">
        <f>'Table-Q'!E163</f>
        <v>48095.658299999996</v>
      </c>
      <c r="F168">
        <f>'Table-Q'!F163</f>
        <v>47986.359004452082</v>
      </c>
      <c r="G168">
        <f>'Table-Q'!G163</f>
        <v>44976.723999999696</v>
      </c>
      <c r="H168">
        <f>'Table-Q'!H163</f>
        <v>48059</v>
      </c>
      <c r="I168">
        <f>'Table-Q'!O163</f>
        <v>47982.781339435533</v>
      </c>
    </row>
    <row r="169" spans="1:9">
      <c r="A169">
        <f>'Table-Q'!A164</f>
        <v>0</v>
      </c>
      <c r="B169" t="s">
        <v>515</v>
      </c>
      <c r="C169">
        <f>'Table-Q'!C164</f>
        <v>45076.031247999977</v>
      </c>
      <c r="D169">
        <f>'Table-Q'!D164</f>
        <v>47962.2978</v>
      </c>
      <c r="E169">
        <f>'Table-Q'!E164</f>
        <v>47961.4185</v>
      </c>
      <c r="F169">
        <f>'Table-Q'!F164</f>
        <v>47757.699692839713</v>
      </c>
      <c r="G169">
        <f>'Table-Q'!G164</f>
        <v>44924.113000000318</v>
      </c>
      <c r="H169">
        <f>'Table-Q'!H164</f>
        <v>47795</v>
      </c>
      <c r="I169">
        <f>'Table-Q'!O164</f>
        <v>47663.320548061594</v>
      </c>
    </row>
    <row r="170" spans="1:9">
      <c r="A170">
        <f>'Table-Q'!A165</f>
        <v>0</v>
      </c>
      <c r="B170" t="s">
        <v>516</v>
      </c>
      <c r="C170">
        <f>'Table-Q'!C165</f>
        <v>44979.010342000052</v>
      </c>
      <c r="D170">
        <f>'Table-Q'!D165</f>
        <v>47217.530700000003</v>
      </c>
      <c r="E170">
        <f>'Table-Q'!E165</f>
        <v>47213.427300000003</v>
      </c>
      <c r="F170">
        <f>'Table-Q'!F165</f>
        <v>46929.737709525056</v>
      </c>
      <c r="G170">
        <f>'Table-Q'!G165</f>
        <v>44775.104999999901</v>
      </c>
      <c r="H170">
        <f>'Table-Q'!H165</f>
        <v>47110</v>
      </c>
      <c r="I170">
        <f>'Table-Q'!O165</f>
        <v>46792.893913595901</v>
      </c>
    </row>
    <row r="171" spans="1:9">
      <c r="A171">
        <f>'Table-Q'!A166</f>
        <v>0</v>
      </c>
      <c r="B171" t="s">
        <v>517</v>
      </c>
      <c r="C171">
        <f>'Table-Q'!C166</f>
        <v>45045.847950000098</v>
      </c>
      <c r="D171">
        <f>'Table-Q'!D166</f>
        <v>46573.590000000004</v>
      </c>
      <c r="E171">
        <f>'Table-Q'!E166</f>
        <v>46570.072800000002</v>
      </c>
      <c r="F171">
        <f>'Table-Q'!F166</f>
        <v>46944.355977045168</v>
      </c>
      <c r="G171">
        <f>'Table-Q'!G166</f>
        <v>44874.224999999649</v>
      </c>
      <c r="H171">
        <f>'Table-Q'!H166</f>
        <v>47002</v>
      </c>
      <c r="I171">
        <f>'Table-Q'!O166</f>
        <v>47069.623673713744</v>
      </c>
    </row>
    <row r="172" spans="1:9">
      <c r="A172">
        <f>'Table-Q'!A167</f>
        <v>0</v>
      </c>
      <c r="B172" t="s">
        <v>518</v>
      </c>
      <c r="C172">
        <f>'Table-Q'!C167</f>
        <v>45111.847271000021</v>
      </c>
      <c r="D172">
        <f>'Table-Q'!D167</f>
        <v>47022.912300000004</v>
      </c>
      <c r="E172">
        <f>'Table-Q'!E167</f>
        <v>47019.102000000006</v>
      </c>
      <c r="F172">
        <f>'Table-Q'!F167</f>
        <v>47288.047154099513</v>
      </c>
      <c r="G172">
        <f>'Table-Q'!G167</f>
        <v>44976.746999999705</v>
      </c>
      <c r="H172">
        <f>'Table-Q'!H167</f>
        <v>47460</v>
      </c>
      <c r="I172">
        <f>'Table-Q'!O167</f>
        <v>47473.490394096545</v>
      </c>
    </row>
    <row r="173" spans="1:9">
      <c r="A173">
        <f>'Table-Q'!A168</f>
        <v>0</v>
      </c>
      <c r="B173" t="s">
        <v>519</v>
      </c>
      <c r="C173">
        <f>'Table-Q'!C168</f>
        <v>44981.351736000026</v>
      </c>
      <c r="D173">
        <f>'Table-Q'!D168</f>
        <v>46214.249400000001</v>
      </c>
      <c r="E173">
        <f>'Table-Q'!E168</f>
        <v>46210.439100000003</v>
      </c>
      <c r="F173">
        <f>'Table-Q'!F168</f>
        <v>46611.891232593676</v>
      </c>
      <c r="G173">
        <f>'Table-Q'!G168</f>
        <v>44775.104999999901</v>
      </c>
      <c r="H173">
        <f>'Table-Q'!H168</f>
        <v>46668</v>
      </c>
      <c r="I173">
        <f>'Table-Q'!O168</f>
        <v>46710.390467190773</v>
      </c>
    </row>
    <row r="174" spans="1:9">
      <c r="A174">
        <f>'Table-Q'!A171</f>
        <v>0</v>
      </c>
      <c r="B174" t="str">
        <f>'Table-Q'!B171</f>
        <v>Latent Coil Load(kWh,thermal)</v>
      </c>
      <c r="C174">
        <f>'Table-Q'!C171</f>
        <v>0</v>
      </c>
      <c r="D174">
        <f>'Table-Q'!D171</f>
        <v>0</v>
      </c>
      <c r="E174">
        <f>'Table-Q'!E171</f>
        <v>0</v>
      </c>
      <c r="F174">
        <f>'Table-Q'!F171</f>
        <v>0</v>
      </c>
      <c r="G174">
        <f>'Table-Q'!G171</f>
        <v>0</v>
      </c>
      <c r="H174">
        <f>'Table-Q'!H171</f>
        <v>0</v>
      </c>
      <c r="I174">
        <f>'Table-Q'!O171</f>
        <v>0</v>
      </c>
    </row>
    <row r="175" spans="1:9">
      <c r="A175">
        <f>'Table-Q'!A172</f>
        <v>0</v>
      </c>
      <c r="B175">
        <f>'Table-Q'!B172</f>
        <v>0</v>
      </c>
      <c r="C175" t="str">
        <f>'Table-Q'!C172</f>
        <v>TRNSYS</v>
      </c>
      <c r="D175" t="str">
        <f>'Table-Q'!D172</f>
        <v>DOE-2.2</v>
      </c>
      <c r="E175" t="str">
        <f>'Table-Q'!E172</f>
        <v>DOE21E-E</v>
      </c>
      <c r="F175" t="str">
        <f>'Table-Q'!F172</f>
        <v>EnergyPlus</v>
      </c>
      <c r="G175" t="str">
        <f>'Table-Q'!G172</f>
        <v>CODYRUN</v>
      </c>
      <c r="H175" t="str">
        <f>'Table-Q'!H172</f>
        <v>HOT3000</v>
      </c>
      <c r="I175" t="str">
        <f>'Table-Q'!O172</f>
        <v>Tested Prg</v>
      </c>
    </row>
    <row r="176" spans="1:9">
      <c r="A176">
        <f>'Table-Q'!A173</f>
        <v>0</v>
      </c>
      <c r="B176" t="str">
        <f>'Table-Q'!B173</f>
        <v>Case</v>
      </c>
      <c r="C176" t="s">
        <v>434</v>
      </c>
      <c r="D176" t="s">
        <v>435</v>
      </c>
      <c r="E176" t="s">
        <v>438</v>
      </c>
      <c r="F176" t="s">
        <v>548</v>
      </c>
      <c r="G176" t="s">
        <v>436</v>
      </c>
      <c r="H176" t="s">
        <v>437</v>
      </c>
      <c r="I176" t="str">
        <f>'Table-Q'!O172</f>
        <v>Tested Prg</v>
      </c>
    </row>
    <row r="177" spans="1:9">
      <c r="A177">
        <f>'Table-Q'!A174</f>
        <v>0</v>
      </c>
      <c r="B177" t="s">
        <v>500</v>
      </c>
      <c r="C177">
        <f>'Table-Q'!C174</f>
        <v>23765.119042741982</v>
      </c>
      <c r="D177">
        <f>'Table-Q'!D174</f>
        <v>21486.574800000002</v>
      </c>
      <c r="E177">
        <f>'Table-Q'!E174</f>
        <v>21487.161000000004</v>
      </c>
      <c r="F177">
        <f>'Table-Q'!F174</f>
        <v>22065.992291301791</v>
      </c>
      <c r="G177">
        <f>'Table-Q'!G174</f>
        <v>22535.143000000036</v>
      </c>
      <c r="H177">
        <f>'Table-Q'!H174</f>
        <v>23067</v>
      </c>
      <c r="I177">
        <f>'Table-Q'!O174</f>
        <v>23122.446648502693</v>
      </c>
    </row>
    <row r="178" spans="1:9">
      <c r="A178">
        <f>'Table-Q'!A175</f>
        <v>0</v>
      </c>
      <c r="B178" t="s">
        <v>501</v>
      </c>
      <c r="C178">
        <f>'Table-Q'!C175</f>
        <v>43085.754097849116</v>
      </c>
      <c r="D178">
        <f>'Table-Q'!D175</f>
        <v>41093.792400000006</v>
      </c>
      <c r="E178">
        <f>'Table-Q'!E175</f>
        <v>41099.361300000004</v>
      </c>
      <c r="F178">
        <f>'Table-Q'!F175</f>
        <v>41222.432474519708</v>
      </c>
      <c r="G178">
        <f>'Table-Q'!G175</f>
        <v>42110.836000000032</v>
      </c>
      <c r="H178">
        <f>'Table-Q'!H175</f>
        <v>42178</v>
      </c>
      <c r="I178">
        <f>'Table-Q'!O175</f>
        <v>42181.329414947504</v>
      </c>
    </row>
    <row r="179" spans="1:9">
      <c r="A179">
        <f>'Table-Q'!A176</f>
        <v>0</v>
      </c>
      <c r="B179" t="s">
        <v>502</v>
      </c>
      <c r="C179">
        <f>'Table-Q'!C176</f>
        <v>36932.472645265028</v>
      </c>
      <c r="D179">
        <f>'Table-Q'!D176</f>
        <v>33659.310900000004</v>
      </c>
      <c r="E179">
        <f>'Table-Q'!E176</f>
        <v>33746.361600000004</v>
      </c>
      <c r="F179">
        <f>'Table-Q'!F176</f>
        <v>34040.106579905587</v>
      </c>
      <c r="G179">
        <f>'Table-Q'!G176</f>
        <v>35132.592000000026</v>
      </c>
      <c r="H179">
        <f>'Table-Q'!H176</f>
        <v>34224</v>
      </c>
      <c r="I179">
        <f>'Table-Q'!O176</f>
        <v>35613.168140077498</v>
      </c>
    </row>
    <row r="180" spans="1:9">
      <c r="A180">
        <f>'Table-Q'!A177</f>
        <v>0</v>
      </c>
      <c r="B180" t="s">
        <v>503</v>
      </c>
      <c r="C180">
        <f>'Table-Q'!C177</f>
        <v>41929.494990569845</v>
      </c>
      <c r="D180">
        <f>'Table-Q'!D177</f>
        <v>37418.904600000002</v>
      </c>
      <c r="E180">
        <f>'Table-Q'!E177</f>
        <v>37665.694800000005</v>
      </c>
      <c r="F180">
        <f>'Table-Q'!F177</f>
        <v>38432.704810375646</v>
      </c>
      <c r="G180">
        <f>'Table-Q'!G177</f>
        <v>41063.372999999883</v>
      </c>
      <c r="H180">
        <f>'Table-Q'!H177</f>
        <v>40186</v>
      </c>
      <c r="I180">
        <f>'Table-Q'!O177</f>
        <v>47633.280140597366</v>
      </c>
    </row>
    <row r="181" spans="1:9">
      <c r="A181">
        <f>'Table-Q'!A178</f>
        <v>0</v>
      </c>
      <c r="B181" t="s">
        <v>504</v>
      </c>
      <c r="C181">
        <f>'Table-Q'!C178</f>
        <v>39695.372852321809</v>
      </c>
      <c r="D181">
        <f>'Table-Q'!D178</f>
        <v>35974.214700000004</v>
      </c>
      <c r="E181">
        <f>'Table-Q'!E178</f>
        <v>36112.5579</v>
      </c>
      <c r="F181">
        <f>'Table-Q'!F178</f>
        <v>36822.680067977693</v>
      </c>
      <c r="G181">
        <f>'Table-Q'!G178</f>
        <v>38295.623999999953</v>
      </c>
      <c r="H181">
        <f>'Table-Q'!H178</f>
        <v>38346</v>
      </c>
      <c r="I181">
        <f>'Table-Q'!O178</f>
        <v>47888.467031683154</v>
      </c>
    </row>
    <row r="182" spans="1:9">
      <c r="A182">
        <f>'Table-Q'!A179</f>
        <v>0</v>
      </c>
      <c r="B182" t="s">
        <v>505</v>
      </c>
      <c r="C182">
        <f>'Table-Q'!C179</f>
        <v>19017.167229120987</v>
      </c>
      <c r="D182">
        <f>'Table-Q'!D179</f>
        <v>16051.914600000002</v>
      </c>
      <c r="E182">
        <f>'Table-Q'!E179</f>
        <v>15958.122600000001</v>
      </c>
      <c r="F182">
        <f>'Table-Q'!F179</f>
        <v>17245.355777632536</v>
      </c>
      <c r="G182">
        <f>'Table-Q'!G179</f>
        <v>18271.393999999975</v>
      </c>
      <c r="H182">
        <f>'Table-Q'!H179</f>
        <v>18621</v>
      </c>
      <c r="I182">
        <f>'Table-Q'!O179</f>
        <v>18229.955896172622</v>
      </c>
    </row>
    <row r="183" spans="1:9">
      <c r="A183">
        <f>'Table-Q'!A180</f>
        <v>0</v>
      </c>
      <c r="B183" t="s">
        <v>506</v>
      </c>
      <c r="C183">
        <f>'Table-Q'!C180</f>
        <v>27997.227426352034</v>
      </c>
      <c r="D183">
        <f>'Table-Q'!D180</f>
        <v>24887.414100000002</v>
      </c>
      <c r="E183">
        <f>'Table-Q'!E180</f>
        <v>24914.086200000002</v>
      </c>
      <c r="F183">
        <f>'Table-Q'!F180</f>
        <v>25961.249022556021</v>
      </c>
      <c r="G183">
        <f>'Table-Q'!G180</f>
        <v>26994.481999999978</v>
      </c>
      <c r="H183">
        <f>'Table-Q'!H180</f>
        <v>27470</v>
      </c>
      <c r="I183">
        <f>'Table-Q'!O180</f>
        <v>27445.458115682726</v>
      </c>
    </row>
    <row r="184" spans="1:9">
      <c r="A184">
        <f>'Table-Q'!A181</f>
        <v>0</v>
      </c>
      <c r="B184" t="s">
        <v>507</v>
      </c>
      <c r="C184">
        <f>'Table-Q'!C181</f>
        <v>26840.462611469979</v>
      </c>
      <c r="D184">
        <f>'Table-Q'!D181</f>
        <v>23498.413200000003</v>
      </c>
      <c r="E184">
        <f>'Table-Q'!E181</f>
        <v>23588.101800000004</v>
      </c>
      <c r="F184">
        <f>'Table-Q'!F181</f>
        <v>24726.094624815549</v>
      </c>
      <c r="G184">
        <f>'Table-Q'!G181</f>
        <v>0</v>
      </c>
      <c r="H184">
        <f>'Table-Q'!H181</f>
        <v>25717</v>
      </c>
      <c r="I184">
        <f>'Table-Q'!O181</f>
        <v>22136.735728157786</v>
      </c>
    </row>
    <row r="185" spans="1:9">
      <c r="A185">
        <f>'Table-Q'!A182</f>
        <v>0</v>
      </c>
      <c r="B185" t="s">
        <v>508</v>
      </c>
      <c r="C185">
        <f>'Table-Q'!C182</f>
        <v>22996.208255539954</v>
      </c>
      <c r="D185">
        <f>'Table-Q'!D182</f>
        <v>19120.9647</v>
      </c>
      <c r="E185">
        <f>'Table-Q'!E182</f>
        <v>19183.688100000003</v>
      </c>
      <c r="F185">
        <f>'Table-Q'!F182</f>
        <v>0</v>
      </c>
      <c r="G185">
        <f>'Table-Q'!G182</f>
        <v>0</v>
      </c>
      <c r="H185">
        <f>'Table-Q'!H182</f>
        <v>20590</v>
      </c>
      <c r="I185">
        <f>'Table-Q'!O182</f>
        <v>23122.446648502693</v>
      </c>
    </row>
    <row r="186" spans="1:9">
      <c r="A186">
        <f>'Table-Q'!A183</f>
        <v>0</v>
      </c>
      <c r="B186" t="s">
        <v>509</v>
      </c>
      <c r="C186">
        <f>'Table-Q'!C183</f>
        <v>22219.482747750022</v>
      </c>
      <c r="D186">
        <f>'Table-Q'!D183</f>
        <v>19944.8688</v>
      </c>
      <c r="E186">
        <f>'Table-Q'!E183</f>
        <v>20269.916700000002</v>
      </c>
      <c r="F186">
        <f>'Table-Q'!F183</f>
        <v>20825.538840315818</v>
      </c>
      <c r="G186">
        <f>'Table-Q'!G183</f>
        <v>0</v>
      </c>
      <c r="H186">
        <f>'Table-Q'!H183</f>
        <v>21855</v>
      </c>
      <c r="I186">
        <f>'Table-Q'!O183</f>
        <v>23122.446648502693</v>
      </c>
    </row>
    <row r="187" spans="1:9">
      <c r="A187">
        <f>'Table-Q'!A184</f>
        <v>0</v>
      </c>
      <c r="B187" t="s">
        <v>510</v>
      </c>
      <c r="C187">
        <f>'Table-Q'!C184</f>
        <v>21892.965744893096</v>
      </c>
      <c r="D187">
        <f>'Table-Q'!D184</f>
        <v>19909.403700000003</v>
      </c>
      <c r="E187">
        <f>'Table-Q'!E184</f>
        <v>19765.198500000002</v>
      </c>
      <c r="F187">
        <f>'Table-Q'!F184</f>
        <v>20402.770777913873</v>
      </c>
      <c r="G187">
        <f>'Table-Q'!G184</f>
        <v>0</v>
      </c>
      <c r="H187">
        <f>'Table-Q'!H184</f>
        <v>21057</v>
      </c>
      <c r="I187">
        <f>'Table-Q'!O184</f>
        <v>21370.371858203169</v>
      </c>
    </row>
    <row r="188" spans="1:9">
      <c r="A188">
        <f>'Table-Q'!A185</f>
        <v>0</v>
      </c>
      <c r="B188" t="s">
        <v>511</v>
      </c>
      <c r="C188">
        <f>'Table-Q'!C185</f>
        <v>22835.290997827113</v>
      </c>
      <c r="D188">
        <f>'Table-Q'!D185</f>
        <v>20787.531300000002</v>
      </c>
      <c r="E188">
        <f>'Table-Q'!E185</f>
        <v>20689.049700000003</v>
      </c>
      <c r="F188">
        <f>'Table-Q'!F185</f>
        <v>21357.131834811007</v>
      </c>
      <c r="G188">
        <f>'Table-Q'!G185</f>
        <v>0</v>
      </c>
      <c r="H188">
        <f>'Table-Q'!H185</f>
        <v>22244</v>
      </c>
      <c r="I188">
        <f>'Table-Q'!O185</f>
        <v>22325.07795110127</v>
      </c>
    </row>
    <row r="189" spans="1:9">
      <c r="A189">
        <f>'Table-Q'!A186</f>
        <v>0</v>
      </c>
      <c r="B189" t="s">
        <v>512</v>
      </c>
      <c r="C189">
        <f>'Table-Q'!C186</f>
        <v>18313.306249999994</v>
      </c>
      <c r="D189">
        <f>'Table-Q'!D186</f>
        <v>18346.008300000001</v>
      </c>
      <c r="E189">
        <f>'Table-Q'!E186</f>
        <v>18346.3014</v>
      </c>
      <c r="F189">
        <f>'Table-Q'!F186</f>
        <v>18079.94300818073</v>
      </c>
      <c r="G189">
        <f>'Table-Q'!G186</f>
        <v>18231.140999999938</v>
      </c>
      <c r="H189">
        <f>'Table-Q'!H186</f>
        <v>18084</v>
      </c>
      <c r="I189">
        <f>'Table-Q'!O186</f>
        <v>18232.364934822508</v>
      </c>
    </row>
    <row r="190" spans="1:9">
      <c r="A190">
        <f>'Table-Q'!A187</f>
        <v>0</v>
      </c>
      <c r="B190" t="str">
        <f>'Table-Q'!B187</f>
        <v>CE500 May-Sep</v>
      </c>
      <c r="C190">
        <f>'Table-Q'!C187</f>
        <v>14000.196419999986</v>
      </c>
      <c r="D190">
        <f>'Table-Q'!D187</f>
        <v>14097.230700000002</v>
      </c>
      <c r="E190">
        <f>'Table-Q'!E187</f>
        <v>14097.230700000002</v>
      </c>
      <c r="F190">
        <f>'Table-Q'!F187</f>
        <v>13878.702345560487</v>
      </c>
      <c r="G190">
        <f>'Table-Q'!G187</f>
        <v>13991.417999999976</v>
      </c>
      <c r="H190">
        <f>'Table-Q'!H187</f>
        <v>13877</v>
      </c>
      <c r="I190">
        <f>'Table-Q'!O187</f>
        <v>13990.589496801318</v>
      </c>
    </row>
    <row r="191" spans="1:9">
      <c r="A191">
        <f>'Table-Q'!A188</f>
        <v>0</v>
      </c>
      <c r="B191" t="s">
        <v>513</v>
      </c>
      <c r="C191">
        <f>'Table-Q'!C188</f>
        <v>31484.877840000041</v>
      </c>
      <c r="D191">
        <f>'Table-Q'!D188</f>
        <v>31712.247600000002</v>
      </c>
      <c r="E191">
        <f>'Table-Q'!E188</f>
        <v>31712.247600000002</v>
      </c>
      <c r="F191">
        <f>'Table-Q'!F188</f>
        <v>31226.306184719742</v>
      </c>
      <c r="G191">
        <f>'Table-Q'!G188</f>
        <v>31479.855999999923</v>
      </c>
      <c r="H191">
        <f>'Table-Q'!H188</f>
        <v>31217</v>
      </c>
      <c r="I191">
        <f>'Table-Q'!O188</f>
        <v>31479.43546213345</v>
      </c>
    </row>
    <row r="192" spans="1:9">
      <c r="A192">
        <f>'Table-Q'!A189</f>
        <v>0</v>
      </c>
      <c r="B192" t="s">
        <v>514</v>
      </c>
      <c r="C192">
        <f>'Table-Q'!C189</f>
        <v>18311.930338999995</v>
      </c>
      <c r="D192">
        <f>'Table-Q'!D189</f>
        <v>18469.696500000002</v>
      </c>
      <c r="E192">
        <f>'Table-Q'!E189</f>
        <v>18469.696500000002</v>
      </c>
      <c r="F192">
        <f>'Table-Q'!F189</f>
        <v>18101.427488994439</v>
      </c>
      <c r="G192">
        <f>'Table-Q'!G189</f>
        <v>18235.133000000213</v>
      </c>
      <c r="H192">
        <f>'Table-Q'!H189</f>
        <v>18087</v>
      </c>
      <c r="I192">
        <f>'Table-Q'!O189</f>
        <v>18229.639907232278</v>
      </c>
    </row>
    <row r="193" spans="1:9">
      <c r="A193">
        <f>'Table-Q'!A190</f>
        <v>0</v>
      </c>
      <c r="B193" t="s">
        <v>515</v>
      </c>
      <c r="C193">
        <f>'Table-Q'!C190</f>
        <v>18313.191556000009</v>
      </c>
      <c r="D193">
        <f>'Table-Q'!D190</f>
        <v>18410.7834</v>
      </c>
      <c r="E193">
        <f>'Table-Q'!E190</f>
        <v>18410.490300000001</v>
      </c>
      <c r="F193">
        <f>'Table-Q'!F190</f>
        <v>18092.975757834894</v>
      </c>
      <c r="G193">
        <f>'Table-Q'!G190</f>
        <v>18233.150999999987</v>
      </c>
      <c r="H193">
        <f>'Table-Q'!H190</f>
        <v>18104</v>
      </c>
      <c r="I193">
        <f>'Table-Q'!O190</f>
        <v>18232.263501571153</v>
      </c>
    </row>
    <row r="194" spans="1:9">
      <c r="A194">
        <f>'Table-Q'!A191</f>
        <v>0</v>
      </c>
      <c r="B194" t="s">
        <v>516</v>
      </c>
      <c r="C194">
        <f>'Table-Q'!C191</f>
        <v>18313.935059999949</v>
      </c>
      <c r="D194">
        <f>'Table-Q'!D191</f>
        <v>18181.5792</v>
      </c>
      <c r="E194">
        <f>'Table-Q'!E191</f>
        <v>18181.5792</v>
      </c>
      <c r="F194">
        <f>'Table-Q'!F191</f>
        <v>18043.573691610196</v>
      </c>
      <c r="G194">
        <f>'Table-Q'!G191</f>
        <v>18226.508999999944</v>
      </c>
      <c r="H194">
        <f>'Table-Q'!H191</f>
        <v>18045</v>
      </c>
      <c r="I194">
        <f>'Table-Q'!O191</f>
        <v>18232.400822894397</v>
      </c>
    </row>
    <row r="195" spans="1:9">
      <c r="A195">
        <f>'Table-Q'!A192</f>
        <v>0</v>
      </c>
      <c r="B195" t="s">
        <v>517</v>
      </c>
      <c r="C195">
        <f>'Table-Q'!C192</f>
        <v>0</v>
      </c>
      <c r="D195">
        <f>'Table-Q'!D192</f>
        <v>60.671700000000008</v>
      </c>
      <c r="E195">
        <f>'Table-Q'!E192</f>
        <v>60.671700000000008</v>
      </c>
      <c r="F195">
        <f>'Table-Q'!F192</f>
        <v>1.1462146106793482E-3</v>
      </c>
      <c r="G195">
        <f>'Table-Q'!G192</f>
        <v>1.1859999999999984</v>
      </c>
      <c r="H195">
        <f>'Table-Q'!H192</f>
        <v>0</v>
      </c>
      <c r="I195">
        <f>'Table-Q'!O192</f>
        <v>2.5979591014081739E-12</v>
      </c>
    </row>
    <row r="196" spans="1:9">
      <c r="A196">
        <f>'Table-Q'!A193</f>
        <v>0</v>
      </c>
      <c r="B196" t="s">
        <v>518</v>
      </c>
      <c r="C196">
        <f>'Table-Q'!C193</f>
        <v>0.97975819500045036</v>
      </c>
      <c r="D196">
        <f>'Table-Q'!D193</f>
        <v>106.98150000000001</v>
      </c>
      <c r="E196">
        <f>'Table-Q'!E193</f>
        <v>106.98150000000001</v>
      </c>
      <c r="F196">
        <f>'Table-Q'!F193</f>
        <v>8.558152464700564</v>
      </c>
      <c r="G196">
        <f>'Table-Q'!G193</f>
        <v>3.09</v>
      </c>
      <c r="H196">
        <f>'Table-Q'!H193</f>
        <v>2</v>
      </c>
      <c r="I196">
        <f>'Table-Q'!O193</f>
        <v>1.1344498081674222E-12</v>
      </c>
    </row>
    <row r="197" spans="1:9">
      <c r="A197">
        <f>'Table-Q'!A194</f>
        <v>0</v>
      </c>
      <c r="B197" t="s">
        <v>519</v>
      </c>
      <c r="C197">
        <f>'Table-Q'!C194</f>
        <v>0</v>
      </c>
      <c r="D197">
        <f>'Table-Q'!D194</f>
        <v>25.499700000000001</v>
      </c>
      <c r="E197">
        <f>'Table-Q'!E194</f>
        <v>25.499700000000001</v>
      </c>
      <c r="F197">
        <f>'Table-Q'!F194</f>
        <v>3.4548651860354257E-12</v>
      </c>
      <c r="G197">
        <f>'Table-Q'!G194</f>
        <v>4.0000000000000001E-3</v>
      </c>
      <c r="H197">
        <f>'Table-Q'!H194</f>
        <v>0</v>
      </c>
      <c r="I197">
        <f>'Table-Q'!O194</f>
        <v>4.3980949929586391E-12</v>
      </c>
    </row>
    <row r="198" spans="1:9">
      <c r="A198">
        <f>'Table-Q'!A195</f>
        <v>0</v>
      </c>
      <c r="B198" t="str">
        <f>'Table-Q'!B195</f>
        <v xml:space="preserve"> * ABS[ (Max-Min) / (Mean of Example Simulation Results) ]</v>
      </c>
      <c r="C198">
        <f>'Table-Q'!C195</f>
        <v>0</v>
      </c>
      <c r="D198">
        <f>'Table-Q'!D195</f>
        <v>0</v>
      </c>
      <c r="E198">
        <f>'Table-Q'!E195</f>
        <v>0</v>
      </c>
      <c r="F198">
        <f>'Table-Q'!F195</f>
        <v>0</v>
      </c>
      <c r="G198">
        <f>'Table-Q'!G195</f>
        <v>0</v>
      </c>
      <c r="H198">
        <f>'Table-Q'!H195</f>
        <v>0</v>
      </c>
      <c r="I198">
        <f>'Table-Q'!O195</f>
        <v>0</v>
      </c>
    </row>
    <row r="199" spans="1:9">
      <c r="A199" t="e">
        <f>'Table-Q'!#REF!</f>
        <v>#REF!</v>
      </c>
      <c r="B199" t="e">
        <f>'Table-Q'!#REF!</f>
        <v>#REF!</v>
      </c>
      <c r="C199" t="e">
        <f>'Table-Q'!#REF!</f>
        <v>#REF!</v>
      </c>
      <c r="D199" t="e">
        <f>'Table-Q'!#REF!</f>
        <v>#REF!</v>
      </c>
      <c r="E199" t="e">
        <f>'Table-Q'!#REF!</f>
        <v>#REF!</v>
      </c>
      <c r="F199" t="e">
        <f>'Table-Q'!#REF!</f>
        <v>#REF!</v>
      </c>
      <c r="G199" t="e">
        <f>'Table-Q'!#REF!</f>
        <v>#REF!</v>
      </c>
      <c r="H199" t="e">
        <f>'Table-Q'!#REF!</f>
        <v>#REF!</v>
      </c>
      <c r="I199" t="e">
        <f>'Table-Q'!#REF!</f>
        <v>#REF!</v>
      </c>
    </row>
    <row r="200" spans="1:9">
      <c r="A200" t="e">
        <f>'Table-Q'!#REF!</f>
        <v>#REF!</v>
      </c>
      <c r="B200" t="e">
        <f>'Table-Q'!#REF!</f>
        <v>#REF!</v>
      </c>
      <c r="C200" t="e">
        <f>'Table-Q'!#REF!</f>
        <v>#REF!</v>
      </c>
      <c r="D200" t="e">
        <f>'Table-Q'!#REF!</f>
        <v>#REF!</v>
      </c>
      <c r="E200" t="e">
        <f>'Table-Q'!#REF!</f>
        <v>#REF!</v>
      </c>
      <c r="F200" t="e">
        <f>'Table-Q'!#REF!</f>
        <v>#REF!</v>
      </c>
      <c r="G200" t="e">
        <f>'Table-Q'!#REF!</f>
        <v>#REF!</v>
      </c>
      <c r="H200" t="e">
        <f>'Table-Q'!#REF!</f>
        <v>#REF!</v>
      </c>
      <c r="I200" t="e">
        <f>'Table-Q'!#REF!</f>
        <v>#REF!</v>
      </c>
    </row>
    <row r="201" spans="1:9">
      <c r="A201" t="e">
        <f>'Table-Q'!#REF!</f>
        <v>#REF!</v>
      </c>
      <c r="B201" t="e">
        <f>'Table-Q'!#REF!</f>
        <v>#REF!</v>
      </c>
      <c r="C201" t="e">
        <f>'Table-Q'!#REF!</f>
        <v>#REF!</v>
      </c>
      <c r="D201" t="e">
        <f>'Table-Q'!#REF!</f>
        <v>#REF!</v>
      </c>
      <c r="E201" t="e">
        <f>'Table-Q'!#REF!</f>
        <v>#REF!</v>
      </c>
      <c r="F201" t="e">
        <f>'Table-Q'!#REF!</f>
        <v>#REF!</v>
      </c>
      <c r="G201" t="e">
        <f>'Table-Q'!#REF!</f>
        <v>#REF!</v>
      </c>
      <c r="H201" t="e">
        <f>'Table-Q'!#REF!</f>
        <v>#REF!</v>
      </c>
      <c r="I201" t="e">
        <f>'Table-Q'!#REF!</f>
        <v>#REF!</v>
      </c>
    </row>
    <row r="202" spans="1:9">
      <c r="A202" t="e">
        <f>'Table-Q'!#REF!</f>
        <v>#REF!</v>
      </c>
      <c r="B202" t="e">
        <f>'Table-Q'!#REF!</f>
        <v>#REF!</v>
      </c>
      <c r="C202" t="e">
        <f>'Table-Q'!#REF!</f>
        <v>#REF!</v>
      </c>
      <c r="D202" t="e">
        <f>'Table-Q'!#REF!</f>
        <v>#REF!</v>
      </c>
      <c r="E202" t="e">
        <f>'Table-Q'!#REF!</f>
        <v>#REF!</v>
      </c>
      <c r="F202" t="e">
        <f>'Table-Q'!#REF!</f>
        <v>#REF!</v>
      </c>
      <c r="G202" t="e">
        <f>'Table-Q'!#REF!</f>
        <v>#REF!</v>
      </c>
      <c r="H202" t="e">
        <f>'Table-Q'!#REF!</f>
        <v>#REF!</v>
      </c>
      <c r="I202" t="e">
        <f>'Table-Q'!#REF!</f>
        <v>#REF!</v>
      </c>
    </row>
    <row r="203" spans="1:9">
      <c r="A203" t="e">
        <f>'Table-Q'!#REF!</f>
        <v>#REF!</v>
      </c>
      <c r="B203" t="e">
        <f>'Table-Q'!#REF!</f>
        <v>#REF!</v>
      </c>
      <c r="C203" t="e">
        <f>'Table-Q'!#REF!</f>
        <v>#REF!</v>
      </c>
      <c r="D203" t="e">
        <f>'Table-Q'!#REF!</f>
        <v>#REF!</v>
      </c>
      <c r="E203" t="e">
        <f>'Table-Q'!#REF!</f>
        <v>#REF!</v>
      </c>
      <c r="F203" t="e">
        <f>'Table-Q'!#REF!</f>
        <v>#REF!</v>
      </c>
      <c r="G203" t="e">
        <f>'Table-Q'!#REF!</f>
        <v>#REF!</v>
      </c>
      <c r="H203" t="e">
        <f>'Table-Q'!#REF!</f>
        <v>#REF!</v>
      </c>
      <c r="I203" t="e">
        <f>'Table-Q'!#REF!</f>
        <v>#REF!</v>
      </c>
    </row>
    <row r="204" spans="1:9">
      <c r="A204" t="e">
        <f>'Table-Q'!#REF!</f>
        <v>#REF!</v>
      </c>
      <c r="B204" t="e">
        <f>'Table-Q'!#REF!</f>
        <v>#REF!</v>
      </c>
      <c r="C204" t="e">
        <f>'Table-Q'!#REF!</f>
        <v>#REF!</v>
      </c>
      <c r="D204" t="e">
        <f>'Table-Q'!#REF!</f>
        <v>#REF!</v>
      </c>
      <c r="E204" t="e">
        <f>'Table-Q'!#REF!</f>
        <v>#REF!</v>
      </c>
      <c r="F204" t="e">
        <f>'Table-Q'!#REF!</f>
        <v>#REF!</v>
      </c>
      <c r="G204" t="e">
        <f>'Table-Q'!#REF!</f>
        <v>#REF!</v>
      </c>
      <c r="H204" t="e">
        <f>'Table-Q'!#REF!</f>
        <v>#REF!</v>
      </c>
      <c r="I204" t="e">
        <f>'Table-Q'!#REF!</f>
        <v>#REF!</v>
      </c>
    </row>
    <row r="205" spans="1:9">
      <c r="A205">
        <f>'Table-Q'!A196</f>
        <v>0</v>
      </c>
      <c r="B205" t="str">
        <f>'Table-Q'!B246</f>
        <v>Table B16.5.2-7.  Various Annual Means (Humidity Ratio, Zone Relative Humidity)</v>
      </c>
      <c r="C205">
        <f>'Table-Q'!C196</f>
        <v>0</v>
      </c>
      <c r="D205">
        <f>'Table-Q'!D196</f>
        <v>0</v>
      </c>
      <c r="E205">
        <f>'Table-Q'!E196</f>
        <v>0</v>
      </c>
      <c r="F205">
        <f>'Table-Q'!F196</f>
        <v>0</v>
      </c>
      <c r="G205">
        <f>'Table-Q'!G196</f>
        <v>0</v>
      </c>
      <c r="H205">
        <f>'Table-Q'!H196</f>
        <v>0</v>
      </c>
      <c r="I205">
        <f>'Table-Q'!O196</f>
        <v>0</v>
      </c>
    </row>
    <row r="206" spans="1:9">
      <c r="A206">
        <f>'Table-Q'!A197</f>
        <v>0</v>
      </c>
      <c r="B206" t="str">
        <f>'Table-Q'!B197</f>
        <v>COP2</v>
      </c>
      <c r="C206">
        <f>'Table-Q'!C197</f>
        <v>0</v>
      </c>
      <c r="D206">
        <f>'Table-Q'!D197</f>
        <v>0</v>
      </c>
      <c r="E206">
        <f>'Table-Q'!E197</f>
        <v>0</v>
      </c>
      <c r="F206">
        <f>'Table-Q'!F197</f>
        <v>0</v>
      </c>
      <c r="G206">
        <f>'Table-Q'!G197</f>
        <v>0</v>
      </c>
      <c r="H206">
        <f>'Table-Q'!H197</f>
        <v>0</v>
      </c>
      <c r="I206">
        <f>'Table-Q'!O197</f>
        <v>0</v>
      </c>
    </row>
    <row r="207" spans="1:9">
      <c r="A207">
        <f>'Table-Q'!A198</f>
        <v>0</v>
      </c>
      <c r="B207">
        <f>'Table-Q'!B198</f>
        <v>0</v>
      </c>
      <c r="C207" t="str">
        <f>'Table-Q'!C198</f>
        <v>TRNSYS</v>
      </c>
      <c r="D207" t="str">
        <f>'Table-Q'!D198</f>
        <v>DOE-2.2</v>
      </c>
      <c r="E207" t="str">
        <f>'Table-Q'!E198</f>
        <v>DOE21E-E</v>
      </c>
      <c r="F207" t="str">
        <f>'Table-Q'!F198</f>
        <v>EnergyPlus</v>
      </c>
      <c r="G207" t="str">
        <f>'Table-Q'!G198</f>
        <v>CODYRUN</v>
      </c>
      <c r="H207" t="str">
        <f>'Table-Q'!H198</f>
        <v>HOT3000</v>
      </c>
      <c r="I207" t="str">
        <f>'Table-Q'!O198</f>
        <v>Tested Prg</v>
      </c>
    </row>
    <row r="208" spans="1:9">
      <c r="A208">
        <f>'Table-Q'!A199</f>
        <v>0</v>
      </c>
      <c r="B208" t="str">
        <f>'Table-Q'!B199</f>
        <v>Case</v>
      </c>
      <c r="C208" t="s">
        <v>434</v>
      </c>
      <c r="D208" t="s">
        <v>435</v>
      </c>
      <c r="E208" t="s">
        <v>438</v>
      </c>
      <c r="F208" t="s">
        <v>548</v>
      </c>
      <c r="G208" t="s">
        <v>436</v>
      </c>
      <c r="H208" t="s">
        <v>437</v>
      </c>
      <c r="I208" t="str">
        <f>'Table-Q'!O198</f>
        <v>Tested Prg</v>
      </c>
    </row>
    <row r="209" spans="1:9">
      <c r="A209">
        <f>'Table-Q'!A200</f>
        <v>0</v>
      </c>
      <c r="B209" t="s">
        <v>500</v>
      </c>
      <c r="C209">
        <f>'Table-Q'!C200</f>
        <v>3.2490640412357039</v>
      </c>
      <c r="D209">
        <f>'Table-Q'!D200</f>
        <v>3.2376805865102645</v>
      </c>
      <c r="E209">
        <f>'Table-Q'!E200</f>
        <v>3.2373585549738224</v>
      </c>
      <c r="F209">
        <f>'Table-Q'!F200</f>
        <v>3.237289427736227</v>
      </c>
      <c r="G209">
        <f>'Table-Q'!G200</f>
        <v>3.2263863232202681</v>
      </c>
      <c r="H209">
        <f>'Table-Q'!H200</f>
        <v>3.23</v>
      </c>
      <c r="I209">
        <f>'Table-Q'!O200</f>
        <v>3.2422420815738806</v>
      </c>
    </row>
    <row r="210" spans="1:9">
      <c r="A210">
        <f>'Table-Q'!A201</f>
        <v>0</v>
      </c>
      <c r="B210" t="s">
        <v>501</v>
      </c>
      <c r="C210">
        <f>'Table-Q'!C201</f>
        <v>3.4145863740610052</v>
      </c>
      <c r="D210">
        <f>'Table-Q'!D201</f>
        <v>3.4174807958173976</v>
      </c>
      <c r="E210">
        <f>'Table-Q'!E201</f>
        <v>3.4174880051922543</v>
      </c>
      <c r="F210">
        <f>'Table-Q'!F201</f>
        <v>3.3926645236936599</v>
      </c>
      <c r="G210">
        <f>'Table-Q'!G201</f>
        <v>3.3972436603535132</v>
      </c>
      <c r="H210">
        <f>'Table-Q'!H201</f>
        <v>3.38</v>
      </c>
      <c r="I210">
        <f>'Table-Q'!O201</f>
        <v>3.407247217060251</v>
      </c>
    </row>
    <row r="211" spans="1:9">
      <c r="A211">
        <f>'Table-Q'!A202</f>
        <v>0</v>
      </c>
      <c r="B211" t="s">
        <v>502</v>
      </c>
      <c r="C211">
        <f>'Table-Q'!C202</f>
        <v>3.419896411537986</v>
      </c>
      <c r="D211">
        <f>'Table-Q'!D202</f>
        <v>3.4579699228422753</v>
      </c>
      <c r="E211">
        <f>'Table-Q'!E202</f>
        <v>3.4570510748065351</v>
      </c>
      <c r="F211">
        <f>'Table-Q'!F202</f>
        <v>3.4051646701458544</v>
      </c>
      <c r="G211">
        <f>'Table-Q'!G202</f>
        <v>3.4059697986335884</v>
      </c>
      <c r="H211">
        <f>'Table-Q'!H202</f>
        <v>3.39</v>
      </c>
      <c r="I211">
        <f>'Table-Q'!O202</f>
        <v>3.4172655554535059</v>
      </c>
    </row>
    <row r="212" spans="1:9">
      <c r="A212">
        <f>'Table-Q'!A203</f>
        <v>0</v>
      </c>
      <c r="B212" t="s">
        <v>503</v>
      </c>
      <c r="C212">
        <f>'Table-Q'!C203</f>
        <v>3.4907271114537237</v>
      </c>
      <c r="D212">
        <f>'Table-Q'!D203</f>
        <v>3.4941712952684894</v>
      </c>
      <c r="E212">
        <f>'Table-Q'!E203</f>
        <v>3.5364334687303032</v>
      </c>
      <c r="F212">
        <f>'Table-Q'!F203</f>
        <v>3.4906723540164837</v>
      </c>
      <c r="G212">
        <f>'Table-Q'!G203</f>
        <v>3.4972907127943231</v>
      </c>
      <c r="H212">
        <f>'Table-Q'!H203</f>
        <v>3.46</v>
      </c>
      <c r="I212">
        <f>'Table-Q'!O203</f>
        <v>3.5955904358375776</v>
      </c>
    </row>
    <row r="213" spans="1:9">
      <c r="A213">
        <f>'Table-Q'!A204</f>
        <v>0</v>
      </c>
      <c r="B213" t="s">
        <v>504</v>
      </c>
      <c r="C213">
        <f>'Table-Q'!C204</f>
        <v>3.4542749634926753</v>
      </c>
      <c r="D213">
        <f>'Table-Q'!D204</f>
        <v>3.4773384823372431</v>
      </c>
      <c r="E213">
        <f>'Table-Q'!E204</f>
        <v>3.4956189184428399</v>
      </c>
      <c r="F213">
        <f>'Table-Q'!F204</f>
        <v>3.447625207188421</v>
      </c>
      <c r="G213">
        <f>'Table-Q'!G204</f>
        <v>3.4495471545115888</v>
      </c>
      <c r="H213">
        <f>'Table-Q'!H204</f>
        <v>3.42</v>
      </c>
      <c r="I213">
        <f>'Table-Q'!O204</f>
        <v>3.6115949371312221</v>
      </c>
    </row>
    <row r="214" spans="1:9">
      <c r="A214">
        <f>'Table-Q'!A205</f>
        <v>0</v>
      </c>
      <c r="B214" t="s">
        <v>505</v>
      </c>
      <c r="C214">
        <f>'Table-Q'!C205</f>
        <v>3.2489490281954185</v>
      </c>
      <c r="D214">
        <f>'Table-Q'!D205</f>
        <v>3.240776610565923</v>
      </c>
      <c r="E214">
        <f>'Table-Q'!E205</f>
        <v>3.235440710799268</v>
      </c>
      <c r="F214">
        <f>'Table-Q'!F205</f>
        <v>3.2436176911302073</v>
      </c>
      <c r="G214">
        <f>'Table-Q'!G205</f>
        <v>3.2289188238457793</v>
      </c>
      <c r="H214">
        <f>'Table-Q'!H205</f>
        <v>3.23</v>
      </c>
      <c r="I214">
        <f>'Table-Q'!O205</f>
        <v>3.2466653329377739</v>
      </c>
    </row>
    <row r="215" spans="1:9">
      <c r="A215">
        <f>'Table-Q'!A206</f>
        <v>0</v>
      </c>
      <c r="B215" t="s">
        <v>506</v>
      </c>
      <c r="C215">
        <f>'Table-Q'!C206</f>
        <v>3.6690275159907122</v>
      </c>
      <c r="D215">
        <f>'Table-Q'!D206</f>
        <v>3.7006114787884403</v>
      </c>
      <c r="E215">
        <f>'Table-Q'!E206</f>
        <v>3.705809741283383</v>
      </c>
      <c r="F215">
        <f>'Table-Q'!F206</f>
        <v>3.6778926193704136</v>
      </c>
      <c r="G215">
        <f>'Table-Q'!G206</f>
        <v>3.6666956226117398</v>
      </c>
      <c r="H215">
        <f>'Table-Q'!H206</f>
        <v>3.66</v>
      </c>
      <c r="I215">
        <f>'Table-Q'!O206</f>
        <v>3.6804763269954783</v>
      </c>
    </row>
    <row r="216" spans="1:9">
      <c r="A216">
        <f>'Table-Q'!A207</f>
        <v>0</v>
      </c>
      <c r="B216" t="s">
        <v>507</v>
      </c>
      <c r="C216">
        <f>'Table-Q'!C207</f>
        <v>3.2502746499298332</v>
      </c>
      <c r="D216">
        <f>'Table-Q'!D207</f>
        <v>3.2514047180206354</v>
      </c>
      <c r="E216">
        <f>'Table-Q'!E207</f>
        <v>3.2519060962192441</v>
      </c>
      <c r="F216">
        <f>'Table-Q'!F207</f>
        <v>3.2462495876115485</v>
      </c>
      <c r="G216">
        <f>'Table-Q'!G207</f>
        <v>0</v>
      </c>
      <c r="H216">
        <f>'Table-Q'!H207</f>
        <v>3.26</v>
      </c>
      <c r="I216">
        <f>'Table-Q'!O207</f>
        <v>3.2188271532007824</v>
      </c>
    </row>
    <row r="217" spans="1:9">
      <c r="A217">
        <f>'Table-Q'!A208</f>
        <v>0</v>
      </c>
      <c r="B217" t="s">
        <v>508</v>
      </c>
      <c r="C217">
        <f>'Table-Q'!C208</f>
        <v>3.2395129561133276</v>
      </c>
      <c r="D217">
        <f>'Table-Q'!D208</f>
        <v>3.2124115306907832</v>
      </c>
      <c r="E217">
        <f>'Table-Q'!E208</f>
        <v>3.2106972813295553</v>
      </c>
      <c r="F217">
        <f>'Table-Q'!F208</f>
        <v>0</v>
      </c>
      <c r="G217">
        <f>'Table-Q'!G208</f>
        <v>0</v>
      </c>
      <c r="H217">
        <f>'Table-Q'!H208</f>
        <v>3.21</v>
      </c>
      <c r="I217">
        <f>'Table-Q'!O208</f>
        <v>3.2422420815738806</v>
      </c>
    </row>
    <row r="218" spans="1:9">
      <c r="A218">
        <f>'Table-Q'!A209</f>
        <v>0</v>
      </c>
      <c r="B218" t="s">
        <v>509</v>
      </c>
      <c r="C218">
        <f>'Table-Q'!C209</f>
        <v>3.2260641035937025</v>
      </c>
      <c r="D218">
        <f>'Table-Q'!D209</f>
        <v>3.2152866928406469</v>
      </c>
      <c r="E218">
        <f>'Table-Q'!E209</f>
        <v>3.2175275351793013</v>
      </c>
      <c r="F218">
        <f>'Table-Q'!F209</f>
        <v>3.2162089988397979</v>
      </c>
      <c r="G218">
        <f>'Table-Q'!G209</f>
        <v>0</v>
      </c>
      <c r="H218">
        <f>'Table-Q'!H209</f>
        <v>3.21</v>
      </c>
      <c r="I218">
        <f>'Table-Q'!O209</f>
        <v>3.2422420815738806</v>
      </c>
    </row>
    <row r="219" spans="1:9">
      <c r="A219">
        <f>'Table-Q'!A210</f>
        <v>0</v>
      </c>
      <c r="B219" t="s">
        <v>510</v>
      </c>
      <c r="C219">
        <f>'Table-Q'!C210</f>
        <v>3.2207938616310492</v>
      </c>
      <c r="D219">
        <f>'Table-Q'!D210</f>
        <v>3.2130314791943757</v>
      </c>
      <c r="E219">
        <f>'Table-Q'!E210</f>
        <v>3.2114691557976212</v>
      </c>
      <c r="F219">
        <f>'Table-Q'!F210</f>
        <v>3.2109217066778712</v>
      </c>
      <c r="G219">
        <f>'Table-Q'!G210</f>
        <v>0</v>
      </c>
      <c r="H219">
        <f>'Table-Q'!H210</f>
        <v>3.21</v>
      </c>
      <c r="I219">
        <f>'Table-Q'!O210</f>
        <v>3.2174992391964086</v>
      </c>
    </row>
    <row r="220" spans="1:9">
      <c r="A220">
        <f>'Table-Q'!A211</f>
        <v>0</v>
      </c>
      <c r="B220" t="s">
        <v>511</v>
      </c>
      <c r="C220">
        <f>'Table-Q'!C211</f>
        <v>3.2313387251007555</v>
      </c>
      <c r="D220">
        <f>'Table-Q'!D211</f>
        <v>3.2222873104008669</v>
      </c>
      <c r="E220">
        <f>'Table-Q'!E211</f>
        <v>3.2218844701941793</v>
      </c>
      <c r="F220">
        <f>'Table-Q'!F211</f>
        <v>3.2214138881065875</v>
      </c>
      <c r="G220">
        <f>'Table-Q'!G211</f>
        <v>0</v>
      </c>
      <c r="H220">
        <f>'Table-Q'!H211</f>
        <v>3.22</v>
      </c>
      <c r="I220">
        <f>'Table-Q'!O211</f>
        <v>3.2268051219233449</v>
      </c>
    </row>
    <row r="221" spans="1:9">
      <c r="A221">
        <f>'Table-Q'!A212</f>
        <v>0</v>
      </c>
      <c r="B221" t="s">
        <v>512</v>
      </c>
      <c r="C221">
        <f>'Table-Q'!C212</f>
        <v>3.2040506101569686</v>
      </c>
      <c r="D221">
        <f>'Table-Q'!D212</f>
        <v>3.2274971390845071</v>
      </c>
      <c r="E221">
        <f>'Table-Q'!E212</f>
        <v>3.2265361707329006</v>
      </c>
      <c r="F221">
        <f>'Table-Q'!F212</f>
        <v>3.2132842498334706</v>
      </c>
      <c r="G221">
        <f>'Table-Q'!G212</f>
        <v>3.1920210710105641</v>
      </c>
      <c r="H221">
        <f>'Table-Q'!H212</f>
        <v>3.2</v>
      </c>
      <c r="I221">
        <f>'Table-Q'!O212</f>
        <v>3.2113484528678531</v>
      </c>
    </row>
    <row r="222" spans="1:9">
      <c r="A222">
        <f>'Table-Q'!A213</f>
        <v>0</v>
      </c>
      <c r="B222" t="str">
        <f>'Table-Q'!B213</f>
        <v>CE500 May-Sep</v>
      </c>
      <c r="C222">
        <f>'Table-Q'!C213</f>
        <v>3.1418413089454327</v>
      </c>
      <c r="D222">
        <f>'Table-Q'!D213</f>
        <v>3.1613855565949489</v>
      </c>
      <c r="E222">
        <f>'Table-Q'!E213</f>
        <v>3.1616336680596278</v>
      </c>
      <c r="F222">
        <f>'Table-Q'!F213</f>
        <v>3.1536183399866125</v>
      </c>
      <c r="G222">
        <f>'Table-Q'!G213</f>
        <v>3.132400718052974</v>
      </c>
      <c r="H222">
        <f>'Table-Q'!H213</f>
        <v>3.14</v>
      </c>
      <c r="I222">
        <f>'Table-Q'!O213</f>
        <v>3.1472403766315873</v>
      </c>
    </row>
    <row r="223" spans="1:9">
      <c r="A223">
        <f>'Table-Q'!A214</f>
        <v>0</v>
      </c>
      <c r="B223" t="s">
        <v>513</v>
      </c>
      <c r="C223">
        <f>'Table-Q'!C214</f>
        <v>3.5513226917289793</v>
      </c>
      <c r="D223">
        <f>'Table-Q'!D214</f>
        <v>3.5773704725150606</v>
      </c>
      <c r="E223">
        <f>'Table-Q'!E214</f>
        <v>3.5773999497976217</v>
      </c>
      <c r="F223">
        <f>'Table-Q'!F214</f>
        <v>3.5615902106975872</v>
      </c>
      <c r="G223">
        <f>'Table-Q'!G214</f>
        <v>3.529529503755886</v>
      </c>
      <c r="H223">
        <f>'Table-Q'!H214</f>
        <v>3.55</v>
      </c>
      <c r="I223">
        <f>'Table-Q'!O214</f>
        <v>3.5553766469011747</v>
      </c>
    </row>
    <row r="224" spans="1:9">
      <c r="A224">
        <f>'Table-Q'!A215</f>
        <v>0</v>
      </c>
      <c r="B224" t="s">
        <v>514</v>
      </c>
      <c r="C224">
        <f>'Table-Q'!C215</f>
        <v>2.9010750931291152</v>
      </c>
      <c r="D224">
        <f>'Table-Q'!D215</f>
        <v>2.9567495802798138</v>
      </c>
      <c r="E224">
        <f>'Table-Q'!E215</f>
        <v>2.9559640658999067</v>
      </c>
      <c r="F224">
        <f>'Table-Q'!F215</f>
        <v>3.004193983898217</v>
      </c>
      <c r="G224">
        <f>'Table-Q'!G215</f>
        <v>2.8733036151829876</v>
      </c>
      <c r="H224">
        <f>'Table-Q'!H215</f>
        <v>2.92</v>
      </c>
      <c r="I224">
        <f>'Table-Q'!O215</f>
        <v>2.9234667605313378</v>
      </c>
    </row>
    <row r="225" spans="1:9">
      <c r="A225">
        <f>'Table-Q'!A216</f>
        <v>0</v>
      </c>
      <c r="B225" t="s">
        <v>515</v>
      </c>
      <c r="C225">
        <f>'Table-Q'!C216</f>
        <v>3.0580577666203514</v>
      </c>
      <c r="D225">
        <f>'Table-Q'!D216</f>
        <v>3.0743934966881281</v>
      </c>
      <c r="E225">
        <f>'Table-Q'!E216</f>
        <v>3.072773555555556</v>
      </c>
      <c r="F225">
        <f>'Table-Q'!F216</f>
        <v>3.1010197065096983</v>
      </c>
      <c r="G225">
        <f>'Table-Q'!G216</f>
        <v>3.0363034161654276</v>
      </c>
      <c r="H225">
        <f>'Table-Q'!H216</f>
        <v>3.07</v>
      </c>
      <c r="I225">
        <f>'Table-Q'!O216</f>
        <v>3.0670850419876454</v>
      </c>
    </row>
    <row r="226" spans="1:9">
      <c r="A226">
        <f>'Table-Q'!A217</f>
        <v>0</v>
      </c>
      <c r="B226" t="s">
        <v>516</v>
      </c>
      <c r="C226">
        <f>'Table-Q'!C217</f>
        <v>3.4835480223015232</v>
      </c>
      <c r="D226">
        <f>'Table-Q'!D217</f>
        <v>3.5308881276320054</v>
      </c>
      <c r="E226">
        <f>'Table-Q'!E217</f>
        <v>3.5279999190763922</v>
      </c>
      <c r="F226">
        <f>'Table-Q'!F217</f>
        <v>3.507962892588687</v>
      </c>
      <c r="G226">
        <f>'Table-Q'!G217</f>
        <v>3.4795946427718336</v>
      </c>
      <c r="H226">
        <f>'Table-Q'!H217</f>
        <v>3.41</v>
      </c>
      <c r="I226">
        <f>'Table-Q'!O217</f>
        <v>3.5017323128925506</v>
      </c>
    </row>
    <row r="227" spans="1:9">
      <c r="A227">
        <f>'Table-Q'!A218</f>
        <v>0</v>
      </c>
      <c r="B227" t="s">
        <v>517</v>
      </c>
      <c r="C227">
        <f>'Table-Q'!C218</f>
        <v>2.961822827530562</v>
      </c>
      <c r="D227">
        <f>'Table-Q'!D218</f>
        <v>2.969011377093016</v>
      </c>
      <c r="E227">
        <f>'Table-Q'!E218</f>
        <v>2.969354591186959</v>
      </c>
      <c r="F227">
        <f>'Table-Q'!F218</f>
        <v>2.9993086854951225</v>
      </c>
      <c r="G227">
        <f>'Table-Q'!G218</f>
        <v>2.91557596436289</v>
      </c>
      <c r="H227">
        <f>'Table-Q'!H218</f>
        <v>2.98</v>
      </c>
      <c r="I227">
        <f>'Table-Q'!O218</f>
        <v>2.9002263313284815</v>
      </c>
    </row>
    <row r="228" spans="1:9">
      <c r="A228">
        <f>'Table-Q'!A219</f>
        <v>0</v>
      </c>
      <c r="B228" t="s">
        <v>518</v>
      </c>
      <c r="C228">
        <f>'Table-Q'!C219</f>
        <v>2.6680014143975166</v>
      </c>
      <c r="D228">
        <f>'Table-Q'!D219</f>
        <v>2.6747953348467655</v>
      </c>
      <c r="E228">
        <f>'Table-Q'!E219</f>
        <v>2.6751863930517716</v>
      </c>
      <c r="F228">
        <f>'Table-Q'!F219</f>
        <v>2.8233632611738497</v>
      </c>
      <c r="G228">
        <f>'Table-Q'!G219</f>
        <v>2.6402576966306008</v>
      </c>
      <c r="H228">
        <f>'Table-Q'!H219</f>
        <v>2.69</v>
      </c>
      <c r="I228">
        <f>'Table-Q'!O219</f>
        <v>2.6795751201708087</v>
      </c>
    </row>
    <row r="229" spans="1:9">
      <c r="A229">
        <f>'Table-Q'!A220</f>
        <v>0</v>
      </c>
      <c r="B229" t="s">
        <v>519</v>
      </c>
      <c r="C229">
        <f>'Table-Q'!C220</f>
        <v>3.2280979090130502</v>
      </c>
      <c r="D229">
        <f>'Table-Q'!D220</f>
        <v>3.2333227816236629</v>
      </c>
      <c r="E229">
        <f>'Table-Q'!E220</f>
        <v>3.2355450524842548</v>
      </c>
      <c r="F229">
        <f>'Table-Q'!F220</f>
        <v>3.1569555263407905</v>
      </c>
      <c r="G229">
        <f>'Table-Q'!G220</f>
        <v>3.186293116613272</v>
      </c>
      <c r="H229">
        <f>'Table-Q'!H220</f>
        <v>3.2</v>
      </c>
      <c r="I229">
        <f>'Table-Q'!O220</f>
        <v>3.0997991912020244</v>
      </c>
    </row>
    <row r="230" spans="1:9">
      <c r="B230" t="str">
        <f>'Table-Q'!B221</f>
        <v>IDB (°C)</v>
      </c>
      <c r="C230">
        <f>'Table-Q'!C221</f>
        <v>0</v>
      </c>
      <c r="D230">
        <f>'Table-Q'!D221</f>
        <v>0</v>
      </c>
      <c r="E230">
        <f>'Table-Q'!E221</f>
        <v>0</v>
      </c>
      <c r="F230">
        <f>'Table-Q'!F221</f>
        <v>0</v>
      </c>
      <c r="G230">
        <f>'Table-Q'!G221</f>
        <v>0</v>
      </c>
      <c r="H230">
        <f>'Table-Q'!H221</f>
        <v>0</v>
      </c>
      <c r="I230">
        <f>'Table-Q'!O221</f>
        <v>0</v>
      </c>
    </row>
    <row r="231" spans="1:9">
      <c r="B231">
        <f>'Table-Q'!B222</f>
        <v>0</v>
      </c>
      <c r="C231" t="str">
        <f>'Table-Q'!C222</f>
        <v>TRNSYS</v>
      </c>
      <c r="D231" t="str">
        <f>'Table-Q'!D222</f>
        <v>DOE-2.2</v>
      </c>
      <c r="E231" t="str">
        <f>'Table-Q'!E222</f>
        <v>DOE21E-E</v>
      </c>
      <c r="F231" t="str">
        <f>'Table-Q'!F222</f>
        <v>EnergyPlus</v>
      </c>
      <c r="G231" t="str">
        <f>'Table-Q'!G222</f>
        <v>CODYRUN</v>
      </c>
      <c r="H231" t="str">
        <f>'Table-Q'!H222</f>
        <v>HOT3000</v>
      </c>
      <c r="I231" t="str">
        <f>'Table-Q'!O222</f>
        <v>Tested Prg</v>
      </c>
    </row>
    <row r="232" spans="1:9">
      <c r="B232" t="str">
        <f>'Table-Q'!B223</f>
        <v>Case</v>
      </c>
      <c r="C232" t="s">
        <v>434</v>
      </c>
      <c r="D232" t="s">
        <v>435</v>
      </c>
      <c r="E232" t="s">
        <v>438</v>
      </c>
      <c r="F232" t="s">
        <v>548</v>
      </c>
      <c r="G232" t="s">
        <v>436</v>
      </c>
      <c r="H232" t="s">
        <v>437</v>
      </c>
      <c r="I232" t="str">
        <f>'Table-Q'!O222</f>
        <v>Tested Prg</v>
      </c>
    </row>
    <row r="233" spans="1:9">
      <c r="B233" t="s">
        <v>500</v>
      </c>
      <c r="C233">
        <f>'Table-Q'!C224</f>
        <v>23.624274631278602</v>
      </c>
      <c r="D233">
        <f>'Table-Q'!D224</f>
        <v>24.055555555555554</v>
      </c>
      <c r="E233">
        <f>'Table-Q'!E224</f>
        <v>24.055555555555554</v>
      </c>
      <c r="F233">
        <f>'Table-Q'!F224</f>
        <v>24.090731876801811</v>
      </c>
      <c r="G233">
        <f>'Table-Q'!G224</f>
        <v>24.081647260274028</v>
      </c>
      <c r="H233">
        <f>'Table-Q'!H224</f>
        <v>23.99</v>
      </c>
      <c r="I233">
        <f>'Table-Q'!O224</f>
        <v>24.099969717801184</v>
      </c>
    </row>
    <row r="234" spans="1:9">
      <c r="B234" t="s">
        <v>501</v>
      </c>
      <c r="C234">
        <f>'Table-Q'!C225</f>
        <v>23.755573192922416</v>
      </c>
      <c r="D234">
        <f>'Table-Q'!D225</f>
        <v>24.111111111111114</v>
      </c>
      <c r="E234">
        <f>'Table-Q'!E225</f>
        <v>24.055555555555554</v>
      </c>
      <c r="F234">
        <f>'Table-Q'!F225</f>
        <v>24.092088425440515</v>
      </c>
      <c r="G234">
        <f>'Table-Q'!G225</f>
        <v>24.089708904109656</v>
      </c>
      <c r="H234">
        <f>'Table-Q'!H225</f>
        <v>24.01</v>
      </c>
      <c r="I234">
        <f>'Table-Q'!O225</f>
        <v>24.102305048706331</v>
      </c>
    </row>
    <row r="235" spans="1:9">
      <c r="B235" t="s">
        <v>502</v>
      </c>
      <c r="C235">
        <f>'Table-Q'!C226</f>
        <v>23.90049940753422</v>
      </c>
      <c r="D235">
        <f>'Table-Q'!D226</f>
        <v>24.388888888888893</v>
      </c>
      <c r="E235">
        <f>'Table-Q'!E226</f>
        <v>24.388888888888893</v>
      </c>
      <c r="F235">
        <f>'Table-Q'!F226</f>
        <v>24.254399780857124</v>
      </c>
      <c r="G235">
        <f>'Table-Q'!G226</f>
        <v>24.327353881278576</v>
      </c>
      <c r="H235">
        <f>'Table-Q'!H226</f>
        <v>24.53</v>
      </c>
      <c r="I235">
        <f>'Table-Q'!O226</f>
        <v>24.243313891492633</v>
      </c>
    </row>
    <row r="236" spans="1:9">
      <c r="B236" t="s">
        <v>503</v>
      </c>
      <c r="C236">
        <f>'Table-Q'!C227</f>
        <v>23.879729368721453</v>
      </c>
      <c r="D236">
        <f>'Table-Q'!D227</f>
        <v>24.277777777777779</v>
      </c>
      <c r="E236">
        <f>'Table-Q'!E227</f>
        <v>24.277777777777779</v>
      </c>
      <c r="F236">
        <f>'Table-Q'!F227</f>
        <v>24.27339486768884</v>
      </c>
      <c r="G236">
        <f>'Table-Q'!G227</f>
        <v>24.2954691780822</v>
      </c>
      <c r="H236">
        <f>'Table-Q'!H227</f>
        <v>24.18</v>
      </c>
      <c r="I236">
        <f>'Table-Q'!O227</f>
        <v>20.690638171256222</v>
      </c>
    </row>
    <row r="237" spans="1:9">
      <c r="B237" t="s">
        <v>504</v>
      </c>
      <c r="C237">
        <f>'Table-Q'!C228</f>
        <v>23.875627816210084</v>
      </c>
      <c r="D237">
        <f>'Table-Q'!D228</f>
        <v>24.277777777777779</v>
      </c>
      <c r="E237">
        <f>'Table-Q'!E228</f>
        <v>24.277777777777779</v>
      </c>
      <c r="F237">
        <f>'Table-Q'!F228</f>
        <v>24.298253107477858</v>
      </c>
      <c r="G237">
        <f>'Table-Q'!G228</f>
        <v>24.308863013698669</v>
      </c>
      <c r="H237">
        <f>'Table-Q'!H228</f>
        <v>24.21</v>
      </c>
      <c r="I237">
        <f>'Table-Q'!O228</f>
        <v>20.75320413314294</v>
      </c>
    </row>
    <row r="238" spans="1:9">
      <c r="B238" t="s">
        <v>505</v>
      </c>
      <c r="C238">
        <f>'Table-Q'!C229</f>
        <v>25.659465613013619</v>
      </c>
      <c r="D238">
        <f>'Table-Q'!D229</f>
        <v>26.166666666666664</v>
      </c>
      <c r="E238">
        <f>'Table-Q'!E229</f>
        <v>26.166666666666664</v>
      </c>
      <c r="F238">
        <f>'Table-Q'!F229</f>
        <v>26.241588285783703</v>
      </c>
      <c r="G238">
        <f>'Table-Q'!G229</f>
        <v>26.268599315068546</v>
      </c>
      <c r="H238">
        <f>'Table-Q'!H229</f>
        <v>26.15</v>
      </c>
      <c r="I238">
        <f>'Table-Q'!O229</f>
        <v>26.244771809321705</v>
      </c>
    </row>
    <row r="239" spans="1:9">
      <c r="B239" t="s">
        <v>506</v>
      </c>
      <c r="C239">
        <f>'Table-Q'!C230</f>
        <v>25.364948660958916</v>
      </c>
      <c r="D239">
        <f>'Table-Q'!D230</f>
        <v>25.611111111111107</v>
      </c>
      <c r="E239">
        <f>'Table-Q'!E230</f>
        <v>25.555555555555554</v>
      </c>
      <c r="F239">
        <f>'Table-Q'!F230</f>
        <v>25.323179464647151</v>
      </c>
      <c r="G239">
        <f>'Table-Q'!G230</f>
        <v>25.480876712328794</v>
      </c>
      <c r="H239">
        <f>'Table-Q'!H230</f>
        <v>25.37</v>
      </c>
      <c r="I239">
        <f>'Table-Q'!O230</f>
        <v>25.440603645075463</v>
      </c>
    </row>
    <row r="240" spans="1:9">
      <c r="B240" t="s">
        <v>507</v>
      </c>
      <c r="C240">
        <f>'Table-Q'!C231</f>
        <v>24.126294471461257</v>
      </c>
      <c r="D240">
        <f>'Table-Q'!D231</f>
        <v>24.055555555555554</v>
      </c>
      <c r="E240">
        <f>'Table-Q'!E231</f>
        <v>24.055555555555554</v>
      </c>
      <c r="F240">
        <f>'Table-Q'!F231</f>
        <v>24.091968179694916</v>
      </c>
      <c r="G240">
        <f>'Table-Q'!G231</f>
        <v>0</v>
      </c>
      <c r="H240">
        <f>'Table-Q'!H231</f>
        <v>23.99</v>
      </c>
      <c r="I240">
        <f>'Table-Q'!O231</f>
        <v>23.179682004175095</v>
      </c>
    </row>
    <row r="241" spans="2:9">
      <c r="B241" t="s">
        <v>508</v>
      </c>
      <c r="C241">
        <f>'Table-Q'!C232</f>
        <v>24.122146412100513</v>
      </c>
      <c r="D241">
        <f>'Table-Q'!D232</f>
        <v>24.055555555555554</v>
      </c>
      <c r="E241">
        <f>'Table-Q'!E232</f>
        <v>24.055555555555554</v>
      </c>
      <c r="F241">
        <f>'Table-Q'!F232</f>
        <v>0</v>
      </c>
      <c r="G241">
        <f>'Table-Q'!G232</f>
        <v>0</v>
      </c>
      <c r="H241">
        <f>'Table-Q'!H232</f>
        <v>23.99</v>
      </c>
      <c r="I241">
        <f>'Table-Q'!O232</f>
        <v>24.099969717801184</v>
      </c>
    </row>
    <row r="242" spans="2:9">
      <c r="B242" t="s">
        <v>509</v>
      </c>
      <c r="C242">
        <f>'Table-Q'!C233</f>
        <v>23.926173912100584</v>
      </c>
      <c r="D242">
        <f>'Table-Q'!D233</f>
        <v>24.055555555555554</v>
      </c>
      <c r="E242">
        <f>'Table-Q'!E233</f>
        <v>24.055555555555554</v>
      </c>
      <c r="F242">
        <f>'Table-Q'!F233</f>
        <v>24.090638770649218</v>
      </c>
      <c r="G242">
        <f>'Table-Q'!G233</f>
        <v>0</v>
      </c>
      <c r="H242">
        <f>'Table-Q'!H233</f>
        <v>23.99</v>
      </c>
      <c r="I242">
        <f>'Table-Q'!O233</f>
        <v>24.099969717801184</v>
      </c>
    </row>
    <row r="243" spans="2:9">
      <c r="B243" t="s">
        <v>510</v>
      </c>
      <c r="C243">
        <f>'Table-Q'!C234</f>
        <v>23.991582428082271</v>
      </c>
      <c r="D243">
        <f>'Table-Q'!D234</f>
        <v>24.055555555555554</v>
      </c>
      <c r="E243">
        <f>'Table-Q'!E234</f>
        <v>24.055555555555554</v>
      </c>
      <c r="F243">
        <f>'Table-Q'!F234</f>
        <v>24.090628512005424</v>
      </c>
      <c r="G243">
        <f>'Table-Q'!G234</f>
        <v>0</v>
      </c>
      <c r="H243">
        <f>'Table-Q'!H234</f>
        <v>23.99</v>
      </c>
      <c r="I243">
        <f>'Table-Q'!O234</f>
        <v>23.210444759156783</v>
      </c>
    </row>
    <row r="244" spans="2:9">
      <c r="B244" t="s">
        <v>511</v>
      </c>
      <c r="C244">
        <f>'Table-Q'!C235</f>
        <v>23.91177118379002</v>
      </c>
      <c r="D244">
        <f>'Table-Q'!D235</f>
        <v>24.055555555555554</v>
      </c>
      <c r="E244">
        <f>'Table-Q'!E235</f>
        <v>24.055555555555554</v>
      </c>
      <c r="F244">
        <f>'Table-Q'!F235</f>
        <v>24.090678095754409</v>
      </c>
      <c r="G244">
        <f>'Table-Q'!G235</f>
        <v>0</v>
      </c>
      <c r="H244">
        <f>'Table-Q'!H235</f>
        <v>23.99</v>
      </c>
      <c r="I244">
        <f>'Table-Q'!O235</f>
        <v>23.370835509154869</v>
      </c>
    </row>
    <row r="245" spans="2:9">
      <c r="B245" t="s">
        <v>512</v>
      </c>
      <c r="C245">
        <f>'Table-Q'!C236</f>
        <v>20.234182794520542</v>
      </c>
      <c r="D245">
        <f>'Table-Q'!D236</f>
        <v>20.666666666666668</v>
      </c>
      <c r="E245">
        <f>'Table-Q'!E236</f>
        <v>20.555555555555554</v>
      </c>
      <c r="F245">
        <f>'Table-Q'!F236</f>
        <v>20.379474587767877</v>
      </c>
      <c r="G245">
        <f>'Table-Q'!G236</f>
        <v>21.097828767123321</v>
      </c>
      <c r="H245">
        <f>'Table-Q'!H236</f>
        <v>22.86</v>
      </c>
      <c r="I245">
        <f>'Table-Q'!O236</f>
        <v>20.536861060996166</v>
      </c>
    </row>
    <row r="246" spans="2:9">
      <c r="B246" t="s">
        <v>475</v>
      </c>
      <c r="C246">
        <f>'Table-Q'!C237</f>
        <v>24.572292429193926</v>
      </c>
      <c r="D246">
        <f>'Table-Q'!D237</f>
        <v>25</v>
      </c>
      <c r="E246">
        <f>'Table-Q'!E237</f>
        <v>25</v>
      </c>
      <c r="F246">
        <f>'Table-Q'!F237</f>
        <v>24.982343753182221</v>
      </c>
      <c r="G246">
        <f>'Table-Q'!G237</f>
        <v>25</v>
      </c>
      <c r="H246">
        <f>'Table-Q'!H237</f>
        <v>25</v>
      </c>
      <c r="I246">
        <f>'Table-Q'!O237</f>
        <v>24.982685106272509</v>
      </c>
    </row>
    <row r="247" spans="2:9">
      <c r="B247" t="s">
        <v>513</v>
      </c>
      <c r="C247">
        <f>'Table-Q'!C238</f>
        <v>25.816808224400845</v>
      </c>
      <c r="D247">
        <f>'Table-Q'!D238</f>
        <v>25.111111111111111</v>
      </c>
      <c r="E247">
        <f>'Table-Q'!E238</f>
        <v>25.111111111111111</v>
      </c>
      <c r="F247">
        <f>'Table-Q'!F238</f>
        <v>24.959598361278541</v>
      </c>
      <c r="G247">
        <f>'Table-Q'!G238</f>
        <v>25</v>
      </c>
      <c r="H247">
        <f>'Table-Q'!H238</f>
        <v>25</v>
      </c>
      <c r="I247">
        <f>'Table-Q'!O238</f>
        <v>24.959705933055609</v>
      </c>
    </row>
    <row r="248" spans="2:9">
      <c r="B248" t="s">
        <v>514</v>
      </c>
      <c r="C248">
        <f>'Table-Q'!C239</f>
        <v>13.51710186187217</v>
      </c>
      <c r="D248">
        <f>'Table-Q'!D239</f>
        <v>13.777777777777775</v>
      </c>
      <c r="E248">
        <f>'Table-Q'!E239</f>
        <v>13.722222222222225</v>
      </c>
      <c r="F248">
        <f>'Table-Q'!F239</f>
        <v>13.57691643087175</v>
      </c>
      <c r="G248">
        <f>'Table-Q'!G239</f>
        <v>14.142081050228299</v>
      </c>
      <c r="H248">
        <f>'Table-Q'!H239</f>
        <v>14.89</v>
      </c>
      <c r="I248">
        <f>'Table-Q'!O239</f>
        <v>13.675253771871583</v>
      </c>
    </row>
    <row r="249" spans="2:9">
      <c r="B249" t="s">
        <v>515</v>
      </c>
      <c r="C249">
        <f>'Table-Q'!C240</f>
        <v>16.945636687214613</v>
      </c>
      <c r="D249">
        <f>'Table-Q'!D240</f>
        <v>17.277777777777779</v>
      </c>
      <c r="E249">
        <f>'Table-Q'!E240</f>
        <v>17.222222222222221</v>
      </c>
      <c r="F249">
        <f>'Table-Q'!F240</f>
        <v>16.99657866798486</v>
      </c>
      <c r="G249">
        <f>'Table-Q'!G240</f>
        <v>17.729027397260282</v>
      </c>
      <c r="H249">
        <f>'Table-Q'!H240</f>
        <v>18.7</v>
      </c>
      <c r="I249">
        <f>'Table-Q'!O240</f>
        <v>17.127909321253522</v>
      </c>
    </row>
    <row r="250" spans="2:9">
      <c r="B250" t="s">
        <v>516</v>
      </c>
      <c r="C250">
        <f>'Table-Q'!C241</f>
        <v>26.844263271689471</v>
      </c>
      <c r="D250">
        <f>'Table-Q'!D241</f>
        <v>27.388888888888886</v>
      </c>
      <c r="E250">
        <f>'Table-Q'!E241</f>
        <v>27.277777777777771</v>
      </c>
      <c r="F250">
        <f>'Table-Q'!F241</f>
        <v>27.104117076096724</v>
      </c>
      <c r="G250">
        <f>'Table-Q'!G241</f>
        <v>27.770939497716959</v>
      </c>
      <c r="H250">
        <f>'Table-Q'!H241</f>
        <v>30.69</v>
      </c>
      <c r="I250">
        <f>'Table-Q'!O241</f>
        <v>27.326443624964107</v>
      </c>
    </row>
    <row r="251" spans="2:9">
      <c r="B251" t="s">
        <v>517</v>
      </c>
      <c r="C251">
        <f>'Table-Q'!C242</f>
        <v>20.025301170091296</v>
      </c>
      <c r="D251">
        <f>'Table-Q'!D242</f>
        <v>20.611111111111107</v>
      </c>
      <c r="E251">
        <f>'Table-Q'!E242</f>
        <v>20.555555555555554</v>
      </c>
      <c r="F251">
        <f>'Table-Q'!F242</f>
        <v>20.585984285912129</v>
      </c>
      <c r="G251">
        <f>'Table-Q'!G242</f>
        <v>21.097828767123321</v>
      </c>
      <c r="H251">
        <f>'Table-Q'!H242</f>
        <v>22.86</v>
      </c>
      <c r="I251">
        <f>'Table-Q'!O242</f>
        <v>20.547848738092608</v>
      </c>
    </row>
    <row r="252" spans="2:9">
      <c r="B252" t="s">
        <v>518</v>
      </c>
      <c r="C252">
        <f>'Table-Q'!C243</f>
        <v>13.289258955479395</v>
      </c>
      <c r="D252">
        <f>'Table-Q'!D243</f>
        <v>13.777777777777775</v>
      </c>
      <c r="E252">
        <f>'Table-Q'!E243</f>
        <v>13.722222222222225</v>
      </c>
      <c r="F252">
        <f>'Table-Q'!F243</f>
        <v>13.793402703578623</v>
      </c>
      <c r="G252">
        <f>'Table-Q'!G243</f>
        <v>14.140647260273958</v>
      </c>
      <c r="H252">
        <f>'Table-Q'!H243</f>
        <v>14.98</v>
      </c>
      <c r="I252">
        <f>'Table-Q'!O243</f>
        <v>13.682548485107993</v>
      </c>
    </row>
    <row r="253" spans="2:9">
      <c r="B253" t="s">
        <v>519</v>
      </c>
      <c r="C253">
        <f>'Table-Q'!C244</f>
        <v>26.605193127853905</v>
      </c>
      <c r="D253">
        <f>'Table-Q'!D244</f>
        <v>27.333333333333336</v>
      </c>
      <c r="E253">
        <f>'Table-Q'!E244</f>
        <v>27.277777777777771</v>
      </c>
      <c r="F253">
        <f>'Table-Q'!F244</f>
        <v>27.312272883530326</v>
      </c>
      <c r="G253">
        <f>'Table-Q'!G244</f>
        <v>27.716633561643903</v>
      </c>
      <c r="H253">
        <f>'Table-Q'!H244</f>
        <v>30.69</v>
      </c>
      <c r="I253">
        <f>'Table-Q'!O244</f>
        <v>27.338850055238318</v>
      </c>
    </row>
    <row r="256" spans="2:9">
      <c r="B256" t="str">
        <f>'Table-Q'!B247</f>
        <v>Humidity Ratio (kg/kg)</v>
      </c>
      <c r="C256">
        <f>'Table-Q'!C247</f>
        <v>0</v>
      </c>
      <c r="D256">
        <f>'Table-Q'!D247</f>
        <v>0</v>
      </c>
      <c r="E256">
        <f>'Table-Q'!E247</f>
        <v>0</v>
      </c>
      <c r="F256">
        <f>'Table-Q'!F247</f>
        <v>0</v>
      </c>
      <c r="G256">
        <f>'Table-Q'!G247</f>
        <v>0</v>
      </c>
      <c r="H256">
        <f>'Table-Q'!H247</f>
        <v>0</v>
      </c>
      <c r="I256">
        <f>'Table-Q'!O247</f>
        <v>0</v>
      </c>
    </row>
    <row r="257" spans="2:9">
      <c r="B257">
        <f>'Table-Q'!B248</f>
        <v>0</v>
      </c>
      <c r="C257" t="str">
        <f>'Table-Q'!C248</f>
        <v>TRNSYS</v>
      </c>
      <c r="D257" t="str">
        <f>'Table-Q'!D248</f>
        <v>DOE-2.2</v>
      </c>
      <c r="E257" t="str">
        <f>'Table-Q'!E248</f>
        <v>DOE21E-E</v>
      </c>
      <c r="F257" t="str">
        <f>'Table-Q'!F248</f>
        <v>EnergyPlus</v>
      </c>
      <c r="G257" t="str">
        <f>'Table-Q'!G248</f>
        <v>CODYRUN</v>
      </c>
      <c r="H257" t="str">
        <f>'Table-Q'!H248</f>
        <v>HOT3000</v>
      </c>
      <c r="I257" t="str">
        <f>'Table-Q'!O248</f>
        <v>Tested Prg</v>
      </c>
    </row>
    <row r="258" spans="2:9">
      <c r="B258" t="str">
        <f>'Table-Q'!B249</f>
        <v>Case</v>
      </c>
      <c r="C258" t="s">
        <v>434</v>
      </c>
      <c r="D258" t="s">
        <v>435</v>
      </c>
      <c r="E258" t="s">
        <v>438</v>
      </c>
      <c r="F258" t="s">
        <v>548</v>
      </c>
      <c r="G258" t="s">
        <v>436</v>
      </c>
      <c r="H258" t="s">
        <v>437</v>
      </c>
      <c r="I258" t="str">
        <f>'Table-Q'!O248</f>
        <v>Tested Prg</v>
      </c>
    </row>
    <row r="259" spans="2:9">
      <c r="B259" t="s">
        <v>500</v>
      </c>
      <c r="C259">
        <f>'Table-Q'!C250</f>
        <v>9.0690822031963426E-3</v>
      </c>
      <c r="D259">
        <f>'Table-Q'!D250</f>
        <v>9.1999999999999998E-3</v>
      </c>
      <c r="E259">
        <f>'Table-Q'!E250</f>
        <v>9.1999999999999998E-3</v>
      </c>
      <c r="F259">
        <f>'Table-Q'!F250</f>
        <v>9.2861345506976799E-3</v>
      </c>
      <c r="G259">
        <f>'Table-Q'!G250</f>
        <v>9.1748202054794236E-3</v>
      </c>
      <c r="H259">
        <f>'Table-Q'!H250</f>
        <v>9.1999999999999998E-3</v>
      </c>
      <c r="I259">
        <f>'Table-Q'!O250</f>
        <v>9.1712529597124965E-3</v>
      </c>
    </row>
    <row r="260" spans="2:9">
      <c r="B260" t="s">
        <v>501</v>
      </c>
      <c r="C260">
        <f>'Table-Q'!C251</f>
        <v>1.1070886085616464E-2</v>
      </c>
      <c r="D260">
        <f>'Table-Q'!D251</f>
        <v>1.1299999999999999E-2</v>
      </c>
      <c r="E260">
        <f>'Table-Q'!E251</f>
        <v>1.1299999999999999E-2</v>
      </c>
      <c r="F260">
        <f>'Table-Q'!F251</f>
        <v>1.1260758937502008E-2</v>
      </c>
      <c r="G260">
        <f>'Table-Q'!G251</f>
        <v>1.1174638812785374E-2</v>
      </c>
      <c r="H260">
        <f>'Table-Q'!H251</f>
        <v>1.11E-2</v>
      </c>
      <c r="I260">
        <f>'Table-Q'!O251</f>
        <v>1.116644505669075E-2</v>
      </c>
    </row>
    <row r="261" spans="2:9">
      <c r="B261" t="s">
        <v>502</v>
      </c>
      <c r="C261">
        <f>'Table-Q'!C252</f>
        <v>9.9880373253424821E-3</v>
      </c>
      <c r="D261">
        <f>'Table-Q'!D252</f>
        <v>1.01E-2</v>
      </c>
      <c r="E261">
        <f>'Table-Q'!E252</f>
        <v>1.01E-2</v>
      </c>
      <c r="F261">
        <f>'Table-Q'!F252</f>
        <v>1.0114107822203828E-2</v>
      </c>
      <c r="G261">
        <f>'Table-Q'!G252</f>
        <v>1.0049198972602738E-2</v>
      </c>
      <c r="H261">
        <f>'Table-Q'!H252</f>
        <v>9.9000000000000008E-3</v>
      </c>
      <c r="I261">
        <f>'Table-Q'!O252</f>
        <v>1.0041281396213804E-2</v>
      </c>
    </row>
    <row r="262" spans="2:9">
      <c r="B262" t="s">
        <v>503</v>
      </c>
      <c r="C262">
        <f>'Table-Q'!C253</f>
        <v>9.7409446187214678E-3</v>
      </c>
      <c r="D262">
        <f>'Table-Q'!D253</f>
        <v>9.9000000000000008E-3</v>
      </c>
      <c r="E262">
        <f>'Table-Q'!E253</f>
        <v>9.9000000000000008E-3</v>
      </c>
      <c r="F262">
        <f>'Table-Q'!F253</f>
        <v>9.9684321820276613E-3</v>
      </c>
      <c r="G262">
        <f>'Table-Q'!G253</f>
        <v>9.8116047945205134E-3</v>
      </c>
      <c r="H262">
        <f>'Table-Q'!H253</f>
        <v>9.9000000000000008E-3</v>
      </c>
      <c r="I262">
        <f>'Table-Q'!O253</f>
        <v>1.0760343235738072E-2</v>
      </c>
    </row>
    <row r="263" spans="2:9">
      <c r="B263" t="s">
        <v>504</v>
      </c>
      <c r="C263">
        <f>'Table-Q'!C254</f>
        <v>9.7914059041095854E-3</v>
      </c>
      <c r="D263">
        <f>'Table-Q'!D254</f>
        <v>9.9000000000000008E-3</v>
      </c>
      <c r="E263">
        <f>'Table-Q'!E254</f>
        <v>9.9000000000000008E-3</v>
      </c>
      <c r="F263">
        <f>'Table-Q'!F254</f>
        <v>9.9837209495518223E-3</v>
      </c>
      <c r="G263">
        <f>'Table-Q'!G254</f>
        <v>9.8683336757990694E-3</v>
      </c>
      <c r="H263">
        <f>'Table-Q'!H254</f>
        <v>9.9000000000000008E-3</v>
      </c>
      <c r="I263">
        <f>'Table-Q'!O254</f>
        <v>1.0923313223281285E-2</v>
      </c>
    </row>
    <row r="264" spans="2:9">
      <c r="B264" t="s">
        <v>505</v>
      </c>
      <c r="C264">
        <f>'Table-Q'!C255</f>
        <v>9.705930864155235E-3</v>
      </c>
      <c r="D264">
        <f>'Table-Q'!D255</f>
        <v>0.01</v>
      </c>
      <c r="E264">
        <f>'Table-Q'!E255</f>
        <v>0.01</v>
      </c>
      <c r="F264">
        <f>'Table-Q'!F255</f>
        <v>9.9256935013203821E-3</v>
      </c>
      <c r="G264">
        <f>'Table-Q'!G255</f>
        <v>9.7585481735159314E-3</v>
      </c>
      <c r="H264">
        <f>'Table-Q'!H255</f>
        <v>9.7699999999999992E-3</v>
      </c>
      <c r="I264">
        <f>'Table-Q'!O255</f>
        <v>9.8004093251258476E-3</v>
      </c>
    </row>
    <row r="265" spans="2:9">
      <c r="B265" t="s">
        <v>506</v>
      </c>
      <c r="C265">
        <f>'Table-Q'!C256</f>
        <v>8.4994811107306049E-3</v>
      </c>
      <c r="D265">
        <f>'Table-Q'!D256</f>
        <v>8.6999999999999994E-3</v>
      </c>
      <c r="E265">
        <f>'Table-Q'!E256</f>
        <v>8.6999999999999994E-3</v>
      </c>
      <c r="F265">
        <f>'Table-Q'!F256</f>
        <v>8.7658939929388356E-3</v>
      </c>
      <c r="G265">
        <f>'Table-Q'!G256</f>
        <v>8.552449543378967E-3</v>
      </c>
      <c r="H265">
        <f>'Table-Q'!H256</f>
        <v>8.5800000000000008E-3</v>
      </c>
      <c r="I265">
        <f>'Table-Q'!O256</f>
        <v>8.6136113188748833E-3</v>
      </c>
    </row>
    <row r="266" spans="2:9">
      <c r="B266" t="s">
        <v>507</v>
      </c>
      <c r="C266">
        <f>'Table-Q'!C257</f>
        <v>9.8011450958904334E-3</v>
      </c>
      <c r="D266">
        <f>'Table-Q'!D257</f>
        <v>0.01</v>
      </c>
      <c r="E266">
        <f>'Table-Q'!E257</f>
        <v>0.01</v>
      </c>
      <c r="F266">
        <f>'Table-Q'!F257</f>
        <v>1.0086858815720842E-2</v>
      </c>
      <c r="G266">
        <f>'Table-Q'!G257</f>
        <v>0</v>
      </c>
      <c r="H266">
        <f>'Table-Q'!H257</f>
        <v>0.01</v>
      </c>
      <c r="I266">
        <f>'Table-Q'!O257</f>
        <v>9.7693688102672722E-3</v>
      </c>
    </row>
    <row r="267" spans="2:9">
      <c r="B267" t="s">
        <v>508</v>
      </c>
      <c r="C267">
        <f>'Table-Q'!C258</f>
        <v>9.7404771940639307E-3</v>
      </c>
      <c r="D267">
        <f>'Table-Q'!D258</f>
        <v>9.4999999999999998E-3</v>
      </c>
      <c r="E267">
        <f>'Table-Q'!E258</f>
        <v>9.4999999999999998E-3</v>
      </c>
      <c r="F267">
        <f>'Table-Q'!F258</f>
        <v>0</v>
      </c>
      <c r="G267">
        <f>'Table-Q'!G258</f>
        <v>0</v>
      </c>
      <c r="H267">
        <f>'Table-Q'!H258</f>
        <v>9.4999999999999998E-3</v>
      </c>
      <c r="I267">
        <f>'Table-Q'!O258</f>
        <v>9.1712529597124965E-3</v>
      </c>
    </row>
    <row r="268" spans="2:9">
      <c r="B268" t="s">
        <v>509</v>
      </c>
      <c r="C268">
        <f>'Table-Q'!C259</f>
        <v>9.2638875388127741E-3</v>
      </c>
      <c r="D268">
        <f>'Table-Q'!D259</f>
        <v>9.4000000000000004E-3</v>
      </c>
      <c r="E268">
        <f>'Table-Q'!E259</f>
        <v>9.4000000000000004E-3</v>
      </c>
      <c r="F268">
        <f>'Table-Q'!F259</f>
        <v>9.4485558752836728E-3</v>
      </c>
      <c r="G268">
        <f>'Table-Q'!G259</f>
        <v>0</v>
      </c>
      <c r="H268">
        <f>'Table-Q'!H259</f>
        <v>9.2999999999999992E-3</v>
      </c>
      <c r="I268">
        <f>'Table-Q'!O259</f>
        <v>9.1712529597124965E-3</v>
      </c>
    </row>
    <row r="269" spans="2:9">
      <c r="B269" t="s">
        <v>510</v>
      </c>
      <c r="C269">
        <f>'Table-Q'!C260</f>
        <v>9.310276779680382E-3</v>
      </c>
      <c r="D269">
        <f>'Table-Q'!D260</f>
        <v>9.4000000000000004E-3</v>
      </c>
      <c r="E269">
        <f>'Table-Q'!E260</f>
        <v>9.4000000000000004E-3</v>
      </c>
      <c r="F269">
        <f>'Table-Q'!F260</f>
        <v>9.4895010117219906E-3</v>
      </c>
      <c r="G269">
        <f>'Table-Q'!G260</f>
        <v>0</v>
      </c>
      <c r="H269">
        <f>'Table-Q'!H260</f>
        <v>9.4000000000000004E-3</v>
      </c>
      <c r="I269">
        <f>'Table-Q'!O260</f>
        <v>9.3803174264647758E-3</v>
      </c>
    </row>
    <row r="270" spans="2:9">
      <c r="B270" t="s">
        <v>511</v>
      </c>
      <c r="C270">
        <f>'Table-Q'!C261</f>
        <v>9.1578199486301911E-3</v>
      </c>
      <c r="D270">
        <f>'Table-Q'!D261</f>
        <v>9.2999999999999992E-3</v>
      </c>
      <c r="E270">
        <f>'Table-Q'!E261</f>
        <v>9.2999999999999992E-3</v>
      </c>
      <c r="F270">
        <f>'Table-Q'!F261</f>
        <v>9.3341365659352533E-3</v>
      </c>
      <c r="G270">
        <f>'Table-Q'!G261</f>
        <v>0</v>
      </c>
      <c r="H270">
        <f>'Table-Q'!H261</f>
        <v>9.1999999999999998E-3</v>
      </c>
      <c r="I270">
        <f>'Table-Q'!O261</f>
        <v>9.2284550672210308E-3</v>
      </c>
    </row>
    <row r="271" spans="2:9">
      <c r="B271" t="s">
        <v>512</v>
      </c>
      <c r="C271">
        <f>'Table-Q'!C262</f>
        <v>9.7752996655252524E-3</v>
      </c>
      <c r="D271">
        <f>'Table-Q'!D262</f>
        <v>0</v>
      </c>
      <c r="E271">
        <f>'Table-Q'!E262</f>
        <v>0</v>
      </c>
      <c r="F271">
        <f>'Table-Q'!F262</f>
        <v>9.3728204667740556E-3</v>
      </c>
      <c r="G271">
        <f>'Table-Q'!G262</f>
        <v>1.0218289383561367E-2</v>
      </c>
      <c r="H271">
        <f>'Table-Q'!H262</f>
        <v>1.0699999999999999E-2</v>
      </c>
      <c r="I271">
        <f>'Table-Q'!O262</f>
        <v>9.1794149529008263E-3</v>
      </c>
    </row>
    <row r="272" spans="2:9">
      <c r="B272" t="str">
        <f>'Table-Q'!B263</f>
        <v>CE500 May-Sep</v>
      </c>
      <c r="C272">
        <f>'Table-Q'!C263</f>
        <v>1.1020851416122001E-2</v>
      </c>
      <c r="D272">
        <f>'Table-Q'!D263</f>
        <v>1.14E-2</v>
      </c>
      <c r="E272">
        <f>'Table-Q'!E263</f>
        <v>1.14E-2</v>
      </c>
      <c r="F272">
        <f>'Table-Q'!F263</f>
        <v>1.1321565000528184E-2</v>
      </c>
      <c r="G272">
        <f>'Table-Q'!G263</f>
        <v>1.1329294934640546E-2</v>
      </c>
      <c r="H272">
        <f>'Table-Q'!H263</f>
        <v>1.09E-2</v>
      </c>
      <c r="I272">
        <f>'Table-Q'!O263</f>
        <v>1.0999319598399013E-2</v>
      </c>
    </row>
    <row r="273" spans="1:9">
      <c r="B273" t="s">
        <v>513</v>
      </c>
      <c r="C273">
        <f>'Table-Q'!C264</f>
        <v>1.1395419907407389E-2</v>
      </c>
      <c r="D273">
        <f>'Table-Q'!D264</f>
        <v>1.14E-2</v>
      </c>
      <c r="E273">
        <f>'Table-Q'!E264</f>
        <v>1.14E-2</v>
      </c>
      <c r="F273">
        <f>'Table-Q'!F264</f>
        <v>1.1328906070336145E-2</v>
      </c>
      <c r="G273">
        <f>'Table-Q'!G264</f>
        <v>1.1328404956427012E-2</v>
      </c>
      <c r="H273">
        <f>'Table-Q'!H264</f>
        <v>1.09E-2</v>
      </c>
      <c r="I273">
        <f>'Table-Q'!O264</f>
        <v>1.1007709968026068E-2</v>
      </c>
    </row>
    <row r="274" spans="1:9">
      <c r="B274" t="s">
        <v>514</v>
      </c>
      <c r="C274">
        <f>'Table-Q'!C265</f>
        <v>6.6924052328766054E-3</v>
      </c>
      <c r="D274">
        <f>'Table-Q'!D265</f>
        <v>0</v>
      </c>
      <c r="E274">
        <f>'Table-Q'!E265</f>
        <v>0</v>
      </c>
      <c r="F274">
        <f>'Table-Q'!F265</f>
        <v>6.0452034145840527E-3</v>
      </c>
      <c r="G274">
        <f>'Table-Q'!G265</f>
        <v>7.0233744292240554E-3</v>
      </c>
      <c r="H274">
        <f>'Table-Q'!H265</f>
        <v>7.6299999999999996E-3</v>
      </c>
      <c r="I274">
        <f>'Table-Q'!O265</f>
        <v>6.0029256976774298E-3</v>
      </c>
    </row>
    <row r="275" spans="1:9">
      <c r="B275" t="s">
        <v>515</v>
      </c>
      <c r="C275">
        <f>'Table-Q'!C266</f>
        <v>8.1904468938349267E-3</v>
      </c>
      <c r="D275">
        <f>'Table-Q'!D266</f>
        <v>0</v>
      </c>
      <c r="E275">
        <f>'Table-Q'!E266</f>
        <v>0</v>
      </c>
      <c r="F275">
        <f>'Table-Q'!F266</f>
        <v>7.6074108758045125E-3</v>
      </c>
      <c r="G275">
        <f>'Table-Q'!G266</f>
        <v>8.5797287671236355E-3</v>
      </c>
      <c r="H275">
        <f>'Table-Q'!H266</f>
        <v>9.0100000000000006E-3</v>
      </c>
      <c r="I275">
        <f>'Table-Q'!O266</f>
        <v>7.485739875481066E-3</v>
      </c>
    </row>
    <row r="276" spans="1:9">
      <c r="B276" t="s">
        <v>516</v>
      </c>
      <c r="C276">
        <f>'Table-Q'!C267</f>
        <v>1.3712712512557254E-2</v>
      </c>
      <c r="D276">
        <f>'Table-Q'!D267</f>
        <v>0</v>
      </c>
      <c r="E276">
        <f>'Table-Q'!E267</f>
        <v>0</v>
      </c>
      <c r="F276">
        <f>'Table-Q'!F267</f>
        <v>1.3801573414694047E-2</v>
      </c>
      <c r="G276">
        <f>'Table-Q'!G267</f>
        <v>1.3980307305935722E-2</v>
      </c>
      <c r="H276">
        <f>'Table-Q'!H267</f>
        <v>1.5100000000000001E-2</v>
      </c>
      <c r="I276">
        <f>'Table-Q'!O267</f>
        <v>1.3464409476657257E-2</v>
      </c>
    </row>
    <row r="277" spans="1:9">
      <c r="B277" t="s">
        <v>517</v>
      </c>
      <c r="C277">
        <f>'Table-Q'!C268</f>
        <v>6.2265487134692283E-3</v>
      </c>
      <c r="D277">
        <f>'Table-Q'!D268</f>
        <v>0</v>
      </c>
      <c r="E277">
        <f>'Table-Q'!E268</f>
        <v>0</v>
      </c>
      <c r="F277">
        <f>'Table-Q'!F268</f>
        <v>6.7121705069788651E-3</v>
      </c>
      <c r="G277">
        <f>'Table-Q'!G268</f>
        <v>5.7975094748851539E-3</v>
      </c>
      <c r="H277">
        <f>'Table-Q'!H268</f>
        <v>6.6699999999999997E-3</v>
      </c>
      <c r="I277">
        <f>'Table-Q'!O268</f>
        <v>2.8697004143861766E-3</v>
      </c>
    </row>
    <row r="278" spans="1:9">
      <c r="B278" t="s">
        <v>518</v>
      </c>
      <c r="C278">
        <f>'Table-Q'!C269</f>
        <v>4.4601085502286733E-3</v>
      </c>
      <c r="D278">
        <f>'Table-Q'!D269</f>
        <v>0</v>
      </c>
      <c r="E278">
        <f>'Table-Q'!E269</f>
        <v>0</v>
      </c>
      <c r="F278">
        <f>'Table-Q'!F269</f>
        <v>4.3466454491170375E-3</v>
      </c>
      <c r="G278">
        <f>'Table-Q'!G269</f>
        <v>3.8545738584480375E-3</v>
      </c>
      <c r="H278">
        <f>'Table-Q'!H269</f>
        <v>4.6299999999999996E-3</v>
      </c>
      <c r="I278">
        <f>'Table-Q'!O269</f>
        <v>2.8697004143861905E-3</v>
      </c>
    </row>
    <row r="279" spans="1:9">
      <c r="B279" t="s">
        <v>519</v>
      </c>
      <c r="C279">
        <f>'Table-Q'!C270</f>
        <v>6.2265487134692283E-3</v>
      </c>
      <c r="D279">
        <f>'Table-Q'!D270</f>
        <v>0</v>
      </c>
      <c r="E279">
        <f>'Table-Q'!E270</f>
        <v>0</v>
      </c>
      <c r="F279">
        <f>'Table-Q'!F270</f>
        <v>6.7334027874231782E-3</v>
      </c>
      <c r="G279">
        <f>'Table-Q'!G270</f>
        <v>6.7490358447480567E-3</v>
      </c>
      <c r="H279">
        <f>'Table-Q'!H270</f>
        <v>7.2199999999999999E-3</v>
      </c>
      <c r="I279">
        <f>'Table-Q'!O270</f>
        <v>2.8697004143861766E-3</v>
      </c>
    </row>
    <row r="280" spans="1:9">
      <c r="B280" t="str">
        <f>'Table-Q'!B271</f>
        <v>Relative Humidity (%)</v>
      </c>
      <c r="C280">
        <f>'Table-Q'!C271</f>
        <v>0</v>
      </c>
      <c r="D280">
        <f>'Table-Q'!D271</f>
        <v>0</v>
      </c>
      <c r="E280">
        <f>'Table-Q'!E271</f>
        <v>0</v>
      </c>
      <c r="F280">
        <f>'Table-Q'!F271</f>
        <v>0</v>
      </c>
      <c r="G280">
        <f>'Table-Q'!G271</f>
        <v>0</v>
      </c>
      <c r="H280">
        <f>'Table-Q'!H271</f>
        <v>0</v>
      </c>
      <c r="I280">
        <f>'Table-Q'!O271</f>
        <v>0</v>
      </c>
    </row>
    <row r="281" spans="1:9">
      <c r="A281">
        <f>'Table-Q'!A271</f>
        <v>0</v>
      </c>
      <c r="B281">
        <f>'Table-Q'!B272</f>
        <v>0</v>
      </c>
      <c r="C281" t="str">
        <f>'Table-Q'!C272</f>
        <v>TRNSYS</v>
      </c>
      <c r="D281" t="str">
        <f>'Table-Q'!D272</f>
        <v>DOE-2.2</v>
      </c>
      <c r="E281" t="str">
        <f>'Table-Q'!E272</f>
        <v>DOE21E-E</v>
      </c>
      <c r="F281" t="str">
        <f>'Table-Q'!F272</f>
        <v>EnergyPlus</v>
      </c>
      <c r="G281" t="str">
        <f>'Table-Q'!G272</f>
        <v>CODYRUN</v>
      </c>
      <c r="H281" t="str">
        <f>'Table-Q'!H272</f>
        <v>HOT3000</v>
      </c>
      <c r="I281" t="str">
        <f>'Table-Q'!O272</f>
        <v>Tested Prg</v>
      </c>
    </row>
    <row r="282" spans="1:9">
      <c r="A282">
        <f>'Table-Q'!A272</f>
        <v>0</v>
      </c>
      <c r="B282" t="str">
        <f>'Table-Q'!B273</f>
        <v>Case</v>
      </c>
      <c r="C282" t="s">
        <v>434</v>
      </c>
      <c r="D282" t="s">
        <v>435</v>
      </c>
      <c r="E282" t="s">
        <v>438</v>
      </c>
      <c r="F282" t="s">
        <v>548</v>
      </c>
      <c r="G282" t="s">
        <v>436</v>
      </c>
      <c r="H282" t="s">
        <v>437</v>
      </c>
      <c r="I282" t="str">
        <f>'Table-Q'!O272</f>
        <v>Tested Prg</v>
      </c>
    </row>
    <row r="283" spans="1:9">
      <c r="A283">
        <f>'Table-Q'!A273</f>
        <v>0</v>
      </c>
      <c r="B283" t="s">
        <v>500</v>
      </c>
      <c r="C283">
        <f>'Table-Q'!C274</f>
        <v>48.614860102739854</v>
      </c>
      <c r="D283">
        <f>'Table-Q'!D274</f>
        <v>48.26</v>
      </c>
      <c r="E283">
        <f>'Table-Q'!E274</f>
        <v>48.28</v>
      </c>
      <c r="F283">
        <f>'Table-Q'!F274</f>
        <v>48.591346895546273</v>
      </c>
      <c r="G283">
        <f>'Table-Q'!G274</f>
        <v>47.82614155251165</v>
      </c>
      <c r="H283">
        <f>'Table-Q'!H274</f>
        <v>47.93</v>
      </c>
      <c r="I283">
        <f>'Table-Q'!O274</f>
        <v>47.9538131904797</v>
      </c>
    </row>
    <row r="284" spans="1:9">
      <c r="A284">
        <f>'Table-Q'!A274</f>
        <v>0</v>
      </c>
      <c r="B284" t="s">
        <v>501</v>
      </c>
      <c r="C284">
        <f>'Table-Q'!C275</f>
        <v>58.330700913241614</v>
      </c>
      <c r="D284">
        <f>'Table-Q'!D275</f>
        <v>58.51</v>
      </c>
      <c r="E284">
        <f>'Table-Q'!E275</f>
        <v>58.53</v>
      </c>
      <c r="F284">
        <f>'Table-Q'!F275</f>
        <v>58.551189713651723</v>
      </c>
      <c r="G284">
        <f>'Table-Q'!G275</f>
        <v>57.840981735158394</v>
      </c>
      <c r="H284">
        <f>'Table-Q'!H275</f>
        <v>57.8</v>
      </c>
      <c r="I284">
        <f>'Table-Q'!O275</f>
        <v>58.005893986001269</v>
      </c>
    </row>
    <row r="285" spans="1:9">
      <c r="A285">
        <f>'Table-Q'!A275</f>
        <v>0</v>
      </c>
      <c r="B285" t="s">
        <v>502</v>
      </c>
      <c r="C285">
        <f>'Table-Q'!C276</f>
        <v>52.00530301369875</v>
      </c>
      <c r="D285">
        <f>'Table-Q'!D276</f>
        <v>51.21</v>
      </c>
      <c r="E285">
        <f>'Table-Q'!E276</f>
        <v>51.25</v>
      </c>
      <c r="F285">
        <f>'Table-Q'!F276</f>
        <v>51.840732133597186</v>
      </c>
      <c r="G285">
        <f>'Table-Q'!G276</f>
        <v>51.103424657534461</v>
      </c>
      <c r="H285">
        <f>'Table-Q'!H276</f>
        <v>49.94</v>
      </c>
      <c r="I285">
        <f>'Table-Q'!O276</f>
        <v>51.455053141655128</v>
      </c>
    </row>
    <row r="286" spans="1:9">
      <c r="A286">
        <f>'Table-Q'!A276</f>
        <v>0</v>
      </c>
      <c r="B286" t="s">
        <v>503</v>
      </c>
      <c r="C286">
        <f>'Table-Q'!C277</f>
        <v>50.844470547945278</v>
      </c>
      <c r="D286">
        <f>'Table-Q'!D277</f>
        <v>50.58</v>
      </c>
      <c r="E286">
        <f>'Table-Q'!E277</f>
        <v>50.65</v>
      </c>
      <c r="F286">
        <f>'Table-Q'!F277</f>
        <v>51.176480537902123</v>
      </c>
      <c r="G286">
        <f>'Table-Q'!G277</f>
        <v>50.084817351598268</v>
      </c>
      <c r="H286">
        <f>'Table-Q'!H277</f>
        <v>50.7</v>
      </c>
      <c r="I286">
        <f>'Table-Q'!O277</f>
        <v>66.353985344670846</v>
      </c>
    </row>
    <row r="287" spans="1:9">
      <c r="A287">
        <f>'Table-Q'!A277</f>
        <v>0</v>
      </c>
      <c r="B287" t="s">
        <v>504</v>
      </c>
      <c r="C287">
        <f>'Table-Q'!C278</f>
        <v>51.085032043379037</v>
      </c>
      <c r="D287">
        <f>'Table-Q'!D278</f>
        <v>50.69</v>
      </c>
      <c r="E287">
        <f>'Table-Q'!E278</f>
        <v>50.73</v>
      </c>
      <c r="F287">
        <f>'Table-Q'!F278</f>
        <v>51.147929446358489</v>
      </c>
      <c r="G287">
        <f>'Table-Q'!G278</f>
        <v>50.296689497717153</v>
      </c>
      <c r="H287">
        <f>'Table-Q'!H278</f>
        <v>50.78</v>
      </c>
      <c r="I287">
        <f>'Table-Q'!O278</f>
        <v>66.831281928022577</v>
      </c>
    </row>
    <row r="288" spans="1:9">
      <c r="A288">
        <f>'Table-Q'!A278</f>
        <v>0</v>
      </c>
      <c r="B288" t="s">
        <v>505</v>
      </c>
      <c r="C288">
        <f>'Table-Q'!C279</f>
        <v>45.48395562785403</v>
      </c>
      <c r="D288">
        <f>'Table-Q'!D279</f>
        <v>45.45</v>
      </c>
      <c r="E288">
        <f>'Table-Q'!E279</f>
        <v>45.55</v>
      </c>
      <c r="F288">
        <f>'Table-Q'!F279</f>
        <v>45.173132231517705</v>
      </c>
      <c r="G288">
        <f>'Table-Q'!G279</f>
        <v>44.316210045662174</v>
      </c>
      <c r="H288">
        <f>'Table-Q'!H279</f>
        <v>44.56</v>
      </c>
      <c r="I288">
        <f>'Table-Q'!O279</f>
        <v>44.610167223283916</v>
      </c>
    </row>
    <row r="289" spans="1:9">
      <c r="A289">
        <f>'Table-Q'!A279</f>
        <v>0</v>
      </c>
      <c r="B289" t="s">
        <v>506</v>
      </c>
      <c r="C289">
        <f>'Table-Q'!C280</f>
        <v>41.033473984018258</v>
      </c>
      <c r="D289">
        <f>'Table-Q'!D280</f>
        <v>41.49</v>
      </c>
      <c r="E289">
        <f>'Table-Q'!E280</f>
        <v>41.49</v>
      </c>
      <c r="F289">
        <f>'Table-Q'!F280</f>
        <v>42.369485894137831</v>
      </c>
      <c r="G289">
        <f>'Table-Q'!G280</f>
        <v>40.87100456621188</v>
      </c>
      <c r="H289">
        <f>'Table-Q'!H280</f>
        <v>41.21</v>
      </c>
      <c r="I289">
        <f>'Table-Q'!O280</f>
        <v>41.383329876514111</v>
      </c>
    </row>
    <row r="290" spans="1:9">
      <c r="A290">
        <f>'Table-Q'!A280</f>
        <v>0</v>
      </c>
      <c r="B290" t="s">
        <v>507</v>
      </c>
      <c r="C290">
        <f>'Table-Q'!C281</f>
        <v>50.770897728310473</v>
      </c>
      <c r="D290">
        <f>'Table-Q'!D281</f>
        <v>52.21</v>
      </c>
      <c r="E290">
        <f>'Table-Q'!E281</f>
        <v>52.25</v>
      </c>
      <c r="F290">
        <f>'Table-Q'!F281</f>
        <v>52.54853969492693</v>
      </c>
      <c r="G290">
        <f>'Table-Q'!G281</f>
        <v>0</v>
      </c>
      <c r="H290">
        <f>'Table-Q'!H281</f>
        <v>52.01</v>
      </c>
      <c r="I290">
        <f>'Table-Q'!O281</f>
        <v>53.702736845475286</v>
      </c>
    </row>
    <row r="291" spans="1:9">
      <c r="A291">
        <f>'Table-Q'!A281</f>
        <v>0</v>
      </c>
      <c r="B291" t="s">
        <v>508</v>
      </c>
      <c r="C291">
        <f>'Table-Q'!C282</f>
        <v>50.497098949771569</v>
      </c>
      <c r="D291">
        <f>'Table-Q'!D282</f>
        <v>49.65</v>
      </c>
      <c r="E291">
        <f>'Table-Q'!E282</f>
        <v>49.63</v>
      </c>
      <c r="F291">
        <f>'Table-Q'!F282</f>
        <v>0</v>
      </c>
      <c r="G291">
        <f>'Table-Q'!G282</f>
        <v>0</v>
      </c>
      <c r="H291">
        <f>'Table-Q'!H282</f>
        <v>49.75</v>
      </c>
      <c r="I291">
        <f>'Table-Q'!O282</f>
        <v>47.9538131904797</v>
      </c>
    </row>
    <row r="292" spans="1:9">
      <c r="A292">
        <f>'Table-Q'!A282</f>
        <v>0</v>
      </c>
      <c r="B292" t="s">
        <v>509</v>
      </c>
      <c r="C292">
        <f>'Table-Q'!C283</f>
        <v>48.779368002283327</v>
      </c>
      <c r="D292">
        <f>'Table-Q'!D283</f>
        <v>49.14</v>
      </c>
      <c r="E292">
        <f>'Table-Q'!E283</f>
        <v>48.97</v>
      </c>
      <c r="F292">
        <f>'Table-Q'!F283</f>
        <v>49.398107707698259</v>
      </c>
      <c r="G292">
        <f>'Table-Q'!G283</f>
        <v>0</v>
      </c>
      <c r="H292">
        <f>'Table-Q'!H283</f>
        <v>48.76</v>
      </c>
      <c r="I292">
        <f>'Table-Q'!O283</f>
        <v>47.9538131904797</v>
      </c>
    </row>
    <row r="293" spans="1:9">
      <c r="A293">
        <f>'Table-Q'!A283</f>
        <v>0</v>
      </c>
      <c r="B293" t="s">
        <v>510</v>
      </c>
      <c r="C293">
        <f>'Table-Q'!C284</f>
        <v>48.821944840182738</v>
      </c>
      <c r="D293">
        <f>'Table-Q'!D284</f>
        <v>49.17</v>
      </c>
      <c r="E293">
        <f>'Table-Q'!E284</f>
        <v>49.3</v>
      </c>
      <c r="F293">
        <f>'Table-Q'!F284</f>
        <v>49.60023137086997</v>
      </c>
      <c r="G293">
        <f>'Table-Q'!G284</f>
        <v>0</v>
      </c>
      <c r="H293">
        <f>'Table-Q'!H284</f>
        <v>49.17</v>
      </c>
      <c r="I293">
        <f>'Table-Q'!O284</f>
        <v>51.645882143733672</v>
      </c>
    </row>
    <row r="294" spans="1:9">
      <c r="A294">
        <f>'Table-Q'!A284</f>
        <v>0</v>
      </c>
      <c r="B294" t="s">
        <v>511</v>
      </c>
      <c r="C294">
        <f>'Table-Q'!C285</f>
        <v>48.329768664383728</v>
      </c>
      <c r="D294">
        <f>'Table-Q'!D285</f>
        <v>48.46</v>
      </c>
      <c r="E294">
        <f>'Table-Q'!E285</f>
        <v>48.57</v>
      </c>
      <c r="F294">
        <f>'Table-Q'!F285</f>
        <v>48.828838390428388</v>
      </c>
      <c r="G294">
        <f>'Table-Q'!G285</f>
        <v>0</v>
      </c>
      <c r="H294">
        <f>'Table-Q'!H285</f>
        <v>48.23</v>
      </c>
      <c r="I294">
        <f>'Table-Q'!O285</f>
        <v>50.230511644807947</v>
      </c>
    </row>
    <row r="295" spans="1:9">
      <c r="A295">
        <f>'Table-Q'!A285</f>
        <v>0</v>
      </c>
      <c r="B295" t="s">
        <v>512</v>
      </c>
      <c r="C295">
        <f>'Table-Q'!C286</f>
        <v>66.526122203196252</v>
      </c>
      <c r="D295">
        <f>'Table-Q'!D286</f>
        <v>0</v>
      </c>
      <c r="E295">
        <f>'Table-Q'!E286</f>
        <v>0</v>
      </c>
      <c r="F295">
        <f>'Table-Q'!F286</f>
        <v>59.197577148679706</v>
      </c>
      <c r="G295">
        <f>'Table-Q'!G286</f>
        <v>65.941894977171202</v>
      </c>
      <c r="H295">
        <f>'Table-Q'!H286</f>
        <v>63.73</v>
      </c>
      <c r="I295">
        <f>'Table-Q'!O286</f>
        <v>57.756151224285503</v>
      </c>
    </row>
    <row r="296" spans="1:9">
      <c r="A296">
        <f>'Table-Q'!A286</f>
        <v>0</v>
      </c>
      <c r="B296" t="str">
        <f>'Table-Q'!B287</f>
        <v>CE500 May-Sep</v>
      </c>
      <c r="C296">
        <f>'Table-Q'!C287</f>
        <v>57.047631889978156</v>
      </c>
      <c r="D296">
        <f>'Table-Q'!D287</f>
        <v>57.47</v>
      </c>
      <c r="E296">
        <f>'Table-Q'!E287</f>
        <v>57.47</v>
      </c>
      <c r="F296">
        <f>'Table-Q'!F287</f>
        <v>57.32189972846286</v>
      </c>
      <c r="G296">
        <f>'Table-Q'!G287</f>
        <v>57.072167755988787</v>
      </c>
      <c r="H296">
        <f>'Table-Q'!H287</f>
        <v>55.13</v>
      </c>
      <c r="I296">
        <f>'Table-Q'!O287</f>
        <v>55.660081589223303</v>
      </c>
    </row>
    <row r="297" spans="1:9">
      <c r="A297">
        <f>'Table-Q'!A287</f>
        <v>0</v>
      </c>
      <c r="B297" t="s">
        <v>513</v>
      </c>
      <c r="C297">
        <f>'Table-Q'!C288</f>
        <v>54.700072821350801</v>
      </c>
      <c r="D297">
        <f>'Table-Q'!D288</f>
        <v>57.36</v>
      </c>
      <c r="E297">
        <f>'Table-Q'!E288</f>
        <v>57.36</v>
      </c>
      <c r="F297">
        <f>'Table-Q'!F288</f>
        <v>57.436072529358171</v>
      </c>
      <c r="G297">
        <f>'Table-Q'!G288</f>
        <v>57.061546840956055</v>
      </c>
      <c r="H297">
        <f>'Table-Q'!H288</f>
        <v>55.24</v>
      </c>
      <c r="I297">
        <f>'Table-Q'!O288</f>
        <v>55.77799583116164</v>
      </c>
    </row>
    <row r="298" spans="1:9">
      <c r="A298">
        <f>'Table-Q'!A288</f>
        <v>0</v>
      </c>
      <c r="B298" t="s">
        <v>514</v>
      </c>
      <c r="C298">
        <f>'Table-Q'!C289</f>
        <v>69.874455981734982</v>
      </c>
      <c r="D298">
        <f>'Table-Q'!D289</f>
        <v>0</v>
      </c>
      <c r="E298">
        <f>'Table-Q'!E289</f>
        <v>0</v>
      </c>
      <c r="F298">
        <f>'Table-Q'!F289</f>
        <v>61.404915584365284</v>
      </c>
      <c r="G298">
        <f>'Table-Q'!G289</f>
        <v>70.226826484016939</v>
      </c>
      <c r="H298">
        <f>'Table-Q'!H289</f>
        <v>72.17</v>
      </c>
      <c r="I298">
        <f>'Table-Q'!O289</f>
        <v>60.624770364746439</v>
      </c>
    </row>
    <row r="299" spans="1:9">
      <c r="A299">
        <f>'Table-Q'!A289</f>
        <v>0</v>
      </c>
      <c r="B299" t="s">
        <v>515</v>
      </c>
      <c r="C299">
        <f>'Table-Q'!C290</f>
        <v>68.677375262557277</v>
      </c>
      <c r="D299">
        <f>'Table-Q'!D290</f>
        <v>0</v>
      </c>
      <c r="E299">
        <f>'Table-Q'!E290</f>
        <v>0</v>
      </c>
      <c r="F299">
        <f>'Table-Q'!F290</f>
        <v>60.752361597671459</v>
      </c>
      <c r="G299">
        <f>'Table-Q'!G290</f>
        <v>68.231392694061995</v>
      </c>
      <c r="H299">
        <f>'Table-Q'!H290</f>
        <v>68.11</v>
      </c>
      <c r="I299">
        <f>'Table-Q'!O290</f>
        <v>59.417742675842611</v>
      </c>
    </row>
    <row r="300" spans="1:9">
      <c r="A300">
        <f>'Table-Q'!A290</f>
        <v>0</v>
      </c>
      <c r="B300" t="s">
        <v>516</v>
      </c>
      <c r="C300">
        <f>'Table-Q'!C291</f>
        <v>61.467399063927004</v>
      </c>
      <c r="D300">
        <f>'Table-Q'!D291</f>
        <v>0</v>
      </c>
      <c r="E300">
        <f>'Table-Q'!E291</f>
        <v>0</v>
      </c>
      <c r="F300">
        <f>'Table-Q'!F291</f>
        <v>54.994444593840541</v>
      </c>
      <c r="G300">
        <f>'Table-Q'!G291</f>
        <v>60.138698630132005</v>
      </c>
      <c r="H300">
        <f>'Table-Q'!H291</f>
        <v>57.37</v>
      </c>
      <c r="I300">
        <f>'Table-Q'!O291</f>
        <v>53.607354385068902</v>
      </c>
    </row>
    <row r="301" spans="1:9">
      <c r="A301">
        <f>'Table-Q'!A291</f>
        <v>0</v>
      </c>
      <c r="B301" t="s">
        <v>517</v>
      </c>
      <c r="C301">
        <f>'Table-Q'!C292</f>
        <v>46.729939874429292</v>
      </c>
      <c r="D301">
        <f>'Table-Q'!D292</f>
        <v>0</v>
      </c>
      <c r="E301">
        <f>'Table-Q'!E292</f>
        <v>0</v>
      </c>
      <c r="F301">
        <f>'Table-Q'!F292</f>
        <v>48.973273387842148</v>
      </c>
      <c r="G301">
        <f>'Table-Q'!G292</f>
        <v>41.451598173521695</v>
      </c>
      <c r="H301">
        <f>'Table-Q'!H292</f>
        <v>39.6</v>
      </c>
      <c r="I301">
        <f>'Table-Q'!O292</f>
        <v>21.474794005067292</v>
      </c>
    </row>
    <row r="302" spans="1:9">
      <c r="A302">
        <f>'Table-Q'!A292</f>
        <v>0</v>
      </c>
      <c r="B302" t="s">
        <v>518</v>
      </c>
      <c r="C302">
        <f>'Table-Q'!C293</f>
        <v>48.520982031963811</v>
      </c>
      <c r="D302">
        <f>'Table-Q'!D293</f>
        <v>0</v>
      </c>
      <c r="E302">
        <f>'Table-Q'!E293</f>
        <v>0</v>
      </c>
      <c r="F302">
        <f>'Table-Q'!F293</f>
        <v>46.307188794935563</v>
      </c>
      <c r="G302">
        <f>'Table-Q'!G293</f>
        <v>40.050913242005713</v>
      </c>
      <c r="H302">
        <f>'Table-Q'!H293</f>
        <v>43.82</v>
      </c>
      <c r="I302">
        <f>'Table-Q'!O293</f>
        <v>30.243321104109818</v>
      </c>
    </row>
    <row r="303" spans="1:9">
      <c r="A303">
        <f>'Table-Q'!A293</f>
        <v>0</v>
      </c>
      <c r="B303" t="s">
        <v>519</v>
      </c>
      <c r="C303">
        <f>'Table-Q'!C294</f>
        <v>36.624875993150724</v>
      </c>
      <c r="D303">
        <f>'Table-Q'!D294</f>
        <v>0</v>
      </c>
      <c r="E303">
        <f>'Table-Q'!E294</f>
        <v>0</v>
      </c>
      <c r="F303">
        <f>'Table-Q'!F294</f>
        <v>38.630598365315414</v>
      </c>
      <c r="G303">
        <f>'Table-Q'!G294</f>
        <v>36.874657534249643</v>
      </c>
      <c r="H303">
        <f>'Table-Q'!H294</f>
        <v>29.2</v>
      </c>
      <c r="I303">
        <f>'Table-Q'!O294</f>
        <v>16.965653800509251</v>
      </c>
    </row>
    <row r="304" spans="1:9">
      <c r="A304">
        <f>'Table-Q'!A294</f>
        <v>0</v>
      </c>
    </row>
    <row r="305" spans="1:9">
      <c r="A305">
        <f>'Table-Q'!A295</f>
        <v>0</v>
      </c>
    </row>
    <row r="306" spans="1:9">
      <c r="A306" t="e">
        <f>'Table-Q'!#REF!</f>
        <v>#REF!</v>
      </c>
    </row>
    <row r="307" spans="1:9">
      <c r="A307" t="e">
        <f>'Table-Q'!#REF!</f>
        <v>#REF!</v>
      </c>
    </row>
    <row r="308" spans="1:9">
      <c r="A308" t="e">
        <f>'Table-Q'!#REF!</f>
        <v>#REF!</v>
      </c>
    </row>
    <row r="309" spans="1:9">
      <c r="A309" t="e">
        <f>'Table-Q'!#REF!</f>
        <v>#REF!</v>
      </c>
    </row>
    <row r="310" spans="1:9">
      <c r="A310" t="e">
        <f>'Table-Q'!#REF!</f>
        <v>#REF!</v>
      </c>
    </row>
    <row r="311" spans="1:9">
      <c r="A311" t="e">
        <f>'Table-Q'!#REF!</f>
        <v>#REF!</v>
      </c>
    </row>
    <row r="312" spans="1:9">
      <c r="A312" t="e">
        <f>'Table-Q'!#REF!</f>
        <v>#REF!</v>
      </c>
    </row>
    <row r="313" spans="1:9">
      <c r="A313" t="e">
        <f>'Table-Q'!#REF!</f>
        <v>#REF!</v>
      </c>
    </row>
    <row r="314" spans="1:9">
      <c r="A314" t="e">
        <f>'Table-Q'!#REF!</f>
        <v>#REF!</v>
      </c>
    </row>
    <row r="315" spans="1:9">
      <c r="A315" t="e">
        <f>'Table-Q'!#REF!</f>
        <v>#REF!</v>
      </c>
    </row>
    <row r="316" spans="1:9">
      <c r="A316" t="e">
        <f>'Table-Q'!#REF!</f>
        <v>#REF!</v>
      </c>
      <c r="B316" t="str">
        <f>'Table-Q'!B296</f>
        <v>Table B16.5.2-8.  f(ODB) Sensitivity CE500 and CE530, April 30 and June 25 (Energy, Coil Loads)</v>
      </c>
      <c r="G316">
        <f>'Table-Q'!G296</f>
        <v>0</v>
      </c>
      <c r="H316">
        <f>'Table-Q'!H296</f>
        <v>0</v>
      </c>
      <c r="I316" t="e">
        <f>'Table-Q'!#REF!</f>
        <v>#REF!</v>
      </c>
    </row>
    <row r="317" spans="1:9">
      <c r="A317">
        <f>'Table-Q'!A296</f>
        <v>0</v>
      </c>
      <c r="B317">
        <f>'Table-Q'!B297</f>
        <v>0</v>
      </c>
      <c r="C317">
        <f>'Table-Q'!C297</f>
        <v>0</v>
      </c>
      <c r="D317">
        <f>'Table-Q'!D297</f>
        <v>0</v>
      </c>
      <c r="E317">
        <f>'Table-Q'!E297</f>
        <v>0</v>
      </c>
      <c r="F317">
        <f>'Table-Q'!F297</f>
        <v>0</v>
      </c>
      <c r="G317">
        <f>'Table-Q'!G297</f>
        <v>0</v>
      </c>
      <c r="H317">
        <f>'Table-Q'!H297</f>
        <v>0</v>
      </c>
      <c r="I317">
        <f>'Table-Q'!O296</f>
        <v>0</v>
      </c>
    </row>
    <row r="318" spans="1:9">
      <c r="A318">
        <f>'Table-Q'!A297</f>
        <v>0</v>
      </c>
      <c r="B318">
        <f>'Table-Q'!B298</f>
        <v>0</v>
      </c>
      <c r="C318" t="str">
        <f>'Table-Q'!C298</f>
        <v>TRNSYS</v>
      </c>
      <c r="D318" t="str">
        <f>'Table-Q'!D298</f>
        <v>DOE-2.2</v>
      </c>
      <c r="E318" t="str">
        <f>'Table-Q'!E298</f>
        <v>DOE21E-E</v>
      </c>
      <c r="F318" t="str">
        <f>'Table-Q'!F298</f>
        <v>EnergyPlus</v>
      </c>
      <c r="G318" t="str">
        <f>'Table-Q'!G298</f>
        <v>CODYRUN</v>
      </c>
      <c r="H318" t="str">
        <f>'Table-Q'!H298</f>
        <v>HOT3000</v>
      </c>
      <c r="I318">
        <f>'Table-Q'!O297</f>
        <v>0</v>
      </c>
    </row>
    <row r="319" spans="1:9">
      <c r="A319">
        <f>'Table-Q'!A298</f>
        <v>0</v>
      </c>
      <c r="B319" t="str">
        <f>'Table-Q'!B299</f>
        <v>Case</v>
      </c>
      <c r="C319" t="str">
        <f>'Table-Q'!C299</f>
        <v>TUD</v>
      </c>
      <c r="D319" t="str">
        <f>'Table-Q'!D299</f>
        <v>NREL</v>
      </c>
      <c r="E319" t="str">
        <f>'Table-Q'!E299</f>
        <v>NREL</v>
      </c>
      <c r="F319" t="str">
        <f>'Table-Q'!F299</f>
        <v>GARD</v>
      </c>
      <c r="G319" t="str">
        <f>'Table-Q'!G299</f>
        <v>UR</v>
      </c>
      <c r="H319" t="str">
        <f>'Table-Q'!H299</f>
        <v>NRCan</v>
      </c>
      <c r="I319" t="str">
        <f>'Table-Q'!O298</f>
        <v>Tested Prg</v>
      </c>
    </row>
    <row r="320" spans="1:9">
      <c r="A320">
        <f>'Table-Q'!A299</f>
        <v>0</v>
      </c>
      <c r="B320" s="55" t="s">
        <v>375</v>
      </c>
      <c r="C320" t="s">
        <v>434</v>
      </c>
      <c r="D320" t="s">
        <v>435</v>
      </c>
      <c r="E320" t="s">
        <v>438</v>
      </c>
      <c r="F320" t="s">
        <v>548</v>
      </c>
      <c r="G320" t="s">
        <v>436</v>
      </c>
      <c r="H320" t="s">
        <v>437</v>
      </c>
      <c r="I320" t="str">
        <f>'Table-Q'!O298</f>
        <v>Tested Prg</v>
      </c>
    </row>
    <row r="321" spans="1:18">
      <c r="A321">
        <f>'Table-Q'!A300</f>
        <v>0</v>
      </c>
      <c r="B321" t="s">
        <v>520</v>
      </c>
      <c r="C321">
        <f>'Table-Q'!C301</f>
        <v>3892.9388508669631</v>
      </c>
      <c r="D321">
        <f>'Table-Q'!D301</f>
        <v>3975.4583333333335</v>
      </c>
      <c r="E321">
        <f>'Table-Q'!E301</f>
        <v>3975.1666666666665</v>
      </c>
      <c r="F321">
        <f>'Table-Q'!F301</f>
        <v>4028.8241817073631</v>
      </c>
      <c r="G321">
        <f>'Table-Q'!G301</f>
        <v>3901.0416666666665</v>
      </c>
      <c r="H321">
        <f>'Table-Q'!H301</f>
        <v>4073</v>
      </c>
      <c r="I321">
        <f>'Table-Q'!O301</f>
        <v>4019.4005179513838</v>
      </c>
    </row>
    <row r="322" spans="1:18">
      <c r="A322">
        <f>'Table-Q'!A301</f>
        <v>0</v>
      </c>
      <c r="B322" t="s">
        <v>521</v>
      </c>
      <c r="C322">
        <f>'Table-Q'!C302</f>
        <v>5044.9219465765182</v>
      </c>
      <c r="D322">
        <f>'Table-Q'!D302</f>
        <v>5204.333333333333</v>
      </c>
      <c r="E322">
        <f>'Table-Q'!E302</f>
        <v>5204.083333333333</v>
      </c>
      <c r="F322">
        <f>'Table-Q'!F302</f>
        <v>5228.7799778248173</v>
      </c>
      <c r="G322">
        <f>'Table-Q'!G302</f>
        <v>5066.5</v>
      </c>
      <c r="H322">
        <f>'Table-Q'!H302</f>
        <v>5230</v>
      </c>
      <c r="I322">
        <f>'Table-Q'!O302</f>
        <v>5244.4305503927026</v>
      </c>
    </row>
    <row r="323" spans="1:18">
      <c r="A323">
        <f>'Table-Q'!A302</f>
        <v>0</v>
      </c>
      <c r="B323" t="s">
        <v>522</v>
      </c>
      <c r="C323">
        <f>'Table-Q'!C303</f>
        <v>1151.9830957095551</v>
      </c>
      <c r="D323">
        <f>'Table-Q'!D303</f>
        <v>1228.8749999999995</v>
      </c>
      <c r="E323">
        <f>'Table-Q'!E303</f>
        <v>1228.9166666666665</v>
      </c>
      <c r="F323">
        <f>'Table-Q'!F303</f>
        <v>1199.9557961174542</v>
      </c>
      <c r="G323">
        <f>'Table-Q'!G303</f>
        <v>1165.4583333333335</v>
      </c>
      <c r="H323">
        <f>'Table-Q'!H303</f>
        <v>1157</v>
      </c>
      <c r="I323">
        <f>'Table-Q'!O303</f>
        <v>1225.0300324413188</v>
      </c>
    </row>
    <row r="324" spans="1:18">
      <c r="A324">
        <f>'Table-Q'!A303</f>
        <v>0</v>
      </c>
      <c r="B324" t="s">
        <v>523</v>
      </c>
      <c r="C324">
        <f>'Table-Q'!C304</f>
        <v>3022.7731715845357</v>
      </c>
      <c r="D324">
        <f>'Table-Q'!D304</f>
        <v>3062</v>
      </c>
      <c r="E324">
        <f>'Table-Q'!E304</f>
        <v>3061.7916666666665</v>
      </c>
      <c r="F324">
        <f>'Table-Q'!F304</f>
        <v>3101.437208339988</v>
      </c>
      <c r="G324">
        <f>'Table-Q'!G304</f>
        <v>3091.5416666666665</v>
      </c>
      <c r="H324">
        <f>'Table-Q'!H304</f>
        <v>3144</v>
      </c>
      <c r="I324">
        <f>'Table-Q'!O304</f>
        <v>3215.4095280665192</v>
      </c>
    </row>
    <row r="325" spans="1:18">
      <c r="A325">
        <f>'Table-Q'!A304</f>
        <v>0</v>
      </c>
      <c r="B325" t="s">
        <v>524</v>
      </c>
      <c r="C325">
        <f>'Table-Q'!C305</f>
        <v>3894.1232823866676</v>
      </c>
      <c r="D325">
        <f>'Table-Q'!D305</f>
        <v>3978.2083333333335</v>
      </c>
      <c r="E325">
        <f>'Table-Q'!E305</f>
        <v>3978.0833333333335</v>
      </c>
      <c r="F325">
        <f>'Table-Q'!F305</f>
        <v>4028.6999198229551</v>
      </c>
      <c r="G325">
        <f>'Table-Q'!G305</f>
        <v>3934.625</v>
      </c>
      <c r="H325">
        <f>'Table-Q'!H305</f>
        <v>4043</v>
      </c>
      <c r="I325">
        <f>'Table-Q'!O305</f>
        <v>4193.0069633784778</v>
      </c>
    </row>
    <row r="326" spans="1:18">
      <c r="A326">
        <f>'Table-Q'!A305</f>
        <v>0</v>
      </c>
      <c r="B326" t="s">
        <v>525</v>
      </c>
      <c r="C326">
        <f>'Table-Q'!C306</f>
        <v>871.35011080213189</v>
      </c>
      <c r="D326">
        <f>'Table-Q'!D306</f>
        <v>916.20833333333348</v>
      </c>
      <c r="E326">
        <f>'Table-Q'!E306</f>
        <v>916.29166666666697</v>
      </c>
      <c r="F326">
        <f>'Table-Q'!F306</f>
        <v>927.26271148296701</v>
      </c>
      <c r="G326">
        <f>'Table-Q'!G306</f>
        <v>843.08333333333348</v>
      </c>
      <c r="H326">
        <f>'Table-Q'!H306</f>
        <v>899</v>
      </c>
      <c r="I326">
        <f>'Table-Q'!O306</f>
        <v>977.59743531195863</v>
      </c>
      <c r="K326" s="55" t="s">
        <v>418</v>
      </c>
    </row>
    <row r="327" spans="1:18">
      <c r="A327">
        <f>'Table-Q'!A306</f>
        <v>0</v>
      </c>
      <c r="B327" t="s">
        <v>520</v>
      </c>
      <c r="C327">
        <f>'Table-Q'!C315</f>
        <v>376.076193513845</v>
      </c>
      <c r="D327">
        <f>'Table-Q'!D315</f>
        <v>389.125</v>
      </c>
      <c r="E327">
        <f>'Table-Q'!E315</f>
        <v>389.08333333333331</v>
      </c>
      <c r="F327">
        <f>'Table-Q'!F315</f>
        <v>0</v>
      </c>
      <c r="G327">
        <f>'Table-Q'!G315</f>
        <v>377.25</v>
      </c>
      <c r="H327">
        <f>'Table-Q'!H315</f>
        <v>391</v>
      </c>
      <c r="I327" t="str">
        <f>'Table-Q'!O315</f>
        <v/>
      </c>
      <c r="K327" t="str">
        <f>'Table-Q'!B307</f>
        <v>Energy Consumption, Compressor (Wh,e)</v>
      </c>
      <c r="R327" t="s">
        <v>417</v>
      </c>
    </row>
    <row r="328" spans="1:18">
      <c r="A328">
        <f>'Table-Q'!A308</f>
        <v>0</v>
      </c>
      <c r="B328" t="s">
        <v>521</v>
      </c>
      <c r="C328">
        <f>'Table-Q'!C316</f>
        <v>411.49462555151172</v>
      </c>
      <c r="D328">
        <f>'Table-Q'!D316</f>
        <v>426.33333333333331</v>
      </c>
      <c r="E328">
        <f>'Table-Q'!E316</f>
        <v>426.33333333333331</v>
      </c>
      <c r="F328">
        <f>'Table-Q'!F316</f>
        <v>0</v>
      </c>
      <c r="G328">
        <f>'Table-Q'!G316</f>
        <v>411.33333333333331</v>
      </c>
      <c r="H328">
        <f>'Table-Q'!H316</f>
        <v>424</v>
      </c>
      <c r="I328" t="str">
        <f>'Table-Q'!O316</f>
        <v/>
      </c>
      <c r="K328" t="str">
        <f>'Table-Q'!B308</f>
        <v>CE500Apr30</v>
      </c>
      <c r="L328">
        <f>'Table-Q'!C308</f>
        <v>3014.618966660435</v>
      </c>
      <c r="M328">
        <f>'Table-Q'!D308</f>
        <v>3119.8333333333335</v>
      </c>
      <c r="N328">
        <f>'Table-Q'!E308</f>
        <v>3119.6666666666665</v>
      </c>
      <c r="O328">
        <f>'Table-Q'!F308</f>
        <v>0</v>
      </c>
      <c r="P328">
        <f>'Table-Q'!G308</f>
        <v>3020.0416666666665</v>
      </c>
      <c r="Q328">
        <f>'Table-Q'!H308</f>
        <v>3159</v>
      </c>
      <c r="R328">
        <f>'Table-Q'!O308</f>
        <v>3501.5101758647074</v>
      </c>
    </row>
    <row r="329" spans="1:18">
      <c r="A329">
        <f>'Table-Q'!A309</f>
        <v>0</v>
      </c>
      <c r="B329" t="s">
        <v>522</v>
      </c>
      <c r="C329">
        <f>'Table-Q'!C317</f>
        <v>35.418432037666719</v>
      </c>
      <c r="D329">
        <f>'Table-Q'!D317</f>
        <v>37.208333333333314</v>
      </c>
      <c r="E329">
        <f>'Table-Q'!E317</f>
        <v>37.25</v>
      </c>
      <c r="F329">
        <f>'Table-Q'!F317</f>
        <v>0</v>
      </c>
      <c r="G329">
        <f>'Table-Q'!G317</f>
        <v>34.083333333333314</v>
      </c>
      <c r="H329">
        <f>'Table-Q'!H317</f>
        <v>33</v>
      </c>
      <c r="I329" t="str">
        <f>'Table-Q'!O317</f>
        <v/>
      </c>
      <c r="K329" t="str">
        <f>'Table-Q'!B309</f>
        <v>CE500Jun25</v>
      </c>
      <c r="L329">
        <f>'Table-Q'!C309</f>
        <v>4083.8828856110517</v>
      </c>
      <c r="M329">
        <f>'Table-Q'!D309</f>
        <v>4263.541666666667</v>
      </c>
      <c r="N329">
        <f>'Table-Q'!E309</f>
        <v>4263.416666666667</v>
      </c>
      <c r="O329">
        <f>'Table-Q'!F309</f>
        <v>0</v>
      </c>
      <c r="P329">
        <f>'Table-Q'!G309</f>
        <v>4105.958333333333</v>
      </c>
      <c r="Q329">
        <f>'Table-Q'!H309</f>
        <v>4239</v>
      </c>
      <c r="R329">
        <f>'Table-Q'!O309</f>
        <v>4677.8292055465799</v>
      </c>
    </row>
    <row r="330" spans="1:18">
      <c r="A330">
        <f>'Table-Q'!A310</f>
        <v>0</v>
      </c>
      <c r="B330" t="s">
        <v>523</v>
      </c>
      <c r="C330">
        <f>'Table-Q'!C318</f>
        <v>304.56246547436837</v>
      </c>
      <c r="D330">
        <f>'Table-Q'!D318</f>
        <v>311.16666666666669</v>
      </c>
      <c r="E330">
        <f>'Table-Q'!E318</f>
        <v>311.125</v>
      </c>
      <c r="F330">
        <f>'Table-Q'!F318</f>
        <v>0</v>
      </c>
      <c r="G330">
        <f>'Table-Q'!G318</f>
        <v>305.33333333333331</v>
      </c>
      <c r="H330">
        <f>'Table-Q'!H318</f>
        <v>314</v>
      </c>
      <c r="I330" t="str">
        <f>'Table-Q'!O318</f>
        <v/>
      </c>
      <c r="K330" t="str">
        <f>'Table-Q'!B310</f>
        <v>Del CE500</v>
      </c>
      <c r="L330">
        <f>'Table-Q'!C310</f>
        <v>1069.2639189506167</v>
      </c>
      <c r="M330">
        <f>'Table-Q'!D310</f>
        <v>1143.7083333333335</v>
      </c>
      <c r="N330">
        <f>'Table-Q'!E310</f>
        <v>1143.7500000000005</v>
      </c>
      <c r="O330">
        <f>'Table-Q'!F310</f>
        <v>0</v>
      </c>
      <c r="P330">
        <f>'Table-Q'!G310</f>
        <v>1085.9166666666665</v>
      </c>
      <c r="Q330">
        <f>'Table-Q'!H310</f>
        <v>1080</v>
      </c>
      <c r="R330">
        <f>'Table-Q'!O310</f>
        <v>1176.3190296818725</v>
      </c>
    </row>
    <row r="331" spans="1:18">
      <c r="A331">
        <f>'Table-Q'!A311</f>
        <v>0</v>
      </c>
      <c r="B331" t="s">
        <v>524</v>
      </c>
      <c r="C331">
        <f>'Table-Q'!C319</f>
        <v>332.27711231819677</v>
      </c>
      <c r="D331">
        <f>'Table-Q'!D319</f>
        <v>339.625</v>
      </c>
      <c r="E331">
        <f>'Table-Q'!E319</f>
        <v>339.625</v>
      </c>
      <c r="F331">
        <f>'Table-Q'!F319</f>
        <v>0</v>
      </c>
      <c r="G331">
        <f>'Table-Q'!G319</f>
        <v>329.25</v>
      </c>
      <c r="H331">
        <f>'Table-Q'!H319</f>
        <v>340</v>
      </c>
      <c r="I331" t="str">
        <f>'Table-Q'!O319</f>
        <v/>
      </c>
      <c r="K331" t="str">
        <f>'Table-Q'!B311</f>
        <v>CE530Apr30</v>
      </c>
      <c r="L331">
        <f>'Table-Q'!C311</f>
        <v>2311.4724457669786</v>
      </c>
      <c r="M331">
        <f>'Table-Q'!D311</f>
        <v>2390.041666666667</v>
      </c>
      <c r="N331">
        <f>'Table-Q'!E311</f>
        <v>2389.9166666666665</v>
      </c>
      <c r="O331">
        <f>'Table-Q'!F311</f>
        <v>0</v>
      </c>
      <c r="P331">
        <f>'Table-Q'!G311</f>
        <v>2378.4583333333335</v>
      </c>
      <c r="Q331">
        <f>'Table-Q'!H311</f>
        <v>2411</v>
      </c>
      <c r="R331">
        <f>'Table-Q'!O311</f>
        <v>2783.2508417308859</v>
      </c>
    </row>
    <row r="332" spans="1:18">
      <c r="A332">
        <f>'Table-Q'!A312</f>
        <v>0</v>
      </c>
      <c r="B332" t="s">
        <v>525</v>
      </c>
      <c r="C332">
        <f>'Table-Q'!C320</f>
        <v>27.714646843828405</v>
      </c>
      <c r="D332">
        <f>'Table-Q'!D320</f>
        <v>28.458333333333314</v>
      </c>
      <c r="E332">
        <f>'Table-Q'!E320</f>
        <v>28.5</v>
      </c>
      <c r="F332">
        <f>'Table-Q'!F320</f>
        <v>0</v>
      </c>
      <c r="G332">
        <f>'Table-Q'!G320</f>
        <v>23.916666666666686</v>
      </c>
      <c r="H332">
        <f>'Table-Q'!H320</f>
        <v>26</v>
      </c>
      <c r="I332" t="str">
        <f>'Table-Q'!O320</f>
        <v/>
      </c>
      <c r="K332" t="str">
        <f>'Table-Q'!B312</f>
        <v>CE530Jun25</v>
      </c>
      <c r="L332">
        <f>'Table-Q'!C312</f>
        <v>3118.0954458757819</v>
      </c>
      <c r="M332">
        <f>'Table-Q'!D312</f>
        <v>3243</v>
      </c>
      <c r="N332">
        <f>'Table-Q'!E312</f>
        <v>3242.9583333333335</v>
      </c>
      <c r="O332">
        <f>'Table-Q'!F312</f>
        <v>0</v>
      </c>
      <c r="P332">
        <f>'Table-Q'!G312</f>
        <v>3165.5833333333335</v>
      </c>
      <c r="Q332">
        <f>'Table-Q'!H312</f>
        <v>3248</v>
      </c>
      <c r="R332">
        <f>'Table-Q'!O312</f>
        <v>3716.5231685054628</v>
      </c>
    </row>
    <row r="333" spans="1:18">
      <c r="A333">
        <f>'Table-Q'!A313</f>
        <v>0</v>
      </c>
      <c r="B333" t="s">
        <v>520</v>
      </c>
      <c r="C333">
        <f>'Table-Q'!C322</f>
        <v>502.2436906926834</v>
      </c>
      <c r="D333">
        <f>'Table-Q'!D322</f>
        <v>466.5</v>
      </c>
      <c r="E333">
        <f>'Table-Q'!E322</f>
        <v>466.41666666666669</v>
      </c>
      <c r="F333">
        <f>'Table-Q'!F322</f>
        <v>518.92733010217285</v>
      </c>
      <c r="G333">
        <f>'Table-Q'!G322</f>
        <v>503.75</v>
      </c>
      <c r="H333">
        <f>'Table-Q'!H322</f>
        <v>522</v>
      </c>
      <c r="I333">
        <f>'Table-Q'!O322</f>
        <v>517.89034208667601</v>
      </c>
      <c r="K333" t="str">
        <f>'Table-Q'!B313</f>
        <v>Del CE530</v>
      </c>
      <c r="L333">
        <f>'Table-Q'!C313</f>
        <v>806.62300010880335</v>
      </c>
      <c r="M333">
        <f>'Table-Q'!D313</f>
        <v>852.95833333333303</v>
      </c>
      <c r="N333">
        <f>'Table-Q'!E313</f>
        <v>853.04166666666697</v>
      </c>
      <c r="O333">
        <f>'Table-Q'!F313</f>
        <v>0</v>
      </c>
      <c r="P333">
        <f>'Table-Q'!G313</f>
        <v>787.125</v>
      </c>
      <c r="Q333">
        <f>'Table-Q'!H313</f>
        <v>837</v>
      </c>
      <c r="R333">
        <f>'Table-Q'!O313</f>
        <v>933.27232677457687</v>
      </c>
    </row>
    <row r="334" spans="1:18">
      <c r="A334">
        <f>'Table-Q'!A315</f>
        <v>0</v>
      </c>
      <c r="B334" t="s">
        <v>521</v>
      </c>
      <c r="C334">
        <f>'Table-Q'!C323</f>
        <v>549.54443541395437</v>
      </c>
      <c r="D334">
        <f>'Table-Q'!D323</f>
        <v>514.45833333333337</v>
      </c>
      <c r="E334">
        <f>'Table-Q'!E323</f>
        <v>514.33333333333337</v>
      </c>
      <c r="F334">
        <f>'Table-Q'!F323</f>
        <v>565.53965617808058</v>
      </c>
      <c r="G334">
        <f>'Table-Q'!G323</f>
        <v>549.20833333333337</v>
      </c>
      <c r="H334">
        <f>'Table-Q'!H323</f>
        <v>566</v>
      </c>
      <c r="I334">
        <f>'Table-Q'!O323</f>
        <v>566.60134484612377</v>
      </c>
    </row>
    <row r="335" spans="1:18">
      <c r="A335">
        <f>'Table-Q'!A316</f>
        <v>0</v>
      </c>
      <c r="B335" t="s">
        <v>522</v>
      </c>
      <c r="C335">
        <f>'Table-Q'!C324</f>
        <v>47.300744721270974</v>
      </c>
      <c r="D335">
        <f>'Table-Q'!D324</f>
        <v>47.958333333333371</v>
      </c>
      <c r="E335">
        <f>'Table-Q'!E324</f>
        <v>47.916666666666686</v>
      </c>
      <c r="F335">
        <f>'Table-Q'!F324</f>
        <v>46.612326075907731</v>
      </c>
      <c r="G335">
        <f>'Table-Q'!G324</f>
        <v>45.458333333333371</v>
      </c>
      <c r="H335">
        <f>'Table-Q'!H324</f>
        <v>44</v>
      </c>
      <c r="I335">
        <f>'Table-Q'!O324</f>
        <v>48.711002759447751</v>
      </c>
    </row>
    <row r="336" spans="1:18">
      <c r="A336">
        <f>'Table-Q'!A317</f>
        <v>0</v>
      </c>
      <c r="B336" t="s">
        <v>523</v>
      </c>
      <c r="C336">
        <f>'Table-Q'!C325</f>
        <v>406.73826034318864</v>
      </c>
      <c r="D336">
        <f>'Table-Q'!D325</f>
        <v>360.79166666666669</v>
      </c>
      <c r="E336">
        <f>'Table-Q'!E325</f>
        <v>360.75</v>
      </c>
      <c r="F336">
        <f>'Table-Q'!F325</f>
        <v>412.39733027175924</v>
      </c>
      <c r="G336">
        <f>'Table-Q'!G325</f>
        <v>407.75</v>
      </c>
      <c r="H336">
        <f>'Table-Q'!H325</f>
        <v>419</v>
      </c>
      <c r="I336">
        <f>'Table-Q'!O325</f>
        <v>432.15868633563349</v>
      </c>
    </row>
    <row r="337" spans="1:9">
      <c r="A337">
        <f>'Table-Q'!A318</f>
        <v>0</v>
      </c>
      <c r="B337" t="s">
        <v>524</v>
      </c>
      <c r="C337">
        <f>'Table-Q'!C326</f>
        <v>443.75072419268855</v>
      </c>
      <c r="D337">
        <f>'Table-Q'!D326</f>
        <v>395.58333333333331</v>
      </c>
      <c r="E337">
        <f>'Table-Q'!E326</f>
        <v>395.5</v>
      </c>
      <c r="F337">
        <f>'Table-Q'!F326</f>
        <v>450.07976931092344</v>
      </c>
      <c r="G337">
        <f>'Table-Q'!G326</f>
        <v>439.79166666666669</v>
      </c>
      <c r="H337">
        <f>'Table-Q'!H326</f>
        <v>454</v>
      </c>
      <c r="I337">
        <f>'Table-Q'!O326</f>
        <v>476.48379487301554</v>
      </c>
    </row>
    <row r="338" spans="1:9">
      <c r="A338">
        <f>'Table-Q'!A319</f>
        <v>0</v>
      </c>
      <c r="B338" t="s">
        <v>525</v>
      </c>
      <c r="C338">
        <f>'Table-Q'!C327</f>
        <v>37.012463849499909</v>
      </c>
      <c r="D338">
        <f>'Table-Q'!D327</f>
        <v>34.791666666666629</v>
      </c>
      <c r="E338">
        <f>'Table-Q'!E327</f>
        <v>34.75</v>
      </c>
      <c r="F338">
        <f>'Table-Q'!F327</f>
        <v>37.682439039164194</v>
      </c>
      <c r="G338">
        <f>'Table-Q'!G327</f>
        <v>32.041666666666686</v>
      </c>
      <c r="H338">
        <f>'Table-Q'!H327</f>
        <v>35</v>
      </c>
      <c r="I338">
        <f>'Table-Q'!O327</f>
        <v>44.32510853738205</v>
      </c>
    </row>
    <row r="339" spans="1:9">
      <c r="A339">
        <f>'Table-Q'!A320</f>
        <v>0</v>
      </c>
      <c r="B339" s="55" t="str">
        <f>'Table-Q'!B328</f>
        <v>Sensible + Latent Coil Load (Wh,th)</v>
      </c>
      <c r="C339" t="s">
        <v>434</v>
      </c>
      <c r="D339" t="s">
        <v>435</v>
      </c>
      <c r="E339" t="s">
        <v>438</v>
      </c>
      <c r="F339" t="s">
        <v>548</v>
      </c>
      <c r="G339" t="s">
        <v>436</v>
      </c>
      <c r="H339" t="s">
        <v>437</v>
      </c>
      <c r="I339" t="str">
        <f>'Table-Q'!O298</f>
        <v>Tested Prg</v>
      </c>
    </row>
    <row r="340" spans="1:9">
      <c r="A340">
        <f>'Table-Q'!A322</f>
        <v>0</v>
      </c>
      <c r="B340" t="s">
        <v>520</v>
      </c>
      <c r="C340">
        <f>'Table-Q'!C329</f>
        <v>13185.687083333332</v>
      </c>
      <c r="D340">
        <f>'Table-Q'!D329</f>
        <v>13732.699787500002</v>
      </c>
      <c r="E340">
        <f>'Table-Q'!E329</f>
        <v>13732.907400000002</v>
      </c>
      <c r="F340">
        <f>'Table-Q'!F329</f>
        <v>13655.265919917343</v>
      </c>
      <c r="G340">
        <f>'Table-Q'!G329</f>
        <v>13169.541666666666</v>
      </c>
      <c r="H340">
        <f>'Table-Q'!H329</f>
        <v>13673</v>
      </c>
      <c r="I340">
        <f>'Table-Q'!O329</f>
        <v>13653.811898903352</v>
      </c>
    </row>
    <row r="341" spans="1:9">
      <c r="A341">
        <f>'Table-Q'!A323</f>
        <v>0</v>
      </c>
      <c r="B341" t="s">
        <v>521</v>
      </c>
      <c r="C341">
        <f>'Table-Q'!C330</f>
        <v>13188.050416666667</v>
      </c>
      <c r="D341">
        <f>'Table-Q'!D330</f>
        <v>13837.531887500001</v>
      </c>
      <c r="E341">
        <f>'Table-Q'!E330</f>
        <v>13837.385337500002</v>
      </c>
      <c r="F341">
        <f>'Table-Q'!F330</f>
        <v>13733.074947534429</v>
      </c>
      <c r="G341">
        <f>'Table-Q'!G330</f>
        <v>13198.083333333334</v>
      </c>
      <c r="H341">
        <f>'Table-Q'!H330</f>
        <v>13727</v>
      </c>
      <c r="I341">
        <f>'Table-Q'!O330</f>
        <v>13734.138977907454</v>
      </c>
    </row>
    <row r="342" spans="1:9">
      <c r="A342">
        <f>'Table-Q'!A324</f>
        <v>0</v>
      </c>
      <c r="B342" t="s">
        <v>522</v>
      </c>
      <c r="C342">
        <f>'Table-Q'!C331</f>
        <v>2.3633333333345945</v>
      </c>
      <c r="D342">
        <f>'Table-Q'!D331</f>
        <v>104.83209999999963</v>
      </c>
      <c r="E342">
        <f>'Table-Q'!E331</f>
        <v>104.47793749999983</v>
      </c>
      <c r="F342">
        <f>'Table-Q'!F331</f>
        <v>77.809027617086031</v>
      </c>
      <c r="G342">
        <f>'Table-Q'!G331</f>
        <v>28.541666666667879</v>
      </c>
      <c r="H342">
        <f>'Table-Q'!H331</f>
        <v>54</v>
      </c>
      <c r="I342">
        <f>'Table-Q'!O331</f>
        <v>80.327079004102416</v>
      </c>
    </row>
    <row r="343" spans="1:9">
      <c r="A343">
        <f>'Table-Q'!A325</f>
        <v>0</v>
      </c>
      <c r="B343" t="s">
        <v>523</v>
      </c>
      <c r="C343">
        <f>'Table-Q'!C332</f>
        <v>9353.163333333332</v>
      </c>
      <c r="D343">
        <f>'Table-Q'!D332</f>
        <v>9721.1500000000015</v>
      </c>
      <c r="E343">
        <f>'Table-Q'!E332</f>
        <v>9721.3942500000012</v>
      </c>
      <c r="F343">
        <f>'Table-Q'!F332</f>
        <v>9775.2401048995252</v>
      </c>
      <c r="G343">
        <f>'Table-Q'!G332</f>
        <v>9365.4583333333339</v>
      </c>
      <c r="H343">
        <f>'Table-Q'!H332</f>
        <v>9798</v>
      </c>
      <c r="I343">
        <f>'Table-Q'!O332</f>
        <v>9795.0028106503087</v>
      </c>
    </row>
    <row r="344" spans="1:9">
      <c r="A344">
        <f>'Table-Q'!A326</f>
        <v>0</v>
      </c>
      <c r="B344" t="s">
        <v>524</v>
      </c>
      <c r="C344">
        <f>'Table-Q'!C333</f>
        <v>9376.2962500000012</v>
      </c>
      <c r="D344">
        <f>'Table-Q'!D333</f>
        <v>9760.7917750000015</v>
      </c>
      <c r="E344">
        <f>'Table-Q'!E333</f>
        <v>9760.6940750000012</v>
      </c>
      <c r="F344">
        <f>'Table-Q'!F333</f>
        <v>9835.1361495596175</v>
      </c>
      <c r="G344">
        <f>'Table-Q'!G333</f>
        <v>9387.625</v>
      </c>
      <c r="H344">
        <f>'Table-Q'!H333</f>
        <v>9834</v>
      </c>
      <c r="I344">
        <f>'Table-Q'!O333</f>
        <v>9861.5361723056612</v>
      </c>
    </row>
    <row r="345" spans="1:9">
      <c r="A345">
        <f>'Table-Q'!A327</f>
        <v>0</v>
      </c>
      <c r="B345" t="s">
        <v>525</v>
      </c>
      <c r="C345">
        <f>'Table-Q'!C334</f>
        <v>23.132916666669189</v>
      </c>
      <c r="D345">
        <f>'Table-Q'!D334</f>
        <v>39.641775000000052</v>
      </c>
      <c r="E345">
        <f>'Table-Q'!E334</f>
        <v>39.299825000000055</v>
      </c>
      <c r="F345">
        <f>'Table-Q'!F334</f>
        <v>59.89604466009223</v>
      </c>
      <c r="G345">
        <f>'Table-Q'!G334</f>
        <v>22.16666666666606</v>
      </c>
      <c r="H345">
        <f>'Table-Q'!H334</f>
        <v>36</v>
      </c>
      <c r="I345">
        <f>'Table-Q'!O334</f>
        <v>66.533361655352564</v>
      </c>
    </row>
    <row r="346" spans="1:9">
      <c r="A346">
        <f>'Table-Q'!A328</f>
        <v>0</v>
      </c>
      <c r="B346" t="s">
        <v>520</v>
      </c>
      <c r="C346">
        <f>'Table-Q'!C336</f>
        <v>9374.7970833333329</v>
      </c>
      <c r="D346">
        <f>'Table-Q'!D336</f>
        <v>9924.8178625000019</v>
      </c>
      <c r="E346">
        <f>'Table-Q'!E336</f>
        <v>9925.0254750000022</v>
      </c>
      <c r="F346">
        <f>'Table-Q'!F336</f>
        <v>9883.625888884264</v>
      </c>
      <c r="G346">
        <f>'Table-Q'!G336</f>
        <v>9365.4583333333339</v>
      </c>
      <c r="H346">
        <f>'Table-Q'!H336</f>
        <v>9902</v>
      </c>
      <c r="I346">
        <f>'Table-Q'!O336</f>
        <v>9849.8797545516554</v>
      </c>
    </row>
    <row r="347" spans="1:9">
      <c r="A347">
        <f>'Table-Q'!A329</f>
        <v>0</v>
      </c>
      <c r="B347" t="s">
        <v>521</v>
      </c>
      <c r="C347">
        <f>'Table-Q'!C337</f>
        <v>9377.6866666666665</v>
      </c>
      <c r="D347">
        <f>'Table-Q'!D337</f>
        <v>9981.2396125000014</v>
      </c>
      <c r="E347">
        <f>'Table-Q'!E337</f>
        <v>9981.0930625000019</v>
      </c>
      <c r="F347">
        <f>'Table-Q'!F337</f>
        <v>9952.5712747156595</v>
      </c>
      <c r="G347">
        <f>'Table-Q'!G337</f>
        <v>9387.625</v>
      </c>
      <c r="H347">
        <f>'Table-Q'!H337</f>
        <v>9946</v>
      </c>
      <c r="I347">
        <f>'Table-Q'!O337</f>
        <v>9923.888363285485</v>
      </c>
    </row>
    <row r="348" spans="1:9">
      <c r="A348">
        <f>'Table-Q'!A330</f>
        <v>0</v>
      </c>
      <c r="B348" t="s">
        <v>522</v>
      </c>
      <c r="C348">
        <f>'Table-Q'!C338</f>
        <v>2.8895833333335759</v>
      </c>
      <c r="D348">
        <f>'Table-Q'!D338</f>
        <v>56.42174999999952</v>
      </c>
      <c r="E348">
        <f>'Table-Q'!E338</f>
        <v>56.067587499999718</v>
      </c>
      <c r="F348">
        <f>'Table-Q'!F338</f>
        <v>68.94538583139547</v>
      </c>
      <c r="G348">
        <f>'Table-Q'!G338</f>
        <v>22.16666666666606</v>
      </c>
      <c r="H348">
        <f>'Table-Q'!H338</f>
        <v>44</v>
      </c>
      <c r="I348">
        <f>'Table-Q'!O338</f>
        <v>74.008608733829533</v>
      </c>
    </row>
    <row r="349" spans="1:9">
      <c r="A349">
        <f>'Table-Q'!A331</f>
        <v>0</v>
      </c>
      <c r="B349" t="s">
        <v>523</v>
      </c>
      <c r="C349">
        <f>'Table-Q'!C339</f>
        <v>9353.163333333332</v>
      </c>
      <c r="D349">
        <f>'Table-Q'!D339</f>
        <v>9721.1500000000015</v>
      </c>
      <c r="E349">
        <f>'Table-Q'!E339</f>
        <v>9721.3942500000012</v>
      </c>
      <c r="F349">
        <f>'Table-Q'!F339</f>
        <v>9775.2401048995252</v>
      </c>
      <c r="G349">
        <f>'Table-Q'!G339</f>
        <v>9365.4583333333339</v>
      </c>
      <c r="H349">
        <f>'Table-Q'!H339</f>
        <v>9798</v>
      </c>
      <c r="I349">
        <f>'Table-Q'!O339</f>
        <v>9795.0028106503087</v>
      </c>
    </row>
    <row r="350" spans="1:9">
      <c r="A350">
        <f>'Table-Q'!A332</f>
        <v>0</v>
      </c>
      <c r="B350" t="s">
        <v>524</v>
      </c>
      <c r="C350">
        <f>'Table-Q'!C340</f>
        <v>9376.2962500000012</v>
      </c>
      <c r="D350">
        <f>'Table-Q'!D340</f>
        <v>9760.7673500000019</v>
      </c>
      <c r="E350">
        <f>'Table-Q'!E340</f>
        <v>9760.6696500000016</v>
      </c>
      <c r="F350">
        <f>'Table-Q'!F340</f>
        <v>9835.1361495596175</v>
      </c>
      <c r="G350">
        <f>'Table-Q'!G340</f>
        <v>9387.625</v>
      </c>
      <c r="H350">
        <f>'Table-Q'!H340</f>
        <v>9834</v>
      </c>
      <c r="I350">
        <f>'Table-Q'!O340</f>
        <v>9861.5361723056612</v>
      </c>
    </row>
    <row r="351" spans="1:9">
      <c r="A351">
        <f>'Table-Q'!A333</f>
        <v>0</v>
      </c>
      <c r="B351" t="s">
        <v>525</v>
      </c>
      <c r="C351">
        <f>'Table-Q'!C341</f>
        <v>23.132916666669189</v>
      </c>
      <c r="D351">
        <f>'Table-Q'!D341</f>
        <v>39.617350000000442</v>
      </c>
      <c r="E351">
        <f>'Table-Q'!E341</f>
        <v>39.275400000000445</v>
      </c>
      <c r="F351">
        <f>'Table-Q'!F341</f>
        <v>59.89604466009223</v>
      </c>
      <c r="G351">
        <f>'Table-Q'!G341</f>
        <v>22.16666666666606</v>
      </c>
      <c r="H351">
        <f>'Table-Q'!H341</f>
        <v>36</v>
      </c>
      <c r="I351">
        <f>'Table-Q'!O341</f>
        <v>66.533361655352564</v>
      </c>
    </row>
    <row r="352" spans="1:9">
      <c r="A352">
        <f>'Table-Q'!A334</f>
        <v>0</v>
      </c>
      <c r="B352" t="s">
        <v>520</v>
      </c>
      <c r="C352">
        <f>'Table-Q'!C343</f>
        <v>3810.89</v>
      </c>
      <c r="D352">
        <f>'Table-Q'!D343</f>
        <v>3807.8819250000001</v>
      </c>
      <c r="E352">
        <f>'Table-Q'!E343</f>
        <v>3807.8819250000001</v>
      </c>
      <c r="F352">
        <f>'Table-Q'!F343</f>
        <v>3771.6400310330823</v>
      </c>
      <c r="G352">
        <f>'Table-Q'!G343</f>
        <v>3804.375</v>
      </c>
      <c r="H352">
        <f>'Table-Q'!H343</f>
        <v>3770</v>
      </c>
      <c r="I352">
        <f>'Table-Q'!O343</f>
        <v>3803.932144351696</v>
      </c>
    </row>
    <row r="353" spans="1:9">
      <c r="A353">
        <f>'Table-Q'!A336</f>
        <v>0</v>
      </c>
      <c r="B353" t="s">
        <v>521</v>
      </c>
      <c r="C353">
        <f>'Table-Q'!C344</f>
        <v>3810.36375</v>
      </c>
      <c r="D353">
        <f>'Table-Q'!D344</f>
        <v>3856.2922750000002</v>
      </c>
      <c r="E353">
        <f>'Table-Q'!E344</f>
        <v>3856.2922750000002</v>
      </c>
      <c r="F353">
        <f>'Table-Q'!F344</f>
        <v>3780.5036728187692</v>
      </c>
      <c r="G353">
        <f>'Table-Q'!G344</f>
        <v>3810.4166666666665</v>
      </c>
      <c r="H353">
        <f>'Table-Q'!H344</f>
        <v>3780</v>
      </c>
      <c r="I353">
        <f>'Table-Q'!O344</f>
        <v>3810.2506146219707</v>
      </c>
    </row>
    <row r="354" spans="1:9">
      <c r="A354">
        <f>'Table-Q'!A337</f>
        <v>0</v>
      </c>
      <c r="B354" t="s">
        <v>522</v>
      </c>
      <c r="C354">
        <f>'Table-Q'!C345</f>
        <v>-0.52624999999989086</v>
      </c>
      <c r="D354">
        <f>'Table-Q'!D345</f>
        <v>48.410350000000108</v>
      </c>
      <c r="E354">
        <f>'Table-Q'!E345</f>
        <v>48.410350000000108</v>
      </c>
      <c r="F354">
        <f>'Table-Q'!F345</f>
        <v>8.863641785686923</v>
      </c>
      <c r="G354">
        <f>'Table-Q'!G345</f>
        <v>6.0416666666665151</v>
      </c>
      <c r="H354">
        <f>'Table-Q'!H345</f>
        <v>10</v>
      </c>
      <c r="I354">
        <f>'Table-Q'!O345</f>
        <v>6.3184702702747018</v>
      </c>
    </row>
    <row r="355" spans="1:9">
      <c r="A355">
        <f>'Table-Q'!A338</f>
        <v>0</v>
      </c>
      <c r="B355" t="s">
        <v>523</v>
      </c>
      <c r="C355">
        <f>'Table-Q'!C346</f>
        <v>-5.4771024999999994E-13</v>
      </c>
      <c r="D355">
        <f>'Table-Q'!D346</f>
        <v>0</v>
      </c>
      <c r="E355">
        <f>'Table-Q'!E346</f>
        <v>0</v>
      </c>
      <c r="F355">
        <f>'Table-Q'!F346</f>
        <v>5.7129741266921631E-13</v>
      </c>
      <c r="G355">
        <f>'Table-Q'!G346</f>
        <v>0</v>
      </c>
      <c r="H355">
        <f>'Table-Q'!H346</f>
        <v>0</v>
      </c>
      <c r="I355">
        <f>'Table-Q'!O346</f>
        <v>3.221127068779121E-13</v>
      </c>
    </row>
    <row r="356" spans="1:9">
      <c r="A356">
        <f>'Table-Q'!A339</f>
        <v>0</v>
      </c>
      <c r="B356" t="s">
        <v>524</v>
      </c>
      <c r="C356">
        <f>'Table-Q'!C347</f>
        <v>7.2904616666666638E-13</v>
      </c>
      <c r="D356">
        <f>'Table-Q'!D347</f>
        <v>2.4425000000000002E-2</v>
      </c>
      <c r="E356">
        <f>'Table-Q'!E347</f>
        <v>2.4425000000000002E-2</v>
      </c>
      <c r="F356">
        <f>'Table-Q'!F347</f>
        <v>6.6831018085832858E-13</v>
      </c>
      <c r="G356">
        <f>'Table-Q'!G347</f>
        <v>0</v>
      </c>
      <c r="H356">
        <f>'Table-Q'!H347</f>
        <v>0</v>
      </c>
      <c r="I356">
        <f>'Table-Q'!O347</f>
        <v>6.7264712318622821E-13</v>
      </c>
    </row>
    <row r="357" spans="1:9">
      <c r="A357">
        <f>'Table-Q'!A340</f>
        <v>0</v>
      </c>
      <c r="B357" t="s">
        <v>525</v>
      </c>
      <c r="C357">
        <f>'Table-Q'!C348</f>
        <v>1.2767564166666663E-12</v>
      </c>
      <c r="D357">
        <f>'Table-Q'!D348</f>
        <v>2.4425000000000002E-2</v>
      </c>
      <c r="E357">
        <f>'Table-Q'!E348</f>
        <v>2.4425000000000002E-2</v>
      </c>
      <c r="F357">
        <f>'Table-Q'!F348</f>
        <v>9.7012768189112263E-14</v>
      </c>
      <c r="G357">
        <f>'Table-Q'!G348</f>
        <v>0</v>
      </c>
      <c r="H357">
        <f>'Table-Q'!H348</f>
        <v>0</v>
      </c>
      <c r="I357">
        <f>'Table-Q'!O348</f>
        <v>3.5053441630831611E-13</v>
      </c>
    </row>
    <row r="358" spans="1:9">
      <c r="A358">
        <f>'Table-Q'!A341</f>
        <v>0</v>
      </c>
    </row>
    <row r="359" spans="1:9">
      <c r="A359">
        <f>'Table-Q'!A343</f>
        <v>0</v>
      </c>
    </row>
    <row r="360" spans="1:9">
      <c r="A360">
        <f>'Table-Q'!A344</f>
        <v>0</v>
      </c>
    </row>
    <row r="361" spans="1:9">
      <c r="A361">
        <f>'Table-Q'!A345</f>
        <v>0</v>
      </c>
    </row>
    <row r="362" spans="1:9">
      <c r="A362">
        <f>'Table-Q'!A346</f>
        <v>0</v>
      </c>
    </row>
    <row r="363" spans="1:9">
      <c r="A363">
        <f>'Table-Q'!A347</f>
        <v>0</v>
      </c>
    </row>
    <row r="364" spans="1:9">
      <c r="A364">
        <f>'Table-Q'!A348</f>
        <v>0</v>
      </c>
    </row>
    <row r="365" spans="1:9">
      <c r="A365">
        <f>'Table-Q'!A351</f>
        <v>0</v>
      </c>
    </row>
    <row r="366" spans="1:9">
      <c r="A366">
        <f>'Table-Q'!A355</f>
        <v>0</v>
      </c>
    </row>
    <row r="367" spans="1:9">
      <c r="A367">
        <f>'Table-Q'!A356</f>
        <v>0</v>
      </c>
    </row>
    <row r="368" spans="1:9">
      <c r="A368">
        <f>'Table-Q'!A357</f>
        <v>0</v>
      </c>
    </row>
    <row r="369" spans="1:9">
      <c r="A369">
        <f>'Table-Q'!A358</f>
        <v>0</v>
      </c>
    </row>
    <row r="370" spans="1:9">
      <c r="A370">
        <f>'Table-Q'!A359</f>
        <v>0</v>
      </c>
      <c r="B370" t="str">
        <f>'Table-Q'!B350</f>
        <v>Table B16.5.2-9.  f(ODB) Sensitivity CE500 and CE530, April 30 and June 25 (COP2, Zone Conditions)</v>
      </c>
      <c r="G370">
        <f>'Table-Q'!G350</f>
        <v>0</v>
      </c>
      <c r="H370">
        <f>'Table-Q'!H350</f>
        <v>0</v>
      </c>
      <c r="I370">
        <f>'Table-Q'!O350</f>
        <v>0</v>
      </c>
    </row>
    <row r="371" spans="1:9">
      <c r="A371">
        <f>'Table-Q'!A360</f>
        <v>0</v>
      </c>
      <c r="B371">
        <f>'Table-Q'!B351</f>
        <v>0</v>
      </c>
      <c r="C371">
        <f>'Table-Q'!C351</f>
        <v>0</v>
      </c>
      <c r="D371">
        <f>'Table-Q'!D351</f>
        <v>0</v>
      </c>
      <c r="E371">
        <f>'Table-Q'!E351</f>
        <v>0</v>
      </c>
      <c r="F371">
        <f>'Table-Q'!F351</f>
        <v>0</v>
      </c>
      <c r="G371">
        <f>'Table-Q'!G351</f>
        <v>0</v>
      </c>
      <c r="H371">
        <f>'Table-Q'!H351</f>
        <v>0</v>
      </c>
      <c r="I371">
        <f>'Table-Q'!O351</f>
        <v>0</v>
      </c>
    </row>
    <row r="372" spans="1:9">
      <c r="A372">
        <f>'Table-Q'!A361</f>
        <v>0</v>
      </c>
      <c r="B372">
        <f>'Table-Q'!B352</f>
        <v>0</v>
      </c>
      <c r="C372" t="str">
        <f>'Table-Q'!C352</f>
        <v>TRNSYS</v>
      </c>
      <c r="D372" t="str">
        <f>'Table-Q'!D352</f>
        <v>DOE-2.2</v>
      </c>
      <c r="E372" t="str">
        <f>'Table-Q'!E352</f>
        <v>DOE21E-E</v>
      </c>
      <c r="F372" t="str">
        <f>'Table-Q'!F352</f>
        <v>EnergyPlus</v>
      </c>
      <c r="G372" t="str">
        <f>'Table-Q'!G352</f>
        <v>CODYRUN</v>
      </c>
      <c r="H372" t="str">
        <f>'Table-Q'!H352</f>
        <v>HOT3000</v>
      </c>
      <c r="I372" t="str">
        <f>'Table-Q'!O352</f>
        <v>Tested Prg</v>
      </c>
    </row>
    <row r="373" spans="1:9">
      <c r="A373">
        <f>'Table-Q'!A362</f>
        <v>0</v>
      </c>
      <c r="B373" t="str">
        <f>'Table-Q'!B353</f>
        <v>Case</v>
      </c>
      <c r="C373" t="str">
        <f>'Table-Q'!C353</f>
        <v>TUD</v>
      </c>
      <c r="D373" t="str">
        <f>'Table-Q'!D353</f>
        <v>NREL</v>
      </c>
      <c r="E373" t="str">
        <f>'Table-Q'!E353</f>
        <v>NREL</v>
      </c>
      <c r="F373" t="str">
        <f>'Table-Q'!F353</f>
        <v>GARD</v>
      </c>
      <c r="G373" t="str">
        <f>'Table-Q'!G353</f>
        <v>UR</v>
      </c>
      <c r="H373" t="str">
        <f>'Table-Q'!H353</f>
        <v>NRCan</v>
      </c>
      <c r="I373" t="str">
        <f>'Table-Q'!O353</f>
        <v>Org</v>
      </c>
    </row>
    <row r="374" spans="1:9">
      <c r="A374">
        <f>'Table-Q'!A363</f>
        <v>0</v>
      </c>
      <c r="B374" t="str">
        <f>'Table-Q'!B354</f>
        <v>Humidity Ratio (kg/kg)</v>
      </c>
      <c r="C374" t="s">
        <v>434</v>
      </c>
      <c r="D374" t="s">
        <v>435</v>
      </c>
      <c r="E374" t="s">
        <v>438</v>
      </c>
      <c r="F374" t="s">
        <v>548</v>
      </c>
      <c r="G374" t="s">
        <v>436</v>
      </c>
      <c r="H374" t="s">
        <v>437</v>
      </c>
      <c r="I374" t="str">
        <f>'Table-Q'!O352</f>
        <v>Tested Prg</v>
      </c>
    </row>
    <row r="375" spans="1:9">
      <c r="A375">
        <f>'Table-Q'!A364</f>
        <v>0</v>
      </c>
      <c r="B375" t="s">
        <v>520</v>
      </c>
      <c r="C375">
        <f>'Table-Q'!C355</f>
        <v>1.0675479166666666E-2</v>
      </c>
      <c r="D375">
        <f>'Table-Q'!D355</f>
        <v>1.0999999999999999E-2</v>
      </c>
      <c r="E375">
        <f>'Table-Q'!E355</f>
        <v>1.0999999999999999E-2</v>
      </c>
      <c r="F375">
        <f>'Table-Q'!F355</f>
        <v>1.0984301649756585E-2</v>
      </c>
      <c r="G375">
        <f>'Table-Q'!G355</f>
        <v>1.0937624999999999E-2</v>
      </c>
      <c r="H375">
        <f>'Table-Q'!H355</f>
        <v>1.6E-2</v>
      </c>
      <c r="I375">
        <f>'Table-Q'!O355</f>
        <v>1.0645775663806589E-2</v>
      </c>
    </row>
    <row r="376" spans="1:9">
      <c r="A376">
        <f>'Table-Q'!A365</f>
        <v>0</v>
      </c>
      <c r="B376" t="s">
        <v>521</v>
      </c>
      <c r="C376">
        <f>'Table-Q'!C356</f>
        <v>1.1168362500000001E-2</v>
      </c>
      <c r="D376">
        <f>'Table-Q'!D356</f>
        <v>1.15E-2</v>
      </c>
      <c r="E376">
        <f>'Table-Q'!E356</f>
        <v>1.15E-2</v>
      </c>
      <c r="F376">
        <f>'Table-Q'!F356</f>
        <v>1.1459433329871279E-2</v>
      </c>
      <c r="G376">
        <f>'Table-Q'!G356</f>
        <v>1.1478791666666668E-2</v>
      </c>
      <c r="H376">
        <f>'Table-Q'!H356</f>
        <v>1.0999999999999999E-2</v>
      </c>
      <c r="I376">
        <f>'Table-Q'!O356</f>
        <v>1.1143658184264675E-2</v>
      </c>
    </row>
    <row r="377" spans="1:9">
      <c r="A377">
        <f>'Table-Q'!A366</f>
        <v>0</v>
      </c>
      <c r="B377" t="s">
        <v>522</v>
      </c>
      <c r="C377">
        <f>'Table-Q'!C357</f>
        <v>4.9288333333333441E-4</v>
      </c>
      <c r="D377">
        <f>'Table-Q'!D357</f>
        <v>5.0000000000000044E-4</v>
      </c>
      <c r="E377">
        <f>'Table-Q'!E357</f>
        <v>5.0000000000000044E-4</v>
      </c>
      <c r="F377">
        <f>'Table-Q'!F357</f>
        <v>4.7513168011469389E-4</v>
      </c>
      <c r="G377">
        <f>'Table-Q'!G357</f>
        <v>5.4116666666666896E-4</v>
      </c>
      <c r="H377">
        <f>'Table-Q'!H357</f>
        <v>-5.000000000000001E-3</v>
      </c>
      <c r="I377">
        <f>'Table-Q'!O357</f>
        <v>4.9788252045808619E-4</v>
      </c>
    </row>
    <row r="378" spans="1:9">
      <c r="A378">
        <f>'Table-Q'!A367</f>
        <v>0</v>
      </c>
      <c r="B378" t="s">
        <v>523</v>
      </c>
      <c r="C378">
        <f>'Table-Q'!C358</f>
        <v>6.2079700000000036E-3</v>
      </c>
      <c r="D378">
        <f>'Table-Q'!D358</f>
        <v>7.1000000000000004E-3</v>
      </c>
      <c r="E378">
        <f>'Table-Q'!E358</f>
        <v>7.1000000000000004E-3</v>
      </c>
      <c r="F378">
        <f>'Table-Q'!F358</f>
        <v>6.7531335321618334E-3</v>
      </c>
      <c r="G378">
        <f>'Table-Q'!G358</f>
        <v>5.4850000000000012E-3</v>
      </c>
      <c r="H378">
        <f>'Table-Q'!H358</f>
        <v>6.7400000000000003E-3</v>
      </c>
      <c r="I378">
        <f>'Table-Q'!O358</f>
        <v>2.8697004143859732E-3</v>
      </c>
    </row>
    <row r="379" spans="1:9">
      <c r="A379">
        <f>'Table-Q'!A368</f>
        <v>0</v>
      </c>
      <c r="B379" t="s">
        <v>524</v>
      </c>
      <c r="C379">
        <f>'Table-Q'!C359</f>
        <v>6.2079700000000036E-3</v>
      </c>
      <c r="D379">
        <f>'Table-Q'!D359</f>
        <v>7.7999999999999996E-3</v>
      </c>
      <c r="E379">
        <f>'Table-Q'!E359</f>
        <v>7.7999999999999996E-3</v>
      </c>
      <c r="F379">
        <f>'Table-Q'!F359</f>
        <v>6.7531335321627676E-3</v>
      </c>
      <c r="G379">
        <f>'Table-Q'!G359</f>
        <v>5.4779999999999994E-3</v>
      </c>
      <c r="H379">
        <f>'Table-Q'!H359</f>
        <v>6.7400000000000003E-3</v>
      </c>
      <c r="I379">
        <f>'Table-Q'!O359</f>
        <v>2.8697004143864321E-3</v>
      </c>
    </row>
    <row r="380" spans="1:9">
      <c r="A380">
        <f>'Table-Q'!A369</f>
        <v>0</v>
      </c>
      <c r="B380" t="s">
        <v>525</v>
      </c>
      <c r="C380">
        <f>'Table-Q'!C360</f>
        <v>0</v>
      </c>
      <c r="D380">
        <f>'Table-Q'!D360</f>
        <v>6.9999999999999923E-4</v>
      </c>
      <c r="E380">
        <f>'Table-Q'!E360</f>
        <v>6.9999999999999923E-4</v>
      </c>
      <c r="F380">
        <f>'Table-Q'!F360</f>
        <v>9.3414859181351062E-16</v>
      </c>
      <c r="G380">
        <f>'Table-Q'!G360</f>
        <v>-7.0000000000017965E-6</v>
      </c>
      <c r="H380">
        <f>'Table-Q'!H360</f>
        <v>0</v>
      </c>
      <c r="I380">
        <f>'Table-Q'!O360</f>
        <v>4.5883435939586548E-16</v>
      </c>
    </row>
    <row r="381" spans="1:9">
      <c r="A381">
        <f>'Table-Q'!A370</f>
        <v>0</v>
      </c>
      <c r="B381" t="str">
        <f>'Table-Q'!B361</f>
        <v>COP2</v>
      </c>
      <c r="C381" t="s">
        <v>434</v>
      </c>
      <c r="D381" t="s">
        <v>435</v>
      </c>
      <c r="E381" t="s">
        <v>438</v>
      </c>
      <c r="F381" t="s">
        <v>548</v>
      </c>
      <c r="G381" t="s">
        <v>436</v>
      </c>
      <c r="H381" t="s">
        <v>437</v>
      </c>
      <c r="I381" t="str">
        <f>'Table-Q'!O352</f>
        <v>Tested Prg</v>
      </c>
    </row>
    <row r="382" spans="1:9">
      <c r="A382">
        <f>'Table-Q'!A371</f>
        <v>0</v>
      </c>
      <c r="B382" t="s">
        <v>520</v>
      </c>
      <c r="C382">
        <f>'Table-Q'!C362</f>
        <v>3.8447963185478624</v>
      </c>
      <c r="D382">
        <f>'Table-Q'!D362</f>
        <v>3.9136115288250317</v>
      </c>
      <c r="E382">
        <f>'Table-Q'!E362</f>
        <v>3.9139030708941935</v>
      </c>
      <c r="F382">
        <f>'Table-Q'!F362</f>
        <v>3.8497467035744664</v>
      </c>
      <c r="G382">
        <f>'Table-Q'!G362</f>
        <v>3.8371600399082859</v>
      </c>
      <c r="H382">
        <f>'Table-Q'!H362</f>
        <v>3.85</v>
      </c>
      <c r="I382">
        <f>'Table-Q'!O362</f>
        <v>3.8994066026186842</v>
      </c>
    </row>
    <row r="383" spans="1:9">
      <c r="A383">
        <f>'Table-Q'!A372</f>
        <v>0</v>
      </c>
      <c r="B383" t="s">
        <v>521</v>
      </c>
      <c r="C383">
        <f>'Table-Q'!C363</f>
        <v>2.9312957592168609</v>
      </c>
      <c r="D383">
        <f>'Table-Q'!D363</f>
        <v>2.9505118766491645</v>
      </c>
      <c r="E383">
        <f>'Table-Q'!E363</f>
        <v>2.9505592702169627</v>
      </c>
      <c r="F383">
        <f>'Table-Q'!F363</f>
        <v>2.9431302351671818</v>
      </c>
      <c r="G383">
        <f>'Table-Q'!G363</f>
        <v>2.9212653715068941</v>
      </c>
      <c r="H383">
        <f>'Table-Q'!H363</f>
        <v>2.94</v>
      </c>
      <c r="I383">
        <f>'Table-Q'!O363</f>
        <v>2.9173697710102586</v>
      </c>
    </row>
    <row r="384" spans="1:9">
      <c r="A384">
        <f>'Table-Q'!A373</f>
        <v>0</v>
      </c>
      <c r="B384" t="s">
        <v>522</v>
      </c>
      <c r="C384">
        <f>'Table-Q'!C364</f>
        <v>-0.91350055933100149</v>
      </c>
      <c r="D384">
        <f>'Table-Q'!D364</f>
        <v>-0.96309965217586724</v>
      </c>
      <c r="E384">
        <f>'Table-Q'!E364</f>
        <v>-0.9633438006772308</v>
      </c>
      <c r="F384">
        <f>'Table-Q'!F364</f>
        <v>-0.9066164684072846</v>
      </c>
      <c r="G384">
        <f>'Table-Q'!G364</f>
        <v>-0.91589466840139178</v>
      </c>
      <c r="H384">
        <f>'Table-Q'!H364</f>
        <v>-0.91000000000000014</v>
      </c>
      <c r="I384">
        <f>'Table-Q'!O364</f>
        <v>-0.98203683160842559</v>
      </c>
    </row>
    <row r="385" spans="1:9">
      <c r="A385">
        <f>'Table-Q'!A374</f>
        <v>0</v>
      </c>
      <c r="B385" t="s">
        <v>523</v>
      </c>
      <c r="C385">
        <f>'Table-Q'!C365</f>
        <v>3.543099854148672</v>
      </c>
      <c r="D385">
        <f>'Table-Q'!D365</f>
        <v>3.5988153449844984</v>
      </c>
      <c r="E385">
        <f>'Table-Q'!E365</f>
        <v>3.5991278364828387</v>
      </c>
      <c r="F385">
        <f>'Table-Q'!F365</f>
        <v>3.4413997539907051</v>
      </c>
      <c r="G385">
        <f>'Table-Q'!G365</f>
        <v>3.4604350566376669</v>
      </c>
      <c r="H385">
        <f>'Table-Q'!H365</f>
        <v>3.59</v>
      </c>
      <c r="I385">
        <f>'Table-Q'!O365</f>
        <v>3.5192669894456445</v>
      </c>
    </row>
    <row r="386" spans="1:9">
      <c r="A386">
        <f>'Table-Q'!A375</f>
        <v>0</v>
      </c>
      <c r="B386" t="s">
        <v>524</v>
      </c>
      <c r="C386">
        <f>'Table-Q'!C366</f>
        <v>2.7196901396309143</v>
      </c>
      <c r="D386">
        <f>'Table-Q'!D366</f>
        <v>2.7244804507867837</v>
      </c>
      <c r="E386">
        <f>'Table-Q'!E366</f>
        <v>2.7244848665999863</v>
      </c>
      <c r="F386">
        <f>'Table-Q'!F366</f>
        <v>2.7795311738883801</v>
      </c>
      <c r="G386">
        <f>'Table-Q'!G366</f>
        <v>2.6900388272911857</v>
      </c>
      <c r="H386">
        <f>'Table-Q'!H366</f>
        <v>2.74</v>
      </c>
      <c r="I386">
        <f>'Table-Q'!O366</f>
        <v>2.6396466714203188</v>
      </c>
    </row>
    <row r="387" spans="1:9">
      <c r="A387">
        <f>'Table-Q'!A376</f>
        <v>0</v>
      </c>
      <c r="B387" t="s">
        <v>525</v>
      </c>
      <c r="C387">
        <f>'Table-Q'!C367</f>
        <v>-0.82340971451775768</v>
      </c>
      <c r="D387">
        <f>'Table-Q'!D367</f>
        <v>-0.87433489419771471</v>
      </c>
      <c r="E387">
        <f>'Table-Q'!E367</f>
        <v>-0.87464296988285239</v>
      </c>
      <c r="F387">
        <f>'Table-Q'!F367</f>
        <v>-0.66186858010232497</v>
      </c>
      <c r="G387">
        <f>'Table-Q'!G367</f>
        <v>-0.77039622934648122</v>
      </c>
      <c r="H387">
        <f>'Table-Q'!H367</f>
        <v>-0.84999999999999964</v>
      </c>
      <c r="I387">
        <f>'Table-Q'!O367</f>
        <v>-0.8796203180253257</v>
      </c>
    </row>
    <row r="388" spans="1:9">
      <c r="A388">
        <f>'Table-Q'!A377</f>
        <v>0</v>
      </c>
      <c r="B388" t="str">
        <f>'Table-Q'!B368</f>
        <v>ODB (°C)</v>
      </c>
      <c r="C388">
        <f>'Table-Q'!C368</f>
        <v>0</v>
      </c>
      <c r="D388">
        <f>'Table-Q'!D368</f>
        <v>0</v>
      </c>
      <c r="E388">
        <f>'Table-Q'!E368</f>
        <v>0</v>
      </c>
      <c r="F388">
        <f>'Table-Q'!F368</f>
        <v>0</v>
      </c>
      <c r="G388">
        <f>'Table-Q'!G368</f>
        <v>0</v>
      </c>
      <c r="H388">
        <f>'Table-Q'!H368</f>
        <v>0</v>
      </c>
      <c r="I388">
        <f>'Table-Q'!O368</f>
        <v>0</v>
      </c>
    </row>
    <row r="389" spans="1:9">
      <c r="A389">
        <f>'Table-Q'!A378</f>
        <v>0</v>
      </c>
      <c r="B389" t="s">
        <v>520</v>
      </c>
      <c r="C389">
        <f>'Table-Q'!C369</f>
        <v>16.791666666666664</v>
      </c>
      <c r="D389">
        <f>'Table-Q'!D369</f>
        <v>16.833333333333332</v>
      </c>
      <c r="E389">
        <f>'Table-Q'!E369</f>
        <v>16.833333333333332</v>
      </c>
      <c r="F389">
        <f>'Table-Q'!F369</f>
        <v>16.814583333333328</v>
      </c>
      <c r="G389">
        <f>'Table-Q'!G369</f>
        <v>16.883333333333329</v>
      </c>
      <c r="H389">
        <f>'Table-Q'!H369</f>
        <v>16.96</v>
      </c>
      <c r="I389">
        <f>'Table-Q'!O369</f>
        <v>16.814583333333328</v>
      </c>
    </row>
    <row r="390" spans="1:9">
      <c r="A390">
        <f>'Table-Q'!A379</f>
        <v>0</v>
      </c>
      <c r="B390" t="s">
        <v>521</v>
      </c>
      <c r="C390">
        <f>'Table-Q'!C370</f>
        <v>29.516666666666669</v>
      </c>
      <c r="D390">
        <f>'Table-Q'!D370</f>
        <v>29.5</v>
      </c>
      <c r="E390">
        <f>'Table-Q'!E370</f>
        <v>29.5</v>
      </c>
      <c r="F390">
        <f>'Table-Q'!F370</f>
        <v>29.516666666666666</v>
      </c>
      <c r="G390">
        <f>'Table-Q'!G370</f>
        <v>29.516666666666666</v>
      </c>
      <c r="H390">
        <f>'Table-Q'!H370</f>
        <v>29.5</v>
      </c>
      <c r="I390">
        <f>'Table-Q'!O370</f>
        <v>29.516666666666666</v>
      </c>
    </row>
    <row r="391" spans="1:9">
      <c r="A391">
        <f>'Table-Q'!A380</f>
        <v>0</v>
      </c>
      <c r="B391" t="s">
        <v>522</v>
      </c>
      <c r="C391">
        <f>'Table-Q'!C371</f>
        <v>12.725000000000005</v>
      </c>
      <c r="D391">
        <f>'Table-Q'!D371</f>
        <v>12.666666666666668</v>
      </c>
      <c r="E391">
        <f>'Table-Q'!E371</f>
        <v>12.666666666666668</v>
      </c>
      <c r="F391">
        <f>'Table-Q'!F371</f>
        <v>12.702083333333338</v>
      </c>
      <c r="G391">
        <f>'Table-Q'!G371</f>
        <v>12.633333333333336</v>
      </c>
      <c r="H391">
        <f>'Table-Q'!H371</f>
        <v>12.54</v>
      </c>
      <c r="I391">
        <f>'Table-Q'!O371</f>
        <v>12.702083333333338</v>
      </c>
    </row>
    <row r="392" spans="1:9">
      <c r="A392">
        <f>'Table-Q'!A381</f>
        <v>0</v>
      </c>
      <c r="B392" t="s">
        <v>523</v>
      </c>
      <c r="C392">
        <f>'Table-Q'!C372</f>
        <v>16.791666666666664</v>
      </c>
      <c r="D392">
        <f>'Table-Q'!D372</f>
        <v>16.833333333333332</v>
      </c>
      <c r="E392">
        <f>'Table-Q'!E372</f>
        <v>16.833333333333332</v>
      </c>
      <c r="F392">
        <f>'Table-Q'!F372</f>
        <v>16.814583333333328</v>
      </c>
      <c r="G392">
        <f>'Table-Q'!G372</f>
        <v>16.883333333333329</v>
      </c>
      <c r="H392">
        <f>'Table-Q'!H372</f>
        <v>16.96</v>
      </c>
      <c r="I392">
        <f>'Table-Q'!O372</f>
        <v>16.814583333333328</v>
      </c>
    </row>
    <row r="393" spans="1:9">
      <c r="A393">
        <f>'Table-Q'!A382</f>
        <v>0</v>
      </c>
      <c r="B393" t="s">
        <v>524</v>
      </c>
      <c r="C393">
        <f>'Table-Q'!C373</f>
        <v>29.516666666666669</v>
      </c>
      <c r="D393">
        <f>'Table-Q'!D373</f>
        <v>29.5</v>
      </c>
      <c r="E393">
        <f>'Table-Q'!E373</f>
        <v>29.5</v>
      </c>
      <c r="F393">
        <f>'Table-Q'!F373</f>
        <v>29.516666666666666</v>
      </c>
      <c r="G393">
        <f>'Table-Q'!G373</f>
        <v>29.516666666666666</v>
      </c>
      <c r="H393">
        <f>'Table-Q'!H373</f>
        <v>29.5</v>
      </c>
      <c r="I393">
        <f>'Table-Q'!O373</f>
        <v>29.516666666666666</v>
      </c>
    </row>
    <row r="394" spans="1:9">
      <c r="B394" t="s">
        <v>525</v>
      </c>
      <c r="C394">
        <f>'Table-Q'!C374</f>
        <v>12.725000000000005</v>
      </c>
      <c r="D394">
        <f>'Table-Q'!D374</f>
        <v>12.666666666666668</v>
      </c>
      <c r="E394">
        <f>'Table-Q'!E374</f>
        <v>12.666666666666668</v>
      </c>
      <c r="F394">
        <f>'Table-Q'!F374</f>
        <v>12.702083333333338</v>
      </c>
      <c r="G394">
        <f>'Table-Q'!G374</f>
        <v>12.633333333333336</v>
      </c>
      <c r="H394">
        <f>'Table-Q'!H374</f>
        <v>12.54</v>
      </c>
      <c r="I394">
        <f>'Table-Q'!O374</f>
        <v>12.702083333333338</v>
      </c>
    </row>
    <row r="395" spans="1:9">
      <c r="B395" t="str">
        <f>'Table-Q'!B375</f>
        <v>EDB (°C)</v>
      </c>
      <c r="C395">
        <f>'Table-Q'!C375</f>
        <v>0</v>
      </c>
      <c r="D395">
        <f>'Table-Q'!D375</f>
        <v>0</v>
      </c>
      <c r="E395">
        <f>'Table-Q'!E375</f>
        <v>0</v>
      </c>
      <c r="F395">
        <f>'Table-Q'!F375</f>
        <v>0</v>
      </c>
      <c r="G395">
        <f>'Table-Q'!G375</f>
        <v>0</v>
      </c>
      <c r="H395">
        <f>'Table-Q'!H375</f>
        <v>0</v>
      </c>
      <c r="I395">
        <f>'Table-Q'!O375</f>
        <v>0</v>
      </c>
    </row>
    <row r="396" spans="1:9">
      <c r="B396" t="s">
        <v>520</v>
      </c>
      <c r="C396">
        <f>'Table-Q'!C376</f>
        <v>24.64107916666666</v>
      </c>
      <c r="D396">
        <f>'Table-Q'!D376</f>
        <v>24.944444444444446</v>
      </c>
      <c r="E396">
        <f>'Table-Q'!E376</f>
        <v>24.944444444444446</v>
      </c>
      <c r="F396">
        <f>'Table-Q'!F376</f>
        <v>24.981778291731384</v>
      </c>
      <c r="G396">
        <f>'Table-Q'!G376</f>
        <v>25</v>
      </c>
      <c r="H396">
        <f>'Table-Q'!H376</f>
        <v>25</v>
      </c>
      <c r="I396">
        <f>'Table-Q'!O376</f>
        <v>13.83565514617996</v>
      </c>
    </row>
    <row r="397" spans="1:9">
      <c r="B397" t="s">
        <v>521</v>
      </c>
      <c r="C397">
        <f>'Table-Q'!C377</f>
        <v>24.547783333333332</v>
      </c>
      <c r="D397">
        <f>'Table-Q'!D377</f>
        <v>25</v>
      </c>
      <c r="E397">
        <f>'Table-Q'!E377</f>
        <v>25</v>
      </c>
      <c r="F397">
        <f>'Table-Q'!F377</f>
        <v>24.982801663180325</v>
      </c>
      <c r="G397">
        <f>'Table-Q'!G377</f>
        <v>25</v>
      </c>
      <c r="H397">
        <f>'Table-Q'!H377</f>
        <v>25</v>
      </c>
      <c r="I397">
        <f>'Table-Q'!O377</f>
        <v>13.883964197977257</v>
      </c>
    </row>
    <row r="398" spans="1:9">
      <c r="B398" t="s">
        <v>522</v>
      </c>
      <c r="C398">
        <f>'Table-Q'!C378</f>
        <v>-9.3295833333328915E-2</v>
      </c>
      <c r="D398">
        <f>'Table-Q'!D378</f>
        <v>5.5555555555553582E-2</v>
      </c>
      <c r="E398">
        <f>'Table-Q'!E378</f>
        <v>5.5555555555553582E-2</v>
      </c>
      <c r="F398">
        <f>'Table-Q'!F378</f>
        <v>1.0233714489409351E-3</v>
      </c>
      <c r="G398">
        <f>'Table-Q'!G378</f>
        <v>0</v>
      </c>
      <c r="H398">
        <f>'Table-Q'!H378</f>
        <v>0</v>
      </c>
      <c r="I398">
        <f>'Table-Q'!O378</f>
        <v>4.8309051797296831E-2</v>
      </c>
    </row>
    <row r="399" spans="1:9">
      <c r="B399" t="s">
        <v>523</v>
      </c>
      <c r="C399">
        <f>'Table-Q'!C379</f>
        <v>24.365045833333337</v>
      </c>
      <c r="D399">
        <f>'Table-Q'!D379</f>
        <v>24.944444444444446</v>
      </c>
      <c r="E399">
        <f>'Table-Q'!E379</f>
        <v>24.666666666666671</v>
      </c>
      <c r="F399">
        <f>'Table-Q'!F379</f>
        <v>25.000000734615227</v>
      </c>
      <c r="G399">
        <f>'Table-Q'!G379</f>
        <v>25</v>
      </c>
      <c r="H399">
        <f>'Table-Q'!H379</f>
        <v>25</v>
      </c>
      <c r="I399">
        <f>'Table-Q'!O379</f>
        <v>11.186110523774536</v>
      </c>
    </row>
    <row r="400" spans="1:9">
      <c r="B400" t="s">
        <v>524</v>
      </c>
      <c r="C400">
        <f>'Table-Q'!C380</f>
        <v>24.353687500000003</v>
      </c>
      <c r="D400">
        <f>'Table-Q'!D380</f>
        <v>24.944444444444446</v>
      </c>
      <c r="E400">
        <f>'Table-Q'!E380</f>
        <v>24.944444444444446</v>
      </c>
      <c r="F400">
        <f>'Table-Q'!F380</f>
        <v>25.000000805824822</v>
      </c>
      <c r="G400">
        <f>'Table-Q'!G380</f>
        <v>25</v>
      </c>
      <c r="H400">
        <f>'Table-Q'!H380</f>
        <v>25</v>
      </c>
      <c r="I400">
        <f>'Table-Q'!O380</f>
        <v>5.6403307692667779</v>
      </c>
    </row>
    <row r="401" spans="2:9">
      <c r="B401" t="s">
        <v>525</v>
      </c>
      <c r="C401">
        <f>'Table-Q'!C381</f>
        <v>-1.1358333333333803E-2</v>
      </c>
      <c r="D401">
        <f>'Table-Q'!D381</f>
        <v>0</v>
      </c>
      <c r="E401">
        <f>'Table-Q'!E381</f>
        <v>0.27777777777777501</v>
      </c>
      <c r="F401">
        <f>'Table-Q'!F381</f>
        <v>7.1209594665333498E-8</v>
      </c>
      <c r="G401">
        <f>'Table-Q'!G381</f>
        <v>0</v>
      </c>
      <c r="H401">
        <f>'Table-Q'!H381</f>
        <v>0</v>
      </c>
      <c r="I401">
        <f>'Table-Q'!O381</f>
        <v>-5.5457797545077581</v>
      </c>
    </row>
    <row r="405" spans="2:9">
      <c r="B405" s="55"/>
    </row>
  </sheetData>
  <phoneticPr fontId="0" type="noConversion"/>
  <pageMargins left="0.75" right="0.75" top="1" bottom="1" header="0.5" footer="0.5"/>
  <pageSetup orientation="portrait" horizontalDpi="4294967292" verticalDpi="120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 enableFormatConditionsCalculation="0"/>
  <dimension ref="A1:P307"/>
  <sheetViews>
    <sheetView zoomScale="50" workbookViewId="0">
      <selection activeCell="I2" sqref="I2"/>
    </sheetView>
  </sheetViews>
  <sheetFormatPr baseColWidth="10" defaultColWidth="8.625" defaultRowHeight="16" x14ac:dyDescent="0"/>
  <cols>
    <col min="2" max="2" width="22.75" customWidth="1"/>
    <col min="3" max="3" width="9.125" bestFit="1" customWidth="1"/>
    <col min="8" max="8" width="9.625" bestFit="1" customWidth="1"/>
    <col min="9" max="9" width="12.75" customWidth="1"/>
  </cols>
  <sheetData>
    <row r="1" spans="1:9">
      <c r="A1">
        <f>'Table-R'!A1</f>
        <v>0</v>
      </c>
      <c r="B1" t="str">
        <f>'Table-R'!B1</f>
        <v>ASHRAE Standard 140-2014, Informative Annex B16, Section B16.5.2</v>
      </c>
    </row>
    <row r="2" spans="1:9">
      <c r="A2">
        <f>'Table-R'!A2</f>
        <v>0</v>
      </c>
      <c r="B2" t="str">
        <f>'Table-R'!B2</f>
        <v>Example Results for Section 5.3 - HVAC Equipment Performance Tests CE300-CE545</v>
      </c>
    </row>
    <row r="3" spans="1:9">
      <c r="A3">
        <f>'Table-R'!A3</f>
        <v>0</v>
      </c>
    </row>
    <row r="4" spans="1:9">
      <c r="A4">
        <f>'Table-R'!A4</f>
        <v>0</v>
      </c>
    </row>
    <row r="5" spans="1:9">
      <c r="A5">
        <f>'Table-R'!A5</f>
        <v>0</v>
      </c>
    </row>
    <row r="6" spans="1:9">
      <c r="A6">
        <f>'Table-R'!A6</f>
        <v>0</v>
      </c>
    </row>
    <row r="7" spans="1:9">
      <c r="A7">
        <f>'Table-R'!A7</f>
        <v>0</v>
      </c>
      <c r="B7" t="str">
        <f>'Table-R'!B7</f>
        <v>Table B16.5.2-10.  Hourly Integrated Maxima (Total Cooling System Energy Consumption and Total Coil Load)</v>
      </c>
      <c r="C7">
        <f>'Table-R'!C7</f>
        <v>0</v>
      </c>
    </row>
    <row r="8" spans="1:9">
      <c r="A8">
        <f>'Table-R'!A8</f>
        <v>0</v>
      </c>
      <c r="B8" t="str">
        <f>'Table-R'!B8</f>
        <v>Energy Consumption, Compressor + Both Fans (Wh,e)</v>
      </c>
      <c r="C8">
        <f>'Table-R'!C8</f>
        <v>0</v>
      </c>
    </row>
    <row r="9" spans="1:9">
      <c r="A9">
        <f>'Table-R'!A9</f>
        <v>0</v>
      </c>
      <c r="B9">
        <f>'Table-R'!B9</f>
        <v>0</v>
      </c>
      <c r="C9" t="str">
        <f>'Table-R'!C9</f>
        <v>TRNSYS</v>
      </c>
      <c r="D9" t="str">
        <f>'Table-R'!F9</f>
        <v>DOE-2.2</v>
      </c>
      <c r="E9" t="str">
        <f>'Table-R'!I9</f>
        <v>DOE21E-E</v>
      </c>
      <c r="F9" t="str">
        <f>'Table-R'!L9</f>
        <v>EnergyPlus</v>
      </c>
      <c r="G9" t="str">
        <f>'Table-R'!O9</f>
        <v>CODYRUN</v>
      </c>
      <c r="H9" t="str">
        <f>'Table-R'!R9</f>
        <v>HOT3000</v>
      </c>
      <c r="I9" s="115" t="str">
        <f>'Table-R'!Z9</f>
        <v>Tested Prg</v>
      </c>
    </row>
    <row r="10" spans="1:9">
      <c r="A10">
        <f>'Table-R'!A10</f>
        <v>0</v>
      </c>
      <c r="B10" t="str">
        <f>'Table-R'!B10</f>
        <v>Case</v>
      </c>
      <c r="C10" t="s">
        <v>434</v>
      </c>
      <c r="D10" t="s">
        <v>435</v>
      </c>
      <c r="E10" t="s">
        <v>438</v>
      </c>
      <c r="F10" t="s">
        <v>548</v>
      </c>
      <c r="G10" t="s">
        <v>436</v>
      </c>
      <c r="H10" t="s">
        <v>437</v>
      </c>
      <c r="I10" s="115" t="str">
        <f>'Table-R'!Z9</f>
        <v>Tested Prg</v>
      </c>
    </row>
    <row r="11" spans="1:9">
      <c r="A11">
        <f>'Table-R'!A11</f>
        <v>0</v>
      </c>
      <c r="B11" t="s">
        <v>500</v>
      </c>
      <c r="C11">
        <f>'Table-R'!C11</f>
        <v>11626.03706926033</v>
      </c>
      <c r="D11">
        <f>'Table-R'!F11</f>
        <v>11564</v>
      </c>
      <c r="E11">
        <f>'Table-R'!I11</f>
        <v>11602</v>
      </c>
      <c r="F11">
        <f>'Table-R'!L11</f>
        <v>11899.85968377415</v>
      </c>
      <c r="G11">
        <f>'Table-R'!O11</f>
        <v>11932</v>
      </c>
      <c r="H11">
        <f>'Table-R'!R11</f>
        <v>11548</v>
      </c>
      <c r="I11" s="115">
        <f>'Table-R'!Z11</f>
        <v>11996.087101678157</v>
      </c>
    </row>
    <row r="12" spans="1:9">
      <c r="A12">
        <f>'Table-R'!A12</f>
        <v>0</v>
      </c>
      <c r="B12" t="s">
        <v>501</v>
      </c>
      <c r="C12">
        <f>'Table-R'!C12</f>
        <v>12594.401556764305</v>
      </c>
      <c r="D12">
        <f>'Table-R'!F12</f>
        <v>12583</v>
      </c>
      <c r="E12">
        <f>'Table-R'!I12</f>
        <v>12595</v>
      </c>
      <c r="F12">
        <f>'Table-R'!L12</f>
        <v>12540.81881681465</v>
      </c>
      <c r="G12">
        <f>'Table-R'!O12</f>
        <v>12653</v>
      </c>
      <c r="H12">
        <f>'Table-R'!R12</f>
        <v>12162</v>
      </c>
      <c r="I12" s="115">
        <f>'Table-R'!Z12</f>
        <v>12572.142915108285</v>
      </c>
    </row>
    <row r="13" spans="1:9">
      <c r="A13">
        <f>'Table-R'!A13</f>
        <v>0</v>
      </c>
      <c r="B13" t="s">
        <v>502</v>
      </c>
      <c r="C13">
        <f>'Table-R'!C13</f>
        <v>13028.198604878649</v>
      </c>
      <c r="D13">
        <f>'Table-R'!F13</f>
        <v>12916</v>
      </c>
      <c r="E13">
        <f>'Table-R'!I13</f>
        <v>12981</v>
      </c>
      <c r="F13">
        <f>'Table-R'!L13</f>
        <v>12954.426653473351</v>
      </c>
      <c r="G13">
        <f>'Table-R'!O13</f>
        <v>13104</v>
      </c>
      <c r="H13">
        <f>'Table-R'!R13</f>
        <v>12875</v>
      </c>
      <c r="I13" s="115">
        <f>'Table-R'!Z13</f>
        <v>12988.801615115517</v>
      </c>
    </row>
    <row r="14" spans="1:9">
      <c r="A14">
        <f>'Table-R'!A14</f>
        <v>0</v>
      </c>
      <c r="B14" t="s">
        <v>503</v>
      </c>
      <c r="C14">
        <f>'Table-R'!C14</f>
        <v>13346.701022820673</v>
      </c>
      <c r="D14">
        <f>'Table-R'!F14</f>
        <v>13212</v>
      </c>
      <c r="E14">
        <f>'Table-R'!I14</f>
        <v>13407</v>
      </c>
      <c r="F14">
        <f>'Table-R'!L14</f>
        <v>13314.109901095449</v>
      </c>
      <c r="G14">
        <f>'Table-R'!O14</f>
        <v>13467</v>
      </c>
      <c r="H14">
        <f>'Table-R'!R14</f>
        <v>13335</v>
      </c>
      <c r="I14" s="115">
        <f>'Table-R'!Z14</f>
        <v>13356.234896114123</v>
      </c>
    </row>
    <row r="15" spans="1:9">
      <c r="A15">
        <f>'Table-R'!A15</f>
        <v>0</v>
      </c>
      <c r="B15" t="s">
        <v>504</v>
      </c>
      <c r="C15">
        <f>'Table-R'!C15</f>
        <v>13180.901834486</v>
      </c>
      <c r="D15">
        <f>'Table-R'!F15</f>
        <v>13158</v>
      </c>
      <c r="E15">
        <f>'Table-R'!I15</f>
        <v>13190</v>
      </c>
      <c r="F15">
        <f>'Table-R'!L15</f>
        <v>13134.17030812735</v>
      </c>
      <c r="G15">
        <f>'Table-R'!O15</f>
        <v>13277</v>
      </c>
      <c r="H15">
        <f>'Table-R'!R15</f>
        <v>13101</v>
      </c>
      <c r="I15" s="115">
        <f>'Table-R'!Z15</f>
        <v>13356.234896114123</v>
      </c>
    </row>
    <row r="16" spans="1:9">
      <c r="A16">
        <f>'Table-R'!A16</f>
        <v>0</v>
      </c>
      <c r="B16" t="s">
        <v>505</v>
      </c>
      <c r="C16">
        <f>'Table-R'!C16</f>
        <v>11626.889010941171</v>
      </c>
      <c r="D16">
        <f>'Table-R'!F16</f>
        <v>11654</v>
      </c>
      <c r="E16">
        <f>'Table-R'!I16</f>
        <v>11602</v>
      </c>
      <c r="F16">
        <f>'Table-R'!L16</f>
        <v>11899.861867467051</v>
      </c>
      <c r="G16">
        <f>'Table-R'!O16</f>
        <v>11932</v>
      </c>
      <c r="H16">
        <f>'Table-R'!R16</f>
        <v>11546</v>
      </c>
      <c r="I16" s="115">
        <f>'Table-R'!Z16</f>
        <v>11996.07787695876</v>
      </c>
    </row>
    <row r="17" spans="1:9">
      <c r="A17">
        <f>'Table-R'!A17</f>
        <v>0</v>
      </c>
      <c r="B17" t="s">
        <v>506</v>
      </c>
      <c r="C17">
        <f>'Table-R'!C17</f>
        <v>12769.502182177162</v>
      </c>
      <c r="D17">
        <f>'Table-R'!F17</f>
        <v>12736</v>
      </c>
      <c r="E17">
        <f>'Table-R'!I17</f>
        <v>12726</v>
      </c>
      <c r="F17">
        <f>'Table-R'!L17</f>
        <v>12744.278282333151</v>
      </c>
      <c r="G17">
        <f>'Table-R'!O17</f>
        <v>12863</v>
      </c>
      <c r="H17">
        <f>'Table-R'!R17</f>
        <v>12762</v>
      </c>
      <c r="I17" s="115">
        <f>'Table-R'!Z17</f>
        <v>12776.503103472951</v>
      </c>
    </row>
    <row r="18" spans="1:9">
      <c r="A18">
        <f>'Table-R'!A18</f>
        <v>0</v>
      </c>
      <c r="B18" t="s">
        <v>507</v>
      </c>
      <c r="C18">
        <f>'Table-R'!C18</f>
        <v>11627.867729678333</v>
      </c>
      <c r="D18">
        <f>'Table-R'!F18</f>
        <v>11564</v>
      </c>
      <c r="E18">
        <f>'Table-R'!I18</f>
        <v>11677</v>
      </c>
      <c r="F18">
        <f>'Table-R'!L18</f>
        <v>11899.85968201855</v>
      </c>
      <c r="G18">
        <f>'Table-R'!O18</f>
        <v>0</v>
      </c>
      <c r="H18">
        <f>'Table-R'!R18</f>
        <v>11519</v>
      </c>
      <c r="I18" s="115">
        <f>'Table-R'!Z18</f>
        <v>11996.087101562398</v>
      </c>
    </row>
    <row r="19" spans="1:9">
      <c r="A19">
        <f>'Table-R'!A19</f>
        <v>0</v>
      </c>
      <c r="B19" t="s">
        <v>508</v>
      </c>
      <c r="C19">
        <f>'Table-R'!C19</f>
        <v>11627.867729678333</v>
      </c>
      <c r="D19">
        <f>'Table-R'!F19</f>
        <v>11564</v>
      </c>
      <c r="E19">
        <f>'Table-R'!I19</f>
        <v>11602</v>
      </c>
      <c r="F19">
        <f>'Table-R'!L19</f>
        <v>0</v>
      </c>
      <c r="G19">
        <f>'Table-R'!O19</f>
        <v>0</v>
      </c>
      <c r="H19">
        <f>'Table-R'!R19</f>
        <v>11549</v>
      </c>
      <c r="I19" s="115">
        <f>'Table-R'!Z19</f>
        <v>11996.087101678157</v>
      </c>
    </row>
    <row r="20" spans="1:9">
      <c r="A20">
        <f>'Table-R'!A20</f>
        <v>0</v>
      </c>
      <c r="B20" t="s">
        <v>509</v>
      </c>
      <c r="C20">
        <f>'Table-R'!C20</f>
        <v>11626.03706926033</v>
      </c>
      <c r="D20">
        <f>'Table-R'!F20</f>
        <v>11564</v>
      </c>
      <c r="E20">
        <f>'Table-R'!I20</f>
        <v>11602</v>
      </c>
      <c r="F20">
        <f>'Table-R'!L20</f>
        <v>11899.85968377415</v>
      </c>
      <c r="G20">
        <f>'Table-R'!O20</f>
        <v>0</v>
      </c>
      <c r="H20">
        <f>'Table-R'!R20</f>
        <v>11548</v>
      </c>
      <c r="I20" s="115">
        <f>'Table-R'!Z20</f>
        <v>11996.087101678157</v>
      </c>
    </row>
    <row r="21" spans="1:9">
      <c r="A21">
        <f>'Table-R'!A21</f>
        <v>0</v>
      </c>
      <c r="B21" t="s">
        <v>510</v>
      </c>
      <c r="C21">
        <f>'Table-R'!C21</f>
        <v>11626.03706926033</v>
      </c>
      <c r="D21">
        <f>'Table-R'!F21</f>
        <v>11564</v>
      </c>
      <c r="E21">
        <f>'Table-R'!I21</f>
        <v>11602</v>
      </c>
      <c r="F21">
        <f>'Table-R'!L21</f>
        <v>11899.85968377405</v>
      </c>
      <c r="G21">
        <f>'Table-R'!O21</f>
        <v>0</v>
      </c>
      <c r="H21">
        <f>'Table-R'!R21</f>
        <v>11548</v>
      </c>
      <c r="I21" s="115">
        <f>'Table-R'!Z21</f>
        <v>11996.0871016781</v>
      </c>
    </row>
    <row r="22" spans="1:9">
      <c r="A22">
        <f>'Table-R'!A22</f>
        <v>0</v>
      </c>
      <c r="B22" t="s">
        <v>511</v>
      </c>
      <c r="C22">
        <f>'Table-R'!C22</f>
        <v>11626.03706926033</v>
      </c>
      <c r="D22">
        <f>'Table-R'!F22</f>
        <v>11564</v>
      </c>
      <c r="E22">
        <f>'Table-R'!I22</f>
        <v>11602</v>
      </c>
      <c r="F22">
        <f>'Table-R'!L22</f>
        <v>11899.85968377415</v>
      </c>
      <c r="G22">
        <f>'Table-R'!O22</f>
        <v>0</v>
      </c>
      <c r="H22">
        <f>'Table-R'!R22</f>
        <v>11461</v>
      </c>
      <c r="I22" s="115">
        <f>'Table-R'!Z22</f>
        <v>11996.087101678171</v>
      </c>
    </row>
    <row r="23" spans="1:9">
      <c r="A23">
        <f>'Table-R'!A23</f>
        <v>0</v>
      </c>
      <c r="B23" t="s">
        <v>512</v>
      </c>
      <c r="C23">
        <f>'Table-R'!C23</f>
        <v>10166.483125274943</v>
      </c>
      <c r="D23">
        <f>'Table-R'!F23</f>
        <v>10431</v>
      </c>
      <c r="E23">
        <f>'Table-R'!I23</f>
        <v>10425</v>
      </c>
      <c r="F23">
        <f>'Table-R'!L23</f>
        <v>10398.687242940161</v>
      </c>
      <c r="G23">
        <f>'Table-R'!O23</f>
        <v>10177</v>
      </c>
      <c r="H23">
        <f>'Table-R'!R23</f>
        <v>10274</v>
      </c>
      <c r="I23" s="115">
        <f>'Table-R'!Z23</f>
        <v>10438.48225727353</v>
      </c>
    </row>
    <row r="24" spans="1:9">
      <c r="A24">
        <f>'Table-R'!A24</f>
        <v>0</v>
      </c>
      <c r="B24" t="s">
        <v>526</v>
      </c>
      <c r="C24">
        <f>'Table-R'!C24</f>
        <v>11204.896753388282</v>
      </c>
      <c r="D24">
        <f>'Table-R'!F24</f>
        <v>11590</v>
      </c>
      <c r="E24">
        <f>'Table-R'!I24</f>
        <v>11587</v>
      </c>
      <c r="F24">
        <f>'Table-R'!L24</f>
        <v>11409.80343697233</v>
      </c>
      <c r="G24">
        <f>'Table-R'!O24</f>
        <v>11186</v>
      </c>
      <c r="H24">
        <f>'Table-R'!R24</f>
        <v>11344</v>
      </c>
      <c r="I24" s="115">
        <f>'Table-R'!Z24</f>
        <v>11450.749929493639</v>
      </c>
    </row>
    <row r="25" spans="1:9">
      <c r="A25">
        <f>'Table-R'!A25</f>
        <v>0</v>
      </c>
      <c r="B25" t="s">
        <v>514</v>
      </c>
      <c r="C25">
        <f>'Table-R'!C25</f>
        <v>11035.389839962188</v>
      </c>
      <c r="D25">
        <f>'Table-R'!F25</f>
        <v>10989</v>
      </c>
      <c r="E25">
        <f>'Table-R'!I25</f>
        <v>11014</v>
      </c>
      <c r="F25">
        <f>'Table-R'!L25</f>
        <v>11100.525257695599</v>
      </c>
      <c r="G25">
        <f>'Table-R'!O25</f>
        <v>11044</v>
      </c>
      <c r="H25">
        <f>'Table-R'!R25</f>
        <v>10684</v>
      </c>
      <c r="I25" s="115">
        <f>'Table-R'!Z25</f>
        <v>11261.829833117608</v>
      </c>
    </row>
    <row r="26" spans="1:9">
      <c r="A26">
        <f>'Table-R'!A26</f>
        <v>0</v>
      </c>
      <c r="B26" t="s">
        <v>515</v>
      </c>
      <c r="C26">
        <f>'Table-R'!C26</f>
        <v>10430.779128711938</v>
      </c>
      <c r="D26">
        <f>'Table-R'!F26</f>
        <v>10972</v>
      </c>
      <c r="E26">
        <f>'Table-R'!I26</f>
        <v>10966</v>
      </c>
      <c r="F26">
        <f>'Table-R'!L26</f>
        <v>10762.38715226553</v>
      </c>
      <c r="G26">
        <f>'Table-R'!O26</f>
        <v>10639</v>
      </c>
      <c r="H26">
        <f>'Table-R'!R26</f>
        <v>10747</v>
      </c>
      <c r="I26" s="115">
        <f>'Table-R'!Z26</f>
        <v>10902.650610782122</v>
      </c>
    </row>
    <row r="27" spans="1:9">
      <c r="A27">
        <f>'Table-R'!A27</f>
        <v>0</v>
      </c>
      <c r="B27" t="s">
        <v>516</v>
      </c>
      <c r="C27">
        <f>'Table-R'!C27</f>
        <v>9366.7480928703299</v>
      </c>
      <c r="D27">
        <f>'Table-R'!F27</f>
        <v>9538</v>
      </c>
      <c r="E27">
        <f>'Table-R'!I27</f>
        <v>9531</v>
      </c>
      <c r="F27">
        <f>'Table-R'!L27</f>
        <v>9569.5705257615919</v>
      </c>
      <c r="G27">
        <f>'Table-R'!O27</f>
        <v>9419</v>
      </c>
      <c r="H27">
        <f>'Table-R'!R27</f>
        <v>9585</v>
      </c>
      <c r="I27" s="115">
        <f>'Table-R'!Z27</f>
        <v>9588.252809248972</v>
      </c>
    </row>
    <row r="28" spans="1:9">
      <c r="A28">
        <f>'Table-R'!A28</f>
        <v>0</v>
      </c>
      <c r="B28" t="s">
        <v>517</v>
      </c>
      <c r="C28">
        <f>'Table-R'!C28</f>
        <v>8028.3285466124171</v>
      </c>
      <c r="D28">
        <f>'Table-R'!F28</f>
        <v>8059</v>
      </c>
      <c r="E28">
        <f>'Table-R'!I28</f>
        <v>8055</v>
      </c>
      <c r="F28">
        <f>'Table-R'!L28</f>
        <v>8171.0478515555824</v>
      </c>
      <c r="G28">
        <f>'Table-R'!O28</f>
        <v>7992</v>
      </c>
      <c r="H28">
        <f>'Table-R'!R28</f>
        <v>8089</v>
      </c>
      <c r="I28" s="115">
        <f>'Table-R'!Z28</f>
        <v>8466.7977177859902</v>
      </c>
    </row>
    <row r="29" spans="1:9">
      <c r="A29">
        <f>'Table-R'!A29</f>
        <v>0</v>
      </c>
      <c r="B29" t="s">
        <v>518</v>
      </c>
      <c r="C29">
        <f>'Table-R'!C29</f>
        <v>8698.956160670863</v>
      </c>
      <c r="D29">
        <f>'Table-R'!F29</f>
        <v>8943</v>
      </c>
      <c r="E29">
        <f>'Table-R'!I29</f>
        <v>8939</v>
      </c>
      <c r="F29">
        <f>'Table-R'!L29</f>
        <v>8677.4024795092264</v>
      </c>
      <c r="G29">
        <f>'Table-R'!O29</f>
        <v>8846</v>
      </c>
      <c r="H29">
        <f>'Table-R'!R29</f>
        <v>8985</v>
      </c>
      <c r="I29" s="115">
        <f>'Table-R'!Z29</f>
        <v>9126.9658205244796</v>
      </c>
    </row>
    <row r="30" spans="1:9">
      <c r="A30">
        <f>'Table-R'!A30</f>
        <v>0</v>
      </c>
      <c r="B30" t="s">
        <v>519</v>
      </c>
      <c r="C30">
        <f>'Table-R'!C30</f>
        <v>7204.8270241150658</v>
      </c>
      <c r="D30">
        <f>'Table-R'!F30</f>
        <v>7350</v>
      </c>
      <c r="E30">
        <f>'Table-R'!I30</f>
        <v>7346</v>
      </c>
      <c r="F30">
        <f>'Table-R'!L30</f>
        <v>7762.7560256616516</v>
      </c>
      <c r="G30">
        <f>'Table-R'!O30</f>
        <v>7351</v>
      </c>
      <c r="H30">
        <f>'Table-R'!R30</f>
        <v>7471</v>
      </c>
      <c r="I30" s="115">
        <f>'Table-R'!Z30</f>
        <v>7932.8215101565011</v>
      </c>
    </row>
    <row r="31" spans="1:9">
      <c r="A31">
        <f>'Table-R'!A31</f>
        <v>0</v>
      </c>
      <c r="B31" t="str">
        <f>'Table-R'!B56</f>
        <v>Sensible Coil Load (Wh,th)</v>
      </c>
      <c r="C31">
        <f>'Table-R'!C56</f>
        <v>0</v>
      </c>
      <c r="D31">
        <f>'Table-R'!F56</f>
        <v>0</v>
      </c>
      <c r="E31">
        <f>'Table-R'!I56</f>
        <v>0</v>
      </c>
      <c r="F31">
        <f>'Table-R'!L56</f>
        <v>0</v>
      </c>
      <c r="G31">
        <f>'Table-R'!O56</f>
        <v>0</v>
      </c>
      <c r="H31">
        <f>'Table-R'!R56</f>
        <v>0</v>
      </c>
      <c r="I31" s="115">
        <f>'Table-R'!Z31</f>
        <v>0</v>
      </c>
    </row>
    <row r="32" spans="1:9">
      <c r="A32">
        <f>'Table-R'!A32</f>
        <v>0</v>
      </c>
      <c r="B32">
        <f>'Table-R'!B57</f>
        <v>0</v>
      </c>
      <c r="C32" t="str">
        <f>'Table-R'!C57</f>
        <v>TRNSYS</v>
      </c>
      <c r="D32" t="str">
        <f>'Table-R'!F57</f>
        <v>DOE-2.2</v>
      </c>
      <c r="E32" t="str">
        <f>'Table-R'!I57</f>
        <v>DOE21E-E</v>
      </c>
      <c r="F32" t="str">
        <f>'Table-R'!L57</f>
        <v>EnergyPlus</v>
      </c>
      <c r="G32" t="str">
        <f>'Table-R'!O57</f>
        <v>CODYRUN</v>
      </c>
      <c r="H32" t="str">
        <f>'Table-R'!R57</f>
        <v>HOT3000</v>
      </c>
      <c r="I32" s="115" t="str">
        <f>'Table-R'!Z32</f>
        <v>Tested Prg</v>
      </c>
    </row>
    <row r="33" spans="1:9">
      <c r="A33">
        <f>'Table-R'!A33</f>
        <v>0</v>
      </c>
      <c r="B33" t="str">
        <f>'Table-R'!B58</f>
        <v>Case</v>
      </c>
      <c r="C33" t="s">
        <v>434</v>
      </c>
      <c r="D33" t="s">
        <v>435</v>
      </c>
      <c r="E33" t="s">
        <v>438</v>
      </c>
      <c r="F33" t="s">
        <v>548</v>
      </c>
      <c r="G33" t="s">
        <v>436</v>
      </c>
      <c r="H33" t="s">
        <v>437</v>
      </c>
      <c r="I33" s="115" t="str">
        <f>'Table-R'!Z32</f>
        <v>Tested Prg</v>
      </c>
    </row>
    <row r="34" spans="1:9">
      <c r="A34">
        <f>'Table-R'!A34</f>
        <v>0</v>
      </c>
      <c r="B34" t="s">
        <v>500</v>
      </c>
      <c r="C34">
        <f>'Table-R'!C59</f>
        <v>23277.4</v>
      </c>
      <c r="D34">
        <f>'Table-R'!F59</f>
        <v>23203</v>
      </c>
      <c r="E34">
        <f>'Table-R'!I59</f>
        <v>23205</v>
      </c>
      <c r="F34">
        <f>'Table-R'!L59</f>
        <v>23530.807464313915</v>
      </c>
      <c r="G34">
        <f>'Table-R'!O59</f>
        <v>23457</v>
      </c>
      <c r="H34">
        <f>'Table-R'!R59</f>
        <v>22908</v>
      </c>
      <c r="I34" s="115">
        <f>'Table-R'!Z59</f>
        <v>23463.694086696138</v>
      </c>
    </row>
    <row r="35" spans="1:9">
      <c r="A35">
        <f>'Table-R'!A35</f>
        <v>0</v>
      </c>
      <c r="B35" t="s">
        <v>501</v>
      </c>
      <c r="C35">
        <f>'Table-R'!C60</f>
        <v>23094.3</v>
      </c>
      <c r="D35">
        <f>'Table-R'!F60</f>
        <v>23080</v>
      </c>
      <c r="E35">
        <f>'Table-R'!I60</f>
        <v>23119</v>
      </c>
      <c r="F35">
        <f>'Table-R'!L60</f>
        <v>23276.459069933499</v>
      </c>
      <c r="G35">
        <f>'Table-R'!O60</f>
        <v>23078</v>
      </c>
      <c r="H35">
        <f>'Table-R'!R60</f>
        <v>22649</v>
      </c>
      <c r="I35" s="115">
        <f>'Table-R'!Z60</f>
        <v>23145.345087517955</v>
      </c>
    </row>
    <row r="36" spans="1:9">
      <c r="A36">
        <f>'Table-R'!A36</f>
        <v>0</v>
      </c>
      <c r="B36" t="s">
        <v>502</v>
      </c>
      <c r="C36">
        <f>'Table-R'!C61</f>
        <v>31315.599999999999</v>
      </c>
      <c r="D36">
        <f>'Table-R'!F61</f>
        <v>31119</v>
      </c>
      <c r="E36">
        <f>'Table-R'!I61</f>
        <v>31072</v>
      </c>
      <c r="F36">
        <f>'Table-R'!L61</f>
        <v>31972.084926899999</v>
      </c>
      <c r="G36">
        <f>'Table-R'!O61</f>
        <v>31134</v>
      </c>
      <c r="H36">
        <f>'Table-R'!R61</f>
        <v>30967</v>
      </c>
      <c r="I36" s="115">
        <f>'Table-R'!Z61</f>
        <v>31528.634540023773</v>
      </c>
    </row>
    <row r="37" spans="1:9">
      <c r="A37">
        <f>'Table-R'!A37</f>
        <v>0</v>
      </c>
      <c r="B37" t="s">
        <v>503</v>
      </c>
      <c r="C37">
        <f>'Table-R'!C62</f>
        <v>33226.1</v>
      </c>
      <c r="D37">
        <f>'Table-R'!F62</f>
        <v>33410</v>
      </c>
      <c r="E37">
        <f>'Table-R'!I62</f>
        <v>34490</v>
      </c>
      <c r="F37">
        <f>'Table-R'!L62</f>
        <v>34764.779406125555</v>
      </c>
      <c r="G37">
        <f>'Table-R'!O62</f>
        <v>33997</v>
      </c>
      <c r="H37">
        <f>'Table-R'!R62</f>
        <v>33421</v>
      </c>
      <c r="I37" s="115">
        <f>'Table-R'!Z62</f>
        <v>34692.601542825563</v>
      </c>
    </row>
    <row r="38" spans="1:9">
      <c r="A38">
        <f>'Table-R'!A38</f>
        <v>0</v>
      </c>
      <c r="B38" t="s">
        <v>504</v>
      </c>
      <c r="C38">
        <f>'Table-R'!C63</f>
        <v>32828.9</v>
      </c>
      <c r="D38">
        <f>'Table-R'!F63</f>
        <v>32086</v>
      </c>
      <c r="E38">
        <f>'Table-R'!I63</f>
        <v>32086</v>
      </c>
      <c r="F38">
        <f>'Table-R'!L63</f>
        <v>32887.784255231389</v>
      </c>
      <c r="G38">
        <f>'Table-R'!O63</f>
        <v>32940</v>
      </c>
      <c r="H38">
        <f>'Table-R'!R63</f>
        <v>32180</v>
      </c>
      <c r="I38" s="115">
        <f>'Table-R'!Z63</f>
        <v>34808.528343332022</v>
      </c>
    </row>
    <row r="39" spans="1:9">
      <c r="A39">
        <f>'Table-R'!A39</f>
        <v>0</v>
      </c>
      <c r="B39" t="s">
        <v>505</v>
      </c>
      <c r="C39">
        <f>'Table-R'!C64</f>
        <v>23277.5</v>
      </c>
      <c r="D39">
        <f>'Table-R'!F64</f>
        <v>23203</v>
      </c>
      <c r="E39">
        <f>'Table-R'!I64</f>
        <v>23205</v>
      </c>
      <c r="F39">
        <f>'Table-R'!L64</f>
        <v>23530.80708457439</v>
      </c>
      <c r="G39">
        <f>'Table-R'!O64</f>
        <v>23457</v>
      </c>
      <c r="H39">
        <f>'Table-R'!R64</f>
        <v>22876</v>
      </c>
      <c r="I39" s="115">
        <f>'Table-R'!Z64</f>
        <v>23463.645735348247</v>
      </c>
    </row>
    <row r="40" spans="1:9">
      <c r="A40">
        <f>'Table-R'!A40</f>
        <v>0</v>
      </c>
      <c r="B40" t="s">
        <v>506</v>
      </c>
      <c r="C40">
        <f>'Table-R'!C65</f>
        <v>32060.7</v>
      </c>
      <c r="D40">
        <f>'Table-R'!F65</f>
        <v>32111</v>
      </c>
      <c r="E40">
        <f>'Table-R'!I65</f>
        <v>32065</v>
      </c>
      <c r="F40">
        <f>'Table-R'!L65</f>
        <v>32620.913103262777</v>
      </c>
      <c r="G40">
        <f>'Table-R'!O65</f>
        <v>31981</v>
      </c>
      <c r="H40">
        <f>'Table-R'!R65</f>
        <v>32179</v>
      </c>
      <c r="I40" s="115">
        <f>'Table-R'!Z65</f>
        <v>32409.637699776766</v>
      </c>
    </row>
    <row r="41" spans="1:9">
      <c r="A41">
        <f>'Table-R'!A41</f>
        <v>0</v>
      </c>
      <c r="B41" t="s">
        <v>507</v>
      </c>
      <c r="C41">
        <f>'Table-R'!C66</f>
        <v>23277.5</v>
      </c>
      <c r="D41">
        <f>'Table-R'!F66</f>
        <v>23203</v>
      </c>
      <c r="E41">
        <f>'Table-R'!I66</f>
        <v>23205</v>
      </c>
      <c r="F41">
        <f>'Table-R'!L66</f>
        <v>23530.807456945582</v>
      </c>
      <c r="G41">
        <f>'Table-R'!O66</f>
        <v>0</v>
      </c>
      <c r="H41">
        <f>'Table-R'!R66</f>
        <v>22877</v>
      </c>
      <c r="I41" s="115">
        <f>'Table-R'!Z66</f>
        <v>23463.694086185722</v>
      </c>
    </row>
    <row r="42" spans="1:9">
      <c r="A42">
        <f>'Table-R'!A42</f>
        <v>0</v>
      </c>
      <c r="B42" t="s">
        <v>508</v>
      </c>
      <c r="C42">
        <f>'Table-R'!C67</f>
        <v>23265.7</v>
      </c>
      <c r="D42">
        <f>'Table-R'!F67</f>
        <v>23203</v>
      </c>
      <c r="E42">
        <f>'Table-R'!I67</f>
        <v>23205</v>
      </c>
      <c r="F42">
        <f>'Table-R'!L67</f>
        <v>0</v>
      </c>
      <c r="G42">
        <f>'Table-R'!O67</f>
        <v>0</v>
      </c>
      <c r="H42">
        <f>'Table-R'!R67</f>
        <v>22893</v>
      </c>
      <c r="I42" s="115">
        <f>'Table-R'!Z67</f>
        <v>23463.694086696138</v>
      </c>
    </row>
    <row r="43" spans="1:9">
      <c r="A43">
        <f>'Table-R'!A43</f>
        <v>0</v>
      </c>
      <c r="B43" t="s">
        <v>509</v>
      </c>
      <c r="C43">
        <f>'Table-R'!C68</f>
        <v>23277.4</v>
      </c>
      <c r="D43">
        <f>'Table-R'!F68</f>
        <v>23203</v>
      </c>
      <c r="E43">
        <f>'Table-R'!I68</f>
        <v>23205</v>
      </c>
      <c r="F43">
        <f>'Table-R'!L68</f>
        <v>23530.807464313886</v>
      </c>
      <c r="G43">
        <f>'Table-R'!O68</f>
        <v>0</v>
      </c>
      <c r="H43">
        <f>'Table-R'!R68</f>
        <v>22893</v>
      </c>
      <c r="I43" s="115">
        <f>'Table-R'!Z68</f>
        <v>23463.694086696138</v>
      </c>
    </row>
    <row r="44" spans="1:9">
      <c r="A44">
        <f>'Table-R'!A44</f>
        <v>0</v>
      </c>
      <c r="B44" t="s">
        <v>510</v>
      </c>
      <c r="C44">
        <f>'Table-R'!C69</f>
        <v>23277.4</v>
      </c>
      <c r="D44">
        <f>'Table-R'!F69</f>
        <v>23203</v>
      </c>
      <c r="E44">
        <f>'Table-R'!I69</f>
        <v>23205</v>
      </c>
      <c r="F44">
        <f>'Table-R'!L69</f>
        <v>23530.807464313501</v>
      </c>
      <c r="G44">
        <f>'Table-R'!O69</f>
        <v>0</v>
      </c>
      <c r="H44">
        <f>'Table-R'!R69</f>
        <v>22893</v>
      </c>
      <c r="I44" s="115">
        <f>'Table-R'!Z69</f>
        <v>23463.694086696014</v>
      </c>
    </row>
    <row r="45" spans="1:9">
      <c r="A45">
        <f>'Table-R'!A45</f>
        <v>0</v>
      </c>
      <c r="B45" t="s">
        <v>511</v>
      </c>
      <c r="C45">
        <f>'Table-R'!C70</f>
        <v>23277.4</v>
      </c>
      <c r="D45">
        <f>'Table-R'!F70</f>
        <v>23203</v>
      </c>
      <c r="E45">
        <f>'Table-R'!I70</f>
        <v>23205</v>
      </c>
      <c r="F45">
        <f>'Table-R'!L70</f>
        <v>23530.807464313752</v>
      </c>
      <c r="G45">
        <f>'Table-R'!O70</f>
        <v>0</v>
      </c>
      <c r="H45">
        <f>'Table-R'!R70</f>
        <v>22875</v>
      </c>
      <c r="I45" s="115">
        <f>'Table-R'!Z70</f>
        <v>23463.694086696527</v>
      </c>
    </row>
    <row r="46" spans="1:9">
      <c r="A46">
        <f>'Table-R'!A46</f>
        <v>0</v>
      </c>
      <c r="B46" t="s">
        <v>512</v>
      </c>
      <c r="C46">
        <f>'Table-R'!C71</f>
        <v>19549.2</v>
      </c>
      <c r="D46">
        <f>'Table-R'!F71</f>
        <v>20009</v>
      </c>
      <c r="E46">
        <f>'Table-R'!I71</f>
        <v>20008</v>
      </c>
      <c r="F46">
        <f>'Table-R'!L71</f>
        <v>19849.290091316332</v>
      </c>
      <c r="G46">
        <f>'Table-R'!O71</f>
        <v>18776</v>
      </c>
      <c r="H46">
        <f>'Table-R'!R71</f>
        <v>19818</v>
      </c>
      <c r="I46" s="115">
        <f>'Table-R'!Z71</f>
        <v>19795.778871156166</v>
      </c>
    </row>
    <row r="47" spans="1:9">
      <c r="A47">
        <f>'Table-R'!A47</f>
        <v>0</v>
      </c>
      <c r="B47" t="s">
        <v>526</v>
      </c>
      <c r="C47">
        <f>'Table-R'!C72</f>
        <v>21729.200000000001</v>
      </c>
      <c r="D47">
        <f>'Table-R'!F72</f>
        <v>22513</v>
      </c>
      <c r="E47">
        <f>'Table-R'!I72</f>
        <v>22513</v>
      </c>
      <c r="F47">
        <f>'Table-R'!L72</f>
        <v>22290.311677514888</v>
      </c>
      <c r="G47">
        <f>'Table-R'!O72</f>
        <v>21121</v>
      </c>
      <c r="H47">
        <f>'Table-R'!R72</f>
        <v>22269</v>
      </c>
      <c r="I47" s="115">
        <f>'Table-R'!Z72</f>
        <v>22227.948962597715</v>
      </c>
    </row>
    <row r="48" spans="1:9">
      <c r="A48">
        <f>'Table-R'!A48</f>
        <v>0</v>
      </c>
      <c r="B48" t="s">
        <v>514</v>
      </c>
      <c r="C48">
        <f>'Table-R'!C73</f>
        <v>19415.900000000001</v>
      </c>
      <c r="D48">
        <f>'Table-R'!F73</f>
        <v>20159</v>
      </c>
      <c r="E48">
        <f>'Table-R'!I73</f>
        <v>20154</v>
      </c>
      <c r="F48">
        <f>'Table-R'!L73</f>
        <v>19999.293649496391</v>
      </c>
      <c r="G48">
        <f>'Table-R'!O73</f>
        <v>18969</v>
      </c>
      <c r="H48">
        <f>'Table-R'!R73</f>
        <v>20378</v>
      </c>
      <c r="I48" s="115">
        <f>'Table-R'!Z73</f>
        <v>20012.46101380371</v>
      </c>
    </row>
    <row r="49" spans="1:9">
      <c r="A49">
        <f>'Table-R'!A49</f>
        <v>0</v>
      </c>
      <c r="B49" t="s">
        <v>515</v>
      </c>
      <c r="C49">
        <f>'Table-R'!C74</f>
        <v>19488.8</v>
      </c>
      <c r="D49">
        <f>'Table-R'!F74</f>
        <v>20137</v>
      </c>
      <c r="E49">
        <f>'Table-R'!I74</f>
        <v>20135</v>
      </c>
      <c r="F49">
        <f>'Table-R'!L74</f>
        <v>19933.506201421638</v>
      </c>
      <c r="G49">
        <f>'Table-R'!O74</f>
        <v>18785</v>
      </c>
      <c r="H49">
        <f>'Table-R'!R74</f>
        <v>19920</v>
      </c>
      <c r="I49" s="115">
        <f>'Table-R'!Z74</f>
        <v>19901.788214683849</v>
      </c>
    </row>
    <row r="50" spans="1:9">
      <c r="A50">
        <f>'Table-R'!A50</f>
        <v>0</v>
      </c>
      <c r="B50" t="s">
        <v>516</v>
      </c>
      <c r="C50">
        <f>'Table-R'!C75</f>
        <v>19702.7</v>
      </c>
      <c r="D50">
        <f>'Table-R'!F75</f>
        <v>19850</v>
      </c>
      <c r="E50">
        <f>'Table-R'!I75</f>
        <v>19850</v>
      </c>
      <c r="F50">
        <f>'Table-R'!L75</f>
        <v>19663.672191737052</v>
      </c>
      <c r="G50">
        <f>'Table-R'!O75</f>
        <v>18759</v>
      </c>
      <c r="H50">
        <f>'Table-R'!R75</f>
        <v>19661</v>
      </c>
      <c r="I50" s="115">
        <f>'Table-R'!Z75</f>
        <v>19599.061322804799</v>
      </c>
    </row>
    <row r="51" spans="1:9">
      <c r="A51">
        <f>'Table-R'!A51</f>
        <v>0</v>
      </c>
      <c r="B51" t="s">
        <v>517</v>
      </c>
      <c r="C51">
        <f>'Table-R'!C76</f>
        <v>19834.099999999999</v>
      </c>
      <c r="D51">
        <f>'Table-R'!F76</f>
        <v>19576</v>
      </c>
      <c r="E51">
        <f>'Table-R'!I76</f>
        <v>19575</v>
      </c>
      <c r="F51">
        <f>'Table-R'!L76</f>
        <v>19638.765670699806</v>
      </c>
      <c r="G51">
        <f>'Table-R'!O76</f>
        <v>18776</v>
      </c>
      <c r="H51">
        <f>'Table-R'!R76</f>
        <v>19626</v>
      </c>
      <c r="I51" s="115">
        <f>'Table-R'!Z76</f>
        <v>19688.516857994</v>
      </c>
    </row>
    <row r="52" spans="1:9">
      <c r="A52">
        <f>'Table-R'!A52</f>
        <v>0</v>
      </c>
      <c r="B52" t="s">
        <v>518</v>
      </c>
      <c r="C52">
        <f>'Table-R'!C77</f>
        <v>19575</v>
      </c>
      <c r="D52">
        <f>'Table-R'!F77</f>
        <v>19766</v>
      </c>
      <c r="E52">
        <f>'Table-R'!I77</f>
        <v>19766</v>
      </c>
      <c r="F52">
        <f>'Table-R'!L77</f>
        <v>19726.320024435558</v>
      </c>
      <c r="G52">
        <f>'Table-R'!O77</f>
        <v>18794</v>
      </c>
      <c r="H52">
        <f>'Table-R'!R77</f>
        <v>19799</v>
      </c>
      <c r="I52" s="115">
        <f>'Table-R'!Z77</f>
        <v>19820.563697124348</v>
      </c>
    </row>
    <row r="53" spans="1:9">
      <c r="A53">
        <f>'Table-R'!A53</f>
        <v>0</v>
      </c>
      <c r="B53" t="s">
        <v>519</v>
      </c>
      <c r="C53">
        <f>'Table-R'!C78</f>
        <v>20075.2</v>
      </c>
      <c r="D53">
        <f>'Table-R'!F78</f>
        <v>19475</v>
      </c>
      <c r="E53">
        <f>'Table-R'!I78</f>
        <v>19474</v>
      </c>
      <c r="F53">
        <f>'Table-R'!L78</f>
        <v>19539.708108324583</v>
      </c>
      <c r="G53">
        <f>'Table-R'!O78</f>
        <v>18759</v>
      </c>
      <c r="H53">
        <f>'Table-R'!R78</f>
        <v>19497</v>
      </c>
      <c r="I53" s="115">
        <f>'Table-R'!Z78</f>
        <v>19570.147792494641</v>
      </c>
    </row>
    <row r="54" spans="1:9">
      <c r="A54">
        <f>'Table-R'!A56</f>
        <v>0</v>
      </c>
      <c r="B54" t="str">
        <f>'Table-R'!B79</f>
        <v>Latent Coil Load (Wh,th)</v>
      </c>
      <c r="C54">
        <f>'Table-R'!C79</f>
        <v>0</v>
      </c>
      <c r="D54">
        <f>'Table-R'!F79</f>
        <v>0</v>
      </c>
      <c r="E54">
        <f>'Table-R'!I79</f>
        <v>0</v>
      </c>
      <c r="F54">
        <f>'Table-R'!L79</f>
        <v>0</v>
      </c>
      <c r="G54">
        <f>'Table-R'!O79</f>
        <v>0</v>
      </c>
      <c r="H54">
        <f>'Table-R'!R79</f>
        <v>0</v>
      </c>
      <c r="I54" s="115">
        <f>'Table-R'!Z56</f>
        <v>0</v>
      </c>
    </row>
    <row r="55" spans="1:9">
      <c r="A55">
        <f>'Table-R'!A57</f>
        <v>0</v>
      </c>
      <c r="B55">
        <f>'Table-R'!B80</f>
        <v>0</v>
      </c>
      <c r="C55" t="str">
        <f>'Table-R'!C80</f>
        <v>TRNSYS</v>
      </c>
      <c r="D55" t="str">
        <f>'Table-R'!F80</f>
        <v>DOE-2.2</v>
      </c>
      <c r="E55" t="str">
        <f>'Table-R'!I80</f>
        <v>DOE21E-E</v>
      </c>
      <c r="F55" t="str">
        <f>'Table-R'!L80</f>
        <v>EnergyPlus</v>
      </c>
      <c r="G55" t="str">
        <f>'Table-R'!O80</f>
        <v>CODYRUN</v>
      </c>
      <c r="H55" t="str">
        <f>'Table-R'!R80</f>
        <v>HOT3000</v>
      </c>
      <c r="I55" s="115" t="str">
        <f>'Table-R'!Z57</f>
        <v>Tested Prg</v>
      </c>
    </row>
    <row r="56" spans="1:9">
      <c r="A56">
        <f>'Table-R'!A58</f>
        <v>0</v>
      </c>
      <c r="B56" t="str">
        <f>'Table-R'!B81</f>
        <v>Case</v>
      </c>
      <c r="C56" t="s">
        <v>434</v>
      </c>
      <c r="D56" t="s">
        <v>435</v>
      </c>
      <c r="E56" t="s">
        <v>438</v>
      </c>
      <c r="F56" t="s">
        <v>548</v>
      </c>
      <c r="G56" t="s">
        <v>436</v>
      </c>
      <c r="H56" t="s">
        <v>437</v>
      </c>
      <c r="I56" s="115" t="str">
        <f>'Table-R'!Z57</f>
        <v>Tested Prg</v>
      </c>
    </row>
    <row r="57" spans="1:9">
      <c r="A57">
        <f>'Table-R'!A59</f>
        <v>0</v>
      </c>
      <c r="B57" t="s">
        <v>500</v>
      </c>
      <c r="C57">
        <f>'Table-R'!C82</f>
        <v>9635.7000000000007</v>
      </c>
      <c r="D57">
        <f>'Table-R'!F82</f>
        <v>9304</v>
      </c>
      <c r="E57">
        <f>'Table-R'!I82</f>
        <v>9394</v>
      </c>
      <c r="F57">
        <f>'Table-R'!L82</f>
        <v>10234.821717834529</v>
      </c>
      <c r="G57">
        <f>'Table-R'!O82</f>
        <v>10375</v>
      </c>
      <c r="H57">
        <f>'Table-R'!R82</f>
        <v>10392</v>
      </c>
      <c r="I57" s="115">
        <f>'Table-R'!Z82</f>
        <v>10596.29529817346</v>
      </c>
    </row>
    <row r="58" spans="1:9">
      <c r="A58">
        <f>'Table-R'!A60</f>
        <v>0</v>
      </c>
      <c r="B58" t="s">
        <v>501</v>
      </c>
      <c r="C58">
        <f>'Table-R'!C83</f>
        <v>15907</v>
      </c>
      <c r="D58">
        <f>'Table-R'!F83</f>
        <v>15139</v>
      </c>
      <c r="E58">
        <f>'Table-R'!I83</f>
        <v>15270</v>
      </c>
      <c r="F58">
        <f>'Table-R'!L83</f>
        <v>16274.837923311194</v>
      </c>
      <c r="G58">
        <f>'Table-R'!O83</f>
        <v>16112</v>
      </c>
      <c r="H58">
        <f>'Table-R'!R83</f>
        <v>16077</v>
      </c>
      <c r="I58" s="115">
        <f>'Table-R'!Z83</f>
        <v>16645.113848390782</v>
      </c>
    </row>
    <row r="59" spans="1:9">
      <c r="A59">
        <f>'Table-R'!A61</f>
        <v>0</v>
      </c>
      <c r="B59" t="s">
        <v>502</v>
      </c>
      <c r="C59">
        <f>'Table-R'!C84</f>
        <v>23147.3</v>
      </c>
      <c r="D59">
        <f>'Table-R'!F84</f>
        <v>31497</v>
      </c>
      <c r="E59">
        <f>'Table-R'!I84</f>
        <v>31503</v>
      </c>
      <c r="F59">
        <f>'Table-R'!L84</f>
        <v>22195.471166755364</v>
      </c>
      <c r="G59">
        <f>'Table-R'!O84</f>
        <v>21697</v>
      </c>
      <c r="H59">
        <f>'Table-R'!R84</f>
        <v>21929</v>
      </c>
      <c r="I59" s="115">
        <f>'Table-R'!Z84</f>
        <v>22755.867250174771</v>
      </c>
    </row>
    <row r="60" spans="1:9">
      <c r="A60">
        <f>'Table-R'!A62</f>
        <v>0</v>
      </c>
      <c r="B60" t="s">
        <v>503</v>
      </c>
      <c r="C60">
        <f>'Table-R'!C85</f>
        <v>27825.200000000001</v>
      </c>
      <c r="D60">
        <f>'Table-R'!F85</f>
        <v>26941</v>
      </c>
      <c r="E60">
        <f>'Table-R'!I85</f>
        <v>40809</v>
      </c>
      <c r="F60">
        <f>'Table-R'!L85</f>
        <v>27134.314868476751</v>
      </c>
      <c r="G60">
        <f>'Table-R'!O85</f>
        <v>28184</v>
      </c>
      <c r="H60">
        <f>'Table-R'!R85</f>
        <v>27488</v>
      </c>
      <c r="I60" s="115">
        <f>'Table-R'!Z85</f>
        <v>27596.700484402732</v>
      </c>
    </row>
    <row r="61" spans="1:9">
      <c r="A61">
        <f>'Table-R'!A63</f>
        <v>0</v>
      </c>
      <c r="B61" t="s">
        <v>504</v>
      </c>
      <c r="C61">
        <f>'Table-R'!C86</f>
        <v>24848.3</v>
      </c>
      <c r="D61">
        <f>'Table-R'!F86</f>
        <v>30451</v>
      </c>
      <c r="E61">
        <f>'Table-R'!I86</f>
        <v>36011</v>
      </c>
      <c r="F61">
        <f>'Table-R'!L86</f>
        <v>23911.241495511138</v>
      </c>
      <c r="G61">
        <f>'Table-R'!O86</f>
        <v>24225</v>
      </c>
      <c r="H61">
        <f>'Table-R'!R86</f>
        <v>23794</v>
      </c>
      <c r="I61" s="115">
        <f>'Table-R'!Z86</f>
        <v>27596.700484402732</v>
      </c>
    </row>
    <row r="62" spans="1:9">
      <c r="A62">
        <f>'Table-R'!A64</f>
        <v>0</v>
      </c>
      <c r="B62" t="s">
        <v>505</v>
      </c>
      <c r="C62">
        <f>'Table-R'!C87</f>
        <v>9751.26</v>
      </c>
      <c r="D62">
        <f>'Table-R'!F87</f>
        <v>9303</v>
      </c>
      <c r="E62">
        <f>'Table-R'!I87</f>
        <v>9393</v>
      </c>
      <c r="F62">
        <f>'Table-R'!L87</f>
        <v>10235.353160549585</v>
      </c>
      <c r="G62">
        <f>'Table-R'!O87</f>
        <v>10755</v>
      </c>
      <c r="H62">
        <f>'Table-R'!R87</f>
        <v>11603</v>
      </c>
      <c r="I62" s="115">
        <f>'Table-R'!Z87</f>
        <v>10596.867715247454</v>
      </c>
    </row>
    <row r="63" spans="1:9">
      <c r="A63">
        <f>'Table-R'!A65</f>
        <v>0</v>
      </c>
      <c r="B63" t="s">
        <v>506</v>
      </c>
      <c r="C63">
        <f>'Table-R'!C88</f>
        <v>9275.16</v>
      </c>
      <c r="D63">
        <f>'Table-R'!F88</f>
        <v>10026</v>
      </c>
      <c r="E63">
        <f>'Table-R'!I88</f>
        <v>10336</v>
      </c>
      <c r="F63">
        <f>'Table-R'!L88</f>
        <v>8520.3176358191668</v>
      </c>
      <c r="G63">
        <f>'Table-R'!O88</f>
        <v>8859</v>
      </c>
      <c r="H63">
        <f>'Table-R'!R88</f>
        <v>8934</v>
      </c>
      <c r="I63" s="115">
        <f>'Table-R'!Z88</f>
        <v>8908.3109457046012</v>
      </c>
    </row>
    <row r="64" spans="1:9">
      <c r="A64">
        <f>'Table-R'!A66</f>
        <v>0</v>
      </c>
      <c r="B64" t="s">
        <v>507</v>
      </c>
      <c r="C64">
        <f>'Table-R'!C89</f>
        <v>27075.3</v>
      </c>
      <c r="D64">
        <f>'Table-R'!F89</f>
        <v>25578</v>
      </c>
      <c r="E64">
        <f>'Table-R'!I89</f>
        <v>32396</v>
      </c>
      <c r="F64">
        <f>'Table-R'!L89</f>
        <v>26317.281802013167</v>
      </c>
      <c r="G64">
        <f>'Table-R'!O89</f>
        <v>0</v>
      </c>
      <c r="H64">
        <f>'Table-R'!R89</f>
        <v>26645</v>
      </c>
      <c r="I64" s="115">
        <f>'Table-R'!Z89</f>
        <v>22715.837179116537</v>
      </c>
    </row>
    <row r="65" spans="1:14">
      <c r="A65">
        <f>'Table-R'!A67</f>
        <v>0</v>
      </c>
      <c r="B65" t="s">
        <v>508</v>
      </c>
      <c r="C65">
        <f>'Table-R'!C90</f>
        <v>11138.9</v>
      </c>
      <c r="D65">
        <f>'Table-R'!F90</f>
        <v>9304</v>
      </c>
      <c r="E65">
        <f>'Table-R'!I90</f>
        <v>9391</v>
      </c>
      <c r="F65">
        <f>'Table-R'!L90</f>
        <v>0</v>
      </c>
      <c r="G65">
        <f>'Table-R'!O90</f>
        <v>0</v>
      </c>
      <c r="H65">
        <f>'Table-R'!R90</f>
        <v>10377</v>
      </c>
      <c r="I65" s="115">
        <f>'Table-R'!Z90</f>
        <v>10596.29529817346</v>
      </c>
      <c r="K65" s="398"/>
      <c r="L65" s="398"/>
      <c r="M65" s="398"/>
      <c r="N65" s="398"/>
    </row>
    <row r="66" spans="1:14">
      <c r="A66">
        <f>'Table-R'!A68</f>
        <v>0</v>
      </c>
      <c r="B66" t="s">
        <v>509</v>
      </c>
      <c r="C66">
        <f>'Table-R'!C91</f>
        <v>9751.0400000000009</v>
      </c>
      <c r="D66">
        <f>'Table-R'!F91</f>
        <v>9304</v>
      </c>
      <c r="E66">
        <f>'Table-R'!I91</f>
        <v>9394</v>
      </c>
      <c r="F66">
        <f>'Table-R'!L91</f>
        <v>10234.821717834473</v>
      </c>
      <c r="G66">
        <f>'Table-R'!O91</f>
        <v>0</v>
      </c>
      <c r="H66">
        <f>'Table-R'!R91</f>
        <v>10394</v>
      </c>
      <c r="I66" s="115">
        <f>'Table-R'!Z91</f>
        <v>10596.29529817346</v>
      </c>
    </row>
    <row r="67" spans="1:14">
      <c r="A67">
        <f>'Table-R'!A69</f>
        <v>0</v>
      </c>
      <c r="B67" t="s">
        <v>510</v>
      </c>
      <c r="C67">
        <f>'Table-R'!C92</f>
        <v>9635.7000000000007</v>
      </c>
      <c r="D67">
        <f>'Table-R'!F92</f>
        <v>11105</v>
      </c>
      <c r="E67">
        <f>'Table-R'!I92</f>
        <v>11101</v>
      </c>
      <c r="F67">
        <f>'Table-R'!L92</f>
        <v>11073.773911647362</v>
      </c>
      <c r="G67">
        <f>'Table-R'!O92</f>
        <v>0</v>
      </c>
      <c r="H67">
        <f>'Table-R'!R92</f>
        <v>10394</v>
      </c>
      <c r="I67" s="115">
        <f>'Table-R'!Z92</f>
        <v>11373.717900767882</v>
      </c>
    </row>
    <row r="68" spans="1:14">
      <c r="A68">
        <f>'Table-R'!A70</f>
        <v>0</v>
      </c>
      <c r="B68" t="s">
        <v>511</v>
      </c>
      <c r="C68">
        <f>'Table-R'!C93</f>
        <v>9635.7000000000007</v>
      </c>
      <c r="D68">
        <f>'Table-R'!F93</f>
        <v>9304</v>
      </c>
      <c r="E68">
        <f>'Table-R'!I93</f>
        <v>9391</v>
      </c>
      <c r="F68">
        <f>'Table-R'!L93</f>
        <v>10234.8217178345</v>
      </c>
      <c r="G68">
        <f>'Table-R'!O93</f>
        <v>0</v>
      </c>
      <c r="H68">
        <f>'Table-R'!R93</f>
        <v>10139</v>
      </c>
      <c r="I68" s="115">
        <f>'Table-R'!Z93</f>
        <v>10596.295298173616</v>
      </c>
    </row>
    <row r="69" spans="1:14">
      <c r="A69">
        <f>'Table-R'!A71</f>
        <v>0</v>
      </c>
      <c r="B69" t="s">
        <v>512</v>
      </c>
      <c r="C69">
        <f>'Table-R'!C94</f>
        <v>7965.46</v>
      </c>
      <c r="D69">
        <f>'Table-R'!F94</f>
        <v>7733</v>
      </c>
      <c r="E69">
        <f>'Table-R'!I94</f>
        <v>7733</v>
      </c>
      <c r="F69">
        <f>'Table-R'!L94</f>
        <v>7838.7203372169997</v>
      </c>
      <c r="G69">
        <f>'Table-R'!O94</f>
        <v>7805</v>
      </c>
      <c r="H69">
        <f>'Table-R'!R94</f>
        <v>7762</v>
      </c>
      <c r="I69" s="115">
        <f>'Table-R'!Z94</f>
        <v>7908.9775784557996</v>
      </c>
    </row>
    <row r="70" spans="1:14">
      <c r="A70">
        <f>'Table-R'!A72</f>
        <v>0</v>
      </c>
      <c r="B70" t="s">
        <v>526</v>
      </c>
      <c r="C70">
        <f>'Table-R'!C95</f>
        <v>8892.56</v>
      </c>
      <c r="D70">
        <f>'Table-R'!F95</f>
        <v>8723</v>
      </c>
      <c r="E70">
        <f>'Table-R'!I95</f>
        <v>8723</v>
      </c>
      <c r="F70">
        <f>'Table-R'!L95</f>
        <v>8954.7918008669731</v>
      </c>
      <c r="G70">
        <f>'Table-R'!O95</f>
        <v>8850</v>
      </c>
      <c r="H70">
        <f>'Table-R'!R95</f>
        <v>8874</v>
      </c>
      <c r="I70" s="115">
        <f>'Table-R'!Z95</f>
        <v>9048.2118954287907</v>
      </c>
    </row>
    <row r="71" spans="1:14">
      <c r="A71">
        <f>'Table-R'!A73</f>
        <v>0</v>
      </c>
      <c r="B71" t="s">
        <v>514</v>
      </c>
      <c r="C71">
        <f>'Table-R'!C96</f>
        <v>7913.7</v>
      </c>
      <c r="D71">
        <f>'Table-R'!F96</f>
        <v>7785</v>
      </c>
      <c r="E71">
        <f>'Table-R'!I96</f>
        <v>7785</v>
      </c>
      <c r="F71">
        <f>'Table-R'!L96</f>
        <v>7698.5341556048888</v>
      </c>
      <c r="G71">
        <f>'Table-R'!O96</f>
        <v>7726</v>
      </c>
      <c r="H71">
        <f>'Table-R'!R96</f>
        <v>7964</v>
      </c>
      <c r="I71" s="115">
        <f>'Table-R'!Z96</f>
        <v>7785.2374354168951</v>
      </c>
    </row>
    <row r="72" spans="1:14">
      <c r="A72">
        <f>'Table-R'!A74</f>
        <v>0</v>
      </c>
      <c r="B72" t="s">
        <v>515</v>
      </c>
      <c r="C72">
        <f>'Table-R'!C97</f>
        <v>7906.7</v>
      </c>
      <c r="D72">
        <f>'Table-R'!F97</f>
        <v>7760</v>
      </c>
      <c r="E72">
        <f>'Table-R'!I97</f>
        <v>7760</v>
      </c>
      <c r="F72">
        <f>'Table-R'!L97</f>
        <v>7769.7702360302783</v>
      </c>
      <c r="G72">
        <f>'Table-R'!O97</f>
        <v>7743</v>
      </c>
      <c r="H72">
        <f>'Table-R'!R97</f>
        <v>7745</v>
      </c>
      <c r="I72" s="115">
        <f>'Table-R'!Z97</f>
        <v>7850.1813418618249</v>
      </c>
    </row>
    <row r="73" spans="1:14">
      <c r="A73">
        <f>'Table-R'!A75</f>
        <v>0</v>
      </c>
      <c r="B73" t="s">
        <v>516</v>
      </c>
      <c r="C73">
        <f>'Table-R'!C98</f>
        <v>8037.07</v>
      </c>
      <c r="D73">
        <f>'Table-R'!F98</f>
        <v>7663</v>
      </c>
      <c r="E73">
        <f>'Table-R'!I98</f>
        <v>7663</v>
      </c>
      <c r="F73">
        <f>'Table-R'!L98</f>
        <v>7947.3919267814717</v>
      </c>
      <c r="G73">
        <f>'Table-R'!O98</f>
        <v>7938</v>
      </c>
      <c r="H73">
        <f>'Table-R'!R98</f>
        <v>7820</v>
      </c>
      <c r="I73" s="115">
        <f>'Table-R'!Z98</f>
        <v>8006.5357830712182</v>
      </c>
    </row>
    <row r="74" spans="1:14">
      <c r="A74">
        <f>'Table-R'!A76</f>
        <v>0</v>
      </c>
      <c r="B74" t="s">
        <v>517</v>
      </c>
      <c r="C74">
        <f>'Table-R'!C99</f>
        <v>1.6431299999999999E-11</v>
      </c>
      <c r="D74">
        <f>'Table-R'!F99</f>
        <v>0</v>
      </c>
      <c r="E74">
        <f>'Table-R'!I99</f>
        <v>0</v>
      </c>
      <c r="F74">
        <f>'Table-R'!L99</f>
        <v>1.058729622971214</v>
      </c>
      <c r="G74">
        <f>'Table-R'!O99</f>
        <v>179</v>
      </c>
      <c r="H74">
        <f>'Table-R'!R99</f>
        <v>35.9</v>
      </c>
      <c r="I74" s="115">
        <f>'Table-R'!Z99</f>
        <v>5.4569682106375694E-12</v>
      </c>
    </row>
    <row r="75" spans="1:14">
      <c r="A75">
        <f>'Table-R'!A77</f>
        <v>0</v>
      </c>
      <c r="B75" t="s">
        <v>518</v>
      </c>
      <c r="C75">
        <f>'Table-R'!C100</f>
        <v>627.18600000000004</v>
      </c>
      <c r="D75">
        <f>'Table-R'!F100</f>
        <v>0</v>
      </c>
      <c r="E75">
        <f>'Table-R'!I100</f>
        <v>0</v>
      </c>
      <c r="F75">
        <f>'Table-R'!L100</f>
        <v>1654.9514186530416</v>
      </c>
      <c r="G75">
        <f>'Table-R'!O100</f>
        <v>845</v>
      </c>
      <c r="H75">
        <f>'Table-R'!R100</f>
        <v>1181</v>
      </c>
      <c r="I75" s="115">
        <f>'Table-R'!Z100</f>
        <v>3.637978807091713E-12</v>
      </c>
    </row>
    <row r="76" spans="1:14">
      <c r="A76">
        <f>'Table-R'!A78</f>
        <v>0</v>
      </c>
      <c r="B76" t="s">
        <v>519</v>
      </c>
      <c r="C76">
        <f>'Table-R'!C101</f>
        <v>1.81188E-11</v>
      </c>
      <c r="D76">
        <f>'Table-R'!F101</f>
        <v>0</v>
      </c>
      <c r="E76">
        <f>'Table-R'!I101</f>
        <v>0</v>
      </c>
      <c r="F76">
        <f>'Table-R'!L101</f>
        <v>8.2784228854709169E-12</v>
      </c>
      <c r="G76">
        <f>'Table-R'!O101</f>
        <v>4</v>
      </c>
      <c r="H76">
        <f>'Table-R'!R101</f>
        <v>0</v>
      </c>
      <c r="I76" s="115">
        <f>'Table-R'!Z101</f>
        <v>1.2732925824820995E-11</v>
      </c>
    </row>
    <row r="77" spans="1:14">
      <c r="A77">
        <f>'Table-R'!A79</f>
        <v>0</v>
      </c>
      <c r="B77" t="str">
        <f>'Table-R'!B31</f>
        <v>Senstible + Latent Coil Load (Wh,th)</v>
      </c>
      <c r="C77">
        <f>'Table-R'!C31</f>
        <v>0</v>
      </c>
      <c r="D77">
        <f>'Table-R'!F31</f>
        <v>0</v>
      </c>
      <c r="E77">
        <f>'Table-R'!I31</f>
        <v>0</v>
      </c>
      <c r="F77">
        <f>'Table-R'!L31</f>
        <v>0</v>
      </c>
      <c r="G77">
        <f>'Table-R'!O31</f>
        <v>0</v>
      </c>
      <c r="H77">
        <f>'Table-R'!R31</f>
        <v>0</v>
      </c>
      <c r="I77" s="115">
        <f>'Table-R'!Z79</f>
        <v>0</v>
      </c>
    </row>
    <row r="78" spans="1:14">
      <c r="A78">
        <f>'Table-R'!A80</f>
        <v>0</v>
      </c>
      <c r="B78">
        <f>'Table-R'!B32</f>
        <v>0</v>
      </c>
      <c r="C78" t="str">
        <f>'Table-R'!C32</f>
        <v>TRNSYS</v>
      </c>
      <c r="D78" t="str">
        <f>'Table-R'!F32</f>
        <v>DOE-2.2</v>
      </c>
      <c r="E78" t="str">
        <f>'Table-R'!I32</f>
        <v>DOE21E-E</v>
      </c>
      <c r="F78" t="str">
        <f>'Table-R'!L32</f>
        <v>EnergyPlus</v>
      </c>
      <c r="G78" t="str">
        <f>'Table-R'!O32</f>
        <v>CODYRUN</v>
      </c>
      <c r="H78" t="str">
        <f>'Table-R'!R32</f>
        <v>HOT3000</v>
      </c>
      <c r="I78" s="115" t="str">
        <f>'Table-R'!Z80</f>
        <v>Tested Prg</v>
      </c>
    </row>
    <row r="79" spans="1:14">
      <c r="A79">
        <f>'Table-R'!A81</f>
        <v>0</v>
      </c>
      <c r="B79" t="str">
        <f>'Table-R'!B33</f>
        <v>Case</v>
      </c>
      <c r="C79" t="s">
        <v>434</v>
      </c>
      <c r="D79" t="s">
        <v>435</v>
      </c>
      <c r="E79" t="s">
        <v>438</v>
      </c>
      <c r="F79" t="s">
        <v>548</v>
      </c>
      <c r="G79" t="s">
        <v>436</v>
      </c>
      <c r="H79" t="s">
        <v>437</v>
      </c>
      <c r="I79" s="115" t="str">
        <f>'Table-R'!Z80</f>
        <v>Tested Prg</v>
      </c>
    </row>
    <row r="80" spans="1:14">
      <c r="A80">
        <f>'Table-R'!A82</f>
        <v>0</v>
      </c>
      <c r="B80" t="s">
        <v>500</v>
      </c>
      <c r="C80">
        <f>'Table-R'!C34</f>
        <v>32174.05</v>
      </c>
      <c r="D80">
        <f>'Table-R'!F34</f>
        <v>31401</v>
      </c>
      <c r="E80">
        <f>'Table-R'!I34</f>
        <v>31455</v>
      </c>
      <c r="F80">
        <f>'Table-R'!L34</f>
        <v>32733.255596879997</v>
      </c>
      <c r="G80">
        <f>'Table-R'!O34</f>
        <v>32502</v>
      </c>
      <c r="H80">
        <f>'Table-R'!R34</f>
        <v>32072</v>
      </c>
      <c r="I80" s="115">
        <f>'Table-R'!Z34</f>
        <v>33059.131596184387</v>
      </c>
    </row>
    <row r="81" spans="1:9">
      <c r="A81">
        <f>'Table-R'!A83</f>
        <v>0</v>
      </c>
      <c r="B81" t="s">
        <v>501</v>
      </c>
      <c r="C81">
        <f>'Table-R'!C35</f>
        <v>37328</v>
      </c>
      <c r="D81">
        <f>'Table-R'!F35</f>
        <v>36750</v>
      </c>
      <c r="E81">
        <f>'Table-R'!I35</f>
        <v>37033</v>
      </c>
      <c r="F81">
        <f>'Table-R'!L35</f>
        <v>37126.479468571393</v>
      </c>
      <c r="G81">
        <f>'Table-R'!O35</f>
        <v>37261</v>
      </c>
      <c r="H81">
        <f>'Table-R'!R35</f>
        <v>36991</v>
      </c>
      <c r="I81" s="115">
        <f>'Table-R'!Z35</f>
        <v>37373.129739375217</v>
      </c>
    </row>
    <row r="82" spans="1:9">
      <c r="A82">
        <f>'Table-R'!A84</f>
        <v>0</v>
      </c>
      <c r="B82" t="s">
        <v>502</v>
      </c>
      <c r="C82">
        <f>'Table-R'!C36</f>
        <v>40317.599999999999</v>
      </c>
      <c r="D82">
        <f>'Table-R'!F36</f>
        <v>53813</v>
      </c>
      <c r="E82">
        <f>'Table-R'!I36</f>
        <v>53823</v>
      </c>
      <c r="F82">
        <f>'Table-R'!L36</f>
        <v>39765.182849620003</v>
      </c>
      <c r="G82">
        <f>'Table-R'!O36</f>
        <v>39904</v>
      </c>
      <c r="H82">
        <f>'Table-R'!R36</f>
        <v>39920</v>
      </c>
      <c r="I82" s="115">
        <f>'Table-R'!Z36</f>
        <v>40096.66450346692</v>
      </c>
    </row>
    <row r="83" spans="1:9">
      <c r="A83">
        <f>'Table-R'!A85</f>
        <v>0</v>
      </c>
      <c r="B83" t="s">
        <v>503</v>
      </c>
      <c r="C83">
        <f>'Table-R'!C37</f>
        <v>43492</v>
      </c>
      <c r="D83">
        <f>'Table-R'!F37</f>
        <v>43628</v>
      </c>
      <c r="E83">
        <f>'Table-R'!I37</f>
        <v>64572</v>
      </c>
      <c r="F83">
        <f>'Table-R'!L37</f>
        <v>43445.080810040832</v>
      </c>
      <c r="G83">
        <f>'Table-R'!O37</f>
        <v>43978</v>
      </c>
      <c r="H83">
        <f>'Table-R'!R37</f>
        <v>42415</v>
      </c>
      <c r="I83" s="115">
        <f>'Table-R'!Z37</f>
        <v>43597.944904315256</v>
      </c>
    </row>
    <row r="84" spans="1:9">
      <c r="A84">
        <f>'Table-R'!A86</f>
        <v>0</v>
      </c>
      <c r="B84" t="s">
        <v>504</v>
      </c>
      <c r="C84">
        <f>'Table-R'!C38</f>
        <v>41651.699999999997</v>
      </c>
      <c r="D84">
        <f>'Table-R'!F38</f>
        <v>50819</v>
      </c>
      <c r="E84">
        <f>'Table-R'!I38</f>
        <v>59549</v>
      </c>
      <c r="F84">
        <f>'Table-R'!L38</f>
        <v>41328.273605188333</v>
      </c>
      <c r="G84">
        <f>'Table-R'!O38</f>
        <v>41366</v>
      </c>
      <c r="H84">
        <f>'Table-R'!R38</f>
        <v>41132</v>
      </c>
      <c r="I84" s="115">
        <f>'Table-R'!Z38</f>
        <v>43597.944904315256</v>
      </c>
    </row>
    <row r="85" spans="1:9">
      <c r="A85">
        <f>'Table-R'!A87</f>
        <v>0</v>
      </c>
      <c r="B85" t="s">
        <v>505</v>
      </c>
      <c r="C85">
        <f>'Table-R'!C39</f>
        <v>32091.73</v>
      </c>
      <c r="D85">
        <f>'Table-R'!F39</f>
        <v>31401</v>
      </c>
      <c r="E85">
        <f>'Table-R'!I39</f>
        <v>31454</v>
      </c>
      <c r="F85">
        <f>'Table-R'!L39</f>
        <v>32733.264971190001</v>
      </c>
      <c r="G85">
        <f>'Table-R'!O39</f>
        <v>32502</v>
      </c>
      <c r="H85">
        <f>'Table-R'!R39</f>
        <v>32077</v>
      </c>
      <c r="I85" s="115">
        <f>'Table-R'!Z39</f>
        <v>33059.098195552026</v>
      </c>
    </row>
    <row r="86" spans="1:9">
      <c r="A86">
        <f>'Table-R'!A88</f>
        <v>0</v>
      </c>
      <c r="B86" t="s">
        <v>506</v>
      </c>
      <c r="C86">
        <f>'Table-R'!C40</f>
        <v>38857.160000000003</v>
      </c>
      <c r="D86">
        <f>'Table-R'!F40</f>
        <v>40613</v>
      </c>
      <c r="E86">
        <f>'Table-R'!I40</f>
        <v>41019</v>
      </c>
      <c r="F86">
        <f>'Table-R'!L40</f>
        <v>38459.728186112501</v>
      </c>
      <c r="G86">
        <f>'Table-R'!O40</f>
        <v>38322</v>
      </c>
      <c r="H86">
        <f>'Table-R'!R40</f>
        <v>38451</v>
      </c>
      <c r="I86" s="115">
        <f>'Table-R'!Z40</f>
        <v>38692.080186578118</v>
      </c>
    </row>
    <row r="87" spans="1:9">
      <c r="A87">
        <f>'Table-R'!A89</f>
        <v>0</v>
      </c>
      <c r="B87" t="s">
        <v>507</v>
      </c>
      <c r="C87">
        <f>'Table-R'!C41</f>
        <v>41178.6</v>
      </c>
      <c r="D87">
        <f>'Table-R'!F41</f>
        <v>40543</v>
      </c>
      <c r="E87">
        <f>'Table-R'!I41</f>
        <v>49838</v>
      </c>
      <c r="F87">
        <f>'Table-R'!L41</f>
        <v>40728.142203556665</v>
      </c>
      <c r="G87">
        <f>'Table-R'!O41</f>
        <v>0</v>
      </c>
      <c r="H87">
        <f>'Table-R'!R41</f>
        <v>40774</v>
      </c>
      <c r="I87" s="115">
        <f>'Table-R'!Z41</f>
        <v>39122.29538524407</v>
      </c>
    </row>
    <row r="88" spans="1:9">
      <c r="A88">
        <f>'Table-R'!A90</f>
        <v>0</v>
      </c>
      <c r="B88" t="s">
        <v>508</v>
      </c>
      <c r="C88">
        <f>'Table-R'!C42</f>
        <v>32091.73</v>
      </c>
      <c r="D88">
        <f>'Table-R'!F42</f>
        <v>31401</v>
      </c>
      <c r="E88">
        <f>'Table-R'!I42</f>
        <v>31455</v>
      </c>
      <c r="F88">
        <f>'Table-R'!L42</f>
        <v>0</v>
      </c>
      <c r="G88">
        <f>'Table-R'!O42</f>
        <v>0</v>
      </c>
      <c r="H88">
        <f>'Table-R'!R42</f>
        <v>32073</v>
      </c>
      <c r="I88" s="115">
        <f>'Table-R'!Z42</f>
        <v>33059.131596184387</v>
      </c>
    </row>
    <row r="89" spans="1:9">
      <c r="A89">
        <f>'Table-R'!A91</f>
        <v>0</v>
      </c>
      <c r="B89" t="s">
        <v>509</v>
      </c>
      <c r="C89">
        <f>'Table-R'!C43</f>
        <v>32174.05</v>
      </c>
      <c r="D89">
        <f>'Table-R'!F43</f>
        <v>31401</v>
      </c>
      <c r="E89">
        <f>'Table-R'!I43</f>
        <v>31455</v>
      </c>
      <c r="F89">
        <f>'Table-R'!L43</f>
        <v>32733.255596879997</v>
      </c>
      <c r="G89">
        <f>'Table-R'!O43</f>
        <v>0</v>
      </c>
      <c r="H89">
        <f>'Table-R'!R43</f>
        <v>32072</v>
      </c>
      <c r="I89" s="115">
        <f>'Table-R'!Z43</f>
        <v>33059.131596184387</v>
      </c>
    </row>
    <row r="90" spans="1:9">
      <c r="A90">
        <f>'Table-R'!A92</f>
        <v>0</v>
      </c>
      <c r="B90" t="s">
        <v>510</v>
      </c>
      <c r="C90">
        <f>'Table-R'!C44</f>
        <v>32174.05</v>
      </c>
      <c r="D90">
        <f>'Table-R'!F44</f>
        <v>31401</v>
      </c>
      <c r="E90">
        <f>'Table-R'!I44</f>
        <v>31455</v>
      </c>
      <c r="F90">
        <f>'Table-R'!L44</f>
        <v>32733.255596879444</v>
      </c>
      <c r="G90">
        <f>'Table-R'!O44</f>
        <v>0</v>
      </c>
      <c r="H90">
        <f>'Table-R'!R44</f>
        <v>32072</v>
      </c>
      <c r="I90" s="115">
        <f>'Table-R'!Z44</f>
        <v>33059.131596184176</v>
      </c>
    </row>
    <row r="91" spans="1:9">
      <c r="A91">
        <f>'Table-R'!A93</f>
        <v>0</v>
      </c>
      <c r="B91" t="s">
        <v>511</v>
      </c>
      <c r="C91">
        <f>'Table-R'!C45</f>
        <v>32174.05</v>
      </c>
      <c r="D91">
        <f>'Table-R'!F45</f>
        <v>31401</v>
      </c>
      <c r="E91">
        <f>'Table-R'!I45</f>
        <v>31455</v>
      </c>
      <c r="F91">
        <f>'Table-R'!L45</f>
        <v>32733.255596879721</v>
      </c>
      <c r="G91">
        <f>'Table-R'!O45</f>
        <v>0</v>
      </c>
      <c r="H91">
        <f>'Table-R'!R45</f>
        <v>31777</v>
      </c>
      <c r="I91" s="115">
        <f>'Table-R'!Z45</f>
        <v>33059.131596184452</v>
      </c>
    </row>
    <row r="92" spans="1:9">
      <c r="A92">
        <f>'Table-R'!A94</f>
        <v>0</v>
      </c>
      <c r="B92" t="s">
        <v>512</v>
      </c>
      <c r="C92">
        <f>'Table-R'!C46</f>
        <v>27485.51</v>
      </c>
      <c r="D92">
        <f>'Table-R'!F46</f>
        <v>27707</v>
      </c>
      <c r="E92">
        <f>'Table-R'!I46</f>
        <v>27706</v>
      </c>
      <c r="F92">
        <f>'Table-R'!L46</f>
        <v>27646.425616607528</v>
      </c>
      <c r="G92">
        <f>'Table-R'!O46</f>
        <v>26567</v>
      </c>
      <c r="H92">
        <f>'Table-R'!R46</f>
        <v>27555</v>
      </c>
      <c r="I92" s="115">
        <f>'Table-R'!Z46</f>
        <v>27656.384975967103</v>
      </c>
    </row>
    <row r="93" spans="1:9">
      <c r="A93">
        <f>'Table-R'!A95</f>
        <v>0</v>
      </c>
      <c r="B93" t="s">
        <v>526</v>
      </c>
      <c r="C93">
        <f>'Table-R'!C47</f>
        <v>30593.05</v>
      </c>
      <c r="D93">
        <f>'Table-R'!F47</f>
        <v>31188</v>
      </c>
      <c r="E93">
        <f>'Table-R'!I47</f>
        <v>31188</v>
      </c>
      <c r="F93">
        <f>'Table-R'!L47</f>
        <v>31177.750996972223</v>
      </c>
      <c r="G93">
        <f>'Table-R'!O47</f>
        <v>29948</v>
      </c>
      <c r="H93">
        <f>'Table-R'!R47</f>
        <v>31097</v>
      </c>
      <c r="I93" s="115">
        <f>'Table-R'!Z47</f>
        <v>31194.489709234629</v>
      </c>
    </row>
    <row r="94" spans="1:9">
      <c r="A94">
        <f>'Table-R'!A96</f>
        <v>0</v>
      </c>
      <c r="B94" t="s">
        <v>514</v>
      </c>
      <c r="C94">
        <f>'Table-R'!C48</f>
        <v>27329.599999999999</v>
      </c>
      <c r="D94">
        <f>'Table-R'!F48</f>
        <v>27878</v>
      </c>
      <c r="E94">
        <f>'Table-R'!I48</f>
        <v>27878</v>
      </c>
      <c r="F94">
        <f>'Table-R'!L48</f>
        <v>27652.695428857136</v>
      </c>
      <c r="G94">
        <f>'Table-R'!O48</f>
        <v>26675</v>
      </c>
      <c r="H94">
        <f>'Table-R'!R48</f>
        <v>28343</v>
      </c>
      <c r="I94" s="115">
        <f>'Table-R'!Z48</f>
        <v>27731.138064104824</v>
      </c>
    </row>
    <row r="95" spans="1:9">
      <c r="A95">
        <f>'Table-R'!A97</f>
        <v>0</v>
      </c>
      <c r="B95" t="s">
        <v>515</v>
      </c>
      <c r="C95">
        <f>'Table-R'!C49</f>
        <v>27383.59</v>
      </c>
      <c r="D95">
        <f>'Table-R'!F49</f>
        <v>27868</v>
      </c>
      <c r="E95">
        <f>'Table-R'!I49</f>
        <v>27866</v>
      </c>
      <c r="F95">
        <f>'Table-R'!L49</f>
        <v>27658.791782768196</v>
      </c>
      <c r="G95">
        <f>'Table-R'!O49</f>
        <v>26514</v>
      </c>
      <c r="H95">
        <f>'Table-R'!R49</f>
        <v>27636</v>
      </c>
      <c r="I95" s="115">
        <f>'Table-R'!Z49</f>
        <v>27698.350646599745</v>
      </c>
    </row>
    <row r="96" spans="1:9">
      <c r="A96">
        <f>'Table-R'!A98</f>
        <v>0</v>
      </c>
      <c r="B96" t="s">
        <v>516</v>
      </c>
      <c r="C96">
        <f>'Table-R'!C50</f>
        <v>27739.77</v>
      </c>
      <c r="D96">
        <f>'Table-R'!F50</f>
        <v>27466</v>
      </c>
      <c r="E96">
        <f>'Table-R'!I50</f>
        <v>27466</v>
      </c>
      <c r="F96">
        <f>'Table-R'!L50</f>
        <v>27576.513708109</v>
      </c>
      <c r="G96">
        <f>'Table-R'!O50</f>
        <v>26683</v>
      </c>
      <c r="H96">
        <f>'Table-R'!R50</f>
        <v>27462</v>
      </c>
      <c r="I96" s="115">
        <f>'Table-R'!Z50</f>
        <v>27564.79756733809</v>
      </c>
    </row>
    <row r="97" spans="1:16">
      <c r="A97">
        <f>'Table-R'!A99</f>
        <v>0</v>
      </c>
      <c r="B97" t="s">
        <v>517</v>
      </c>
      <c r="C97">
        <f>'Table-R'!C51</f>
        <v>19834.099999999999</v>
      </c>
      <c r="D97">
        <f>'Table-R'!F51</f>
        <v>19576</v>
      </c>
      <c r="E97">
        <f>'Table-R'!I51</f>
        <v>19575</v>
      </c>
      <c r="F97">
        <f>'Table-R'!L51</f>
        <v>19638.765670699806</v>
      </c>
      <c r="G97">
        <f>'Table-R'!O51</f>
        <v>18776</v>
      </c>
      <c r="H97">
        <f>'Table-R'!R51</f>
        <v>19626</v>
      </c>
      <c r="I97" s="115">
        <f>'Table-R'!Z51</f>
        <v>19688.516857994</v>
      </c>
    </row>
    <row r="98" spans="1:16">
      <c r="A98">
        <f>'Table-R'!A100</f>
        <v>0</v>
      </c>
      <c r="B98" t="s">
        <v>518</v>
      </c>
      <c r="C98">
        <f>'Table-R'!C52</f>
        <v>19575</v>
      </c>
      <c r="D98">
        <f>'Table-R'!F52</f>
        <v>19766</v>
      </c>
      <c r="E98">
        <f>'Table-R'!I52</f>
        <v>19766</v>
      </c>
      <c r="F98">
        <f>'Table-R'!L52</f>
        <v>19726.320024435558</v>
      </c>
      <c r="G98">
        <f>'Table-R'!O52</f>
        <v>18794</v>
      </c>
      <c r="H98">
        <f>'Table-R'!R52</f>
        <v>19799</v>
      </c>
      <c r="I98" s="115">
        <f>'Table-R'!Z52</f>
        <v>19820.563697124348</v>
      </c>
    </row>
    <row r="99" spans="1:16">
      <c r="A99">
        <f>'Table-R'!A101</f>
        <v>0</v>
      </c>
      <c r="B99" t="s">
        <v>519</v>
      </c>
      <c r="C99">
        <f>'Table-R'!C53</f>
        <v>20075.2</v>
      </c>
      <c r="D99">
        <f>'Table-R'!F53</f>
        <v>19475</v>
      </c>
      <c r="E99">
        <f>'Table-R'!I53</f>
        <v>19474</v>
      </c>
      <c r="F99">
        <f>'Table-R'!L53</f>
        <v>19539.708108324583</v>
      </c>
      <c r="G99">
        <f>'Table-R'!O53</f>
        <v>18764</v>
      </c>
      <c r="H99">
        <f>'Table-R'!R53</f>
        <v>19497</v>
      </c>
      <c r="I99" s="115">
        <f>'Table-R'!Z53</f>
        <v>19570.147792494645</v>
      </c>
    </row>
    <row r="100" spans="1:16">
      <c r="A100">
        <f>'Table-R'!A102</f>
        <v>0</v>
      </c>
      <c r="B100" t="str">
        <f>'Table-R'!B102</f>
        <v xml:space="preserve"> * ABS[ (Max-Min) / (Mean of Example Simulation Results) ]</v>
      </c>
      <c r="C100">
        <f>'Table-R'!C102</f>
        <v>0</v>
      </c>
      <c r="D100">
        <f>'Table-R'!F102</f>
        <v>0</v>
      </c>
      <c r="E100">
        <f>'Table-R'!I102</f>
        <v>0</v>
      </c>
      <c r="F100">
        <f>'Table-R'!L102</f>
        <v>0</v>
      </c>
      <c r="G100">
        <f>'Table-R'!O102</f>
        <v>0</v>
      </c>
      <c r="H100">
        <f>'Table-R'!R102</f>
        <v>0</v>
      </c>
      <c r="I100" s="115">
        <f>'Table-R'!Z102</f>
        <v>0</v>
      </c>
    </row>
    <row r="101" spans="1:16">
      <c r="A101" t="e">
        <f>'Table-R'!#REF!</f>
        <v>#REF!</v>
      </c>
      <c r="B101" t="e">
        <f>'Table-R'!#REF!</f>
        <v>#REF!</v>
      </c>
      <c r="I101" s="115" t="e">
        <f>'Table-R'!#REF!</f>
        <v>#REF!</v>
      </c>
      <c r="K101" s="450"/>
      <c r="L101" s="450"/>
      <c r="M101" s="450"/>
      <c r="N101" s="450"/>
      <c r="P101" s="119"/>
    </row>
    <row r="102" spans="1:16">
      <c r="A102" t="e">
        <f>'Table-R'!#REF!</f>
        <v>#REF!</v>
      </c>
      <c r="B102" t="e">
        <f>'Table-R'!#REF!</f>
        <v>#REF!</v>
      </c>
      <c r="I102" s="115" t="e">
        <f>'Table-R'!#REF!</f>
        <v>#REF!</v>
      </c>
      <c r="K102" s="119"/>
      <c r="L102" s="119"/>
      <c r="M102" s="119"/>
      <c r="N102" s="119"/>
      <c r="O102" s="119"/>
      <c r="P102" s="451"/>
    </row>
    <row r="103" spans="1:16">
      <c r="A103" t="e">
        <f>'Table-R'!#REF!</f>
        <v>#REF!</v>
      </c>
      <c r="B103" t="e">
        <f>'Table-R'!#REF!</f>
        <v>#REF!</v>
      </c>
      <c r="I103" s="115" t="e">
        <f>'Table-R'!#REF!</f>
        <v>#REF!</v>
      </c>
      <c r="K103" s="119"/>
      <c r="L103" s="119"/>
      <c r="M103" s="119"/>
      <c r="N103" s="119"/>
      <c r="O103" s="119"/>
      <c r="P103" s="451"/>
    </row>
    <row r="104" spans="1:16">
      <c r="A104" t="e">
        <f>'Table-R'!#REF!</f>
        <v>#REF!</v>
      </c>
      <c r="B104" t="e">
        <f>'Table-R'!#REF!</f>
        <v>#REF!</v>
      </c>
      <c r="I104" s="115" t="e">
        <f>'Table-R'!#REF!</f>
        <v>#REF!</v>
      </c>
      <c r="K104" s="119"/>
      <c r="L104" s="119"/>
      <c r="M104" s="119"/>
      <c r="N104" s="119"/>
      <c r="O104" s="119"/>
      <c r="P104" s="452"/>
    </row>
    <row r="105" spans="1:16">
      <c r="A105" t="e">
        <f>'Table-R'!#REF!</f>
        <v>#REF!</v>
      </c>
      <c r="B105" t="e">
        <f>'Table-R'!#REF!</f>
        <v>#REF!</v>
      </c>
      <c r="I105" s="115" t="e">
        <f>'Table-R'!#REF!</f>
        <v>#REF!</v>
      </c>
      <c r="K105" s="119"/>
      <c r="L105" s="119"/>
      <c r="M105" s="119"/>
      <c r="N105" s="119"/>
      <c r="O105" s="119"/>
      <c r="P105" s="452"/>
    </row>
    <row r="106" spans="1:16">
      <c r="A106" t="e">
        <f>'Table-R'!#REF!</f>
        <v>#REF!</v>
      </c>
      <c r="B106" t="e">
        <f>'Table-R'!#REF!</f>
        <v>#REF!</v>
      </c>
      <c r="I106" s="115" t="e">
        <f>'Table-R'!#REF!</f>
        <v>#REF!</v>
      </c>
      <c r="K106" s="119"/>
      <c r="L106" s="119"/>
      <c r="M106" s="119"/>
      <c r="N106" s="119"/>
      <c r="O106" s="119"/>
      <c r="P106" s="451"/>
    </row>
    <row r="107" spans="1:16">
      <c r="A107" t="e">
        <f>'Table-R'!#REF!</f>
        <v>#REF!</v>
      </c>
      <c r="B107" t="e">
        <f>'Table-R'!#REF!</f>
        <v>#REF!</v>
      </c>
      <c r="I107" s="115" t="e">
        <f>'Table-R'!#REF!</f>
        <v>#REF!</v>
      </c>
      <c r="K107" s="450"/>
      <c r="L107" s="450"/>
      <c r="M107" s="450"/>
      <c r="N107" s="450"/>
    </row>
    <row r="108" spans="1:16">
      <c r="A108" t="e">
        <f>'Table-R'!#REF!</f>
        <v>#REF!</v>
      </c>
      <c r="B108" t="e">
        <f>'Table-R'!#REF!</f>
        <v>#REF!</v>
      </c>
      <c r="I108" s="115" t="e">
        <f>'Table-R'!#REF!</f>
        <v>#REF!</v>
      </c>
      <c r="K108" s="119"/>
      <c r="L108" s="119"/>
      <c r="M108" s="119"/>
      <c r="N108" s="119"/>
      <c r="O108" s="119"/>
      <c r="P108" s="451"/>
    </row>
    <row r="109" spans="1:16">
      <c r="A109" t="e">
        <f>'Table-R'!#REF!</f>
        <v>#REF!</v>
      </c>
      <c r="B109" t="e">
        <f>'Table-R'!#REF!</f>
        <v>#REF!</v>
      </c>
      <c r="I109" s="115" t="e">
        <f>'Table-R'!#REF!</f>
        <v>#REF!</v>
      </c>
      <c r="K109" s="119"/>
      <c r="L109" s="119"/>
      <c r="M109" s="119"/>
      <c r="N109" s="119"/>
      <c r="O109" s="119"/>
      <c r="P109" s="451"/>
    </row>
    <row r="110" spans="1:16">
      <c r="A110" t="e">
        <f>'Table-R'!#REF!</f>
        <v>#REF!</v>
      </c>
      <c r="B110" t="e">
        <f>'Table-R'!#REF!</f>
        <v>#REF!</v>
      </c>
      <c r="I110" s="115" t="e">
        <f>'Table-R'!#REF!</f>
        <v>#REF!</v>
      </c>
      <c r="P110" s="452"/>
    </row>
    <row r="111" spans="1:16">
      <c r="A111">
        <f>'Table-R'!A103</f>
        <v>0</v>
      </c>
      <c r="B111" t="str">
        <f>'Table-R'!B103</f>
        <v>Table B16.5.2-12.  Hourly Integrated Maxima and Minima (COP2)</v>
      </c>
      <c r="I111" s="115">
        <f>'Table-R'!Z103</f>
        <v>0</v>
      </c>
      <c r="P111" s="451"/>
    </row>
    <row r="112" spans="1:16">
      <c r="A112">
        <f>'Table-R'!A104</f>
        <v>0</v>
      </c>
      <c r="B112" t="str">
        <f>'Table-R'!B104</f>
        <v>Maximum COP2</v>
      </c>
      <c r="C112">
        <f>'Table-R'!J104</f>
        <v>0</v>
      </c>
      <c r="D112">
        <f>'Table-R'!F104</f>
        <v>0</v>
      </c>
      <c r="E112">
        <f>'Table-R'!I104</f>
        <v>0</v>
      </c>
      <c r="F112">
        <f>'Table-R'!L104</f>
        <v>0</v>
      </c>
      <c r="G112">
        <f>'Table-R'!O104</f>
        <v>0</v>
      </c>
      <c r="H112">
        <f>'Table-R'!R104</f>
        <v>0</v>
      </c>
      <c r="I112" s="115">
        <f>'Table-R'!Z104</f>
        <v>0</v>
      </c>
    </row>
    <row r="113" spans="1:9">
      <c r="A113">
        <f>'Table-R'!A105</f>
        <v>0</v>
      </c>
      <c r="B113">
        <f>'Table-R'!B105</f>
        <v>0</v>
      </c>
      <c r="C113" t="str">
        <f>'Table-R'!C105</f>
        <v>TRNSYS</v>
      </c>
      <c r="D113" t="str">
        <f>'Table-R'!F105</f>
        <v>DOE-2.2</v>
      </c>
      <c r="E113" t="str">
        <f>'Table-R'!I105</f>
        <v>DOE21E-E</v>
      </c>
      <c r="F113" t="str">
        <f>'Table-R'!L105</f>
        <v>EnergyPlus</v>
      </c>
      <c r="G113" t="str">
        <f>'Table-R'!O105</f>
        <v>CODYRUN</v>
      </c>
      <c r="H113" t="str">
        <f>'Table-R'!R105</f>
        <v>HOT3000</v>
      </c>
      <c r="I113" s="115" t="str">
        <f>'Table-R'!Z105</f>
        <v>Tested Prg</v>
      </c>
    </row>
    <row r="114" spans="1:9">
      <c r="A114">
        <f>'Table-R'!A106</f>
        <v>0</v>
      </c>
      <c r="B114" t="str">
        <f>'Table-R'!B106</f>
        <v>Case</v>
      </c>
      <c r="C114" t="s">
        <v>434</v>
      </c>
      <c r="D114" t="s">
        <v>435</v>
      </c>
      <c r="E114" t="s">
        <v>438</v>
      </c>
      <c r="F114" t="s">
        <v>548</v>
      </c>
      <c r="G114" t="s">
        <v>436</v>
      </c>
      <c r="H114" t="s">
        <v>437</v>
      </c>
      <c r="I114" s="115" t="str">
        <f>'Table-R'!Z105</f>
        <v>Tested Prg</v>
      </c>
    </row>
    <row r="115" spans="1:9">
      <c r="A115">
        <f>'Table-R'!A107</f>
        <v>0</v>
      </c>
      <c r="B115" t="s">
        <v>500</v>
      </c>
      <c r="C115">
        <f>'Table-R'!C107</f>
        <v>4.1683375374401095</v>
      </c>
      <c r="D115">
        <f>'Table-R'!F107</f>
        <v>3.8690000000000002</v>
      </c>
      <c r="E115">
        <f>'Table-R'!I107</f>
        <v>3.8570000000000002</v>
      </c>
      <c r="F115">
        <f>'Table-R'!L107</f>
        <v>3.925207167876799</v>
      </c>
      <c r="G115">
        <f>'Table-R'!O107</f>
        <v>3.8706106870229005</v>
      </c>
      <c r="H115">
        <f>'Table-R'!R107</f>
        <v>3.88</v>
      </c>
      <c r="I115" s="115">
        <f>'Table-R'!Z107</f>
        <v>4.0174215072869375</v>
      </c>
    </row>
    <row r="116" spans="1:9">
      <c r="A116">
        <f>'Table-R'!A108</f>
        <v>0</v>
      </c>
      <c r="B116" t="s">
        <v>501</v>
      </c>
      <c r="C116">
        <f>'Table-R'!C108</f>
        <v>4.1433004323979068</v>
      </c>
      <c r="D116">
        <f>'Table-R'!F108</f>
        <v>4.141</v>
      </c>
      <c r="E116">
        <f>'Table-R'!I108</f>
        <v>4.1280000000000001</v>
      </c>
      <c r="F116">
        <f>'Table-R'!L108</f>
        <v>4.1729080768923774</v>
      </c>
      <c r="G116">
        <f>'Table-R'!O108</f>
        <v>4.1276400367309449</v>
      </c>
      <c r="H116">
        <f>'Table-R'!R108</f>
        <v>4.12</v>
      </c>
      <c r="I116" s="115">
        <f>'Table-R'!Z108</f>
        <v>4.3803360648005549</v>
      </c>
    </row>
    <row r="117" spans="1:9">
      <c r="A117">
        <f>'Table-R'!A109</f>
        <v>0</v>
      </c>
      <c r="B117" t="s">
        <v>502</v>
      </c>
      <c r="C117">
        <f>'Table-R'!C109</f>
        <v>4.1683375374401095</v>
      </c>
      <c r="D117">
        <f>'Table-R'!F109</f>
        <v>5.1429999999999998</v>
      </c>
      <c r="E117">
        <f>'Table-R'!I109</f>
        <v>4.9669999999999996</v>
      </c>
      <c r="F117">
        <f>'Table-R'!L109</f>
        <v>3.9395050865418062</v>
      </c>
      <c r="G117">
        <f>'Table-R'!O109</f>
        <v>3.9433046993431025</v>
      </c>
      <c r="H117">
        <f>'Table-R'!R109</f>
        <v>4.38</v>
      </c>
      <c r="I117" s="115">
        <f>'Table-R'!Z109</f>
        <v>4.1000066814650156</v>
      </c>
    </row>
    <row r="118" spans="1:9">
      <c r="A118">
        <f>'Table-R'!A110</f>
        <v>0</v>
      </c>
      <c r="B118" t="s">
        <v>503</v>
      </c>
      <c r="C118">
        <f>'Table-R'!C110</f>
        <v>4.1683375374401095</v>
      </c>
      <c r="D118">
        <f>'Table-R'!F110</f>
        <v>4.109</v>
      </c>
      <c r="E118">
        <f>'Table-R'!I110</f>
        <v>5.5949999999999998</v>
      </c>
      <c r="F118">
        <f>'Table-R'!L110</f>
        <v>4.0714684874766807</v>
      </c>
      <c r="G118">
        <f>'Table-R'!O110</f>
        <v>4.1219461046450672</v>
      </c>
      <c r="H118">
        <f>'Table-R'!R110</f>
        <v>4.05</v>
      </c>
      <c r="I118" s="115">
        <f>'Table-R'!Z110</f>
        <v>4.0961440714040176</v>
      </c>
    </row>
    <row r="119" spans="1:9">
      <c r="A119">
        <f>'Table-R'!A111</f>
        <v>0</v>
      </c>
      <c r="B119" t="s">
        <v>504</v>
      </c>
      <c r="C119">
        <f>'Table-R'!C111</f>
        <v>4.1683375374401095</v>
      </c>
      <c r="D119">
        <f>'Table-R'!F111</f>
        <v>4.6210000000000004</v>
      </c>
      <c r="E119">
        <f>'Table-R'!I111</f>
        <v>5.3390000000000004</v>
      </c>
      <c r="F119">
        <f>'Table-R'!L111</f>
        <v>3.9865836498914717</v>
      </c>
      <c r="G119">
        <f>'Table-R'!O111</f>
        <v>4.0171608448415927</v>
      </c>
      <c r="H119">
        <f>'Table-R'!R111</f>
        <v>3.95</v>
      </c>
      <c r="I119" s="115">
        <f>'Table-R'!Z111</f>
        <v>4.0802637808603235</v>
      </c>
    </row>
    <row r="120" spans="1:9">
      <c r="A120">
        <f>'Table-R'!A112</f>
        <v>0</v>
      </c>
      <c r="B120" t="s">
        <v>505</v>
      </c>
      <c r="C120">
        <f>'Table-R'!C112</f>
        <v>4.1683375374401095</v>
      </c>
      <c r="D120">
        <f>'Table-R'!F112</f>
        <v>3.8889999999999998</v>
      </c>
      <c r="E120">
        <f>'Table-R'!I112</f>
        <v>3.863</v>
      </c>
      <c r="F120">
        <f>'Table-R'!L112</f>
        <v>4.555230809047135</v>
      </c>
      <c r="G120">
        <f>'Table-R'!O112</f>
        <v>3.9320987654320994</v>
      </c>
      <c r="H120">
        <f>'Table-R'!R112</f>
        <v>3.88</v>
      </c>
      <c r="I120" s="115">
        <f>'Table-R'!Z112</f>
        <v>4.7586895967614833</v>
      </c>
    </row>
    <row r="121" spans="1:9">
      <c r="A121">
        <f>'Table-R'!A113</f>
        <v>0</v>
      </c>
      <c r="B121" t="s">
        <v>506</v>
      </c>
      <c r="C121">
        <f>'Table-R'!C113</f>
        <v>4.4009649556697976</v>
      </c>
      <c r="D121">
        <f>'Table-R'!F113</f>
        <v>4.4279999999999999</v>
      </c>
      <c r="E121">
        <f>'Table-R'!I113</f>
        <v>4.4269999999999996</v>
      </c>
      <c r="F121">
        <f>'Table-R'!L113</f>
        <v>4.4553511245654542</v>
      </c>
      <c r="G121">
        <f>'Table-R'!O113</f>
        <v>4.4320100031259768</v>
      </c>
      <c r="H121">
        <f>'Table-R'!R113</f>
        <v>4.4400000000000004</v>
      </c>
      <c r="I121" s="115">
        <f>'Table-R'!Z113</f>
        <v>4.626536894443392</v>
      </c>
    </row>
    <row r="122" spans="1:9">
      <c r="A122">
        <f>'Table-R'!A114</f>
        <v>0</v>
      </c>
      <c r="B122" t="s">
        <v>507</v>
      </c>
      <c r="C122">
        <f>'Table-R'!C114</f>
        <v>4.0769395929961423</v>
      </c>
      <c r="D122">
        <f>'Table-R'!F114</f>
        <v>4.0880000000000001</v>
      </c>
      <c r="E122">
        <f>'Table-R'!I114</f>
        <v>4.7759999999999998</v>
      </c>
      <c r="F122">
        <f>'Table-R'!L114</f>
        <v>4.0714545629501995</v>
      </c>
      <c r="G122">
        <f>'Table-R'!O114</f>
        <v>0</v>
      </c>
      <c r="H122">
        <f>'Table-R'!R114</f>
        <v>4.05</v>
      </c>
      <c r="I122" s="115">
        <f>'Table-R'!Z114</f>
        <v>4.0881624879800418</v>
      </c>
    </row>
    <row r="123" spans="1:9">
      <c r="A123">
        <f>'Table-R'!A115</f>
        <v>0</v>
      </c>
      <c r="B123" t="s">
        <v>508</v>
      </c>
      <c r="C123">
        <f>'Table-R'!C115</f>
        <v>3.8879096164892295</v>
      </c>
      <c r="D123">
        <f>'Table-R'!F115</f>
        <v>3.903</v>
      </c>
      <c r="E123">
        <f>'Table-R'!I115</f>
        <v>3.855</v>
      </c>
      <c r="F123">
        <f>'Table-R'!L115</f>
        <v>0</v>
      </c>
      <c r="G123">
        <f>'Table-R'!O115</f>
        <v>0</v>
      </c>
      <c r="H123">
        <f>'Table-R'!R115</f>
        <v>3.84</v>
      </c>
      <c r="I123" s="115">
        <f>'Table-R'!Z115</f>
        <v>4.0174215072869375</v>
      </c>
    </row>
    <row r="124" spans="1:9">
      <c r="A124">
        <f>'Table-R'!A116</f>
        <v>0</v>
      </c>
      <c r="B124" t="s">
        <v>509</v>
      </c>
      <c r="C124">
        <f>'Table-R'!C116</f>
        <v>3.7812884390914867</v>
      </c>
      <c r="D124">
        <f>'Table-R'!F116</f>
        <v>3.8069999999999999</v>
      </c>
      <c r="E124">
        <f>'Table-R'!I116</f>
        <v>3.7589999999999999</v>
      </c>
      <c r="F124">
        <f>'Table-R'!L116</f>
        <v>3.8213622217605439</v>
      </c>
      <c r="G124">
        <f>'Table-R'!O116</f>
        <v>0</v>
      </c>
      <c r="H124">
        <f>'Table-R'!R116</f>
        <v>3.94</v>
      </c>
      <c r="I124" s="115">
        <f>'Table-R'!Z116</f>
        <v>4.0174215072869375</v>
      </c>
    </row>
    <row r="125" spans="1:9">
      <c r="A125">
        <f>'Table-R'!A117</f>
        <v>0</v>
      </c>
      <c r="B125" t="s">
        <v>510</v>
      </c>
      <c r="C125">
        <f>'Table-R'!C117</f>
        <v>3.7812884390914867</v>
      </c>
      <c r="D125">
        <f>'Table-R'!F117</f>
        <v>3.8050000000000002</v>
      </c>
      <c r="E125">
        <f>'Table-R'!I117</f>
        <v>3.7589999999999999</v>
      </c>
      <c r="F125">
        <f>'Table-R'!L117</f>
        <v>3.7926802045028154</v>
      </c>
      <c r="G125">
        <f>'Table-R'!O117</f>
        <v>0</v>
      </c>
      <c r="H125">
        <f>'Table-R'!R117</f>
        <v>3.93</v>
      </c>
      <c r="I125" s="115">
        <f>'Table-R'!Z117</f>
        <v>3.8044165614808216</v>
      </c>
    </row>
    <row r="126" spans="1:9">
      <c r="A126">
        <f>'Table-R'!A118</f>
        <v>0</v>
      </c>
      <c r="B126" t="s">
        <v>511</v>
      </c>
      <c r="C126">
        <f>'Table-R'!C118</f>
        <v>3.8834748713994482</v>
      </c>
      <c r="D126">
        <f>'Table-R'!F118</f>
        <v>3.774</v>
      </c>
      <c r="E126">
        <f>'Table-R'!I118</f>
        <v>3.7589999999999999</v>
      </c>
      <c r="F126">
        <f>'Table-R'!L118</f>
        <v>3.8018289094579329</v>
      </c>
      <c r="G126">
        <f>'Table-R'!O118</f>
        <v>0</v>
      </c>
      <c r="H126">
        <f>'Table-R'!R118</f>
        <v>3.81</v>
      </c>
      <c r="I126" s="115">
        <f>'Table-R'!Z118</f>
        <v>3.8044165614808163</v>
      </c>
    </row>
    <row r="127" spans="1:9">
      <c r="A127">
        <f>'Table-R'!A119</f>
        <v>0</v>
      </c>
      <c r="B127" t="s">
        <v>512</v>
      </c>
      <c r="C127">
        <f>'Table-R'!C119</f>
        <v>4.2751401713091282</v>
      </c>
      <c r="D127">
        <f>'Table-R'!F119</f>
        <v>7.367</v>
      </c>
      <c r="E127">
        <f>'Table-R'!I119</f>
        <v>5.3010000000000002</v>
      </c>
      <c r="F127">
        <f>'Table-R'!L119</f>
        <v>4.1979631776990924</v>
      </c>
      <c r="G127">
        <f>'Table-R'!O119</f>
        <v>4.1846218842416558</v>
      </c>
      <c r="H127">
        <f>'Table-R'!R119</f>
        <v>4.1399999999999997</v>
      </c>
      <c r="I127" s="115">
        <f>'Table-R'!Z119</f>
        <v>4.6192380693433179</v>
      </c>
    </row>
    <row r="128" spans="1:9">
      <c r="A128">
        <f>'Table-R'!A120</f>
        <v>0</v>
      </c>
      <c r="B128" t="s">
        <v>526</v>
      </c>
      <c r="C128">
        <f>'Table-R'!C120</f>
        <v>4.6925417995477332</v>
      </c>
      <c r="D128">
        <f>'Table-R'!F120</f>
        <v>7.367</v>
      </c>
      <c r="E128">
        <f>'Table-R'!I120</f>
        <v>5.3010000000000002</v>
      </c>
      <c r="F128">
        <f>'Table-R'!L120</f>
        <v>4.6846519310443204</v>
      </c>
      <c r="G128">
        <f>'Table-R'!O120</f>
        <v>4.6895843211632684</v>
      </c>
      <c r="H128">
        <f>'Table-R'!R120</f>
        <v>4.53</v>
      </c>
      <c r="I128" s="115">
        <f>'Table-R'!Z120</f>
        <v>4.9929595267644222</v>
      </c>
    </row>
    <row r="129" spans="1:9">
      <c r="A129">
        <f>'Table-R'!A121</f>
        <v>0</v>
      </c>
      <c r="B129" t="s">
        <v>514</v>
      </c>
      <c r="C129">
        <f>'Table-R'!C121</f>
        <v>3.8137362627521112</v>
      </c>
      <c r="D129">
        <f>'Table-R'!F121</f>
        <v>4.8959999999999999</v>
      </c>
      <c r="E129">
        <f>'Table-R'!I121</f>
        <v>4.6520000000000001</v>
      </c>
      <c r="F129">
        <f>'Table-R'!L121</f>
        <v>3.9376595698056289</v>
      </c>
      <c r="G129">
        <f>'Table-R'!O121</f>
        <v>3.8017291066282426</v>
      </c>
      <c r="H129">
        <f>'Table-R'!R121</f>
        <v>3.84</v>
      </c>
      <c r="I129" s="115">
        <f>'Table-R'!Z121</f>
        <v>4.1508135392801533</v>
      </c>
    </row>
    <row r="130" spans="1:9">
      <c r="A130">
        <f>'Table-R'!A122</f>
        <v>0</v>
      </c>
      <c r="B130" t="s">
        <v>515</v>
      </c>
      <c r="C130">
        <f>'Table-R'!C122</f>
        <v>3.9855085757608739</v>
      </c>
      <c r="D130">
        <f>'Table-R'!F122</f>
        <v>6.2329999999999997</v>
      </c>
      <c r="E130">
        <f>'Table-R'!I122</f>
        <v>5.6779999999999999</v>
      </c>
      <c r="F130">
        <f>'Table-R'!L122</f>
        <v>4.0423817269763118</v>
      </c>
      <c r="G130">
        <f>'Table-R'!O122</f>
        <v>3.9857984589817197</v>
      </c>
      <c r="H130">
        <f>'Table-R'!R122</f>
        <v>4</v>
      </c>
      <c r="I130" s="115">
        <f>'Table-R'!Z122</f>
        <v>4.3871079967061295</v>
      </c>
    </row>
    <row r="131" spans="1:9">
      <c r="A131">
        <f>'Table-R'!A123</f>
        <v>0</v>
      </c>
      <c r="B131" t="s">
        <v>516</v>
      </c>
      <c r="C131">
        <f>'Table-R'!C123</f>
        <v>4.7177562254396657</v>
      </c>
      <c r="D131">
        <f>'Table-R'!F123</f>
        <v>6.3250000000000002</v>
      </c>
      <c r="E131">
        <f>'Table-R'!I123</f>
        <v>6.0309999999999997</v>
      </c>
      <c r="F131">
        <f>'Table-R'!L123</f>
        <v>4.7040196116884543</v>
      </c>
      <c r="G131">
        <f>'Table-R'!O123</f>
        <v>4.6380543633762521</v>
      </c>
      <c r="H131">
        <f>'Table-R'!R123</f>
        <v>4.4000000000000004</v>
      </c>
      <c r="I131" s="115">
        <f>'Table-R'!Z123</f>
        <v>5.0604771438011049</v>
      </c>
    </row>
    <row r="132" spans="1:9">
      <c r="A132">
        <f>'Table-R'!A124</f>
        <v>0</v>
      </c>
      <c r="B132" t="s">
        <v>517</v>
      </c>
      <c r="C132">
        <f>'Table-R'!C124</f>
        <v>4.0060722426657005</v>
      </c>
      <c r="D132">
        <f>'Table-R'!F124</f>
        <v>3.9809999999999999</v>
      </c>
      <c r="E132">
        <f>'Table-R'!I124</f>
        <v>3.85</v>
      </c>
      <c r="F132">
        <f>'Table-R'!L124</f>
        <v>3.9250063327252209</v>
      </c>
      <c r="G132">
        <f>'Table-R'!O124</f>
        <v>3.8400447427293063</v>
      </c>
      <c r="H132">
        <f>'Table-R'!R124</f>
        <v>3.88</v>
      </c>
      <c r="I132" s="115">
        <f>'Table-R'!Z124</f>
        <v>4.1986352436535563</v>
      </c>
    </row>
    <row r="133" spans="1:9">
      <c r="A133">
        <f>'Table-R'!A125</f>
        <v>0</v>
      </c>
      <c r="B133" t="s">
        <v>518</v>
      </c>
      <c r="C133">
        <f>'Table-R'!C125</f>
        <v>3.4559785684339444</v>
      </c>
      <c r="D133">
        <f>'Table-R'!F125</f>
        <v>3.456</v>
      </c>
      <c r="E133">
        <f>'Table-R'!I125</f>
        <v>3.4550000000000001</v>
      </c>
      <c r="F133">
        <f>'Table-R'!L125</f>
        <v>3.6958842184098093</v>
      </c>
      <c r="G133">
        <f>'Table-R'!O125</f>
        <v>3.6666666666666665</v>
      </c>
      <c r="H133">
        <f>'Table-R'!R125</f>
        <v>3.69</v>
      </c>
      <c r="I133" s="115">
        <f>'Table-R'!Z125</f>
        <v>3.8266980334008123</v>
      </c>
    </row>
    <row r="134" spans="1:9">
      <c r="A134">
        <f>'Table-R'!A126</f>
        <v>0</v>
      </c>
      <c r="B134" t="s">
        <v>519</v>
      </c>
      <c r="C134">
        <f>'Table-R'!C126</f>
        <v>4.2504539844715268</v>
      </c>
      <c r="D134">
        <f>'Table-R'!F126</f>
        <v>4.2750000000000004</v>
      </c>
      <c r="E134">
        <f>'Table-R'!I126</f>
        <v>4.4279999999999999</v>
      </c>
      <c r="F134">
        <f>'Table-R'!L126</f>
        <v>4.1660966084146009</v>
      </c>
      <c r="G134">
        <f>'Table-R'!O126</f>
        <v>4.1564885496183201</v>
      </c>
      <c r="H134">
        <f>'Table-R'!R126</f>
        <v>4.17</v>
      </c>
      <c r="I134" s="115">
        <f>'Table-R'!Z126</f>
        <v>4.5272665876579721</v>
      </c>
    </row>
    <row r="135" spans="1:9">
      <c r="A135">
        <f>'Table-R'!A127</f>
        <v>0</v>
      </c>
      <c r="B135" t="str">
        <f>'Table-R'!B127</f>
        <v>Minimum COP2</v>
      </c>
      <c r="C135">
        <f>'Table-R'!C127</f>
        <v>0</v>
      </c>
      <c r="D135">
        <f>'Table-R'!F127</f>
        <v>0</v>
      </c>
      <c r="E135">
        <f>'Table-R'!I127</f>
        <v>0</v>
      </c>
      <c r="F135">
        <f>'Table-R'!L127</f>
        <v>0</v>
      </c>
      <c r="G135">
        <f>'Table-R'!O127</f>
        <v>0</v>
      </c>
      <c r="H135">
        <f>'Table-R'!R127</f>
        <v>0</v>
      </c>
      <c r="I135" s="115">
        <f>'Table-R'!Z127</f>
        <v>0</v>
      </c>
    </row>
    <row r="136" spans="1:9">
      <c r="A136">
        <f>'Table-R'!A128</f>
        <v>0</v>
      </c>
      <c r="B136">
        <f>'Table-R'!B128</f>
        <v>0</v>
      </c>
      <c r="C136" t="str">
        <f>'Table-R'!C128</f>
        <v>TRNSYS</v>
      </c>
      <c r="D136" t="str">
        <f>'Table-R'!F128</f>
        <v>DOE-2.2</v>
      </c>
      <c r="E136" t="str">
        <f>'Table-R'!I128</f>
        <v>DOE21E-E</v>
      </c>
      <c r="F136" t="str">
        <f>'Table-R'!L128</f>
        <v>EnergyPlus</v>
      </c>
      <c r="G136" t="str">
        <f>'Table-R'!O128</f>
        <v>CODYRUN</v>
      </c>
      <c r="H136" t="str">
        <f>'Table-R'!R128</f>
        <v>HOT3000</v>
      </c>
      <c r="I136" s="115" t="str">
        <f>'Table-R'!Z128</f>
        <v>Tested Prg</v>
      </c>
    </row>
    <row r="137" spans="1:9">
      <c r="A137">
        <f>'Table-R'!A129</f>
        <v>0</v>
      </c>
      <c r="B137" t="str">
        <f>'Table-R'!B129</f>
        <v>Case</v>
      </c>
      <c r="C137" t="s">
        <v>434</v>
      </c>
      <c r="D137" t="s">
        <v>435</v>
      </c>
      <c r="E137" t="s">
        <v>438</v>
      </c>
      <c r="F137" t="s">
        <v>548</v>
      </c>
      <c r="G137" t="s">
        <v>436</v>
      </c>
      <c r="H137" t="s">
        <v>437</v>
      </c>
      <c r="I137" s="115" t="str">
        <f>'Table-R'!Z128</f>
        <v>Tested Prg</v>
      </c>
    </row>
    <row r="138" spans="1:9">
      <c r="A138">
        <f>'Table-R'!A130</f>
        <v>0</v>
      </c>
      <c r="B138" t="s">
        <v>500</v>
      </c>
      <c r="C138">
        <f>'Table-R'!C130</f>
        <v>2.7930660792870952</v>
      </c>
      <c r="D138">
        <f>'Table-R'!F130</f>
        <v>2.798</v>
      </c>
      <c r="E138">
        <f>'Table-R'!I130</f>
        <v>2.8010000000000002</v>
      </c>
      <c r="F138">
        <f>'Table-R'!L130</f>
        <v>2.7815288137980563</v>
      </c>
      <c r="G138">
        <f>'Table-R'!O130</f>
        <v>2.7856291503490547</v>
      </c>
      <c r="H138">
        <f>'Table-R'!R130</f>
        <v>2.81</v>
      </c>
      <c r="I138" s="115">
        <f>'Table-R'!Z130</f>
        <v>2.7744200538169843</v>
      </c>
    </row>
    <row r="139" spans="1:9">
      <c r="A139">
        <f>'Table-R'!A131</f>
        <v>0</v>
      </c>
      <c r="B139" t="s">
        <v>501</v>
      </c>
      <c r="C139">
        <f>'Table-R'!C131</f>
        <v>2.8652350328328815</v>
      </c>
      <c r="D139">
        <f>'Table-R'!F131</f>
        <v>2.85</v>
      </c>
      <c r="E139">
        <f>'Table-R'!I131</f>
        <v>2.851</v>
      </c>
      <c r="F139">
        <f>'Table-R'!L131</f>
        <v>2.8926579421717062</v>
      </c>
      <c r="G139">
        <f>'Table-R'!O131</f>
        <v>2.8726445743989606</v>
      </c>
      <c r="H139">
        <f>'Table-R'!R131</f>
        <v>2.87</v>
      </c>
      <c r="I139" s="115">
        <f>'Table-R'!Z131</f>
        <v>2.8671167269558211</v>
      </c>
    </row>
    <row r="140" spans="1:9">
      <c r="A140">
        <f>'Table-R'!A132</f>
        <v>0</v>
      </c>
      <c r="B140" t="s">
        <v>502</v>
      </c>
      <c r="C140">
        <f>'Table-R'!C132</f>
        <v>2.8252032267490548</v>
      </c>
      <c r="D140">
        <f>'Table-R'!F132</f>
        <v>2.8010000000000002</v>
      </c>
      <c r="E140">
        <f>'Table-R'!I132</f>
        <v>2.8050000000000002</v>
      </c>
      <c r="F140">
        <f>'Table-R'!L132</f>
        <v>2.8415125615897106</v>
      </c>
      <c r="G140">
        <f>'Table-R'!O132</f>
        <v>2.8145224940805051</v>
      </c>
      <c r="H140">
        <f>'Table-R'!R132</f>
        <v>2.83</v>
      </c>
      <c r="I140" s="115">
        <f>'Table-R'!Z132</f>
        <v>2.823077795620355</v>
      </c>
    </row>
    <row r="141" spans="1:9">
      <c r="A141">
        <f>'Table-R'!A133</f>
        <v>0</v>
      </c>
      <c r="B141" t="s">
        <v>503</v>
      </c>
      <c r="C141">
        <f>'Table-R'!C133</f>
        <v>2.8252032267490548</v>
      </c>
      <c r="D141">
        <f>'Table-R'!F133</f>
        <v>2.798</v>
      </c>
      <c r="E141">
        <f>'Table-R'!I133</f>
        <v>2.8010000000000002</v>
      </c>
      <c r="F141">
        <f>'Table-R'!L133</f>
        <v>2.8440881169332326</v>
      </c>
      <c r="G141">
        <f>'Table-R'!O133</f>
        <v>2.8233253269282095</v>
      </c>
      <c r="H141">
        <f>'Table-R'!R133</f>
        <v>2.84</v>
      </c>
      <c r="I141" s="115">
        <f>'Table-R'!Z133</f>
        <v>2.7895576428942706</v>
      </c>
    </row>
    <row r="142" spans="1:9">
      <c r="A142">
        <f>'Table-R'!A134</f>
        <v>0</v>
      </c>
      <c r="B142" t="s">
        <v>504</v>
      </c>
      <c r="C142">
        <f>'Table-R'!C134</f>
        <v>2.8252032267490548</v>
      </c>
      <c r="D142">
        <f>'Table-R'!F134</f>
        <v>2.798</v>
      </c>
      <c r="E142">
        <f>'Table-R'!I134</f>
        <v>2.8010000000000002</v>
      </c>
      <c r="F142">
        <f>'Table-R'!L134</f>
        <v>2.8440881169332326</v>
      </c>
      <c r="G142">
        <f>'Table-R'!O134</f>
        <v>2.8233253269282095</v>
      </c>
      <c r="H142">
        <f>'Table-R'!R134</f>
        <v>2.84</v>
      </c>
      <c r="I142" s="115">
        <f>'Table-R'!Z134</f>
        <v>2.7887925081082185</v>
      </c>
    </row>
    <row r="143" spans="1:9">
      <c r="A143">
        <f>'Table-R'!A135</f>
        <v>0</v>
      </c>
      <c r="B143" t="s">
        <v>505</v>
      </c>
      <c r="C143">
        <f>'Table-R'!C135</f>
        <v>2.7904288847524867</v>
      </c>
      <c r="D143">
        <f>'Table-R'!F135</f>
        <v>2.798</v>
      </c>
      <c r="E143">
        <f>'Table-R'!I135</f>
        <v>2.8010000000000002</v>
      </c>
      <c r="F143">
        <f>'Table-R'!L135</f>
        <v>2.7815283883544684</v>
      </c>
      <c r="G143">
        <f>'Table-R'!O135</f>
        <v>2.7859087814840033</v>
      </c>
      <c r="H143">
        <f>'Table-R'!R135</f>
        <v>2.81</v>
      </c>
      <c r="I143" s="115">
        <f>'Table-R'!Z135</f>
        <v>2.7744205056843576</v>
      </c>
    </row>
    <row r="144" spans="1:9">
      <c r="A144">
        <f>'Table-R'!A136</f>
        <v>0</v>
      </c>
      <c r="B144" t="s">
        <v>506</v>
      </c>
      <c r="C144">
        <f>'Table-R'!C136</f>
        <v>2.8252032267490548</v>
      </c>
      <c r="D144">
        <f>'Table-R'!F136</f>
        <v>2.7989999999999999</v>
      </c>
      <c r="E144">
        <f>'Table-R'!I136</f>
        <v>2.8010000000000002</v>
      </c>
      <c r="F144">
        <f>'Table-R'!L136</f>
        <v>2.8440900655966801</v>
      </c>
      <c r="G144">
        <f>'Table-R'!O136</f>
        <v>2.8233253269282095</v>
      </c>
      <c r="H144">
        <f>'Table-R'!R136</f>
        <v>2.84</v>
      </c>
      <c r="I144" s="115">
        <f>'Table-R'!Z136</f>
        <v>2.8285622170367843</v>
      </c>
    </row>
    <row r="145" spans="1:9">
      <c r="A145">
        <f>'Table-R'!A137</f>
        <v>0</v>
      </c>
      <c r="B145" t="s">
        <v>507</v>
      </c>
      <c r="C145">
        <f>'Table-R'!C137</f>
        <v>2.7819111679738864</v>
      </c>
      <c r="D145">
        <f>'Table-R'!F137</f>
        <v>2.734</v>
      </c>
      <c r="E145">
        <f>'Table-R'!I137</f>
        <v>2.7349999999999999</v>
      </c>
      <c r="F145">
        <f>'Table-R'!L137</f>
        <v>2.7815284146135895</v>
      </c>
      <c r="G145">
        <f>'Table-R'!O137</f>
        <v>0</v>
      </c>
      <c r="H145">
        <f>'Table-R'!R137</f>
        <v>2.81</v>
      </c>
      <c r="I145" s="115">
        <f>'Table-R'!Z137</f>
        <v>2.7744199116742077</v>
      </c>
    </row>
    <row r="146" spans="1:9">
      <c r="A146">
        <f>'Table-R'!A138</f>
        <v>0</v>
      </c>
      <c r="B146" t="s">
        <v>508</v>
      </c>
      <c r="C146">
        <f>'Table-R'!C138</f>
        <v>2.7858321565014403</v>
      </c>
      <c r="D146">
        <f>'Table-R'!F138</f>
        <v>2.798</v>
      </c>
      <c r="E146">
        <f>'Table-R'!I138</f>
        <v>2.8010000000000002</v>
      </c>
      <c r="F146">
        <f>'Table-R'!L138</f>
        <v>0</v>
      </c>
      <c r="G146">
        <f>'Table-R'!O138</f>
        <v>0</v>
      </c>
      <c r="H146">
        <f>'Table-R'!R138</f>
        <v>2.81</v>
      </c>
      <c r="I146" s="115">
        <f>'Table-R'!Z138</f>
        <v>2.7744200538169843</v>
      </c>
    </row>
    <row r="147" spans="1:9">
      <c r="A147">
        <f>'Table-R'!A139</f>
        <v>0</v>
      </c>
      <c r="B147" t="s">
        <v>509</v>
      </c>
      <c r="C147">
        <f>'Table-R'!C139</f>
        <v>2.7930660792870952</v>
      </c>
      <c r="D147">
        <f>'Table-R'!F139</f>
        <v>2.798</v>
      </c>
      <c r="E147">
        <f>'Table-R'!I139</f>
        <v>2.8010000000000002</v>
      </c>
      <c r="F147">
        <f>'Table-R'!L139</f>
        <v>2.7815288137980563</v>
      </c>
      <c r="G147">
        <f>'Table-R'!O139</f>
        <v>0</v>
      </c>
      <c r="H147">
        <f>'Table-R'!R139</f>
        <v>2.81</v>
      </c>
      <c r="I147" s="115">
        <f>'Table-R'!Z139</f>
        <v>2.7744200538169843</v>
      </c>
    </row>
    <row r="148" spans="1:9">
      <c r="A148">
        <f>'Table-R'!A140</f>
        <v>0</v>
      </c>
      <c r="B148" t="s">
        <v>510</v>
      </c>
      <c r="C148">
        <f>'Table-R'!C140</f>
        <v>2.7711375787107482</v>
      </c>
      <c r="D148">
        <f>'Table-R'!F140</f>
        <v>2.734</v>
      </c>
      <c r="E148">
        <f>'Table-R'!I140</f>
        <v>2.7349999999999999</v>
      </c>
      <c r="F148">
        <f>'Table-R'!L140</f>
        <v>2.7815288137980563</v>
      </c>
      <c r="G148">
        <f>'Table-R'!O140</f>
        <v>0</v>
      </c>
      <c r="H148">
        <f>'Table-R'!R140</f>
        <v>2.81</v>
      </c>
      <c r="I148" s="115">
        <f>'Table-R'!Z140</f>
        <v>2.7744200538169803</v>
      </c>
    </row>
    <row r="149" spans="1:9">
      <c r="A149">
        <f>'Table-R'!A141</f>
        <v>0</v>
      </c>
      <c r="B149" t="s">
        <v>511</v>
      </c>
      <c r="C149">
        <f>'Table-R'!C141</f>
        <v>2.7824815154757125</v>
      </c>
      <c r="D149">
        <f>'Table-R'!F141</f>
        <v>2.734</v>
      </c>
      <c r="E149">
        <f>'Table-R'!I141</f>
        <v>2.7349999999999999</v>
      </c>
      <c r="F149">
        <f>'Table-R'!L141</f>
        <v>2.7815288137980514</v>
      </c>
      <c r="G149">
        <f>'Table-R'!O141</f>
        <v>0</v>
      </c>
      <c r="H149">
        <f>'Table-R'!R141</f>
        <v>2.81</v>
      </c>
      <c r="I149" s="115">
        <f>'Table-R'!Z141</f>
        <v>2.774420053816987</v>
      </c>
    </row>
    <row r="150" spans="1:9">
      <c r="A150">
        <f>'Table-R'!A142</f>
        <v>0</v>
      </c>
      <c r="B150" t="s">
        <v>512</v>
      </c>
      <c r="C150">
        <f>'Table-R'!C142</f>
        <v>2.6851972253498229</v>
      </c>
      <c r="D150">
        <f>'Table-R'!F142</f>
        <v>2.6930000000000001</v>
      </c>
      <c r="E150">
        <f>'Table-R'!I142</f>
        <v>2.6520000000000001</v>
      </c>
      <c r="F150">
        <f>'Table-R'!L142</f>
        <v>2.705455314779194</v>
      </c>
      <c r="G150">
        <f>'Table-R'!O142</f>
        <v>2.666464155528554</v>
      </c>
      <c r="H150">
        <f>'Table-R'!R142</f>
        <v>2.71</v>
      </c>
      <c r="I150" s="115">
        <f>'Table-R'!Z142</f>
        <v>2.6947426433454997</v>
      </c>
    </row>
    <row r="151" spans="1:9">
      <c r="A151">
        <f>'Table-R'!A143</f>
        <v>0</v>
      </c>
      <c r="B151" t="s">
        <v>526</v>
      </c>
      <c r="C151">
        <f>'Table-R'!C143</f>
        <v>2.8879586954371632</v>
      </c>
      <c r="D151">
        <f>'Table-R'!F143</f>
        <v>2.8170000000000002</v>
      </c>
      <c r="E151">
        <f>'Table-R'!I143</f>
        <v>2.6520000000000001</v>
      </c>
      <c r="F151">
        <f>'Table-R'!L143</f>
        <v>2.8652878472614263</v>
      </c>
      <c r="G151">
        <f>'Table-R'!O143</f>
        <v>2.88173609088261</v>
      </c>
      <c r="H151">
        <f>'Table-R'!R143</f>
        <v>2.9</v>
      </c>
      <c r="I151" s="115">
        <f>'Table-R'!Z143</f>
        <v>2.9854200645070872</v>
      </c>
    </row>
    <row r="152" spans="1:9">
      <c r="A152">
        <f>'Table-R'!A144</f>
        <v>0</v>
      </c>
      <c r="B152" t="s">
        <v>514</v>
      </c>
      <c r="C152">
        <f>'Table-R'!C144</f>
        <v>2.4416935229096444</v>
      </c>
      <c r="D152">
        <f>'Table-R'!F144</f>
        <v>2.4630000000000001</v>
      </c>
      <c r="E152">
        <f>'Table-R'!I144</f>
        <v>2.3940000000000001</v>
      </c>
      <c r="F152">
        <f>'Table-R'!L144</f>
        <v>2.5316490013574851</v>
      </c>
      <c r="G152">
        <f>'Table-R'!O144</f>
        <v>2.3333333333333335</v>
      </c>
      <c r="H152">
        <f>'Table-R'!R144</f>
        <v>2.4700000000000002</v>
      </c>
      <c r="I152" s="115">
        <f>'Table-R'!Z144</f>
        <v>2.4618357746396966</v>
      </c>
    </row>
    <row r="153" spans="1:9">
      <c r="A153">
        <f>'Table-R'!A145</f>
        <v>0</v>
      </c>
      <c r="B153" t="s">
        <v>515</v>
      </c>
      <c r="C153">
        <f>'Table-R'!C145</f>
        <v>2.5689338070033001</v>
      </c>
      <c r="D153">
        <f>'Table-R'!F145</f>
        <v>2.5720000000000001</v>
      </c>
      <c r="E153">
        <f>'Table-R'!I145</f>
        <v>2.5619999999999998</v>
      </c>
      <c r="F153">
        <f>'Table-R'!L145</f>
        <v>2.6133718260519858</v>
      </c>
      <c r="G153">
        <f>'Table-R'!O145</f>
        <v>2.4285714285714288</v>
      </c>
      <c r="H153">
        <f>'Table-R'!R145</f>
        <v>2.59</v>
      </c>
      <c r="I153" s="115">
        <f>'Table-R'!Z145</f>
        <v>2.5776981579316378</v>
      </c>
    </row>
    <row r="154" spans="1:9">
      <c r="A154">
        <f>'Table-R'!A146</f>
        <v>0</v>
      </c>
      <c r="B154" t="s">
        <v>516</v>
      </c>
      <c r="C154">
        <f>'Table-R'!C146</f>
        <v>2.9110802754338714</v>
      </c>
      <c r="D154">
        <f>'Table-R'!F146</f>
        <v>2.9390000000000001</v>
      </c>
      <c r="E154">
        <f>'Table-R'!I146</f>
        <v>2.8140000000000001</v>
      </c>
      <c r="F154">
        <f>'Table-R'!L146</f>
        <v>2.9396032426642393</v>
      </c>
      <c r="G154">
        <f>'Table-R'!O146</f>
        <v>2.8940734188412205</v>
      </c>
      <c r="H154">
        <f>'Table-R'!R146</f>
        <v>2.9</v>
      </c>
      <c r="I154" s="115">
        <f>'Table-R'!Z146</f>
        <v>2.9332866908520909</v>
      </c>
    </row>
    <row r="155" spans="1:9">
      <c r="A155">
        <f>'Table-R'!A147</f>
        <v>0</v>
      </c>
      <c r="B155" t="s">
        <v>517</v>
      </c>
      <c r="C155">
        <f>'Table-R'!C147</f>
        <v>2.5012657327109995</v>
      </c>
      <c r="D155">
        <f>'Table-R'!F147</f>
        <v>2.4950000000000001</v>
      </c>
      <c r="E155">
        <f>'Table-R'!I147</f>
        <v>2.4980000000000002</v>
      </c>
      <c r="F155">
        <f>'Table-R'!L147</f>
        <v>2.531957178864193</v>
      </c>
      <c r="G155">
        <f>'Table-R'!O147</f>
        <v>2.4732824427480917</v>
      </c>
      <c r="H155">
        <f>'Table-R'!R147</f>
        <v>2.52</v>
      </c>
      <c r="I155" s="115">
        <f>'Table-R'!Z147</f>
        <v>2.4435823052283303</v>
      </c>
    </row>
    <row r="156" spans="1:9">
      <c r="A156">
        <f>'Table-R'!A148</f>
        <v>0</v>
      </c>
      <c r="B156" t="s">
        <v>518</v>
      </c>
      <c r="C156">
        <f>'Table-R'!C148</f>
        <v>2.2530468183317844</v>
      </c>
      <c r="D156">
        <f>'Table-R'!F148</f>
        <v>2.2610000000000001</v>
      </c>
      <c r="E156">
        <f>'Table-R'!I148</f>
        <v>2.262</v>
      </c>
      <c r="F156">
        <f>'Table-R'!L148</f>
        <v>2.3828084795728874</v>
      </c>
      <c r="G156">
        <f>'Table-R'!O148</f>
        <v>2.1428571428571428</v>
      </c>
      <c r="H156">
        <f>'Table-R'!R148</f>
        <v>2.2799999999999998</v>
      </c>
      <c r="I156" s="115">
        <f>'Table-R'!Z148</f>
        <v>2.2663812638315659</v>
      </c>
    </row>
    <row r="157" spans="1:9">
      <c r="A157">
        <f>'Table-R'!A149</f>
        <v>0</v>
      </c>
      <c r="B157" t="s">
        <v>519</v>
      </c>
      <c r="C157">
        <f>'Table-R'!C149</f>
        <v>2.7325462089602159</v>
      </c>
      <c r="D157">
        <f>'Table-R'!F149</f>
        <v>2.72</v>
      </c>
      <c r="E157">
        <f>'Table-R'!I149</f>
        <v>2.722</v>
      </c>
      <c r="F157">
        <f>'Table-R'!L149</f>
        <v>2.6599534760342136</v>
      </c>
      <c r="G157">
        <f>'Table-R'!O149</f>
        <v>2.6920206659012629</v>
      </c>
      <c r="H157">
        <f>'Table-R'!R149</f>
        <v>2.72</v>
      </c>
      <c r="I157" s="115">
        <f>'Table-R'!Z149</f>
        <v>2.6042878031455157</v>
      </c>
    </row>
    <row r="158" spans="1:9">
      <c r="A158">
        <f>'Table-R'!A152</f>
        <v>0</v>
      </c>
      <c r="B158" t="str">
        <f>'Table-R'!B152</f>
        <v>Maximum IDB (°C)</v>
      </c>
      <c r="C158">
        <f>'Table-R'!C152</f>
        <v>0</v>
      </c>
      <c r="D158">
        <f>'Table-R'!F152</f>
        <v>0</v>
      </c>
      <c r="E158">
        <f>'Table-R'!I152</f>
        <v>0</v>
      </c>
      <c r="F158">
        <f>'Table-R'!L152</f>
        <v>0</v>
      </c>
      <c r="G158">
        <f>'Table-R'!O152</f>
        <v>0</v>
      </c>
      <c r="H158">
        <f>'Table-R'!R152</f>
        <v>0</v>
      </c>
      <c r="I158" s="115">
        <f>'Table-R'!Z152</f>
        <v>0</v>
      </c>
    </row>
    <row r="159" spans="1:9">
      <c r="A159">
        <f>'Table-R'!A153</f>
        <v>0</v>
      </c>
      <c r="B159">
        <f>'Table-R'!B153</f>
        <v>0</v>
      </c>
      <c r="C159" t="str">
        <f>'Table-R'!C153</f>
        <v>TRNSYS</v>
      </c>
      <c r="D159" t="str">
        <f>'Table-R'!F153</f>
        <v>DOE-2.2</v>
      </c>
      <c r="E159" t="str">
        <f>'Table-R'!I153</f>
        <v>DOE21E-E</v>
      </c>
      <c r="F159" t="str">
        <f>'Table-R'!L153</f>
        <v>EnergyPlus</v>
      </c>
      <c r="G159" t="str">
        <f>'Table-R'!O153</f>
        <v>CODYRUN</v>
      </c>
      <c r="H159" t="str">
        <f>'Table-R'!R153</f>
        <v>HOT3000</v>
      </c>
      <c r="I159" s="115" t="str">
        <f>'Table-R'!Z153</f>
        <v>Tested Prg</v>
      </c>
    </row>
    <row r="160" spans="1:9">
      <c r="A160">
        <f>'Table-R'!A154</f>
        <v>0</v>
      </c>
      <c r="B160" t="str">
        <f>'Table-R'!B154</f>
        <v>Case</v>
      </c>
      <c r="C160" t="s">
        <v>434</v>
      </c>
      <c r="D160" t="s">
        <v>435</v>
      </c>
      <c r="E160" t="s">
        <v>438</v>
      </c>
      <c r="F160" t="s">
        <v>548</v>
      </c>
      <c r="G160" t="s">
        <v>436</v>
      </c>
      <c r="H160" t="s">
        <v>437</v>
      </c>
      <c r="I160" s="115" t="str">
        <f>'Table-R'!Z153</f>
        <v>Tested Prg</v>
      </c>
    </row>
    <row r="161" spans="1:9">
      <c r="A161">
        <f>'Table-R'!A155</f>
        <v>0</v>
      </c>
      <c r="B161" t="s">
        <v>500</v>
      </c>
      <c r="C161">
        <f>'Table-R'!C155</f>
        <v>26.1999</v>
      </c>
      <c r="D161">
        <f>'Table-R'!F155</f>
        <v>25.11</v>
      </c>
      <c r="E161">
        <f>'Table-R'!I155</f>
        <v>25.11</v>
      </c>
      <c r="F161">
        <f>'Table-R'!L155</f>
        <v>25.002475630020101</v>
      </c>
      <c r="G161">
        <f>'Table-R'!O155</f>
        <v>25.05</v>
      </c>
      <c r="H161">
        <f>'Table-R'!R155</f>
        <v>26.19</v>
      </c>
      <c r="I161" s="115">
        <f>'Table-R'!Z155</f>
        <v>25.003276100065396</v>
      </c>
    </row>
    <row r="162" spans="1:9">
      <c r="A162">
        <f>'Table-R'!A156</f>
        <v>0</v>
      </c>
      <c r="B162" t="s">
        <v>501</v>
      </c>
      <c r="C162">
        <f>'Table-R'!C156</f>
        <v>27.0778</v>
      </c>
      <c r="D162">
        <f>'Table-R'!F156</f>
        <v>26.89</v>
      </c>
      <c r="E162">
        <f>'Table-R'!I156</f>
        <v>26.72</v>
      </c>
      <c r="F162">
        <f>'Table-R'!L156</f>
        <v>26.474673961540901</v>
      </c>
      <c r="G162">
        <f>'Table-R'!O156</f>
        <v>26.62</v>
      </c>
      <c r="H162">
        <f>'Table-R'!R156</f>
        <v>27.19</v>
      </c>
      <c r="I162" s="115">
        <f>'Table-R'!Z156</f>
        <v>26.557238656716102</v>
      </c>
    </row>
    <row r="163" spans="1:9">
      <c r="A163">
        <f>'Table-R'!A157</f>
        <v>0</v>
      </c>
      <c r="B163" t="s">
        <v>502</v>
      </c>
      <c r="C163">
        <f>'Table-R'!C157</f>
        <v>32.360399999999998</v>
      </c>
      <c r="D163">
        <f>'Table-R'!F157</f>
        <v>31.61</v>
      </c>
      <c r="E163">
        <f>'Table-R'!I157</f>
        <v>31.5</v>
      </c>
      <c r="F163">
        <f>'Table-R'!L157</f>
        <v>31.708930896911198</v>
      </c>
      <c r="G163">
        <f>'Table-R'!O157</f>
        <v>32.32</v>
      </c>
      <c r="H163">
        <f>'Table-R'!R157</f>
        <v>31.65</v>
      </c>
      <c r="I163" s="115">
        <f>'Table-R'!Z157</f>
        <v>31.843651410366398</v>
      </c>
    </row>
    <row r="164" spans="1:9">
      <c r="A164">
        <f>'Table-R'!A158</f>
        <v>0</v>
      </c>
      <c r="B164" t="s">
        <v>503</v>
      </c>
      <c r="C164">
        <f>'Table-R'!C158</f>
        <v>32.232100000000003</v>
      </c>
      <c r="D164">
        <f>'Table-R'!F158</f>
        <v>31.72</v>
      </c>
      <c r="E164">
        <f>'Table-R'!I158</f>
        <v>32</v>
      </c>
      <c r="F164">
        <f>'Table-R'!L158</f>
        <v>31.068646398753302</v>
      </c>
      <c r="G164">
        <f>'Table-R'!O158</f>
        <v>31.9</v>
      </c>
      <c r="H164">
        <f>'Table-R'!R158</f>
        <v>31.3</v>
      </c>
      <c r="I164" s="115">
        <f>'Table-R'!Z158</f>
        <v>31.496442257038431</v>
      </c>
    </row>
    <row r="165" spans="1:9">
      <c r="A165">
        <f>'Table-R'!A159</f>
        <v>0</v>
      </c>
      <c r="B165" t="s">
        <v>504</v>
      </c>
      <c r="C165">
        <f>'Table-R'!C159</f>
        <v>32.306600000000003</v>
      </c>
      <c r="D165">
        <f>'Table-R'!F159</f>
        <v>31.61</v>
      </c>
      <c r="E165">
        <f>'Table-R'!I159</f>
        <v>31.56</v>
      </c>
      <c r="F165">
        <f>'Table-R'!L159</f>
        <v>31.497743440947801</v>
      </c>
      <c r="G165">
        <f>'Table-R'!O159</f>
        <v>32.15</v>
      </c>
      <c r="H165">
        <f>'Table-R'!R159</f>
        <v>31.58</v>
      </c>
      <c r="I165" s="115">
        <f>'Table-R'!Z159</f>
        <v>32.563523195021553</v>
      </c>
    </row>
    <row r="166" spans="1:9">
      <c r="A166">
        <f>'Table-R'!A160</f>
        <v>0</v>
      </c>
      <c r="B166" t="s">
        <v>505</v>
      </c>
      <c r="C166">
        <f>'Table-R'!C160</f>
        <v>34.584099999999999</v>
      </c>
      <c r="D166">
        <f>'Table-R'!F160</f>
        <v>34.94</v>
      </c>
      <c r="E166">
        <f>'Table-R'!I160</f>
        <v>34.94</v>
      </c>
      <c r="F166">
        <f>'Table-R'!L160</f>
        <v>35.002134392443899</v>
      </c>
      <c r="G166">
        <f>'Table-R'!O160</f>
        <v>35</v>
      </c>
      <c r="H166">
        <f>'Table-R'!R160</f>
        <v>35</v>
      </c>
      <c r="I166" s="115">
        <f>'Table-R'!Z160</f>
        <v>35.002091654561404</v>
      </c>
    </row>
    <row r="167" spans="1:9">
      <c r="A167">
        <f>'Table-R'!A161</f>
        <v>0</v>
      </c>
      <c r="B167" t="s">
        <v>506</v>
      </c>
      <c r="C167">
        <f>'Table-R'!C161</f>
        <v>33.758499999999998</v>
      </c>
      <c r="D167">
        <f>'Table-R'!F161</f>
        <v>32.78</v>
      </c>
      <c r="E167">
        <f>'Table-R'!I161</f>
        <v>32.56</v>
      </c>
      <c r="F167">
        <f>'Table-R'!L161</f>
        <v>32.510554887001398</v>
      </c>
      <c r="G167">
        <f>'Table-R'!O161</f>
        <v>33</v>
      </c>
      <c r="H167">
        <f>'Table-R'!R161</f>
        <v>33.130000000000003</v>
      </c>
      <c r="I167" s="115">
        <f>'Table-R'!Z161</f>
        <v>32.820271589568151</v>
      </c>
    </row>
    <row r="168" spans="1:9">
      <c r="A168">
        <f>'Table-R'!A162</f>
        <v>0</v>
      </c>
      <c r="B168" t="s">
        <v>507</v>
      </c>
      <c r="C168">
        <f>'Table-R'!C162</f>
        <v>27.114799999999999</v>
      </c>
      <c r="D168">
        <f>'Table-R'!F162</f>
        <v>27.56</v>
      </c>
      <c r="E168">
        <f>'Table-R'!I162</f>
        <v>28.83</v>
      </c>
      <c r="F168">
        <f>'Table-R'!L162</f>
        <v>26.909873928401801</v>
      </c>
      <c r="G168">
        <f>'Table-R'!O162</f>
        <v>0</v>
      </c>
      <c r="H168">
        <f>'Table-R'!R162</f>
        <v>26.04</v>
      </c>
      <c r="I168" s="115">
        <f>'Table-R'!Z162</f>
        <v>25.265543940914327</v>
      </c>
    </row>
    <row r="169" spans="1:9">
      <c r="A169">
        <f>'Table-R'!A163</f>
        <v>0</v>
      </c>
      <c r="B169" t="s">
        <v>508</v>
      </c>
      <c r="C169">
        <f>'Table-R'!C163</f>
        <v>26.825600000000001</v>
      </c>
      <c r="D169">
        <f>'Table-R'!F163</f>
        <v>25.11</v>
      </c>
      <c r="E169">
        <f>'Table-R'!I163</f>
        <v>25.11</v>
      </c>
      <c r="F169">
        <f>'Table-R'!L163</f>
        <v>0</v>
      </c>
      <c r="G169">
        <f>'Table-R'!O163</f>
        <v>0</v>
      </c>
      <c r="H169">
        <f>'Table-R'!R163</f>
        <v>26.19</v>
      </c>
      <c r="I169" s="115">
        <f>'Table-R'!Z163</f>
        <v>25.003276100065396</v>
      </c>
    </row>
    <row r="170" spans="1:9">
      <c r="A170">
        <f>'Table-R'!A164</f>
        <v>0</v>
      </c>
      <c r="B170" t="s">
        <v>509</v>
      </c>
      <c r="C170">
        <f>'Table-R'!C164</f>
        <v>26.1999</v>
      </c>
      <c r="D170">
        <f>'Table-R'!F164</f>
        <v>25.11</v>
      </c>
      <c r="E170">
        <f>'Table-R'!I164</f>
        <v>25.11</v>
      </c>
      <c r="F170">
        <f>'Table-R'!L164</f>
        <v>25.0024756300047</v>
      </c>
      <c r="G170">
        <f>'Table-R'!O164</f>
        <v>0</v>
      </c>
      <c r="H170">
        <f>'Table-R'!R164</f>
        <v>26.23</v>
      </c>
      <c r="I170" s="115">
        <f>'Table-R'!Z164</f>
        <v>25.003276100065396</v>
      </c>
    </row>
    <row r="171" spans="1:9">
      <c r="A171">
        <f>'Table-R'!A165</f>
        <v>0</v>
      </c>
      <c r="B171" t="s">
        <v>510</v>
      </c>
      <c r="C171">
        <f>'Table-R'!C165</f>
        <v>27.199200000000001</v>
      </c>
      <c r="D171">
        <f>'Table-R'!F165</f>
        <v>25.11</v>
      </c>
      <c r="E171">
        <f>'Table-R'!I165</f>
        <v>25.11</v>
      </c>
      <c r="F171">
        <f>'Table-R'!L165</f>
        <v>25.0030435700893</v>
      </c>
      <c r="G171">
        <f>'Table-R'!O165</f>
        <v>0</v>
      </c>
      <c r="H171">
        <f>'Table-R'!R165</f>
        <v>26.45</v>
      </c>
      <c r="I171" s="115">
        <f>'Table-R'!Z165</f>
        <v>25.003508559048274</v>
      </c>
    </row>
    <row r="172" spans="1:9">
      <c r="A172">
        <f>'Table-R'!A166</f>
        <v>0</v>
      </c>
      <c r="B172" t="s">
        <v>511</v>
      </c>
      <c r="C172">
        <f>'Table-R'!C166</f>
        <v>27.045200000000001</v>
      </c>
      <c r="D172">
        <f>'Table-R'!F166</f>
        <v>25.11</v>
      </c>
      <c r="E172">
        <f>'Table-R'!I166</f>
        <v>25.11</v>
      </c>
      <c r="F172">
        <f>'Table-R'!L166</f>
        <v>25.002970724088598</v>
      </c>
      <c r="G172">
        <f>'Table-R'!O166</f>
        <v>0</v>
      </c>
      <c r="H172">
        <f>'Table-R'!R166</f>
        <v>26.26</v>
      </c>
      <c r="I172" s="115">
        <f>'Table-R'!Z166</f>
        <v>25.003276100065477</v>
      </c>
    </row>
    <row r="173" spans="1:9">
      <c r="A173">
        <f>'Table-R'!A167</f>
        <v>0</v>
      </c>
      <c r="B173" t="s">
        <v>512</v>
      </c>
      <c r="C173">
        <f>'Table-R'!C167</f>
        <v>25.805399999999999</v>
      </c>
      <c r="D173">
        <f>'Table-R'!F167</f>
        <v>25.11</v>
      </c>
      <c r="E173">
        <f>'Table-R'!I167</f>
        <v>25.11</v>
      </c>
      <c r="F173">
        <f>'Table-R'!L167</f>
        <v>24.999830894373101</v>
      </c>
      <c r="G173">
        <f>'Table-R'!O167</f>
        <v>25.02</v>
      </c>
      <c r="H173">
        <f>'Table-R'!R167</f>
        <v>25</v>
      </c>
      <c r="I173" s="115">
        <f>'Table-R'!Z167</f>
        <v>25.001331338324771</v>
      </c>
    </row>
    <row r="174" spans="1:9">
      <c r="A174">
        <f>'Table-R'!A168</f>
        <v>0</v>
      </c>
      <c r="B174" t="s">
        <v>526</v>
      </c>
      <c r="C174">
        <f>'Table-R'!C168</f>
        <v>26.100300000000001</v>
      </c>
      <c r="D174">
        <f>'Table-R'!F168</f>
        <v>25.11</v>
      </c>
      <c r="E174">
        <f>'Table-R'!I168</f>
        <v>25.11</v>
      </c>
      <c r="F174">
        <f>'Table-R'!L168</f>
        <v>24.999830871415298</v>
      </c>
      <c r="G174">
        <f>'Table-R'!O168</f>
        <v>25.02</v>
      </c>
      <c r="H174">
        <f>'Table-R'!R168</f>
        <v>25</v>
      </c>
      <c r="I174" s="115">
        <f>'Table-R'!Z168</f>
        <v>25.001332188450796</v>
      </c>
    </row>
    <row r="175" spans="1:9">
      <c r="A175">
        <f>'Table-R'!A169</f>
        <v>0</v>
      </c>
      <c r="B175" t="s">
        <v>514</v>
      </c>
      <c r="C175">
        <f>'Table-R'!C169</f>
        <v>16.123200000000001</v>
      </c>
      <c r="D175">
        <f>'Table-R'!F169</f>
        <v>16.11</v>
      </c>
      <c r="E175">
        <f>'Table-R'!I169</f>
        <v>15.94</v>
      </c>
      <c r="F175">
        <f>'Table-R'!L169</f>
        <v>15.0004707508725</v>
      </c>
      <c r="G175">
        <f>'Table-R'!O169</f>
        <v>15.98</v>
      </c>
      <c r="H175">
        <f>'Table-R'!R169</f>
        <v>18.62</v>
      </c>
      <c r="I175" s="115">
        <f>'Table-R'!Z169</f>
        <v>15.266824001704343</v>
      </c>
    </row>
    <row r="176" spans="1:9">
      <c r="A176">
        <f>'Table-R'!A170</f>
        <v>0</v>
      </c>
      <c r="B176" t="s">
        <v>515</v>
      </c>
      <c r="C176">
        <f>'Table-R'!C170</f>
        <v>21.0091</v>
      </c>
      <c r="D176">
        <f>'Table-R'!F170</f>
        <v>20.11</v>
      </c>
      <c r="E176">
        <f>'Table-R'!I170</f>
        <v>20.11</v>
      </c>
      <c r="F176">
        <f>'Table-R'!L170</f>
        <v>20.000417961265299</v>
      </c>
      <c r="G176">
        <f>'Table-R'!O170</f>
        <v>20.05</v>
      </c>
      <c r="H176">
        <f>'Table-R'!R170</f>
        <v>20.93</v>
      </c>
      <c r="I176" s="115">
        <f>'Table-R'!Z170</f>
        <v>20.002660769698238</v>
      </c>
    </row>
    <row r="177" spans="1:9">
      <c r="A177">
        <f>'Table-R'!A171</f>
        <v>0</v>
      </c>
      <c r="B177" t="s">
        <v>516</v>
      </c>
      <c r="C177">
        <f>'Table-R'!C171</f>
        <v>36.08</v>
      </c>
      <c r="D177">
        <f>'Table-R'!F171</f>
        <v>35.06</v>
      </c>
      <c r="E177">
        <f>'Table-R'!I171</f>
        <v>35.06</v>
      </c>
      <c r="F177">
        <f>'Table-R'!L171</f>
        <v>34.999486671695301</v>
      </c>
      <c r="G177">
        <f>'Table-R'!O171</f>
        <v>35</v>
      </c>
      <c r="H177">
        <f>'Table-R'!R171</f>
        <v>35</v>
      </c>
      <c r="I177" s="115">
        <f>'Table-R'!Z171</f>
        <v>34.985638203745637</v>
      </c>
    </row>
    <row r="178" spans="1:9">
      <c r="A178">
        <f>'Table-R'!A172</f>
        <v>0</v>
      </c>
      <c r="B178" t="s">
        <v>517</v>
      </c>
      <c r="C178">
        <f>'Table-R'!C172</f>
        <v>26.116</v>
      </c>
      <c r="D178">
        <f>'Table-R'!F172</f>
        <v>25.06</v>
      </c>
      <c r="E178">
        <f>'Table-R'!I172</f>
        <v>25.06</v>
      </c>
      <c r="F178">
        <f>'Table-R'!L172</f>
        <v>25.0002639868767</v>
      </c>
      <c r="G178">
        <f>'Table-R'!O172</f>
        <v>25.02</v>
      </c>
      <c r="H178">
        <f>'Table-R'!R172</f>
        <v>25</v>
      </c>
      <c r="I178" s="115">
        <f>'Table-R'!Z172</f>
        <v>25.002607316904118</v>
      </c>
    </row>
    <row r="179" spans="1:9">
      <c r="A179">
        <f>'Table-R'!A173</f>
        <v>0</v>
      </c>
      <c r="B179" t="s">
        <v>518</v>
      </c>
      <c r="C179">
        <f>'Table-R'!C173</f>
        <v>16.1465</v>
      </c>
      <c r="D179">
        <f>'Table-R'!F173</f>
        <v>15.11</v>
      </c>
      <c r="E179">
        <f>'Table-R'!I173</f>
        <v>15.11</v>
      </c>
      <c r="F179">
        <f>'Table-R'!L173</f>
        <v>15.000543280768101</v>
      </c>
      <c r="G179">
        <f>'Table-R'!O173</f>
        <v>15.05</v>
      </c>
      <c r="H179">
        <f>'Table-R'!R173</f>
        <v>15</v>
      </c>
      <c r="I179" s="115">
        <f>'Table-R'!Z173</f>
        <v>15.003061445630408</v>
      </c>
    </row>
    <row r="180" spans="1:9">
      <c r="A180">
        <f>'Table-R'!A174</f>
        <v>0</v>
      </c>
      <c r="B180" t="s">
        <v>519</v>
      </c>
      <c r="C180">
        <f>'Table-R'!C174</f>
        <v>35.671500000000002</v>
      </c>
      <c r="D180">
        <f>'Table-R'!F174</f>
        <v>35</v>
      </c>
      <c r="E180">
        <f>'Table-R'!I174</f>
        <v>35</v>
      </c>
      <c r="F180">
        <f>'Table-R'!L174</f>
        <v>35.000001030649699</v>
      </c>
      <c r="G180">
        <f>'Table-R'!O174</f>
        <v>35</v>
      </c>
      <c r="H180">
        <f>'Table-R'!R174</f>
        <v>35</v>
      </c>
      <c r="I180" s="115">
        <f>'Table-R'!Z174</f>
        <v>35.000309971770122</v>
      </c>
    </row>
    <row r="181" spans="1:9">
      <c r="A181">
        <f>'Table-R'!A175</f>
        <v>0</v>
      </c>
      <c r="B181" t="str">
        <f>'Table-R'!B175</f>
        <v>Minimum IDB (°C)</v>
      </c>
      <c r="C181">
        <f>'Table-R'!C175</f>
        <v>0</v>
      </c>
      <c r="D181">
        <f>'Table-R'!F175</f>
        <v>0</v>
      </c>
      <c r="E181">
        <f>'Table-R'!I175</f>
        <v>0</v>
      </c>
      <c r="F181">
        <f>'Table-R'!L175</f>
        <v>0</v>
      </c>
      <c r="G181">
        <f>'Table-R'!O175</f>
        <v>0</v>
      </c>
      <c r="H181">
        <f>'Table-R'!R175</f>
        <v>0</v>
      </c>
      <c r="I181" s="115">
        <f>'Table-R'!Z175</f>
        <v>0</v>
      </c>
    </row>
    <row r="182" spans="1:9">
      <c r="A182">
        <f>'Table-R'!A176</f>
        <v>0</v>
      </c>
      <c r="B182">
        <f>'Table-R'!B176</f>
        <v>0</v>
      </c>
      <c r="C182" t="str">
        <f>'Table-R'!C176</f>
        <v>TRNSYS</v>
      </c>
      <c r="D182" t="str">
        <f>'Table-R'!F176</f>
        <v>DOE-2.2</v>
      </c>
      <c r="E182" t="str">
        <f>'Table-R'!I176</f>
        <v>DOE21E-E</v>
      </c>
      <c r="F182" t="str">
        <f>'Table-R'!L176</f>
        <v>EnergyPlus</v>
      </c>
      <c r="G182" t="str">
        <f>'Table-R'!O176</f>
        <v>CODYRUN</v>
      </c>
      <c r="H182" t="str">
        <f>'Table-R'!R176</f>
        <v>HOT3000</v>
      </c>
      <c r="I182" s="115" t="str">
        <f>'Table-R'!Z176</f>
        <v>Tested Prg</v>
      </c>
    </row>
    <row r="183" spans="1:9">
      <c r="A183">
        <f>'Table-R'!A177</f>
        <v>0</v>
      </c>
      <c r="B183" t="str">
        <f>'Table-R'!B177</f>
        <v>Case</v>
      </c>
      <c r="C183" t="s">
        <v>434</v>
      </c>
      <c r="D183" t="s">
        <v>435</v>
      </c>
      <c r="E183" t="s">
        <v>438</v>
      </c>
      <c r="F183" t="s">
        <v>548</v>
      </c>
      <c r="G183" t="s">
        <v>436</v>
      </c>
      <c r="H183" t="s">
        <v>437</v>
      </c>
      <c r="I183" s="115" t="str">
        <f>'Table-R'!Z176</f>
        <v>Tested Prg</v>
      </c>
    </row>
    <row r="184" spans="1:9">
      <c r="A184">
        <f>'Table-R'!A178</f>
        <v>0</v>
      </c>
      <c r="B184" t="s">
        <v>500</v>
      </c>
      <c r="C184">
        <f>'Table-R'!C178</f>
        <v>7.9299799999999996</v>
      </c>
      <c r="D184">
        <f>'Table-R'!F178</f>
        <v>8.89</v>
      </c>
      <c r="E184">
        <f>'Table-R'!I178</f>
        <v>8.83</v>
      </c>
      <c r="F184">
        <f>'Table-R'!L178</f>
        <v>8.7175351037990296</v>
      </c>
      <c r="G184">
        <f>'Table-R'!O178</f>
        <v>8</v>
      </c>
      <c r="H184">
        <f>'Table-R'!R178</f>
        <v>6.99</v>
      </c>
      <c r="I184" s="115">
        <f>'Table-R'!Z178</f>
        <v>8.7240160235187183</v>
      </c>
    </row>
    <row r="185" spans="1:9">
      <c r="A185">
        <f>'Table-R'!A179</f>
        <v>0</v>
      </c>
      <c r="B185" t="s">
        <v>501</v>
      </c>
      <c r="C185">
        <f>'Table-R'!C179</f>
        <v>7.9299799999999996</v>
      </c>
      <c r="D185">
        <f>'Table-R'!F179</f>
        <v>8.89</v>
      </c>
      <c r="E185">
        <f>'Table-R'!I179</f>
        <v>8.83</v>
      </c>
      <c r="F185">
        <f>'Table-R'!L179</f>
        <v>8.7174062145670099</v>
      </c>
      <c r="G185">
        <f>'Table-R'!O179</f>
        <v>8</v>
      </c>
      <c r="H185">
        <f>'Table-R'!R179</f>
        <v>6.99</v>
      </c>
      <c r="I185" s="115">
        <f>'Table-R'!Z179</f>
        <v>8.7239390216883521</v>
      </c>
    </row>
    <row r="186" spans="1:9">
      <c r="A186">
        <f>'Table-R'!A180</f>
        <v>0</v>
      </c>
      <c r="B186" t="s">
        <v>502</v>
      </c>
      <c r="C186">
        <f>'Table-R'!C180</f>
        <v>7.9299799999999996</v>
      </c>
      <c r="D186">
        <f>'Table-R'!F180</f>
        <v>10.83</v>
      </c>
      <c r="E186">
        <f>'Table-R'!I180</f>
        <v>10.78</v>
      </c>
      <c r="F186">
        <f>'Table-R'!L180</f>
        <v>7.7537314329584399</v>
      </c>
      <c r="G186">
        <f>'Table-R'!O180</f>
        <v>8</v>
      </c>
      <c r="H186">
        <f>'Table-R'!R180</f>
        <v>6.99</v>
      </c>
      <c r="I186" s="115">
        <f>'Table-R'!Z180</f>
        <v>7.7576024492006512</v>
      </c>
    </row>
    <row r="187" spans="1:9">
      <c r="A187">
        <f>'Table-R'!A181</f>
        <v>0</v>
      </c>
      <c r="B187" t="s">
        <v>503</v>
      </c>
      <c r="C187">
        <f>'Table-R'!C181</f>
        <v>7.9299799999999996</v>
      </c>
      <c r="D187">
        <f>'Table-R'!F181</f>
        <v>8.89</v>
      </c>
      <c r="E187">
        <f>'Table-R'!I181</f>
        <v>8.83</v>
      </c>
      <c r="F187">
        <f>'Table-R'!L181</f>
        <v>8.7159669992051398</v>
      </c>
      <c r="G187">
        <f>'Table-R'!O181</f>
        <v>8</v>
      </c>
      <c r="H187">
        <f>'Table-R'!R181</f>
        <v>6.99</v>
      </c>
      <c r="I187" s="115">
        <f>'Table-R'!Z181</f>
        <v>-2.3321939950018797</v>
      </c>
    </row>
    <row r="188" spans="1:9">
      <c r="A188">
        <f>'Table-R'!A182</f>
        <v>0</v>
      </c>
      <c r="B188" t="s">
        <v>504</v>
      </c>
      <c r="C188">
        <f>'Table-R'!C182</f>
        <v>7.9299799999999996</v>
      </c>
      <c r="D188">
        <f>'Table-R'!F182</f>
        <v>8.89</v>
      </c>
      <c r="E188">
        <f>'Table-R'!I182</f>
        <v>8.83</v>
      </c>
      <c r="F188">
        <f>'Table-R'!L182</f>
        <v>8.7159669992051398</v>
      </c>
      <c r="G188">
        <f>'Table-R'!O182</f>
        <v>8</v>
      </c>
      <c r="H188">
        <f>'Table-R'!R182</f>
        <v>6.99</v>
      </c>
      <c r="I188" s="115">
        <f>'Table-R'!Z182</f>
        <v>-2.4745031500041113</v>
      </c>
    </row>
    <row r="189" spans="1:9">
      <c r="A189">
        <f>'Table-R'!A183</f>
        <v>0</v>
      </c>
      <c r="B189" t="s">
        <v>505</v>
      </c>
      <c r="C189">
        <f>'Table-R'!C183</f>
        <v>7.9299799999999996</v>
      </c>
      <c r="D189">
        <f>'Table-R'!F183</f>
        <v>8.89</v>
      </c>
      <c r="E189">
        <f>'Table-R'!I183</f>
        <v>8.83</v>
      </c>
      <c r="F189">
        <f>'Table-R'!L183</f>
        <v>8.7175351037990296</v>
      </c>
      <c r="G189">
        <f>'Table-R'!O183</f>
        <v>8</v>
      </c>
      <c r="H189">
        <f>'Table-R'!R183</f>
        <v>6.99</v>
      </c>
      <c r="I189" s="115">
        <f>'Table-R'!Z183</f>
        <v>8.7240160235187183</v>
      </c>
    </row>
    <row r="190" spans="1:9">
      <c r="A190">
        <f>'Table-R'!A184</f>
        <v>0</v>
      </c>
      <c r="B190" t="s">
        <v>506</v>
      </c>
      <c r="C190">
        <f>'Table-R'!C184</f>
        <v>7.9299799999999996</v>
      </c>
      <c r="D190">
        <f>'Table-R'!F184</f>
        <v>8.89</v>
      </c>
      <c r="E190">
        <f>'Table-R'!I184</f>
        <v>8.83</v>
      </c>
      <c r="F190">
        <f>'Table-R'!L184</f>
        <v>8.7177149330001793</v>
      </c>
      <c r="G190">
        <f>'Table-R'!O184</f>
        <v>8</v>
      </c>
      <c r="H190">
        <f>'Table-R'!R184</f>
        <v>6.99</v>
      </c>
      <c r="I190" s="115">
        <f>'Table-R'!Z184</f>
        <v>8.7241960349436756</v>
      </c>
    </row>
    <row r="191" spans="1:9">
      <c r="A191">
        <f>'Table-R'!A185</f>
        <v>0</v>
      </c>
      <c r="B191" t="s">
        <v>507</v>
      </c>
      <c r="C191">
        <f>'Table-R'!C185</f>
        <v>7.9299799999999996</v>
      </c>
      <c r="D191">
        <f>'Table-R'!F185</f>
        <v>8.89</v>
      </c>
      <c r="E191">
        <f>'Table-R'!I185</f>
        <v>8.83</v>
      </c>
      <c r="F191">
        <f>'Table-R'!L185</f>
        <v>8.7175351037989994</v>
      </c>
      <c r="G191">
        <f>'Table-R'!O185</f>
        <v>0</v>
      </c>
      <c r="H191">
        <f>'Table-R'!R185</f>
        <v>6.99</v>
      </c>
      <c r="I191" s="115">
        <f>'Table-R'!Z185</f>
        <v>8.7240160234684456</v>
      </c>
    </row>
    <row r="192" spans="1:9">
      <c r="A192">
        <f>'Table-R'!A186</f>
        <v>0</v>
      </c>
      <c r="B192" t="s">
        <v>508</v>
      </c>
      <c r="C192">
        <f>'Table-R'!C186</f>
        <v>7.9299799999999996</v>
      </c>
      <c r="D192">
        <f>'Table-R'!F186</f>
        <v>8.89</v>
      </c>
      <c r="E192">
        <f>'Table-R'!I186</f>
        <v>8.83</v>
      </c>
      <c r="F192">
        <f>'Table-R'!L186</f>
        <v>0</v>
      </c>
      <c r="G192">
        <f>'Table-R'!O186</f>
        <v>0</v>
      </c>
      <c r="H192">
        <f>'Table-R'!R186</f>
        <v>6.99</v>
      </c>
      <c r="I192" s="115">
        <f>'Table-R'!Z186</f>
        <v>8.7240160235187183</v>
      </c>
    </row>
    <row r="193" spans="1:9">
      <c r="A193">
        <f>'Table-R'!A187</f>
        <v>0</v>
      </c>
      <c r="B193" t="s">
        <v>509</v>
      </c>
      <c r="C193">
        <f>'Table-R'!C187</f>
        <v>7.9299799999999996</v>
      </c>
      <c r="D193">
        <f>'Table-R'!F187</f>
        <v>8.89</v>
      </c>
      <c r="E193">
        <f>'Table-R'!I187</f>
        <v>8.83</v>
      </c>
      <c r="F193">
        <f>'Table-R'!L187</f>
        <v>8.7175351037989994</v>
      </c>
      <c r="G193">
        <f>'Table-R'!O187</f>
        <v>0</v>
      </c>
      <c r="H193">
        <f>'Table-R'!R187</f>
        <v>6.99</v>
      </c>
      <c r="I193" s="115">
        <f>'Table-R'!Z187</f>
        <v>8.7240160235187183</v>
      </c>
    </row>
    <row r="194" spans="1:9">
      <c r="A194">
        <f>'Table-R'!A188</f>
        <v>0</v>
      </c>
      <c r="B194" t="s">
        <v>510</v>
      </c>
      <c r="C194">
        <f>'Table-R'!C188</f>
        <v>7.9299799999999996</v>
      </c>
      <c r="D194">
        <f>'Table-R'!F188</f>
        <v>8.89</v>
      </c>
      <c r="E194">
        <f>'Table-R'!I188</f>
        <v>8.83</v>
      </c>
      <c r="F194">
        <f>'Table-R'!L188</f>
        <v>8.7175351037989994</v>
      </c>
      <c r="G194">
        <f>'Table-R'!O188</f>
        <v>0</v>
      </c>
      <c r="H194">
        <f>'Table-R'!R188</f>
        <v>6.99</v>
      </c>
      <c r="I194" s="115">
        <f>'Table-R'!Z188</f>
        <v>8.7240160234684456</v>
      </c>
    </row>
    <row r="195" spans="1:9">
      <c r="A195">
        <f>'Table-R'!A189</f>
        <v>0</v>
      </c>
      <c r="B195" t="s">
        <v>511</v>
      </c>
      <c r="C195">
        <f>'Table-R'!C189</f>
        <v>7.9299799999999996</v>
      </c>
      <c r="D195">
        <f>'Table-R'!F189</f>
        <v>8.89</v>
      </c>
      <c r="E195">
        <f>'Table-R'!I189</f>
        <v>8.83</v>
      </c>
      <c r="F195">
        <f>'Table-R'!L189</f>
        <v>8.7175351037989994</v>
      </c>
      <c r="G195">
        <f>'Table-R'!O189</f>
        <v>0</v>
      </c>
      <c r="H195">
        <f>'Table-R'!R189</f>
        <v>7</v>
      </c>
      <c r="I195" s="115">
        <f>'Table-R'!Z189</f>
        <v>8.7240160234684456</v>
      </c>
    </row>
    <row r="196" spans="1:9">
      <c r="A196">
        <f>'Table-R'!A190</f>
        <v>0</v>
      </c>
      <c r="B196" t="s">
        <v>512</v>
      </c>
      <c r="C196">
        <f>'Table-R'!C190</f>
        <v>8.4270099999999992</v>
      </c>
      <c r="D196">
        <f>'Table-R'!F190</f>
        <v>8.17</v>
      </c>
      <c r="E196">
        <f>'Table-R'!I190</f>
        <v>7.94</v>
      </c>
      <c r="F196">
        <f>'Table-R'!L190</f>
        <v>8.9387887450137296</v>
      </c>
      <c r="G196">
        <f>'Table-R'!O190</f>
        <v>8.5399999999999991</v>
      </c>
      <c r="H196">
        <f>'Table-R'!R190</f>
        <v>24.04</v>
      </c>
      <c r="I196" s="115">
        <f>'Table-R'!Z190</f>
        <v>8.9566086349250131</v>
      </c>
    </row>
    <row r="197" spans="1:9">
      <c r="A197">
        <f>'Table-R'!A191</f>
        <v>0</v>
      </c>
      <c r="B197" t="s">
        <v>526</v>
      </c>
      <c r="C197">
        <f>'Table-R'!C191</f>
        <v>8.4270099999999992</v>
      </c>
      <c r="D197">
        <f>'Table-R'!F191</f>
        <v>8.17</v>
      </c>
      <c r="E197">
        <f>'Table-R'!I191</f>
        <v>7.94</v>
      </c>
      <c r="F197">
        <f>'Table-R'!L191</f>
        <v>8.9387887576149794</v>
      </c>
      <c r="G197">
        <f>'Table-R'!O191</f>
        <v>8.5399999999999991</v>
      </c>
      <c r="H197">
        <f>'Table-R'!R191</f>
        <v>24.04</v>
      </c>
      <c r="I197" s="115">
        <f>'Table-R'!Z191</f>
        <v>8.9566086381445871</v>
      </c>
    </row>
    <row r="198" spans="1:9">
      <c r="A198">
        <f>'Table-R'!A192</f>
        <v>0</v>
      </c>
      <c r="B198" t="s">
        <v>514</v>
      </c>
      <c r="C198">
        <f>'Table-R'!C192</f>
        <v>8.3052600000000005</v>
      </c>
      <c r="D198">
        <f>'Table-R'!F192</f>
        <v>8.11</v>
      </c>
      <c r="E198">
        <f>'Table-R'!I192</f>
        <v>7.89</v>
      </c>
      <c r="F198">
        <f>'Table-R'!L192</f>
        <v>8.8349624790173493</v>
      </c>
      <c r="G198">
        <f>'Table-R'!O192</f>
        <v>8.51</v>
      </c>
      <c r="H198">
        <f>'Table-R'!R192</f>
        <v>13.57</v>
      </c>
      <c r="I198" s="115">
        <f>'Table-R'!Z192</f>
        <v>8.8322686714648242</v>
      </c>
    </row>
    <row r="199" spans="1:9">
      <c r="A199">
        <f>'Table-R'!A193</f>
        <v>0</v>
      </c>
      <c r="B199" t="s">
        <v>515</v>
      </c>
      <c r="C199">
        <f>'Table-R'!C193</f>
        <v>8.4140999999999995</v>
      </c>
      <c r="D199">
        <f>'Table-R'!F193</f>
        <v>8.17</v>
      </c>
      <c r="E199">
        <f>'Table-R'!I193</f>
        <v>7.94</v>
      </c>
      <c r="F199">
        <f>'Table-R'!L193</f>
        <v>8.8977807339525494</v>
      </c>
      <c r="G199">
        <f>'Table-R'!O193</f>
        <v>8.5399999999999991</v>
      </c>
      <c r="H199">
        <f>'Table-R'!R193</f>
        <v>15.98</v>
      </c>
      <c r="I199" s="115">
        <f>'Table-R'!Z193</f>
        <v>8.9024784150775123</v>
      </c>
    </row>
    <row r="200" spans="1:9">
      <c r="A200">
        <f>'Table-R'!A194</f>
        <v>0</v>
      </c>
      <c r="B200" t="s">
        <v>516</v>
      </c>
      <c r="C200">
        <f>'Table-R'!C194</f>
        <v>8.4441500000000005</v>
      </c>
      <c r="D200">
        <f>'Table-R'!F194</f>
        <v>8.17</v>
      </c>
      <c r="E200">
        <f>'Table-R'!I194</f>
        <v>7.94</v>
      </c>
      <c r="F200">
        <f>'Table-R'!L194</f>
        <v>9.0147035924762093</v>
      </c>
      <c r="G200">
        <f>'Table-R'!O194</f>
        <v>8.5399999999999991</v>
      </c>
      <c r="H200">
        <f>'Table-R'!R194</f>
        <v>33.01</v>
      </c>
      <c r="I200" s="115">
        <f>'Table-R'!Z194</f>
        <v>9.0357074677325748</v>
      </c>
    </row>
    <row r="201" spans="1:9">
      <c r="A201">
        <f>'Table-R'!A195</f>
        <v>0</v>
      </c>
      <c r="B201" t="s">
        <v>517</v>
      </c>
      <c r="C201">
        <f>'Table-R'!C195</f>
        <v>8.4215</v>
      </c>
      <c r="D201">
        <f>'Table-R'!F195</f>
        <v>8.17</v>
      </c>
      <c r="E201">
        <f>'Table-R'!I195</f>
        <v>7.94</v>
      </c>
      <c r="F201">
        <f>'Table-R'!L195</f>
        <v>8.9381035803813695</v>
      </c>
      <c r="G201">
        <f>'Table-R'!O195</f>
        <v>8.5399999999999991</v>
      </c>
      <c r="H201">
        <f>'Table-R'!R195</f>
        <v>24.04</v>
      </c>
      <c r="I201" s="115">
        <f>'Table-R'!Z195</f>
        <v>8.9513067813268634</v>
      </c>
    </row>
    <row r="202" spans="1:9">
      <c r="A202">
        <f>'Table-R'!A196</f>
        <v>0</v>
      </c>
      <c r="B202" t="s">
        <v>518</v>
      </c>
      <c r="C202">
        <f>'Table-R'!C196</f>
        <v>8.2277799999999992</v>
      </c>
      <c r="D202">
        <f>'Table-R'!F196</f>
        <v>8.11</v>
      </c>
      <c r="E202">
        <f>'Table-R'!I196</f>
        <v>7.89</v>
      </c>
      <c r="F202">
        <f>'Table-R'!L196</f>
        <v>8.8326749980271995</v>
      </c>
      <c r="G202">
        <f>'Table-R'!O196</f>
        <v>8.51</v>
      </c>
      <c r="H202">
        <f>'Table-R'!R196</f>
        <v>14.95</v>
      </c>
      <c r="I202" s="115">
        <f>'Table-R'!Z196</f>
        <v>8.8311215790059308</v>
      </c>
    </row>
    <row r="203" spans="1:9">
      <c r="A203">
        <f>'Table-R'!A197</f>
        <v>0</v>
      </c>
      <c r="B203" t="s">
        <v>519</v>
      </c>
      <c r="C203">
        <f>'Table-R'!C197</f>
        <v>8.4485600000000005</v>
      </c>
      <c r="D203">
        <f>'Table-R'!F197</f>
        <v>8.17</v>
      </c>
      <c r="E203">
        <f>'Table-R'!I197</f>
        <v>7.94</v>
      </c>
      <c r="F203">
        <f>'Table-R'!L197</f>
        <v>9.0131631395212395</v>
      </c>
      <c r="G203">
        <f>'Table-R'!O197</f>
        <v>8.5399999999999991</v>
      </c>
      <c r="H203">
        <f>'Table-R'!R197</f>
        <v>33.01</v>
      </c>
      <c r="I203" s="115">
        <f>'Table-R'!Z197</f>
        <v>9.0310237150420498</v>
      </c>
    </row>
    <row r="204" spans="1:9">
      <c r="A204">
        <f>'Table-R'!A198</f>
        <v>0</v>
      </c>
      <c r="B204" t="str">
        <f>'Table-R'!B198</f>
        <v xml:space="preserve"> * ABS[ (Max-Min) / (Mean of Example Simulation Results) ]</v>
      </c>
      <c r="C204">
        <f>'Table-R'!C198</f>
        <v>0</v>
      </c>
      <c r="D204">
        <f>'Table-R'!F198</f>
        <v>0</v>
      </c>
      <c r="E204">
        <f>'Table-R'!I198</f>
        <v>0</v>
      </c>
      <c r="F204">
        <f>'Table-R'!L198</f>
        <v>0</v>
      </c>
      <c r="G204">
        <f>'Table-R'!O198</f>
        <v>0</v>
      </c>
      <c r="H204">
        <f>'Table-R'!R198</f>
        <v>0</v>
      </c>
      <c r="I204" s="115">
        <f>'Table-R'!Z198</f>
        <v>0</v>
      </c>
    </row>
    <row r="205" spans="1:9">
      <c r="A205" t="e">
        <f>'Table-R'!#REF!</f>
        <v>#REF!</v>
      </c>
      <c r="B205" t="e">
        <f>'Table-R'!#REF!</f>
        <v>#REF!</v>
      </c>
      <c r="C205" t="e">
        <f>'Table-R'!#REF!</f>
        <v>#REF!</v>
      </c>
      <c r="D205" t="e">
        <f>'Table-R'!#REF!</f>
        <v>#REF!</v>
      </c>
      <c r="E205" t="e">
        <f>'Table-R'!#REF!</f>
        <v>#REF!</v>
      </c>
      <c r="F205" t="e">
        <f>'Table-R'!#REF!</f>
        <v>#REF!</v>
      </c>
      <c r="G205" t="e">
        <f>'Table-R'!#REF!</f>
        <v>#REF!</v>
      </c>
      <c r="H205" t="e">
        <f>'Table-R'!#REF!</f>
        <v>#REF!</v>
      </c>
      <c r="I205" s="115" t="e">
        <f>'Table-R'!#REF!</f>
        <v>#REF!</v>
      </c>
    </row>
    <row r="206" spans="1:9">
      <c r="A206" t="e">
        <f>'Table-R'!#REF!</f>
        <v>#REF!</v>
      </c>
      <c r="B206" t="e">
        <f>'Table-R'!#REF!</f>
        <v>#REF!</v>
      </c>
      <c r="C206" t="e">
        <f>'Table-R'!#REF!</f>
        <v>#REF!</v>
      </c>
      <c r="D206" t="e">
        <f>'Table-R'!#REF!</f>
        <v>#REF!</v>
      </c>
      <c r="E206" t="e">
        <f>'Table-R'!#REF!</f>
        <v>#REF!</v>
      </c>
      <c r="F206" t="e">
        <f>'Table-R'!#REF!</f>
        <v>#REF!</v>
      </c>
      <c r="G206" t="e">
        <f>'Table-R'!#REF!</f>
        <v>#REF!</v>
      </c>
      <c r="H206" t="e">
        <f>'Table-R'!#REF!</f>
        <v>#REF!</v>
      </c>
      <c r="I206" s="115" t="e">
        <f>'Table-R'!#REF!</f>
        <v>#REF!</v>
      </c>
    </row>
    <row r="207" spans="1:9">
      <c r="A207" t="e">
        <f>'Table-R'!#REF!</f>
        <v>#REF!</v>
      </c>
      <c r="B207" t="e">
        <f>'Table-R'!#REF!</f>
        <v>#REF!</v>
      </c>
      <c r="C207" t="e">
        <f>'Table-R'!#REF!</f>
        <v>#REF!</v>
      </c>
      <c r="D207" t="e">
        <f>'Table-R'!#REF!</f>
        <v>#REF!</v>
      </c>
      <c r="E207" t="e">
        <f>'Table-R'!#REF!</f>
        <v>#REF!</v>
      </c>
      <c r="F207" t="e">
        <f>'Table-R'!#REF!</f>
        <v>#REF!</v>
      </c>
      <c r="G207" t="e">
        <f>'Table-R'!#REF!</f>
        <v>#REF!</v>
      </c>
      <c r="H207" t="e">
        <f>'Table-R'!#REF!</f>
        <v>#REF!</v>
      </c>
      <c r="I207" s="115" t="e">
        <f>'Table-R'!#REF!</f>
        <v>#REF!</v>
      </c>
    </row>
    <row r="208" spans="1:9">
      <c r="A208" t="e">
        <f>'Table-R'!#REF!</f>
        <v>#REF!</v>
      </c>
      <c r="B208" t="e">
        <f>'Table-R'!#REF!</f>
        <v>#REF!</v>
      </c>
      <c r="C208" t="e">
        <f>'Table-R'!#REF!</f>
        <v>#REF!</v>
      </c>
      <c r="D208" t="e">
        <f>'Table-R'!#REF!</f>
        <v>#REF!</v>
      </c>
      <c r="E208" t="e">
        <f>'Table-R'!#REF!</f>
        <v>#REF!</v>
      </c>
      <c r="F208" t="e">
        <f>'Table-R'!#REF!</f>
        <v>#REF!</v>
      </c>
      <c r="G208" t="e">
        <f>'Table-R'!#REF!</f>
        <v>#REF!</v>
      </c>
      <c r="H208" t="e">
        <f>'Table-R'!#REF!</f>
        <v>#REF!</v>
      </c>
      <c r="I208" s="115" t="e">
        <f>'Table-R'!#REF!</f>
        <v>#REF!</v>
      </c>
    </row>
    <row r="209" spans="1:9">
      <c r="A209" t="e">
        <f>'Table-R'!#REF!</f>
        <v>#REF!</v>
      </c>
      <c r="B209" t="e">
        <f>'Table-R'!#REF!</f>
        <v>#REF!</v>
      </c>
      <c r="C209" t="e">
        <f>'Table-R'!#REF!</f>
        <v>#REF!</v>
      </c>
      <c r="D209" t="e">
        <f>'Table-R'!#REF!</f>
        <v>#REF!</v>
      </c>
      <c r="E209" t="e">
        <f>'Table-R'!#REF!</f>
        <v>#REF!</v>
      </c>
      <c r="F209" t="e">
        <f>'Table-R'!#REF!</f>
        <v>#REF!</v>
      </c>
      <c r="G209" t="e">
        <f>'Table-R'!#REF!</f>
        <v>#REF!</v>
      </c>
      <c r="H209" t="e">
        <f>'Table-R'!#REF!</f>
        <v>#REF!</v>
      </c>
      <c r="I209" s="115" t="e">
        <f>'Table-R'!#REF!</f>
        <v>#REF!</v>
      </c>
    </row>
    <row r="210" spans="1:9">
      <c r="A210" t="e">
        <f>'Table-R'!#REF!</f>
        <v>#REF!</v>
      </c>
      <c r="B210" t="e">
        <f>'Table-R'!#REF!</f>
        <v>#REF!</v>
      </c>
      <c r="C210" t="e">
        <f>'Table-R'!#REF!</f>
        <v>#REF!</v>
      </c>
      <c r="D210" t="e">
        <f>'Table-R'!#REF!</f>
        <v>#REF!</v>
      </c>
      <c r="E210" t="e">
        <f>'Table-R'!#REF!</f>
        <v>#REF!</v>
      </c>
      <c r="F210" t="e">
        <f>'Table-R'!#REF!</f>
        <v>#REF!</v>
      </c>
      <c r="G210" t="e">
        <f>'Table-R'!#REF!</f>
        <v>#REF!</v>
      </c>
      <c r="H210" t="e">
        <f>'Table-R'!#REF!</f>
        <v>#REF!</v>
      </c>
      <c r="I210" s="115" t="e">
        <f>'Table-R'!#REF!</f>
        <v>#REF!</v>
      </c>
    </row>
    <row r="211" spans="1:9">
      <c r="A211" t="e">
        <f>'Table-R'!#REF!</f>
        <v>#REF!</v>
      </c>
      <c r="B211" t="e">
        <f>'Table-R'!#REF!</f>
        <v>#REF!</v>
      </c>
      <c r="C211" t="e">
        <f>'Table-R'!#REF!</f>
        <v>#REF!</v>
      </c>
      <c r="D211" t="e">
        <f>'Table-R'!#REF!</f>
        <v>#REF!</v>
      </c>
      <c r="E211" t="e">
        <f>'Table-R'!#REF!</f>
        <v>#REF!</v>
      </c>
      <c r="F211" t="e">
        <f>'Table-R'!#REF!</f>
        <v>#REF!</v>
      </c>
      <c r="G211" t="e">
        <f>'Table-R'!#REF!</f>
        <v>#REF!</v>
      </c>
      <c r="H211" t="e">
        <f>'Table-R'!#REF!</f>
        <v>#REF!</v>
      </c>
      <c r="I211" s="115" t="e">
        <f>'Table-R'!#REF!</f>
        <v>#REF!</v>
      </c>
    </row>
    <row r="212" spans="1:9">
      <c r="A212" t="e">
        <f>'Table-R'!#REF!</f>
        <v>#REF!</v>
      </c>
      <c r="B212" t="e">
        <f>'Table-R'!#REF!</f>
        <v>#REF!</v>
      </c>
      <c r="C212" t="e">
        <f>'Table-R'!#REF!</f>
        <v>#REF!</v>
      </c>
      <c r="D212" t="e">
        <f>'Table-R'!#REF!</f>
        <v>#REF!</v>
      </c>
      <c r="E212" t="e">
        <f>'Table-R'!#REF!</f>
        <v>#REF!</v>
      </c>
      <c r="F212" t="e">
        <f>'Table-R'!#REF!</f>
        <v>#REF!</v>
      </c>
      <c r="G212" t="e">
        <f>'Table-R'!#REF!</f>
        <v>#REF!</v>
      </c>
      <c r="H212" t="e">
        <f>'Table-R'!#REF!</f>
        <v>#REF!</v>
      </c>
      <c r="I212" s="115" t="e">
        <f>'Table-R'!#REF!</f>
        <v>#REF!</v>
      </c>
    </row>
    <row r="213" spans="1:9">
      <c r="A213" t="e">
        <f>'Table-R'!#REF!</f>
        <v>#REF!</v>
      </c>
      <c r="B213" t="e">
        <f>'Table-R'!#REF!</f>
        <v>#REF!</v>
      </c>
      <c r="C213" t="e">
        <f>'Table-R'!#REF!</f>
        <v>#REF!</v>
      </c>
      <c r="D213" t="e">
        <f>'Table-R'!#REF!</f>
        <v>#REF!</v>
      </c>
      <c r="E213" t="e">
        <f>'Table-R'!#REF!</f>
        <v>#REF!</v>
      </c>
      <c r="F213" t="e">
        <f>'Table-R'!#REF!</f>
        <v>#REF!</v>
      </c>
      <c r="G213" t="e">
        <f>'Table-R'!#REF!</f>
        <v>#REF!</v>
      </c>
      <c r="H213" t="e">
        <f>'Table-R'!#REF!</f>
        <v>#REF!</v>
      </c>
      <c r="I213" s="115" t="e">
        <f>'Table-R'!#REF!</f>
        <v>#REF!</v>
      </c>
    </row>
    <row r="214" spans="1:9">
      <c r="A214" t="e">
        <f>'Table-R'!#REF!</f>
        <v>#REF!</v>
      </c>
      <c r="B214" t="e">
        <f>'Table-R'!#REF!</f>
        <v>#REF!</v>
      </c>
      <c r="C214" t="e">
        <f>'Table-R'!#REF!</f>
        <v>#REF!</v>
      </c>
      <c r="D214" t="e">
        <f>'Table-R'!#REF!</f>
        <v>#REF!</v>
      </c>
      <c r="E214" t="e">
        <f>'Table-R'!#REF!</f>
        <v>#REF!</v>
      </c>
      <c r="F214" t="e">
        <f>'Table-R'!#REF!</f>
        <v>#REF!</v>
      </c>
      <c r="G214" t="e">
        <f>'Table-R'!#REF!</f>
        <v>#REF!</v>
      </c>
      <c r="H214" t="e">
        <f>'Table-R'!#REF!</f>
        <v>#REF!</v>
      </c>
      <c r="I214" s="115" t="e">
        <f>'Table-R'!#REF!</f>
        <v>#REF!</v>
      </c>
    </row>
    <row r="215" spans="1:9">
      <c r="A215">
        <f>'Table-R'!A199</f>
        <v>0</v>
      </c>
      <c r="B215" t="str">
        <f>'Table-R'!B199</f>
        <v>Table B16.5.2-14.  Hourly Integrated Maxima and Minima (Zone Humidity Ratio)</v>
      </c>
      <c r="C215">
        <f>'Table-R'!C199</f>
        <v>0</v>
      </c>
      <c r="D215">
        <f>'Table-R'!F199</f>
        <v>0</v>
      </c>
      <c r="E215">
        <f>'Table-R'!I199</f>
        <v>0</v>
      </c>
      <c r="F215">
        <f>'Table-R'!L199</f>
        <v>0</v>
      </c>
      <c r="G215">
        <f>'Table-R'!O199</f>
        <v>0</v>
      </c>
      <c r="H215">
        <f>'Table-R'!R199</f>
        <v>0</v>
      </c>
      <c r="I215" s="115">
        <f>'Table-R'!Z199</f>
        <v>0</v>
      </c>
    </row>
    <row r="216" spans="1:9">
      <c r="A216">
        <f>'Table-R'!A200</f>
        <v>0</v>
      </c>
      <c r="B216" t="str">
        <f>'Table-R'!B200</f>
        <v>Maximum Humidity Ratio</v>
      </c>
      <c r="C216">
        <f>'Table-R'!C200</f>
        <v>0</v>
      </c>
      <c r="D216">
        <f>'Table-R'!F200</f>
        <v>0</v>
      </c>
      <c r="E216">
        <f>'Table-R'!I200</f>
        <v>0</v>
      </c>
      <c r="F216">
        <f>'Table-R'!L200</f>
        <v>0</v>
      </c>
      <c r="G216">
        <f>'Table-R'!O200</f>
        <v>0</v>
      </c>
      <c r="H216">
        <f>'Table-R'!R200</f>
        <v>0</v>
      </c>
      <c r="I216" s="115">
        <f>'Table-R'!Z200</f>
        <v>0</v>
      </c>
    </row>
    <row r="217" spans="1:9">
      <c r="A217">
        <f>'Table-R'!A201</f>
        <v>0</v>
      </c>
      <c r="B217">
        <f>'Table-R'!B201</f>
        <v>0</v>
      </c>
      <c r="C217" t="str">
        <f>'Table-R'!C201</f>
        <v>TRNSYS</v>
      </c>
      <c r="D217" t="str">
        <f>'Table-R'!F201</f>
        <v>DOE-2.2</v>
      </c>
      <c r="E217" t="str">
        <f>'Table-R'!I201</f>
        <v>DOE21E-E</v>
      </c>
      <c r="F217" t="str">
        <f>'Table-R'!L201</f>
        <v>EnergyPlus</v>
      </c>
      <c r="G217" t="str">
        <f>'Table-R'!O201</f>
        <v>CODYRUN</v>
      </c>
      <c r="H217" t="str">
        <f>'Table-R'!R201</f>
        <v>HOT3000</v>
      </c>
      <c r="I217" s="115" t="str">
        <f>'Table-R'!Z201</f>
        <v>Tested Prg</v>
      </c>
    </row>
    <row r="218" spans="1:9">
      <c r="A218">
        <f>'Table-R'!A202</f>
        <v>0</v>
      </c>
      <c r="B218" t="str">
        <f>'Table-R'!B202</f>
        <v>Case</v>
      </c>
      <c r="C218" t="s">
        <v>434</v>
      </c>
      <c r="D218" t="s">
        <v>435</v>
      </c>
      <c r="E218" t="s">
        <v>438</v>
      </c>
      <c r="F218" t="s">
        <v>548</v>
      </c>
      <c r="G218" t="s">
        <v>436</v>
      </c>
      <c r="H218" t="s">
        <v>437</v>
      </c>
      <c r="I218" s="115" t="str">
        <f>'Table-R'!Z201</f>
        <v>Tested Prg</v>
      </c>
    </row>
    <row r="219" spans="1:9">
      <c r="A219">
        <f>'Table-R'!A203</f>
        <v>0</v>
      </c>
      <c r="B219" t="s">
        <v>500</v>
      </c>
      <c r="C219">
        <f>'Table-R'!C203</f>
        <v>1.3284300000000001E-2</v>
      </c>
      <c r="D219">
        <f>'Table-R'!F203</f>
        <v>1.38E-2</v>
      </c>
      <c r="E219">
        <f>'Table-R'!I203</f>
        <v>1.37E-2</v>
      </c>
      <c r="F219">
        <f>'Table-R'!L203</f>
        <v>1.3626206691915201E-2</v>
      </c>
      <c r="G219">
        <f>'Table-R'!O203</f>
        <v>1.3457E-2</v>
      </c>
      <c r="H219">
        <f>'Table-R'!R203</f>
        <v>1.34E-2</v>
      </c>
      <c r="I219" s="115">
        <f>'Table-R'!Z203</f>
        <v>1.3520866237640809E-2</v>
      </c>
    </row>
    <row r="220" spans="1:9">
      <c r="A220">
        <f>'Table-R'!A204</f>
        <v>0</v>
      </c>
      <c r="B220" t="s">
        <v>501</v>
      </c>
      <c r="C220">
        <f>'Table-R'!C204</f>
        <v>1.57501E-2</v>
      </c>
      <c r="D220">
        <f>'Table-R'!F204</f>
        <v>1.8800000000000001E-2</v>
      </c>
      <c r="E220">
        <f>'Table-R'!I204</f>
        <v>1.89E-2</v>
      </c>
      <c r="F220">
        <f>'Table-R'!L204</f>
        <v>1.5637426403087198E-2</v>
      </c>
      <c r="G220">
        <f>'Table-R'!O204</f>
        <v>1.5432E-2</v>
      </c>
      <c r="H220">
        <f>'Table-R'!R204</f>
        <v>1.5699999999999999E-2</v>
      </c>
      <c r="I220" s="115">
        <f>'Table-R'!Z204</f>
        <v>1.5501818565085953E-2</v>
      </c>
    </row>
    <row r="221" spans="1:9">
      <c r="A221">
        <f>'Table-R'!A205</f>
        <v>0</v>
      </c>
      <c r="B221" t="s">
        <v>502</v>
      </c>
      <c r="C221">
        <f>'Table-R'!C205</f>
        <v>1.8016899999999999E-2</v>
      </c>
      <c r="D221">
        <f>'Table-R'!F205</f>
        <v>1.77E-2</v>
      </c>
      <c r="E221">
        <f>'Table-R'!I205</f>
        <v>1.7600000000000001E-2</v>
      </c>
      <c r="F221">
        <f>'Table-R'!L205</f>
        <v>1.78073313815993E-2</v>
      </c>
      <c r="G221">
        <f>'Table-R'!O205</f>
        <v>1.7547E-2</v>
      </c>
      <c r="H221">
        <f>'Table-R'!R205</f>
        <v>1.77E-2</v>
      </c>
      <c r="I221" s="115">
        <f>'Table-R'!Z205</f>
        <v>1.7702467399851082E-2</v>
      </c>
    </row>
    <row r="222" spans="1:9">
      <c r="A222">
        <f>'Table-R'!A206</f>
        <v>0</v>
      </c>
      <c r="B222" t="s">
        <v>503</v>
      </c>
      <c r="C222">
        <f>'Table-R'!C206</f>
        <v>1.7651400000000001E-2</v>
      </c>
      <c r="D222">
        <f>'Table-R'!F206</f>
        <v>1.78E-2</v>
      </c>
      <c r="E222">
        <f>'Table-R'!I206</f>
        <v>1.77E-2</v>
      </c>
      <c r="F222">
        <f>'Table-R'!L206</f>
        <v>1.7933603956252899E-2</v>
      </c>
      <c r="G222">
        <f>'Table-R'!O206</f>
        <v>1.7045000000000001E-2</v>
      </c>
      <c r="H222">
        <f>'Table-R'!R206</f>
        <v>1.77E-2</v>
      </c>
      <c r="I222" s="115">
        <f>'Table-R'!Z206</f>
        <v>1.7823454426317012E-2</v>
      </c>
    </row>
    <row r="223" spans="1:9">
      <c r="A223">
        <f>'Table-R'!A207</f>
        <v>0</v>
      </c>
      <c r="B223" t="s">
        <v>504</v>
      </c>
      <c r="C223">
        <f>'Table-R'!C207</f>
        <v>1.7871399999999999E-2</v>
      </c>
      <c r="D223">
        <f>'Table-R'!F207</f>
        <v>1.77E-2</v>
      </c>
      <c r="E223">
        <f>'Table-R'!I207</f>
        <v>1.7399999999999999E-2</v>
      </c>
      <c r="F223">
        <f>'Table-R'!L207</f>
        <v>1.7786988867749501E-2</v>
      </c>
      <c r="G223">
        <f>'Table-R'!O207</f>
        <v>1.7271999999999999E-2</v>
      </c>
      <c r="H223">
        <f>'Table-R'!R207</f>
        <v>1.77E-2</v>
      </c>
      <c r="I223" s="115">
        <f>'Table-R'!Z207</f>
        <v>1.8887785324858408E-2</v>
      </c>
    </row>
    <row r="224" spans="1:9">
      <c r="A224">
        <f>'Table-R'!A208</f>
        <v>0</v>
      </c>
      <c r="B224" t="s">
        <v>505</v>
      </c>
      <c r="C224">
        <f>'Table-R'!C208</f>
        <v>1.6758200000000001E-2</v>
      </c>
      <c r="D224">
        <f>'Table-R'!F208</f>
        <v>1.9900000000000001E-2</v>
      </c>
      <c r="E224">
        <f>'Table-R'!I208</f>
        <v>1.9900000000000001E-2</v>
      </c>
      <c r="F224">
        <f>'Table-R'!L208</f>
        <v>1.71898162376675E-2</v>
      </c>
      <c r="G224">
        <f>'Table-R'!O208</f>
        <v>1.6479000000000001E-2</v>
      </c>
      <c r="H224">
        <f>'Table-R'!R208</f>
        <v>1.66E-2</v>
      </c>
      <c r="I224" s="115">
        <f>'Table-R'!Z208</f>
        <v>1.6945411096147237E-2</v>
      </c>
    </row>
    <row r="225" spans="1:9">
      <c r="A225">
        <f>'Table-R'!A209</f>
        <v>0</v>
      </c>
      <c r="B225" t="s">
        <v>506</v>
      </c>
      <c r="C225">
        <f>'Table-R'!C209</f>
        <v>1.34334E-2</v>
      </c>
      <c r="D225">
        <f>'Table-R'!F209</f>
        <v>1.38E-2</v>
      </c>
      <c r="E225">
        <f>'Table-R'!I209</f>
        <v>1.37E-2</v>
      </c>
      <c r="F225">
        <f>'Table-R'!L209</f>
        <v>1.38601955385098E-2</v>
      </c>
      <c r="G225">
        <f>'Table-R'!O209</f>
        <v>1.3457E-2</v>
      </c>
      <c r="H225">
        <f>'Table-R'!R209</f>
        <v>1.34E-2</v>
      </c>
      <c r="I225" s="115">
        <f>'Table-R'!Z209</f>
        <v>1.3520830942945641E-2</v>
      </c>
    </row>
    <row r="226" spans="1:9">
      <c r="A226">
        <f>'Table-R'!A210</f>
        <v>0</v>
      </c>
      <c r="B226" t="s">
        <v>507</v>
      </c>
      <c r="C226">
        <f>'Table-R'!C210</f>
        <v>1.69436E-2</v>
      </c>
      <c r="D226">
        <f>'Table-R'!F210</f>
        <v>1.7000000000000001E-2</v>
      </c>
      <c r="E226">
        <f>'Table-R'!I210</f>
        <v>1.7000000000000001E-2</v>
      </c>
      <c r="F226">
        <f>'Table-R'!L210</f>
        <v>1.68762386768187E-2</v>
      </c>
      <c r="G226">
        <f>'Table-R'!O210</f>
        <v>0</v>
      </c>
      <c r="H226">
        <f>'Table-R'!R210</f>
        <v>1.7299999999999999E-2</v>
      </c>
      <c r="I226" s="115">
        <f>'Table-R'!Z210</f>
        <v>1.606520898780775E-2</v>
      </c>
    </row>
    <row r="227" spans="1:9">
      <c r="A227">
        <f>'Table-R'!A211</f>
        <v>0</v>
      </c>
      <c r="B227" t="s">
        <v>508</v>
      </c>
      <c r="C227">
        <f>'Table-R'!C211</f>
        <v>1.68355E-2</v>
      </c>
      <c r="D227">
        <f>'Table-R'!F211</f>
        <v>1.6899999999999998E-2</v>
      </c>
      <c r="E227">
        <f>'Table-R'!I211</f>
        <v>1.6899999999999998E-2</v>
      </c>
      <c r="F227">
        <f>'Table-R'!L211</f>
        <v>0</v>
      </c>
      <c r="G227">
        <f>'Table-R'!O211</f>
        <v>0</v>
      </c>
      <c r="H227">
        <f>'Table-R'!R211</f>
        <v>1.7299999999999999E-2</v>
      </c>
      <c r="I227" s="115">
        <f>'Table-R'!Z211</f>
        <v>1.3520866237640809E-2</v>
      </c>
    </row>
    <row r="228" spans="1:9">
      <c r="A228">
        <f>'Table-R'!A212</f>
        <v>0</v>
      </c>
      <c r="B228" t="s">
        <v>509</v>
      </c>
      <c r="C228">
        <f>'Table-R'!C212</f>
        <v>1.42968E-2</v>
      </c>
      <c r="D228">
        <f>'Table-R'!F212</f>
        <v>1.47E-2</v>
      </c>
      <c r="E228">
        <f>'Table-R'!I212</f>
        <v>1.41E-2</v>
      </c>
      <c r="F228">
        <f>'Table-R'!L212</f>
        <v>1.45925967365662E-2</v>
      </c>
      <c r="G228">
        <f>'Table-R'!O212</f>
        <v>0</v>
      </c>
      <c r="H228">
        <f>'Table-R'!R212</f>
        <v>1.47E-2</v>
      </c>
      <c r="I228" s="115">
        <f>'Table-R'!Z212</f>
        <v>1.3520866237640809E-2</v>
      </c>
    </row>
    <row r="229" spans="1:9">
      <c r="A229">
        <f>'Table-R'!A213</f>
        <v>0</v>
      </c>
      <c r="B229" t="s">
        <v>510</v>
      </c>
      <c r="C229">
        <f>'Table-R'!C213</f>
        <v>1.6230600000000001E-2</v>
      </c>
      <c r="D229">
        <f>'Table-R'!F213</f>
        <v>1.5599999999999999E-2</v>
      </c>
      <c r="E229">
        <f>'Table-R'!I213</f>
        <v>1.5599999999999999E-2</v>
      </c>
      <c r="F229">
        <f>'Table-R'!L213</f>
        <v>1.6134517152053801E-2</v>
      </c>
      <c r="G229">
        <f>'Table-R'!O213</f>
        <v>0</v>
      </c>
      <c r="H229">
        <f>'Table-R'!R213</f>
        <v>1.5800000000000002E-2</v>
      </c>
      <c r="I229" s="115">
        <f>'Table-R'!Z213</f>
        <v>1.6065208987978377E-2</v>
      </c>
    </row>
    <row r="230" spans="1:9">
      <c r="A230">
        <f>'Table-R'!A214</f>
        <v>0</v>
      </c>
      <c r="B230" t="s">
        <v>511</v>
      </c>
      <c r="C230">
        <f>'Table-R'!C214</f>
        <v>1.33128E-2</v>
      </c>
      <c r="D230">
        <f>'Table-R'!F214</f>
        <v>1.38E-2</v>
      </c>
      <c r="E230">
        <f>'Table-R'!I214</f>
        <v>1.37E-2</v>
      </c>
      <c r="F230">
        <f>'Table-R'!L214</f>
        <v>1.36262066932849E-2</v>
      </c>
      <c r="G230">
        <f>'Table-R'!O214</f>
        <v>0</v>
      </c>
      <c r="H230">
        <f>'Table-R'!R214</f>
        <v>1.34E-2</v>
      </c>
      <c r="I230" s="115">
        <f>'Table-R'!Z214</f>
        <v>1.3520866236568691E-2</v>
      </c>
    </row>
    <row r="231" spans="1:9">
      <c r="A231">
        <f>'Table-R'!A215</f>
        <v>0</v>
      </c>
      <c r="B231" t="s">
        <v>512</v>
      </c>
      <c r="C231">
        <f>'Table-R'!C215</f>
        <v>1.17197E-2</v>
      </c>
      <c r="D231">
        <f>'Table-R'!F215</f>
        <v>1.1900000000000001E-2</v>
      </c>
      <c r="E231">
        <f>'Table-R'!I215</f>
        <v>1.18E-2</v>
      </c>
      <c r="F231">
        <f>'Table-R'!L215</f>
        <v>1.16851463056089E-2</v>
      </c>
      <c r="G231">
        <f>'Table-R'!O215</f>
        <v>1.1712999999999999E-2</v>
      </c>
      <c r="H231">
        <f>'Table-R'!R215</f>
        <v>1.15E-2</v>
      </c>
      <c r="I231" s="115">
        <f>'Table-R'!Z215</f>
        <v>1.13797463480063E-2</v>
      </c>
    </row>
    <row r="232" spans="1:9">
      <c r="A232">
        <f>'Table-R'!A216</f>
        <v>0</v>
      </c>
      <c r="B232" t="s">
        <v>526</v>
      </c>
      <c r="C232">
        <f>'Table-R'!C216</f>
        <v>1.1871400000000001E-2</v>
      </c>
      <c r="D232">
        <f>'Table-R'!F216</f>
        <v>1.1900000000000001E-2</v>
      </c>
      <c r="E232">
        <f>'Table-R'!I216</f>
        <v>1.1900000000000001E-2</v>
      </c>
      <c r="F232">
        <f>'Table-R'!L216</f>
        <v>1.1688552434254901E-2</v>
      </c>
      <c r="G232">
        <f>'Table-R'!O216</f>
        <v>1.1716000000000001E-2</v>
      </c>
      <c r="H232">
        <f>'Table-R'!R216</f>
        <v>1.15E-2</v>
      </c>
      <c r="I232" s="115">
        <f>'Table-R'!Z216</f>
        <v>1.1389731481684498E-2</v>
      </c>
    </row>
    <row r="233" spans="1:9">
      <c r="A233">
        <f>'Table-R'!A217</f>
        <v>0</v>
      </c>
      <c r="B233" t="s">
        <v>514</v>
      </c>
      <c r="C233">
        <f>'Table-R'!C217</f>
        <v>7.5403099999999997E-3</v>
      </c>
      <c r="D233">
        <f>'Table-R'!F217</f>
        <v>7.7000000000000002E-3</v>
      </c>
      <c r="E233">
        <f>'Table-R'!I217</f>
        <v>7.7999999999999996E-3</v>
      </c>
      <c r="F233">
        <f>'Table-R'!L217</f>
        <v>7.0236460791433201E-3</v>
      </c>
      <c r="G233">
        <f>'Table-R'!O217</f>
        <v>7.5659999999999998E-3</v>
      </c>
      <c r="H233">
        <f>'Table-R'!R217</f>
        <v>1.06E-2</v>
      </c>
      <c r="I233" s="115">
        <f>'Table-R'!Z217</f>
        <v>7.1039698131051595E-3</v>
      </c>
    </row>
    <row r="234" spans="1:9">
      <c r="A234">
        <f>'Table-R'!A218</f>
        <v>0</v>
      </c>
      <c r="B234" t="s">
        <v>515</v>
      </c>
      <c r="C234">
        <f>'Table-R'!C218</f>
        <v>9.42635E-3</v>
      </c>
      <c r="D234">
        <f>'Table-R'!F218</f>
        <v>9.4999999999999998E-3</v>
      </c>
      <c r="E234">
        <f>'Table-R'!I218</f>
        <v>1.38E-2</v>
      </c>
      <c r="F234">
        <f>'Table-R'!L218</f>
        <v>9.1109753746587904E-3</v>
      </c>
      <c r="G234">
        <f>'Table-R'!O218</f>
        <v>9.3980000000000001E-3</v>
      </c>
      <c r="H234">
        <f>'Table-R'!R218</f>
        <v>1.0699999999999999E-2</v>
      </c>
      <c r="I234" s="115">
        <f>'Table-R'!Z218</f>
        <v>8.9745219252133721E-3</v>
      </c>
    </row>
    <row r="235" spans="1:9">
      <c r="A235">
        <f>'Table-R'!A219</f>
        <v>0</v>
      </c>
      <c r="B235" t="s">
        <v>516</v>
      </c>
      <c r="C235">
        <f>'Table-R'!C219</f>
        <v>1.7932400000000001E-2</v>
      </c>
      <c r="D235">
        <f>'Table-R'!F219</f>
        <v>1.7999999999999999E-2</v>
      </c>
      <c r="E235">
        <f>'Table-R'!I219</f>
        <v>1.7999999999999999E-2</v>
      </c>
      <c r="F235">
        <f>'Table-R'!L219</f>
        <v>1.84858925396621E-2</v>
      </c>
      <c r="G235">
        <f>'Table-R'!O219</f>
        <v>1.7625999999999999E-2</v>
      </c>
      <c r="H235">
        <f>'Table-R'!R219</f>
        <v>1.7299999999999999E-2</v>
      </c>
      <c r="I235" s="115">
        <f>'Table-R'!Z219</f>
        <v>1.7848469652552143E-2</v>
      </c>
    </row>
    <row r="236" spans="1:9">
      <c r="A236">
        <f>'Table-R'!A220</f>
        <v>0</v>
      </c>
      <c r="B236" t="s">
        <v>517</v>
      </c>
      <c r="C236">
        <f>'Table-R'!C220</f>
        <v>6.9891500000000004E-3</v>
      </c>
      <c r="D236">
        <f>'Table-R'!F220</f>
        <v>8.0999999999999996E-3</v>
      </c>
      <c r="E236">
        <f>'Table-R'!I220</f>
        <v>8.0999999999999996E-3</v>
      </c>
      <c r="F236">
        <f>'Table-R'!L220</f>
        <v>6.7755336093230497E-3</v>
      </c>
      <c r="G236">
        <f>'Table-R'!O220</f>
        <v>5.4910000000000002E-3</v>
      </c>
      <c r="H236">
        <f>'Table-R'!R220</f>
        <v>6.77E-3</v>
      </c>
      <c r="I236" s="115">
        <f>'Table-R'!Z220</f>
        <v>2.8697004143878858E-3</v>
      </c>
    </row>
    <row r="237" spans="1:9">
      <c r="A237">
        <f>'Table-R'!A221</f>
        <v>0</v>
      </c>
      <c r="B237" t="s">
        <v>518</v>
      </c>
      <c r="C237">
        <f>'Table-R'!C221</f>
        <v>6.0840499999999997E-3</v>
      </c>
      <c r="D237">
        <f>'Table-R'!F221</f>
        <v>5.0000000000000001E-3</v>
      </c>
      <c r="E237">
        <f>'Table-R'!I221</f>
        <v>6.3E-3</v>
      </c>
      <c r="F237">
        <f>'Table-R'!L221</f>
        <v>6.7755336091377396E-3</v>
      </c>
      <c r="G237">
        <f>'Table-R'!O221</f>
        <v>3.2560000000000002E-3</v>
      </c>
      <c r="H237">
        <f>'Table-R'!R221</f>
        <v>6.3400000000000001E-3</v>
      </c>
      <c r="I237" s="115">
        <f>'Table-R'!Z221</f>
        <v>2.8697004143880362E-3</v>
      </c>
    </row>
    <row r="238" spans="1:9">
      <c r="A238">
        <f>'Table-R'!A222</f>
        <v>0</v>
      </c>
      <c r="B238" t="s">
        <v>519</v>
      </c>
      <c r="C238">
        <f>'Table-R'!C222</f>
        <v>6.9891500000000004E-3</v>
      </c>
      <c r="D238">
        <f>'Table-R'!F222</f>
        <v>1.2200000000000001E-2</v>
      </c>
      <c r="E238">
        <f>'Table-R'!I222</f>
        <v>1.2200000000000001E-2</v>
      </c>
      <c r="F238">
        <f>'Table-R'!L222</f>
        <v>6.7755336093272998E-3</v>
      </c>
      <c r="G238">
        <f>'Table-R'!O222</f>
        <v>6.6889999999999996E-3</v>
      </c>
      <c r="H238">
        <f>'Table-R'!R222</f>
        <v>7.6299999999999996E-3</v>
      </c>
      <c r="I238" s="115">
        <f>'Table-R'!Z222</f>
        <v>2.8697004143874846E-3</v>
      </c>
    </row>
    <row r="239" spans="1:9">
      <c r="A239">
        <f>'Table-R'!A223</f>
        <v>0</v>
      </c>
      <c r="B239" t="str">
        <f>'Table-R'!B223</f>
        <v>Minimum Humidity Ratio</v>
      </c>
      <c r="C239">
        <f>'Table-R'!C223</f>
        <v>0</v>
      </c>
      <c r="D239">
        <f>'Table-R'!F223</f>
        <v>0</v>
      </c>
      <c r="E239">
        <f>'Table-R'!I223</f>
        <v>0</v>
      </c>
      <c r="F239">
        <f>'Table-R'!L223</f>
        <v>0</v>
      </c>
      <c r="G239">
        <f>'Table-R'!O223</f>
        <v>0</v>
      </c>
      <c r="H239">
        <f>'Table-R'!R223</f>
        <v>0</v>
      </c>
      <c r="I239" s="115">
        <f>'Table-R'!Z223</f>
        <v>0</v>
      </c>
    </row>
    <row r="240" spans="1:9">
      <c r="A240">
        <f>'Table-R'!A224</f>
        <v>0</v>
      </c>
      <c r="B240">
        <f>'Table-R'!B224</f>
        <v>0</v>
      </c>
      <c r="C240" t="str">
        <f>'Table-R'!C224</f>
        <v>TRNSYS</v>
      </c>
      <c r="D240" t="str">
        <f>'Table-R'!F224</f>
        <v>DOE-2.2</v>
      </c>
      <c r="E240" t="str">
        <f>'Table-R'!I224</f>
        <v>DOE21E-E</v>
      </c>
      <c r="F240" t="str">
        <f>'Table-R'!L224</f>
        <v>EnergyPlus</v>
      </c>
      <c r="G240" t="str">
        <f>'Table-R'!O224</f>
        <v>CODYRUN</v>
      </c>
      <c r="H240" t="str">
        <f>'Table-R'!R224</f>
        <v>HOT3000</v>
      </c>
      <c r="I240" s="115" t="str">
        <f>'Table-R'!Z224</f>
        <v>Tested Prg</v>
      </c>
    </row>
    <row r="241" spans="1:9">
      <c r="A241">
        <f>'Table-R'!A225</f>
        <v>0</v>
      </c>
      <c r="B241" t="str">
        <f>'Table-R'!B225</f>
        <v>Case</v>
      </c>
      <c r="C241" t="s">
        <v>434</v>
      </c>
      <c r="D241" t="s">
        <v>435</v>
      </c>
      <c r="E241" t="s">
        <v>438</v>
      </c>
      <c r="F241" t="s">
        <v>548</v>
      </c>
      <c r="G241" t="s">
        <v>436</v>
      </c>
      <c r="H241" t="s">
        <v>437</v>
      </c>
      <c r="I241" s="115" t="str">
        <f>'Table-R'!Z224</f>
        <v>Tested Prg</v>
      </c>
    </row>
    <row r="242" spans="1:9">
      <c r="A242">
        <f>'Table-R'!A226</f>
        <v>0</v>
      </c>
      <c r="B242" t="s">
        <v>500</v>
      </c>
      <c r="C242">
        <f>'Table-R'!C226</f>
        <v>1.87685E-3</v>
      </c>
      <c r="D242">
        <f>'Table-R'!F226</f>
        <v>1.6999999999999999E-3</v>
      </c>
      <c r="E242">
        <f>'Table-R'!I226</f>
        <v>1.6999999999999999E-3</v>
      </c>
      <c r="F242">
        <f>'Table-R'!L226</f>
        <v>1.9277034220433499E-3</v>
      </c>
      <c r="G242">
        <f>'Table-R'!O226</f>
        <v>1.9680000000000001E-3</v>
      </c>
      <c r="H242">
        <f>'Table-R'!R226</f>
        <v>1.97E-3</v>
      </c>
      <c r="I242" s="115">
        <f>'Table-R'!Z226</f>
        <v>1.9291882085774371E-3</v>
      </c>
    </row>
    <row r="243" spans="1:9">
      <c r="A243">
        <f>'Table-R'!A227</f>
        <v>0</v>
      </c>
      <c r="B243" t="s">
        <v>501</v>
      </c>
      <c r="C243">
        <f>'Table-R'!C227</f>
        <v>1.8768599999999999E-3</v>
      </c>
      <c r="D243">
        <f>'Table-R'!F227</f>
        <v>1.6999999999999999E-3</v>
      </c>
      <c r="E243">
        <f>'Table-R'!I227</f>
        <v>1.6999999999999999E-3</v>
      </c>
      <c r="F243">
        <f>'Table-R'!L227</f>
        <v>1.9433116500102E-3</v>
      </c>
      <c r="G243">
        <f>'Table-R'!O227</f>
        <v>2.019E-3</v>
      </c>
      <c r="H243">
        <f>'Table-R'!R227</f>
        <v>1.9599999999999999E-3</v>
      </c>
      <c r="I243" s="115">
        <f>'Table-R'!Z227</f>
        <v>1.9434670750044759E-3</v>
      </c>
    </row>
    <row r="244" spans="1:9">
      <c r="A244">
        <f>'Table-R'!A228</f>
        <v>0</v>
      </c>
      <c r="B244" t="s">
        <v>502</v>
      </c>
      <c r="C244">
        <f>'Table-R'!C228</f>
        <v>1.87685E-3</v>
      </c>
      <c r="D244">
        <f>'Table-R'!F228</f>
        <v>1.6999999999999999E-3</v>
      </c>
      <c r="E244">
        <f>'Table-R'!I228</f>
        <v>1.6999999999999999E-3</v>
      </c>
      <c r="F244">
        <f>'Table-R'!L228</f>
        <v>1.9335706281109501E-3</v>
      </c>
      <c r="G244">
        <f>'Table-R'!O228</f>
        <v>1.9680000000000001E-3</v>
      </c>
      <c r="H244">
        <f>'Table-R'!R228</f>
        <v>1.97E-3</v>
      </c>
      <c r="I244" s="115">
        <f>'Table-R'!Z228</f>
        <v>1.9351077783801684E-3</v>
      </c>
    </row>
    <row r="245" spans="1:9">
      <c r="A245">
        <f>'Table-R'!A229</f>
        <v>0</v>
      </c>
      <c r="B245" t="s">
        <v>503</v>
      </c>
      <c r="C245">
        <f>'Table-R'!C229</f>
        <v>1.87685E-3</v>
      </c>
      <c r="D245">
        <f>'Table-R'!F229</f>
        <v>1.6999999999999999E-3</v>
      </c>
      <c r="E245">
        <f>'Table-R'!I229</f>
        <v>1.6999999999999999E-3</v>
      </c>
      <c r="F245">
        <f>'Table-R'!L229</f>
        <v>1.92768638621351E-3</v>
      </c>
      <c r="G245">
        <f>'Table-R'!O229</f>
        <v>1.9680000000000001E-3</v>
      </c>
      <c r="H245">
        <f>'Table-R'!R229</f>
        <v>1.97E-3</v>
      </c>
      <c r="I245" s="115">
        <f>'Table-R'!Z229</f>
        <v>1.8456085505684536E-3</v>
      </c>
    </row>
    <row r="246" spans="1:9">
      <c r="A246">
        <f>'Table-R'!A230</f>
        <v>0</v>
      </c>
      <c r="B246" t="s">
        <v>504</v>
      </c>
      <c r="C246">
        <f>'Table-R'!C230</f>
        <v>1.87685E-3</v>
      </c>
      <c r="D246">
        <f>'Table-R'!F230</f>
        <v>1.6999999999999999E-3</v>
      </c>
      <c r="E246">
        <f>'Table-R'!I230</f>
        <v>1.6999999999999999E-3</v>
      </c>
      <c r="F246">
        <f>'Table-R'!L230</f>
        <v>1.92768638621351E-3</v>
      </c>
      <c r="G246">
        <f>'Table-R'!O230</f>
        <v>1.9680000000000001E-3</v>
      </c>
      <c r="H246">
        <f>'Table-R'!R230</f>
        <v>1.97E-3</v>
      </c>
      <c r="I246" s="115">
        <f>'Table-R'!Z230</f>
        <v>1.8455738976325855E-3</v>
      </c>
    </row>
    <row r="247" spans="1:9">
      <c r="A247">
        <f>'Table-R'!A231</f>
        <v>0</v>
      </c>
      <c r="B247" t="s">
        <v>505</v>
      </c>
      <c r="C247">
        <f>'Table-R'!C231</f>
        <v>1.87685E-3</v>
      </c>
      <c r="D247">
        <f>'Table-R'!F231</f>
        <v>1.6999999999999999E-3</v>
      </c>
      <c r="E247">
        <f>'Table-R'!I231</f>
        <v>1.6999999999999999E-3</v>
      </c>
      <c r="F247">
        <f>'Table-R'!L231</f>
        <v>1.9277034220433499E-3</v>
      </c>
      <c r="G247">
        <f>'Table-R'!O231</f>
        <v>1.9680000000000001E-3</v>
      </c>
      <c r="H247">
        <f>'Table-R'!R231</f>
        <v>1.97E-3</v>
      </c>
      <c r="I247" s="115">
        <f>'Table-R'!Z231</f>
        <v>1.9291882085774371E-3</v>
      </c>
    </row>
    <row r="248" spans="1:9">
      <c r="A248">
        <f>'Table-R'!A232</f>
        <v>0</v>
      </c>
      <c r="B248" t="s">
        <v>506</v>
      </c>
      <c r="C248">
        <f>'Table-R'!C232</f>
        <v>1.87685E-3</v>
      </c>
      <c r="D248">
        <f>'Table-R'!F232</f>
        <v>1.6999999999999999E-3</v>
      </c>
      <c r="E248">
        <f>'Table-R'!I232</f>
        <v>1.6999999999999999E-3</v>
      </c>
      <c r="F248">
        <f>'Table-R'!L232</f>
        <v>1.92770339972493E-3</v>
      </c>
      <c r="G248">
        <f>'Table-R'!O232</f>
        <v>1.9680000000000001E-3</v>
      </c>
      <c r="H248">
        <f>'Table-R'!R232</f>
        <v>1.97E-3</v>
      </c>
      <c r="I248" s="115">
        <f>'Table-R'!Z232</f>
        <v>1.9291881862173274E-3</v>
      </c>
    </row>
    <row r="249" spans="1:9">
      <c r="A249">
        <f>'Table-R'!A233</f>
        <v>0</v>
      </c>
      <c r="B249" t="s">
        <v>507</v>
      </c>
      <c r="C249">
        <f>'Table-R'!C233</f>
        <v>1.87685E-3</v>
      </c>
      <c r="D249">
        <f>'Table-R'!F233</f>
        <v>1.6999999999999999E-3</v>
      </c>
      <c r="E249">
        <f>'Table-R'!I233</f>
        <v>1.6999999999999999E-3</v>
      </c>
      <c r="F249">
        <f>'Table-R'!L233</f>
        <v>1.9277034242487E-3</v>
      </c>
      <c r="G249">
        <f>'Table-R'!O233</f>
        <v>0</v>
      </c>
      <c r="H249">
        <f>'Table-R'!R233</f>
        <v>1.97E-3</v>
      </c>
      <c r="I249" s="115">
        <f>'Table-R'!Z233</f>
        <v>1.9291881727274921E-3</v>
      </c>
    </row>
    <row r="250" spans="1:9">
      <c r="A250">
        <f>'Table-R'!A234</f>
        <v>0</v>
      </c>
      <c r="B250" t="s">
        <v>508</v>
      </c>
      <c r="C250">
        <f>'Table-R'!C234</f>
        <v>1.87685E-3</v>
      </c>
      <c r="D250">
        <f>'Table-R'!F234</f>
        <v>1.6999999999999999E-3</v>
      </c>
      <c r="E250">
        <f>'Table-R'!I234</f>
        <v>1.6999999999999999E-3</v>
      </c>
      <c r="F250">
        <f>'Table-R'!L234</f>
        <v>0</v>
      </c>
      <c r="G250">
        <f>'Table-R'!O234</f>
        <v>0</v>
      </c>
      <c r="H250">
        <f>'Table-R'!R234</f>
        <v>1.97E-3</v>
      </c>
      <c r="I250" s="115">
        <f>'Table-R'!Z234</f>
        <v>1.9291882085774371E-3</v>
      </c>
    </row>
    <row r="251" spans="1:9">
      <c r="A251">
        <f>'Table-R'!A235</f>
        <v>0</v>
      </c>
      <c r="B251" t="s">
        <v>509</v>
      </c>
      <c r="C251">
        <f>'Table-R'!C235</f>
        <v>1.87685E-3</v>
      </c>
      <c r="D251">
        <f>'Table-R'!F235</f>
        <v>1.6999999999999999E-3</v>
      </c>
      <c r="E251">
        <f>'Table-R'!I235</f>
        <v>1.6999999999999999E-3</v>
      </c>
      <c r="F251">
        <f>'Table-R'!L235</f>
        <v>1.92770342076213E-3</v>
      </c>
      <c r="G251">
        <f>'Table-R'!O235</f>
        <v>0</v>
      </c>
      <c r="H251">
        <f>'Table-R'!R235</f>
        <v>1.97E-3</v>
      </c>
      <c r="I251" s="115">
        <f>'Table-R'!Z235</f>
        <v>1.9291882085774371E-3</v>
      </c>
    </row>
    <row r="252" spans="1:9">
      <c r="A252">
        <f>'Table-R'!A236</f>
        <v>0</v>
      </c>
      <c r="B252" t="s">
        <v>510</v>
      </c>
      <c r="C252">
        <f>'Table-R'!C236</f>
        <v>1.87685E-3</v>
      </c>
      <c r="D252">
        <f>'Table-R'!F236</f>
        <v>1.6999999999999999E-3</v>
      </c>
      <c r="E252">
        <f>'Table-R'!I236</f>
        <v>1.6999999999999999E-3</v>
      </c>
      <c r="F252">
        <f>'Table-R'!L236</f>
        <v>1.9277034242487E-3</v>
      </c>
      <c r="G252">
        <f>'Table-R'!O236</f>
        <v>0</v>
      </c>
      <c r="H252">
        <f>'Table-R'!R236</f>
        <v>1.97E-3</v>
      </c>
      <c r="I252" s="115">
        <f>'Table-R'!Z236</f>
        <v>1.9291881727274921E-3</v>
      </c>
    </row>
    <row r="253" spans="1:9">
      <c r="A253">
        <f>'Table-R'!A237</f>
        <v>0</v>
      </c>
      <c r="B253" t="s">
        <v>511</v>
      </c>
      <c r="C253">
        <f>'Table-R'!C237</f>
        <v>1.87685E-3</v>
      </c>
      <c r="D253">
        <f>'Table-R'!F237</f>
        <v>1.6999999999999999E-3</v>
      </c>
      <c r="E253">
        <f>'Table-R'!I237</f>
        <v>1.6999999999999999E-3</v>
      </c>
      <c r="F253">
        <f>'Table-R'!L237</f>
        <v>1.9277034202990399E-3</v>
      </c>
      <c r="G253">
        <f>'Table-R'!O237</f>
        <v>0</v>
      </c>
      <c r="H253">
        <f>'Table-R'!R237</f>
        <v>1.97E-3</v>
      </c>
      <c r="I253" s="115">
        <f>'Table-R'!Z237</f>
        <v>1.9291881718064823E-3</v>
      </c>
    </row>
    <row r="254" spans="1:9">
      <c r="A254">
        <f>'Table-R'!A238</f>
        <v>0</v>
      </c>
      <c r="B254" t="s">
        <v>512</v>
      </c>
      <c r="C254">
        <f>'Table-R'!C238</f>
        <v>6.8275599999999999E-3</v>
      </c>
      <c r="D254">
        <f>'Table-R'!F238</f>
        <v>0</v>
      </c>
      <c r="E254">
        <f>'Table-R'!I238</f>
        <v>0</v>
      </c>
      <c r="F254">
        <f>'Table-R'!L238</f>
        <v>7.00484487156822E-3</v>
      </c>
      <c r="G254">
        <f>'Table-R'!O238</f>
        <v>6.9080000000000001E-3</v>
      </c>
      <c r="H254">
        <f>'Table-R'!R238</f>
        <v>1.03E-2</v>
      </c>
      <c r="I254" s="115">
        <f>'Table-R'!Z238</f>
        <v>7.0189493132874429E-3</v>
      </c>
    </row>
    <row r="255" spans="1:9">
      <c r="A255">
        <f>'Table-R'!A239</f>
        <v>0</v>
      </c>
      <c r="B255" t="s">
        <v>526</v>
      </c>
      <c r="C255">
        <f>'Table-R'!C239</f>
        <v>6.8275599999999999E-3</v>
      </c>
      <c r="D255">
        <f>'Table-R'!F239</f>
        <v>0</v>
      </c>
      <c r="E255">
        <f>'Table-R'!I239</f>
        <v>0</v>
      </c>
      <c r="F255">
        <f>'Table-R'!L239</f>
        <v>7.0048448777472001E-3</v>
      </c>
      <c r="G255">
        <f>'Table-R'!O239</f>
        <v>6.9080000000000001E-3</v>
      </c>
      <c r="H255">
        <f>'Table-R'!R239</f>
        <v>1.0500000000000001E-2</v>
      </c>
      <c r="I255" s="115">
        <f>'Table-R'!Z239</f>
        <v>7.0189493132874429E-3</v>
      </c>
    </row>
    <row r="256" spans="1:9">
      <c r="A256">
        <f>'Table-R'!A240</f>
        <v>0</v>
      </c>
      <c r="B256" t="s">
        <v>514</v>
      </c>
      <c r="C256">
        <f>'Table-R'!C240</f>
        <v>6.1029600000000002E-3</v>
      </c>
      <c r="D256">
        <f>'Table-R'!F240</f>
        <v>0</v>
      </c>
      <c r="E256">
        <f>'Table-R'!I240</f>
        <v>0</v>
      </c>
      <c r="F256">
        <f>'Table-R'!L240</f>
        <v>6.5213077895968198E-3</v>
      </c>
      <c r="G256">
        <f>'Table-R'!O240</f>
        <v>6.5250000000000004E-3</v>
      </c>
      <c r="H256">
        <f>'Table-R'!R240</f>
        <v>6.5700000000000003E-3</v>
      </c>
      <c r="I256" s="115">
        <f>'Table-R'!Z240</f>
        <v>6.256190201000475E-3</v>
      </c>
    </row>
    <row r="257" spans="1:9">
      <c r="A257">
        <f>'Table-R'!A241</f>
        <v>0</v>
      </c>
      <c r="B257" t="s">
        <v>515</v>
      </c>
      <c r="C257">
        <f>'Table-R'!C241</f>
        <v>6.8214900000000004E-3</v>
      </c>
      <c r="D257">
        <f>'Table-R'!F241</f>
        <v>0</v>
      </c>
      <c r="E257">
        <f>'Table-R'!I241</f>
        <v>0</v>
      </c>
      <c r="F257">
        <f>'Table-R'!L241</f>
        <v>6.9846914921732599E-3</v>
      </c>
      <c r="G257">
        <f>'Table-R'!O241</f>
        <v>6.9080000000000001E-3</v>
      </c>
      <c r="H257">
        <f>'Table-R'!R241</f>
        <v>7.8300000000000002E-3</v>
      </c>
      <c r="I257" s="115">
        <f>'Table-R'!Z241</f>
        <v>6.9924050082213795E-3</v>
      </c>
    </row>
    <row r="258" spans="1:9">
      <c r="A258">
        <f>'Table-R'!A242</f>
        <v>0</v>
      </c>
      <c r="B258" t="s">
        <v>516</v>
      </c>
      <c r="C258">
        <f>'Table-R'!C242</f>
        <v>6.8356199999999997E-3</v>
      </c>
      <c r="D258">
        <f>'Table-R'!F242</f>
        <v>0</v>
      </c>
      <c r="E258">
        <f>'Table-R'!I242</f>
        <v>0</v>
      </c>
      <c r="F258">
        <f>'Table-R'!L242</f>
        <v>7.0421306205148398E-3</v>
      </c>
      <c r="G258">
        <f>'Table-R'!O242</f>
        <v>6.9090000000000002E-3</v>
      </c>
      <c r="H258">
        <f>'Table-R'!R242</f>
        <v>1.54E-2</v>
      </c>
      <c r="I258" s="115">
        <f>'Table-R'!Z242</f>
        <v>7.057896472955778E-3</v>
      </c>
    </row>
    <row r="259" spans="1:9">
      <c r="A259">
        <f>'Table-R'!A243</f>
        <v>0</v>
      </c>
      <c r="B259" t="s">
        <v>517</v>
      </c>
      <c r="C259">
        <f>'Table-R'!C243</f>
        <v>6.2079700000000002E-3</v>
      </c>
      <c r="D259">
        <f>'Table-R'!F243</f>
        <v>0</v>
      </c>
      <c r="E259">
        <f>'Table-R'!I243</f>
        <v>0</v>
      </c>
      <c r="F259">
        <f>'Table-R'!L243</f>
        <v>6.7347943345457901E-3</v>
      </c>
      <c r="G259">
        <f>'Table-R'!O243</f>
        <v>5.4539999999999996E-3</v>
      </c>
      <c r="H259">
        <f>'Table-R'!R243</f>
        <v>6.6299999999999996E-3</v>
      </c>
      <c r="I259" s="115">
        <f>'Table-R'!Z243</f>
        <v>2.8697004143857082E-3</v>
      </c>
    </row>
    <row r="260" spans="1:9">
      <c r="A260">
        <f>'Table-R'!A244</f>
        <v>0</v>
      </c>
      <c r="B260" t="s">
        <v>518</v>
      </c>
      <c r="C260">
        <f>'Table-R'!C244</f>
        <v>4.1096300000000004E-3</v>
      </c>
      <c r="D260">
        <f>'Table-R'!F244</f>
        <v>0</v>
      </c>
      <c r="E260">
        <f>'Table-R'!I244</f>
        <v>0</v>
      </c>
      <c r="F260">
        <f>'Table-R'!L244</f>
        <v>3.8185689722755401E-3</v>
      </c>
      <c r="G260">
        <f>'Table-R'!O244</f>
        <v>3.2529999999999998E-3</v>
      </c>
      <c r="H260">
        <f>'Table-R'!R244</f>
        <v>4.1999999999999997E-3</v>
      </c>
      <c r="I260" s="115">
        <f>'Table-R'!Z244</f>
        <v>2.8697004143857971E-3</v>
      </c>
    </row>
    <row r="261" spans="1:9">
      <c r="A261">
        <f>'Table-R'!A245</f>
        <v>0</v>
      </c>
      <c r="B261" t="s">
        <v>519</v>
      </c>
      <c r="C261">
        <f>'Table-R'!C245</f>
        <v>6.2079700000000002E-3</v>
      </c>
      <c r="D261">
        <f>'Table-R'!F245</f>
        <v>0</v>
      </c>
      <c r="E261">
        <f>'Table-R'!I245</f>
        <v>0</v>
      </c>
      <c r="F261">
        <f>'Table-R'!L245</f>
        <v>6.7755336093234001E-3</v>
      </c>
      <c r="G261">
        <f>'Table-R'!O245</f>
        <v>6.685E-3</v>
      </c>
      <c r="H261">
        <f>'Table-R'!R245</f>
        <v>7.0000000000000001E-3</v>
      </c>
      <c r="I261" s="115">
        <f>'Table-R'!Z245</f>
        <v>2.8697004143857867E-3</v>
      </c>
    </row>
    <row r="262" spans="1:9">
      <c r="A262">
        <f>'Table-R'!A248</f>
        <v>0</v>
      </c>
      <c r="B262" t="str">
        <f>'Table-R'!B248</f>
        <v>Maximum Relative Humidity</v>
      </c>
      <c r="C262">
        <f>'Table-R'!C248</f>
        <v>0</v>
      </c>
      <c r="D262">
        <f>'Table-R'!F248</f>
        <v>0</v>
      </c>
      <c r="E262">
        <f>'Table-R'!I248</f>
        <v>0</v>
      </c>
      <c r="F262">
        <f>'Table-R'!L248</f>
        <v>0</v>
      </c>
      <c r="G262">
        <f>'Table-R'!O248</f>
        <v>0</v>
      </c>
      <c r="H262">
        <f>'Table-R'!R248</f>
        <v>0</v>
      </c>
      <c r="I262" s="115">
        <f>'Table-R'!Z248</f>
        <v>0</v>
      </c>
    </row>
    <row r="263" spans="1:9">
      <c r="A263">
        <f>'Table-R'!A249</f>
        <v>0</v>
      </c>
      <c r="B263">
        <f>'Table-R'!B249</f>
        <v>0</v>
      </c>
      <c r="C263" t="str">
        <f>'Table-R'!C249</f>
        <v>TRNSYS</v>
      </c>
      <c r="D263" t="str">
        <f>'Table-R'!F249</f>
        <v>DOE-2.2</v>
      </c>
      <c r="E263" t="str">
        <f>'Table-R'!I249</f>
        <v>DOE21E-E</v>
      </c>
      <c r="F263" t="str">
        <f>'Table-R'!L249</f>
        <v>EnergyPlus</v>
      </c>
      <c r="G263" t="str">
        <f>'Table-R'!O249</f>
        <v>CODYRUN</v>
      </c>
      <c r="H263" t="str">
        <f>'Table-R'!R249</f>
        <v>HOT3000</v>
      </c>
      <c r="I263" s="115" t="str">
        <f>'Table-R'!Z249</f>
        <v>Tested Prg</v>
      </c>
    </row>
    <row r="264" spans="1:9">
      <c r="A264">
        <f>'Table-R'!A250</f>
        <v>0</v>
      </c>
      <c r="B264" t="str">
        <f>'Table-R'!B250</f>
        <v>Case</v>
      </c>
      <c r="C264" t="s">
        <v>434</v>
      </c>
      <c r="D264" t="s">
        <v>435</v>
      </c>
      <c r="E264" t="s">
        <v>438</v>
      </c>
      <c r="F264" t="s">
        <v>548</v>
      </c>
      <c r="G264" t="s">
        <v>436</v>
      </c>
      <c r="H264" t="s">
        <v>437</v>
      </c>
      <c r="I264" s="115" t="str">
        <f>'Table-R'!Z249</f>
        <v>Tested Prg</v>
      </c>
    </row>
    <row r="265" spans="1:9">
      <c r="A265">
        <f>'Table-R'!A251</f>
        <v>0</v>
      </c>
      <c r="B265" t="s">
        <v>500</v>
      </c>
      <c r="C265">
        <f>'Table-R'!C251</f>
        <v>68.789199999999994</v>
      </c>
      <c r="D265">
        <f>'Table-R'!F251</f>
        <v>69.349999999999994</v>
      </c>
      <c r="E265">
        <f>'Table-R'!I251</f>
        <v>68.849999999999994</v>
      </c>
      <c r="F265">
        <f>'Table-R'!L251</f>
        <v>68.367315029612101</v>
      </c>
      <c r="G265">
        <f>'Table-R'!O251</f>
        <v>68</v>
      </c>
      <c r="H265">
        <f>'Table-R'!R251</f>
        <v>67.44</v>
      </c>
      <c r="I265" s="115">
        <f>'Table-R'!Z251</f>
        <v>67.777998970008611</v>
      </c>
    </row>
    <row r="266" spans="1:9">
      <c r="A266">
        <f>'Table-R'!A252</f>
        <v>0</v>
      </c>
      <c r="B266" t="s">
        <v>501</v>
      </c>
      <c r="C266">
        <f>'Table-R'!C252</f>
        <v>77.7029</v>
      </c>
      <c r="D266">
        <f>'Table-R'!F252</f>
        <v>100.18</v>
      </c>
      <c r="E266">
        <f>'Table-R'!I252</f>
        <v>100.7</v>
      </c>
      <c r="F266">
        <f>'Table-R'!L252</f>
        <v>78.643915315525604</v>
      </c>
      <c r="G266">
        <f>'Table-R'!O252</f>
        <v>77</v>
      </c>
      <c r="H266">
        <f>'Table-R'!R252</f>
        <v>78.19</v>
      </c>
      <c r="I266" s="115">
        <f>'Table-R'!Z252</f>
        <v>77.925821170738928</v>
      </c>
    </row>
    <row r="267" spans="1:9">
      <c r="A267">
        <f>'Table-R'!A253</f>
        <v>0</v>
      </c>
      <c r="B267" t="s">
        <v>502</v>
      </c>
      <c r="C267">
        <f>'Table-R'!C253</f>
        <v>81.835800000000006</v>
      </c>
      <c r="D267">
        <f>'Table-R'!F253</f>
        <v>83.41</v>
      </c>
      <c r="E267">
        <f>'Table-R'!I253</f>
        <v>83.67</v>
      </c>
      <c r="F267">
        <f>'Table-R'!L253</f>
        <v>82.966588657155896</v>
      </c>
      <c r="G267">
        <f>'Table-R'!O253</f>
        <v>83</v>
      </c>
      <c r="H267">
        <f>'Table-R'!R253</f>
        <v>81.88</v>
      </c>
      <c r="I267" s="115">
        <f>'Table-R'!Z253</f>
        <v>82.714142754404918</v>
      </c>
    </row>
    <row r="268" spans="1:9">
      <c r="A268">
        <f>'Table-R'!A254</f>
        <v>0</v>
      </c>
      <c r="B268" t="s">
        <v>503</v>
      </c>
      <c r="C268">
        <f>'Table-R'!C254</f>
        <v>76.659099999999995</v>
      </c>
      <c r="D268">
        <f>'Table-R'!F254</f>
        <v>78.459999999999994</v>
      </c>
      <c r="E268">
        <f>'Table-R'!I254</f>
        <v>77.94</v>
      </c>
      <c r="F268">
        <f>'Table-R'!L254</f>
        <v>76.875455705689902</v>
      </c>
      <c r="G268">
        <f>'Table-R'!O254</f>
        <v>76</v>
      </c>
      <c r="H268">
        <f>'Table-R'!R254</f>
        <v>78.7</v>
      </c>
      <c r="I268" s="115">
        <f>'Table-R'!Z254</f>
        <v>90.071406133343572</v>
      </c>
    </row>
    <row r="269" spans="1:9">
      <c r="A269">
        <f>'Table-R'!A255</f>
        <v>0</v>
      </c>
      <c r="B269" t="s">
        <v>504</v>
      </c>
      <c r="C269">
        <f>'Table-R'!C255</f>
        <v>79.929299999999998</v>
      </c>
      <c r="D269">
        <f>'Table-R'!F255</f>
        <v>81.37</v>
      </c>
      <c r="E269">
        <f>'Table-R'!I255</f>
        <v>81.260000000000005</v>
      </c>
      <c r="F269">
        <f>'Table-R'!L255</f>
        <v>80.7959749615123</v>
      </c>
      <c r="G269">
        <f>'Table-R'!O255</f>
        <v>80</v>
      </c>
      <c r="H269">
        <f>'Table-R'!R255</f>
        <v>80.25</v>
      </c>
      <c r="I269" s="115">
        <f>'Table-R'!Z255</f>
        <v>90.717753955282674</v>
      </c>
    </row>
    <row r="270" spans="1:9">
      <c r="A270">
        <f>'Table-R'!A256</f>
        <v>0</v>
      </c>
      <c r="B270" t="s">
        <v>505</v>
      </c>
      <c r="C270">
        <f>'Table-R'!C256</f>
        <v>68.789199999999994</v>
      </c>
      <c r="D270">
        <f>'Table-R'!F256</f>
        <v>81.12</v>
      </c>
      <c r="E270">
        <f>'Table-R'!I256</f>
        <v>81.12</v>
      </c>
      <c r="F270">
        <f>'Table-R'!L256</f>
        <v>68.367315029612598</v>
      </c>
      <c r="G270">
        <f>'Table-R'!O256</f>
        <v>70</v>
      </c>
      <c r="H270">
        <f>'Table-R'!R256</f>
        <v>72.650000000000006</v>
      </c>
      <c r="I270" s="115">
        <f>'Table-R'!Z256</f>
        <v>67.777998970008625</v>
      </c>
    </row>
    <row r="271" spans="1:9">
      <c r="A271">
        <f>'Table-R'!A257</f>
        <v>0</v>
      </c>
      <c r="B271" t="s">
        <v>506</v>
      </c>
      <c r="C271">
        <f>'Table-R'!C257</f>
        <v>68.789199999999994</v>
      </c>
      <c r="D271">
        <f>'Table-R'!F257</f>
        <v>69.349999999999994</v>
      </c>
      <c r="E271">
        <f>'Table-R'!I257</f>
        <v>68.849999999999994</v>
      </c>
      <c r="F271">
        <f>'Table-R'!L257</f>
        <v>68.367148547785405</v>
      </c>
      <c r="G271">
        <f>'Table-R'!O257</f>
        <v>68</v>
      </c>
      <c r="H271">
        <f>'Table-R'!R257</f>
        <v>67.44</v>
      </c>
      <c r="I271" s="115">
        <f>'Table-R'!Z257</f>
        <v>67.777825806430911</v>
      </c>
    </row>
    <row r="272" spans="1:9">
      <c r="A272">
        <f>'Table-R'!A258</f>
        <v>0</v>
      </c>
      <c r="B272" t="s">
        <v>507</v>
      </c>
      <c r="C272">
        <f>'Table-R'!C258</f>
        <v>83.753399999999999</v>
      </c>
      <c r="D272">
        <f>'Table-R'!F258</f>
        <v>85.57</v>
      </c>
      <c r="E272">
        <f>'Table-R'!I258</f>
        <v>85.57</v>
      </c>
      <c r="F272">
        <f>'Table-R'!L258</f>
        <v>84.636320389375101</v>
      </c>
      <c r="G272">
        <f>'Table-R'!O258</f>
        <v>0</v>
      </c>
      <c r="H272">
        <f>'Table-R'!R258</f>
        <v>86.31</v>
      </c>
      <c r="I272" s="115">
        <f>'Table-R'!Z258</f>
        <v>89.750654644435599</v>
      </c>
    </row>
    <row r="273" spans="1:9">
      <c r="A273">
        <f>'Table-R'!A259</f>
        <v>0</v>
      </c>
      <c r="B273" t="s">
        <v>508</v>
      </c>
      <c r="C273">
        <f>'Table-R'!C259</f>
        <v>83.224699999999999</v>
      </c>
      <c r="D273">
        <f>'Table-R'!F259</f>
        <v>84.79</v>
      </c>
      <c r="E273">
        <f>'Table-R'!I259</f>
        <v>84.79</v>
      </c>
      <c r="F273">
        <f>'Table-R'!L259</f>
        <v>0</v>
      </c>
      <c r="G273">
        <f>'Table-R'!O259</f>
        <v>0</v>
      </c>
      <c r="H273">
        <f>'Table-R'!R259</f>
        <v>86.18</v>
      </c>
      <c r="I273" s="115">
        <f>'Table-R'!Z259</f>
        <v>67.777998970008611</v>
      </c>
    </row>
    <row r="274" spans="1:9">
      <c r="A274">
        <f>'Table-R'!A260</f>
        <v>0</v>
      </c>
      <c r="B274" t="s">
        <v>509</v>
      </c>
      <c r="C274">
        <f>'Table-R'!C260</f>
        <v>70.841099999999997</v>
      </c>
      <c r="D274">
        <f>'Table-R'!F260</f>
        <v>74.510000000000005</v>
      </c>
      <c r="E274">
        <f>'Table-R'!I260</f>
        <v>71.53</v>
      </c>
      <c r="F274">
        <f>'Table-R'!L260</f>
        <v>73.284043930684106</v>
      </c>
      <c r="G274">
        <f>'Table-R'!O260</f>
        <v>0</v>
      </c>
      <c r="H274">
        <f>'Table-R'!R260</f>
        <v>73.849999999999994</v>
      </c>
      <c r="I274" s="115">
        <f>'Table-R'!Z260</f>
        <v>67.777998970008611</v>
      </c>
    </row>
    <row r="275" spans="1:9">
      <c r="A275">
        <f>'Table-R'!A261</f>
        <v>0</v>
      </c>
      <c r="B275" t="s">
        <v>510</v>
      </c>
      <c r="C275">
        <f>'Table-R'!C261</f>
        <v>80.708699999999993</v>
      </c>
      <c r="D275">
        <f>'Table-R'!F261</f>
        <v>78.430000000000007</v>
      </c>
      <c r="E275">
        <f>'Table-R'!I261</f>
        <v>78.430000000000007</v>
      </c>
      <c r="F275">
        <f>'Table-R'!L261</f>
        <v>80.742718837659694</v>
      </c>
      <c r="G275">
        <f>'Table-R'!O261</f>
        <v>0</v>
      </c>
      <c r="H275">
        <f>'Table-R'!R261</f>
        <v>78.94</v>
      </c>
      <c r="I275" s="115">
        <f>'Table-R'!Z261</f>
        <v>89.750940352762001</v>
      </c>
    </row>
    <row r="276" spans="1:9">
      <c r="A276">
        <f>'Table-R'!A262</f>
        <v>0</v>
      </c>
      <c r="B276" t="s">
        <v>511</v>
      </c>
      <c r="C276">
        <f>'Table-R'!C262</f>
        <v>68.724199999999996</v>
      </c>
      <c r="D276">
        <f>'Table-R'!F262</f>
        <v>69.349999999999994</v>
      </c>
      <c r="E276">
        <f>'Table-R'!I262</f>
        <v>68.849999999999994</v>
      </c>
      <c r="F276">
        <f>'Table-R'!L262</f>
        <v>68.367315036269503</v>
      </c>
      <c r="G276">
        <f>'Table-R'!O262</f>
        <v>0</v>
      </c>
      <c r="H276">
        <f>'Table-R'!R262</f>
        <v>67.510000000000005</v>
      </c>
      <c r="I276" s="115">
        <f>'Table-R'!Z262</f>
        <v>72.197531377754373</v>
      </c>
    </row>
    <row r="277" spans="1:9">
      <c r="A277">
        <f>'Table-R'!A263</f>
        <v>0</v>
      </c>
      <c r="B277" t="s">
        <v>512</v>
      </c>
      <c r="C277">
        <f>'Table-R'!C263</f>
        <v>100</v>
      </c>
      <c r="D277">
        <f>'Table-R'!F263</f>
        <v>0</v>
      </c>
      <c r="E277">
        <f>'Table-R'!I263</f>
        <v>0</v>
      </c>
      <c r="F277">
        <f>'Table-R'!L263</f>
        <v>100</v>
      </c>
      <c r="G277">
        <f>'Table-R'!O263</f>
        <v>100</v>
      </c>
      <c r="H277">
        <f>'Table-R'!R263</f>
        <v>60.08</v>
      </c>
      <c r="I277" s="115">
        <f>'Table-R'!Z263</f>
        <v>100</v>
      </c>
    </row>
    <row r="278" spans="1:9">
      <c r="A278">
        <f>'Table-R'!A264</f>
        <v>0</v>
      </c>
      <c r="B278" t="s">
        <v>526</v>
      </c>
      <c r="C278">
        <f>'Table-R'!C264</f>
        <v>100</v>
      </c>
      <c r="D278">
        <f>'Table-R'!F264</f>
        <v>0</v>
      </c>
      <c r="E278">
        <f>'Table-R'!I264</f>
        <v>0</v>
      </c>
      <c r="F278">
        <f>'Table-R'!L264</f>
        <v>100</v>
      </c>
      <c r="G278">
        <f>'Table-R'!O264</f>
        <v>100</v>
      </c>
      <c r="H278">
        <f>'Table-R'!R264</f>
        <v>57.51</v>
      </c>
      <c r="I278" s="115">
        <f>'Table-R'!Z264</f>
        <v>100</v>
      </c>
    </row>
    <row r="279" spans="1:9">
      <c r="A279">
        <f>'Table-R'!A265</f>
        <v>0</v>
      </c>
      <c r="B279" t="s">
        <v>514</v>
      </c>
      <c r="C279">
        <f>'Table-R'!C265</f>
        <v>90.229900000000001</v>
      </c>
      <c r="D279">
        <f>'Table-R'!F265</f>
        <v>0</v>
      </c>
      <c r="E279">
        <f>'Table-R'!I265</f>
        <v>0</v>
      </c>
      <c r="F279">
        <f>'Table-R'!L265</f>
        <v>93.813650045545899</v>
      </c>
      <c r="G279">
        <f>'Table-R'!O265</f>
        <v>95</v>
      </c>
      <c r="H279">
        <f>'Table-R'!R265</f>
        <v>71.77</v>
      </c>
      <c r="I279" s="115">
        <f>'Table-R'!Z265</f>
        <v>89.986748247902057</v>
      </c>
    </row>
    <row r="280" spans="1:9">
      <c r="A280">
        <f>'Table-R'!A266</f>
        <v>0</v>
      </c>
      <c r="B280" t="s">
        <v>515</v>
      </c>
      <c r="C280">
        <f>'Table-R'!C266</f>
        <v>100</v>
      </c>
      <c r="D280">
        <f>'Table-R'!F266</f>
        <v>0</v>
      </c>
      <c r="E280">
        <f>'Table-R'!I266</f>
        <v>0</v>
      </c>
      <c r="F280">
        <f>'Table-R'!L266</f>
        <v>100</v>
      </c>
      <c r="G280">
        <f>'Table-R'!O266</f>
        <v>100</v>
      </c>
      <c r="H280">
        <f>'Table-R'!R266</f>
        <v>71.319999999999993</v>
      </c>
      <c r="I280" s="115">
        <f>'Table-R'!Z266</f>
        <v>100</v>
      </c>
    </row>
    <row r="281" spans="1:9">
      <c r="A281">
        <f>'Table-R'!A267</f>
        <v>0</v>
      </c>
      <c r="B281" t="s">
        <v>516</v>
      </c>
      <c r="C281">
        <f>'Table-R'!C267</f>
        <v>100</v>
      </c>
      <c r="D281">
        <f>'Table-R'!F267</f>
        <v>0</v>
      </c>
      <c r="E281">
        <f>'Table-R'!I267</f>
        <v>0</v>
      </c>
      <c r="F281">
        <f>'Table-R'!L267</f>
        <v>100</v>
      </c>
      <c r="G281">
        <f>'Table-R'!O267</f>
        <v>100</v>
      </c>
      <c r="H281">
        <f>'Table-R'!R267</f>
        <v>51.12</v>
      </c>
      <c r="I281" s="115">
        <f>'Table-R'!Z267</f>
        <v>100</v>
      </c>
    </row>
    <row r="282" spans="1:9">
      <c r="A282">
        <f>'Table-R'!A268</f>
        <v>0</v>
      </c>
      <c r="B282" t="s">
        <v>517</v>
      </c>
      <c r="C282">
        <f>'Table-R'!C268</f>
        <v>91.044499999999999</v>
      </c>
      <c r="D282">
        <f>'Table-R'!F268</f>
        <v>0</v>
      </c>
      <c r="E282">
        <f>'Table-R'!I268</f>
        <v>0</v>
      </c>
      <c r="F282">
        <f>'Table-R'!L268</f>
        <v>96.160215780781897</v>
      </c>
      <c r="G282">
        <f>'Table-R'!O268</f>
        <v>79</v>
      </c>
      <c r="H282">
        <f>'Table-R'!R268</f>
        <v>36.01</v>
      </c>
      <c r="I282" s="115">
        <f>'Table-R'!Z268</f>
        <v>41.15856313554788</v>
      </c>
    </row>
    <row r="283" spans="1:9">
      <c r="A283">
        <f>'Table-R'!A269</f>
        <v>0</v>
      </c>
      <c r="B283" t="s">
        <v>518</v>
      </c>
      <c r="C283">
        <f>'Table-R'!C269</f>
        <v>61.274999999999999</v>
      </c>
      <c r="D283">
        <f>'Table-R'!F269</f>
        <v>0</v>
      </c>
      <c r="E283">
        <f>'Table-R'!I269</f>
        <v>0</v>
      </c>
      <c r="F283">
        <f>'Table-R'!L269</f>
        <v>55.1794250617126</v>
      </c>
      <c r="G283">
        <f>'Table-R'!O269</f>
        <v>47</v>
      </c>
      <c r="H283">
        <f>'Table-R'!R269</f>
        <v>39.96</v>
      </c>
      <c r="I283" s="115">
        <f>'Table-R'!Z269</f>
        <v>41.50364532949451</v>
      </c>
    </row>
    <row r="284" spans="1:9">
      <c r="A284">
        <f>'Table-R'!A270</f>
        <v>0</v>
      </c>
      <c r="B284" t="s">
        <v>519</v>
      </c>
      <c r="C284">
        <f>'Table-R'!C270</f>
        <v>90.877200000000002</v>
      </c>
      <c r="D284">
        <f>'Table-R'!F270</f>
        <v>0</v>
      </c>
      <c r="E284">
        <f>'Table-R'!I270</f>
        <v>0</v>
      </c>
      <c r="F284">
        <f>'Table-R'!L270</f>
        <v>96.2348302995685</v>
      </c>
      <c r="G284">
        <f>'Table-R'!O270</f>
        <v>97</v>
      </c>
      <c r="H284">
        <f>'Table-R'!R270</f>
        <v>24.14</v>
      </c>
      <c r="I284" s="115">
        <f>'Table-R'!Z270</f>
        <v>40.932197055102186</v>
      </c>
    </row>
    <row r="285" spans="1:9">
      <c r="A285">
        <f>'Table-R'!A271</f>
        <v>0</v>
      </c>
      <c r="B285" t="str">
        <f>'Table-R'!B271</f>
        <v>Minimum Relative Humidity</v>
      </c>
      <c r="C285">
        <f>'Table-R'!C271</f>
        <v>0</v>
      </c>
      <c r="D285">
        <f>'Table-R'!F271</f>
        <v>0</v>
      </c>
      <c r="E285">
        <f>'Table-R'!I271</f>
        <v>0</v>
      </c>
      <c r="F285">
        <f>'Table-R'!L271</f>
        <v>0</v>
      </c>
      <c r="G285">
        <f>'Table-R'!O271</f>
        <v>0</v>
      </c>
      <c r="H285">
        <f>'Table-R'!R271</f>
        <v>0</v>
      </c>
      <c r="I285" s="115">
        <f>'Table-R'!Z271</f>
        <v>0</v>
      </c>
    </row>
    <row r="286" spans="1:9">
      <c r="A286">
        <f>'Table-R'!A272</f>
        <v>0</v>
      </c>
      <c r="B286">
        <f>'Table-R'!B272</f>
        <v>0</v>
      </c>
      <c r="C286" t="str">
        <f>'Table-R'!C272</f>
        <v>TRNSYS</v>
      </c>
      <c r="D286" t="str">
        <f>'Table-R'!F272</f>
        <v>DOE-2.2</v>
      </c>
      <c r="E286" t="str">
        <f>'Table-R'!I272</f>
        <v>DOE21E-E</v>
      </c>
      <c r="F286" t="str">
        <f>'Table-R'!L272</f>
        <v>EnergyPlus</v>
      </c>
      <c r="G286" t="str">
        <f>'Table-R'!O272</f>
        <v>CODYRUN</v>
      </c>
      <c r="H286" t="str">
        <f>'Table-R'!R272</f>
        <v>HOT3000</v>
      </c>
      <c r="I286" s="115" t="str">
        <f>'Table-R'!Z272</f>
        <v>Tested Prg</v>
      </c>
    </row>
    <row r="287" spans="1:9">
      <c r="A287">
        <f>'Table-R'!A273</f>
        <v>0</v>
      </c>
      <c r="B287" t="str">
        <f>'Table-R'!B273</f>
        <v>Case</v>
      </c>
      <c r="C287" t="s">
        <v>434</v>
      </c>
      <c r="D287" t="s">
        <v>435</v>
      </c>
      <c r="E287" t="s">
        <v>438</v>
      </c>
      <c r="F287" t="s">
        <v>548</v>
      </c>
      <c r="G287" t="s">
        <v>436</v>
      </c>
      <c r="H287" t="s">
        <v>437</v>
      </c>
      <c r="I287" s="115" t="str">
        <f>'Table-R'!Z272</f>
        <v>Tested Prg</v>
      </c>
    </row>
    <row r="288" spans="1:9">
      <c r="A288">
        <f>'Table-R'!A274</f>
        <v>0</v>
      </c>
      <c r="B288" t="s">
        <v>500</v>
      </c>
      <c r="C288">
        <f>'Table-R'!C274</f>
        <v>13.331200000000001</v>
      </c>
      <c r="D288">
        <f>'Table-R'!F274</f>
        <v>11.97</v>
      </c>
      <c r="E288">
        <f>'Table-R'!I274</f>
        <v>11.97</v>
      </c>
      <c r="F288">
        <f>'Table-R'!L274</f>
        <v>14.402349895637601</v>
      </c>
      <c r="G288">
        <f>'Table-R'!O274</f>
        <v>15</v>
      </c>
      <c r="H288">
        <f>'Table-R'!R274</f>
        <v>14.94</v>
      </c>
      <c r="I288" s="115">
        <f>'Table-R'!Z274</f>
        <v>14.3876667941897</v>
      </c>
    </row>
    <row r="289" spans="1:9">
      <c r="A289">
        <f>'Table-R'!A275</f>
        <v>0</v>
      </c>
      <c r="B289" t="s">
        <v>501</v>
      </c>
      <c r="C289">
        <f>'Table-R'!C275</f>
        <v>13.389799999999999</v>
      </c>
      <c r="D289">
        <f>'Table-R'!F275</f>
        <v>11.97</v>
      </c>
      <c r="E289">
        <f>'Table-R'!I275</f>
        <v>11.97</v>
      </c>
      <c r="F289">
        <f>'Table-R'!L275</f>
        <v>15.5023152139056</v>
      </c>
      <c r="G289">
        <f>'Table-R'!O275</f>
        <v>16</v>
      </c>
      <c r="H289">
        <f>'Table-R'!R275</f>
        <v>15.93</v>
      </c>
      <c r="I289" s="115">
        <f>'Table-R'!Z275</f>
        <v>18.116183232344987</v>
      </c>
    </row>
    <row r="290" spans="1:9">
      <c r="A290">
        <f>'Table-R'!A276</f>
        <v>0</v>
      </c>
      <c r="B290" t="s">
        <v>502</v>
      </c>
      <c r="C290">
        <f>'Table-R'!C276</f>
        <v>13.331200000000001</v>
      </c>
      <c r="D290">
        <f>'Table-R'!F276</f>
        <v>11.97</v>
      </c>
      <c r="E290">
        <f>'Table-R'!I276</f>
        <v>11.97</v>
      </c>
      <c r="F290">
        <f>'Table-R'!L276</f>
        <v>14.6415615470383</v>
      </c>
      <c r="G290">
        <f>'Table-R'!O276</f>
        <v>15</v>
      </c>
      <c r="H290">
        <f>'Table-R'!R276</f>
        <v>12.92</v>
      </c>
      <c r="I290" s="115">
        <f>'Table-R'!Z276</f>
        <v>14.796923163654553</v>
      </c>
    </row>
    <row r="291" spans="1:9">
      <c r="A291">
        <f>'Table-R'!A277</f>
        <v>0</v>
      </c>
      <c r="B291" t="s">
        <v>503</v>
      </c>
      <c r="C291">
        <f>'Table-R'!C277</f>
        <v>13.331200000000001</v>
      </c>
      <c r="D291">
        <f>'Table-R'!F277</f>
        <v>11.97</v>
      </c>
      <c r="E291">
        <f>'Table-R'!I277</f>
        <v>11.97</v>
      </c>
      <c r="F291">
        <f>'Table-R'!L277</f>
        <v>14.402455004228599</v>
      </c>
      <c r="G291">
        <f>'Table-R'!O277</f>
        <v>15</v>
      </c>
      <c r="H291">
        <f>'Table-R'!R277</f>
        <v>14.94</v>
      </c>
      <c r="I291" s="115">
        <f>'Table-R'!Z277</f>
        <v>16.53735632968635</v>
      </c>
    </row>
    <row r="292" spans="1:9">
      <c r="A292">
        <f>'Table-R'!A278</f>
        <v>0</v>
      </c>
      <c r="B292" t="s">
        <v>504</v>
      </c>
      <c r="C292">
        <f>'Table-R'!C278</f>
        <v>13.331200000000001</v>
      </c>
      <c r="D292">
        <f>'Table-R'!F278</f>
        <v>11.97</v>
      </c>
      <c r="E292">
        <f>'Table-R'!I278</f>
        <v>11.97</v>
      </c>
      <c r="F292">
        <f>'Table-R'!L278</f>
        <v>14.402455004228599</v>
      </c>
      <c r="G292">
        <f>'Table-R'!O278</f>
        <v>15</v>
      </c>
      <c r="H292">
        <f>'Table-R'!R278</f>
        <v>14.94</v>
      </c>
      <c r="I292" s="115">
        <f>'Table-R'!Z278</f>
        <v>16.448409919863394</v>
      </c>
    </row>
    <row r="293" spans="1:9">
      <c r="A293">
        <f>'Table-R'!A279</f>
        <v>0</v>
      </c>
      <c r="B293" t="s">
        <v>505</v>
      </c>
      <c r="C293">
        <f>'Table-R'!C279</f>
        <v>13.331200000000001</v>
      </c>
      <c r="D293">
        <f>'Table-R'!F279</f>
        <v>11.97</v>
      </c>
      <c r="E293">
        <f>'Table-R'!I279</f>
        <v>11.97</v>
      </c>
      <c r="F293">
        <f>'Table-R'!L279</f>
        <v>14.402349895637601</v>
      </c>
      <c r="G293">
        <f>'Table-R'!O279</f>
        <v>15</v>
      </c>
      <c r="H293">
        <f>'Table-R'!R279</f>
        <v>14.94</v>
      </c>
      <c r="I293" s="115">
        <f>'Table-R'!Z279</f>
        <v>13.229741613018074</v>
      </c>
    </row>
    <row r="294" spans="1:9">
      <c r="A294">
        <f>'Table-R'!A280</f>
        <v>0</v>
      </c>
      <c r="B294" t="s">
        <v>506</v>
      </c>
      <c r="C294">
        <f>'Table-R'!C280</f>
        <v>13.331200000000001</v>
      </c>
      <c r="D294">
        <f>'Table-R'!F280</f>
        <v>11.97</v>
      </c>
      <c r="E294">
        <f>'Table-R'!I280</f>
        <v>11.97</v>
      </c>
      <c r="F294">
        <f>'Table-R'!L280</f>
        <v>14.4022927082853</v>
      </c>
      <c r="G294">
        <f>'Table-R'!O280</f>
        <v>15</v>
      </c>
      <c r="H294">
        <f>'Table-R'!R280</f>
        <v>14.94</v>
      </c>
      <c r="I294" s="115">
        <f>'Table-R'!Z280</f>
        <v>14.387609209652739</v>
      </c>
    </row>
    <row r="295" spans="1:9">
      <c r="A295">
        <f>'Table-R'!A281</f>
        <v>0</v>
      </c>
      <c r="B295" t="s">
        <v>507</v>
      </c>
      <c r="C295">
        <f>'Table-R'!C281</f>
        <v>13.209</v>
      </c>
      <c r="D295">
        <f>'Table-R'!F281</f>
        <v>11.97</v>
      </c>
      <c r="E295">
        <f>'Table-R'!I281</f>
        <v>11.97</v>
      </c>
      <c r="F295">
        <f>'Table-R'!L281</f>
        <v>13.9255712250353</v>
      </c>
      <c r="G295">
        <f>'Table-R'!O281</f>
        <v>0</v>
      </c>
      <c r="H295">
        <f>'Table-R'!R281</f>
        <v>14.57</v>
      </c>
      <c r="I295" s="115">
        <f>'Table-R'!Z281</f>
        <v>16.32809707457384</v>
      </c>
    </row>
    <row r="296" spans="1:9">
      <c r="A296">
        <f>'Table-R'!A282</f>
        <v>0</v>
      </c>
      <c r="B296" t="s">
        <v>508</v>
      </c>
      <c r="C296">
        <f>'Table-R'!C282</f>
        <v>13.209099999999999</v>
      </c>
      <c r="D296">
        <f>'Table-R'!F282</f>
        <v>11.97</v>
      </c>
      <c r="E296">
        <f>'Table-R'!I282</f>
        <v>11.97</v>
      </c>
      <c r="F296">
        <f>'Table-R'!L282</f>
        <v>0</v>
      </c>
      <c r="G296">
        <f>'Table-R'!O282</f>
        <v>0</v>
      </c>
      <c r="H296">
        <f>'Table-R'!R282</f>
        <v>14.58</v>
      </c>
      <c r="I296" s="115">
        <f>'Table-R'!Z282</f>
        <v>14.3876667941897</v>
      </c>
    </row>
    <row r="297" spans="1:9">
      <c r="A297">
        <f>'Table-R'!A283</f>
        <v>0</v>
      </c>
      <c r="B297" t="s">
        <v>509</v>
      </c>
      <c r="C297">
        <f>'Table-R'!C283</f>
        <v>13.209899999999999</v>
      </c>
      <c r="D297">
        <f>'Table-R'!F283</f>
        <v>11.97</v>
      </c>
      <c r="E297">
        <f>'Table-R'!I283</f>
        <v>11.97</v>
      </c>
      <c r="F297">
        <f>'Table-R'!L283</f>
        <v>13.925699448792299</v>
      </c>
      <c r="G297">
        <f>'Table-R'!O283</f>
        <v>0</v>
      </c>
      <c r="H297">
        <f>'Table-R'!R283</f>
        <v>14.59</v>
      </c>
      <c r="I297" s="115">
        <f>'Table-R'!Z283</f>
        <v>14.3876667941897</v>
      </c>
    </row>
    <row r="298" spans="1:9">
      <c r="A298">
        <f>'Table-R'!A284</f>
        <v>0</v>
      </c>
      <c r="B298" t="s">
        <v>510</v>
      </c>
      <c r="C298">
        <f>'Table-R'!C284</f>
        <v>13.207800000000001</v>
      </c>
      <c r="D298">
        <f>'Table-R'!F284</f>
        <v>11.97</v>
      </c>
      <c r="E298">
        <f>'Table-R'!I284</f>
        <v>11.97</v>
      </c>
      <c r="F298">
        <f>'Table-R'!L284</f>
        <v>13.9255712163163</v>
      </c>
      <c r="G298">
        <f>'Table-R'!O284</f>
        <v>0</v>
      </c>
      <c r="H298">
        <f>'Table-R'!R284</f>
        <v>14.58</v>
      </c>
      <c r="I298" s="115">
        <f>'Table-R'!Z284</f>
        <v>16.328097074089001</v>
      </c>
    </row>
    <row r="299" spans="1:9">
      <c r="A299">
        <f>'Table-R'!A285</f>
        <v>0</v>
      </c>
      <c r="B299" t="s">
        <v>511</v>
      </c>
      <c r="C299">
        <f>'Table-R'!C285</f>
        <v>13.206899999999999</v>
      </c>
      <c r="D299">
        <f>'Table-R'!F285</f>
        <v>11.97</v>
      </c>
      <c r="E299">
        <f>'Table-R'!I285</f>
        <v>11.97</v>
      </c>
      <c r="F299">
        <f>'Table-R'!L285</f>
        <v>13.925571135426701</v>
      </c>
      <c r="G299">
        <f>'Table-R'!O285</f>
        <v>0</v>
      </c>
      <c r="H299">
        <f>'Table-R'!R285</f>
        <v>14.54</v>
      </c>
      <c r="I299" s="115">
        <f>'Table-R'!Z285</f>
        <v>16.328097072721135</v>
      </c>
    </row>
    <row r="300" spans="1:9">
      <c r="A300">
        <f>'Table-R'!A286</f>
        <v>0</v>
      </c>
      <c r="B300" t="s">
        <v>512</v>
      </c>
      <c r="C300">
        <f>'Table-R'!C286</f>
        <v>53.4054</v>
      </c>
      <c r="D300">
        <f>'Table-R'!F286</f>
        <v>0</v>
      </c>
      <c r="E300">
        <f>'Table-R'!I286</f>
        <v>0</v>
      </c>
      <c r="F300">
        <f>'Table-R'!L286</f>
        <v>55.166755336925398</v>
      </c>
      <c r="G300">
        <f>'Table-R'!O286</f>
        <v>54</v>
      </c>
      <c r="H300">
        <f>'Table-R'!R286</f>
        <v>52.83</v>
      </c>
      <c r="I300" s="115">
        <f>'Table-R'!Z286</f>
        <v>52.550309912276589</v>
      </c>
    </row>
    <row r="301" spans="1:9">
      <c r="A301">
        <f>'Table-R'!A287</f>
        <v>0</v>
      </c>
      <c r="B301" t="s">
        <v>526</v>
      </c>
      <c r="C301">
        <f>'Table-R'!C287</f>
        <v>52.087899999999998</v>
      </c>
      <c r="D301">
        <f>'Table-R'!F287</f>
        <v>0</v>
      </c>
      <c r="E301">
        <f>'Table-R'!I287</f>
        <v>0</v>
      </c>
      <c r="F301">
        <f>'Table-R'!L287</f>
        <v>55.288401936396198</v>
      </c>
      <c r="G301">
        <f>'Table-R'!O287</f>
        <v>54</v>
      </c>
      <c r="H301">
        <f>'Table-R'!R287</f>
        <v>53.15</v>
      </c>
      <c r="I301" s="115">
        <f>'Table-R'!Z287</f>
        <v>52.548901400619769</v>
      </c>
    </row>
    <row r="302" spans="1:9">
      <c r="A302">
        <f>'Table-R'!A288</f>
        <v>0</v>
      </c>
      <c r="B302" t="s">
        <v>514</v>
      </c>
      <c r="C302">
        <f>'Table-R'!C288</f>
        <v>61.267899999999997</v>
      </c>
      <c r="D302">
        <f>'Table-R'!F288</f>
        <v>0</v>
      </c>
      <c r="E302">
        <f>'Table-R'!I288</f>
        <v>0</v>
      </c>
      <c r="F302">
        <f>'Table-R'!L288</f>
        <v>61.726624078887603</v>
      </c>
      <c r="G302">
        <f>'Table-R'!O288</f>
        <v>61</v>
      </c>
      <c r="H302">
        <f>'Table-R'!R288</f>
        <v>61.9</v>
      </c>
      <c r="I302" s="115">
        <f>'Table-R'!Z288</f>
        <v>59.200640560047859</v>
      </c>
    </row>
    <row r="303" spans="1:9">
      <c r="A303">
        <f>'Table-R'!A289</f>
        <v>0</v>
      </c>
      <c r="B303" t="s">
        <v>515</v>
      </c>
      <c r="C303">
        <f>'Table-R'!C289</f>
        <v>58.505400000000002</v>
      </c>
      <c r="D303">
        <f>'Table-R'!F289</f>
        <v>0</v>
      </c>
      <c r="E303">
        <f>'Table-R'!I289</f>
        <v>0</v>
      </c>
      <c r="F303">
        <f>'Table-R'!L289</f>
        <v>59.179837957736702</v>
      </c>
      <c r="G303">
        <f>'Table-R'!O289</f>
        <v>60</v>
      </c>
      <c r="H303">
        <f>'Table-R'!R289</f>
        <v>57.97</v>
      </c>
      <c r="I303" s="115">
        <f>'Table-R'!Z289</f>
        <v>57.139383948125214</v>
      </c>
    </row>
    <row r="304" spans="1:9">
      <c r="A304">
        <f>'Table-R'!A290</f>
        <v>0</v>
      </c>
      <c r="B304" t="s">
        <v>516</v>
      </c>
      <c r="C304">
        <f>'Table-R'!C290</f>
        <v>45.528399999999998</v>
      </c>
      <c r="D304">
        <f>'Table-R'!F290</f>
        <v>0</v>
      </c>
      <c r="E304">
        <f>'Table-R'!I290</f>
        <v>0</v>
      </c>
      <c r="F304">
        <f>'Table-R'!L290</f>
        <v>47.8518048718039</v>
      </c>
      <c r="G304">
        <f>'Table-R'!O290</f>
        <v>44</v>
      </c>
      <c r="H304">
        <f>'Table-R'!R290</f>
        <v>44.4</v>
      </c>
      <c r="I304" s="115">
        <f>'Table-R'!Z290</f>
        <v>45.098340753459524</v>
      </c>
    </row>
    <row r="305" spans="1:9">
      <c r="A305">
        <f>'Table-R'!A291</f>
        <v>0</v>
      </c>
      <c r="B305" t="s">
        <v>517</v>
      </c>
      <c r="C305">
        <f>'Table-R'!C291</f>
        <v>29.593399999999999</v>
      </c>
      <c r="D305">
        <f>'Table-R'!F291</f>
        <v>0</v>
      </c>
      <c r="E305">
        <f>'Table-R'!I291</f>
        <v>0</v>
      </c>
      <c r="F305">
        <f>'Table-R'!L291</f>
        <v>34.0277180193861</v>
      </c>
      <c r="G305">
        <f>'Table-R'!O291</f>
        <v>28</v>
      </c>
      <c r="H305">
        <f>'Table-R'!R291</f>
        <v>33.68</v>
      </c>
      <c r="I305" s="115">
        <f>'Table-R'!Z291</f>
        <v>14.534205320400186</v>
      </c>
    </row>
    <row r="306" spans="1:9">
      <c r="A306">
        <f>'Table-R'!A292</f>
        <v>0</v>
      </c>
      <c r="B306" t="s">
        <v>518</v>
      </c>
      <c r="C306">
        <f>'Table-R'!C292</f>
        <v>36.474899999999998</v>
      </c>
      <c r="D306">
        <f>'Table-R'!F292</f>
        <v>0</v>
      </c>
      <c r="E306">
        <f>'Table-R'!I292</f>
        <v>0</v>
      </c>
      <c r="F306">
        <f>'Table-R'!L292</f>
        <v>36.0017477464257</v>
      </c>
      <c r="G306">
        <f>'Table-R'!O292</f>
        <v>31</v>
      </c>
      <c r="H306">
        <f>'Table-R'!R292</f>
        <v>39.74</v>
      </c>
      <c r="I306" s="115">
        <f>'Table-R'!Z292</f>
        <v>27.009369856365918</v>
      </c>
    </row>
    <row r="307" spans="1:9">
      <c r="A307">
        <f>'Table-R'!A293</f>
        <v>0</v>
      </c>
      <c r="B307" t="s">
        <v>519</v>
      </c>
      <c r="C307">
        <f>'Table-R'!C293</f>
        <v>17.124400000000001</v>
      </c>
      <c r="D307">
        <f>'Table-R'!F293</f>
        <v>0</v>
      </c>
      <c r="E307">
        <f>'Table-R'!I293</f>
        <v>0</v>
      </c>
      <c r="F307">
        <f>'Table-R'!L293</f>
        <v>19.226982775192901</v>
      </c>
      <c r="G307">
        <f>'Table-R'!O293</f>
        <v>19</v>
      </c>
      <c r="H307">
        <f>'Table-R'!R293</f>
        <v>20.14</v>
      </c>
      <c r="I307" s="115">
        <f>'Table-R'!Z293</f>
        <v>8.1849329975645411</v>
      </c>
    </row>
  </sheetData>
  <phoneticPr fontId="0" type="noConversion"/>
  <pageMargins left="0.75" right="0.75" top="1" bottom="1" header="0.5" footer="0.5"/>
  <pageSetup orientation="portrait" horizontalDpi="4294967292" verticalDpi="120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 enableFormatConditionsCalculation="0"/>
  <dimension ref="A5:W208"/>
  <sheetViews>
    <sheetView zoomScale="75" workbookViewId="0"/>
  </sheetViews>
  <sheetFormatPr baseColWidth="10" defaultColWidth="8.625" defaultRowHeight="16" x14ac:dyDescent="0"/>
  <cols>
    <col min="2" max="2" width="9.125" customWidth="1"/>
  </cols>
  <sheetData>
    <row r="5" spans="1:23">
      <c r="A5" t="s">
        <v>297</v>
      </c>
    </row>
    <row r="6" spans="1:23">
      <c r="A6" t="s">
        <v>376</v>
      </c>
      <c r="I6" t="s">
        <v>377</v>
      </c>
      <c r="P6" t="s">
        <v>5</v>
      </c>
    </row>
    <row r="7" spans="1:23">
      <c r="A7" t="s">
        <v>76</v>
      </c>
      <c r="B7" t="s">
        <v>434</v>
      </c>
      <c r="C7" t="s">
        <v>435</v>
      </c>
      <c r="D7" t="s">
        <v>438</v>
      </c>
      <c r="E7" t="s">
        <v>548</v>
      </c>
      <c r="F7" t="s">
        <v>436</v>
      </c>
      <c r="G7" t="s">
        <v>437</v>
      </c>
      <c r="H7" t="str">
        <f>YourData!$J$4</f>
        <v>Tested Prg</v>
      </c>
      <c r="I7" t="s">
        <v>434</v>
      </c>
      <c r="J7" t="s">
        <v>435</v>
      </c>
      <c r="K7" t="s">
        <v>438</v>
      </c>
      <c r="L7" t="s">
        <v>548</v>
      </c>
      <c r="M7" t="s">
        <v>436</v>
      </c>
      <c r="N7" t="s">
        <v>437</v>
      </c>
      <c r="O7" t="str">
        <f>YourData!$J$4</f>
        <v>Tested Prg</v>
      </c>
      <c r="P7" t="str">
        <f>A!A489</f>
        <v>Hour</v>
      </c>
      <c r="Q7" t="s">
        <v>434</v>
      </c>
      <c r="R7" t="s">
        <v>435</v>
      </c>
      <c r="S7" t="s">
        <v>438</v>
      </c>
      <c r="T7" t="s">
        <v>548</v>
      </c>
      <c r="U7" t="s">
        <v>436</v>
      </c>
      <c r="V7" t="s">
        <v>437</v>
      </c>
      <c r="W7" t="str">
        <f>YourData!$J$4</f>
        <v>Tested Prg</v>
      </c>
    </row>
    <row r="8" spans="1:23">
      <c r="A8" t="str">
        <f>P8</f>
        <v>1</v>
      </c>
      <c r="B8">
        <f>I8+Q8</f>
        <v>2312.3023227995468</v>
      </c>
      <c r="C8">
        <f t="shared" ref="C8:C31" si="0">J8+R8</f>
        <v>2134</v>
      </c>
      <c r="D8">
        <f t="shared" ref="D8:D31" si="1">K8+S8</f>
        <v>2131</v>
      </c>
      <c r="E8">
        <f>A!E490</f>
        <v>2118.6889438038902</v>
      </c>
      <c r="F8">
        <f t="shared" ref="F8:F31" si="2">M8+U8</f>
        <v>2123</v>
      </c>
      <c r="G8">
        <f t="shared" ref="G8:G31" si="3">N8+V8</f>
        <v>2183.748</v>
      </c>
      <c r="H8">
        <f>IF(AND(ISNUMBER(O8),ISNUMBER(W8)),O8+W8,IF(ISNUMBER(O8),O8,IF(ISNUMBER(W8),W8,#N/A)))</f>
        <v>2153.1974930921547</v>
      </c>
      <c r="I8">
        <f>A!B520</f>
        <v>256.53260248870583</v>
      </c>
      <c r="J8">
        <f>A!C520</f>
        <v>237</v>
      </c>
      <c r="K8">
        <f>A!D520</f>
        <v>237</v>
      </c>
      <c r="L8" t="str">
        <f>A!E520</f>
        <v/>
      </c>
      <c r="M8">
        <f>A!F520</f>
        <v>237</v>
      </c>
      <c r="N8">
        <f>A!G520</f>
        <v>240.93799999999999</v>
      </c>
      <c r="O8" s="94" t="e">
        <f>IF(ISNUMBER(A!H520),A!H520,#N/A)</f>
        <v>#N/A</v>
      </c>
      <c r="P8" t="str">
        <f>A!A490</f>
        <v>1</v>
      </c>
      <c r="Q8">
        <f>A!B490</f>
        <v>2055.769720310841</v>
      </c>
      <c r="R8">
        <f>A!C490</f>
        <v>1897</v>
      </c>
      <c r="S8">
        <f>A!D490</f>
        <v>1894</v>
      </c>
      <c r="U8">
        <f>A!F490</f>
        <v>1886</v>
      </c>
      <c r="V8">
        <f>A!G490</f>
        <v>1942.81</v>
      </c>
      <c r="W8">
        <f>IF(ISNUMBER(A!H490),A!H490,#N/A)</f>
        <v>2153.1974930921547</v>
      </c>
    </row>
    <row r="9" spans="1:23">
      <c r="A9" t="str">
        <f t="shared" ref="A9:A31" si="4">P9</f>
        <v>2</v>
      </c>
      <c r="B9">
        <f t="shared" ref="B9:B31" si="5">I9+Q9</f>
        <v>2310.1977098362458</v>
      </c>
      <c r="C9">
        <f t="shared" si="0"/>
        <v>2181</v>
      </c>
      <c r="D9">
        <f t="shared" si="1"/>
        <v>2182</v>
      </c>
      <c r="E9">
        <f>A!E491</f>
        <v>2131.2588170294398</v>
      </c>
      <c r="F9">
        <f t="shared" si="2"/>
        <v>2208</v>
      </c>
      <c r="G9">
        <f t="shared" si="3"/>
        <v>2191.634</v>
      </c>
      <c r="H9">
        <f t="shared" ref="H9:H31" si="6">IF(AND(ISNUMBER(O9),ISNUMBER(W9)),O9+W9,IF(ISNUMBER(O9),O9,IF(ISNUMBER(W9),W9,#N/A)))</f>
        <v>2166.8981750680218</v>
      </c>
      <c r="I9">
        <f>A!B521</f>
        <v>256.52714424619057</v>
      </c>
      <c r="J9">
        <f>A!C521</f>
        <v>240</v>
      </c>
      <c r="K9">
        <f>A!D521</f>
        <v>241</v>
      </c>
      <c r="L9" t="str">
        <f>A!E521</f>
        <v/>
      </c>
      <c r="M9">
        <f>A!F521</f>
        <v>244</v>
      </c>
      <c r="N9">
        <f>A!G521</f>
        <v>241.10400000000001</v>
      </c>
      <c r="O9" s="94" t="e">
        <f>IF(ISNUMBER(A!H521),A!H521,#N/A)</f>
        <v>#N/A</v>
      </c>
      <c r="P9" t="str">
        <f>A!A491</f>
        <v>2</v>
      </c>
      <c r="Q9">
        <f>A!B491</f>
        <v>2053.6705655900555</v>
      </c>
      <c r="R9">
        <f>A!C491</f>
        <v>1941</v>
      </c>
      <c r="S9">
        <f>A!D491</f>
        <v>1941</v>
      </c>
      <c r="U9">
        <f>A!F491</f>
        <v>1964</v>
      </c>
      <c r="V9">
        <f>A!G491</f>
        <v>1950.53</v>
      </c>
      <c r="W9">
        <f>IF(ISNUMBER(A!H491),A!H491,#N/A)</f>
        <v>2166.8981750680218</v>
      </c>
    </row>
    <row r="10" spans="1:23">
      <c r="A10" t="str">
        <f t="shared" si="4"/>
        <v>3</v>
      </c>
      <c r="B10">
        <f t="shared" si="5"/>
        <v>2311.0278666934364</v>
      </c>
      <c r="C10">
        <f t="shared" si="0"/>
        <v>2134</v>
      </c>
      <c r="D10">
        <f t="shared" si="1"/>
        <v>2131</v>
      </c>
      <c r="E10">
        <f>A!E492</f>
        <v>2112.62246514341</v>
      </c>
      <c r="F10">
        <f t="shared" si="2"/>
        <v>2117</v>
      </c>
      <c r="G10">
        <f t="shared" si="3"/>
        <v>2139.1799999999998</v>
      </c>
      <c r="H10">
        <f t="shared" si="6"/>
        <v>2147.8016522554162</v>
      </c>
      <c r="I10">
        <f>A!B522</f>
        <v>256.53561454728344</v>
      </c>
      <c r="J10">
        <f>A!C522</f>
        <v>237</v>
      </c>
      <c r="K10">
        <f>A!D522</f>
        <v>237</v>
      </c>
      <c r="L10" t="str">
        <f>A!E522</f>
        <v/>
      </c>
      <c r="M10">
        <f>A!F522</f>
        <v>236</v>
      </c>
      <c r="N10">
        <f>A!G522</f>
        <v>236.85</v>
      </c>
      <c r="O10" s="94" t="e">
        <f>IF(ISNUMBER(A!H522),A!H522,#N/A)</f>
        <v>#N/A</v>
      </c>
      <c r="P10" t="str">
        <f>A!A492</f>
        <v>3</v>
      </c>
      <c r="Q10">
        <f>A!B492</f>
        <v>2054.4922521461531</v>
      </c>
      <c r="R10">
        <f>A!C492</f>
        <v>1897</v>
      </c>
      <c r="S10">
        <f>A!D492</f>
        <v>1894</v>
      </c>
      <c r="U10">
        <f>A!F492</f>
        <v>1881</v>
      </c>
      <c r="V10">
        <f>A!G492</f>
        <v>1902.33</v>
      </c>
      <c r="W10">
        <f>IF(ISNUMBER(A!H492),A!H492,#N/A)</f>
        <v>2147.8016522554162</v>
      </c>
    </row>
    <row r="11" spans="1:23">
      <c r="A11" t="str">
        <f t="shared" si="4"/>
        <v>4</v>
      </c>
      <c r="B11">
        <f t="shared" si="5"/>
        <v>2059.6681425314955</v>
      </c>
      <c r="C11">
        <f t="shared" si="0"/>
        <v>2128</v>
      </c>
      <c r="D11">
        <f t="shared" si="1"/>
        <v>2126</v>
      </c>
      <c r="E11">
        <f>A!E493</f>
        <v>2074.7395932077802</v>
      </c>
      <c r="F11">
        <f t="shared" si="2"/>
        <v>2114</v>
      </c>
      <c r="G11">
        <f t="shared" si="3"/>
        <v>2076.5480000000002</v>
      </c>
      <c r="H11">
        <f t="shared" si="6"/>
        <v>2109.6896867038581</v>
      </c>
      <c r="I11">
        <f>A!B523</f>
        <v>229.58574447860309</v>
      </c>
      <c r="J11">
        <f>A!C523</f>
        <v>237</v>
      </c>
      <c r="K11">
        <f>A!D523</f>
        <v>236</v>
      </c>
      <c r="L11" t="str">
        <f>A!E523</f>
        <v/>
      </c>
      <c r="M11">
        <f>A!F523</f>
        <v>236</v>
      </c>
      <c r="N11">
        <f>A!G523</f>
        <v>231.11799999999999</v>
      </c>
      <c r="O11" s="94" t="e">
        <f>IF(ISNUMBER(A!H523),A!H523,#N/A)</f>
        <v>#N/A</v>
      </c>
      <c r="P11" t="str">
        <f>A!A493</f>
        <v>4</v>
      </c>
      <c r="Q11">
        <f>A!B493</f>
        <v>1830.0823980528924</v>
      </c>
      <c r="R11">
        <f>A!C493</f>
        <v>1891</v>
      </c>
      <c r="S11">
        <f>A!D493</f>
        <v>1890</v>
      </c>
      <c r="U11">
        <f>A!F493</f>
        <v>1878</v>
      </c>
      <c r="V11">
        <f>A!G493</f>
        <v>1845.43</v>
      </c>
      <c r="W11">
        <f>IF(ISNUMBER(A!H493),A!H493,#N/A)</f>
        <v>2109.6896867038581</v>
      </c>
    </row>
    <row r="12" spans="1:23">
      <c r="A12" t="str">
        <f t="shared" si="4"/>
        <v>5</v>
      </c>
      <c r="B12">
        <f t="shared" si="5"/>
        <v>2285.7366164279838</v>
      </c>
      <c r="C12">
        <f t="shared" si="0"/>
        <v>1912</v>
      </c>
      <c r="D12">
        <f t="shared" si="1"/>
        <v>1909</v>
      </c>
      <c r="E12">
        <f>A!E494</f>
        <v>1997.2204543247699</v>
      </c>
      <c r="F12">
        <f t="shared" si="2"/>
        <v>1980</v>
      </c>
      <c r="G12">
        <f t="shared" si="3"/>
        <v>2153.1469999999999</v>
      </c>
      <c r="H12">
        <f t="shared" si="6"/>
        <v>2031.5053817816447</v>
      </c>
      <c r="I12">
        <f>A!B524</f>
        <v>256.39404940704128</v>
      </c>
      <c r="J12">
        <f>A!C524</f>
        <v>215</v>
      </c>
      <c r="K12">
        <f>A!D524</f>
        <v>215</v>
      </c>
      <c r="L12" t="str">
        <f>A!E524</f>
        <v/>
      </c>
      <c r="M12">
        <f>A!F524</f>
        <v>224</v>
      </c>
      <c r="N12">
        <f>A!G524</f>
        <v>238.68700000000001</v>
      </c>
      <c r="O12" s="94" t="e">
        <f>IF(ISNUMBER(A!H524),A!H524,#N/A)</f>
        <v>#N/A</v>
      </c>
      <c r="P12" t="str">
        <f>A!A494</f>
        <v>5</v>
      </c>
      <c r="Q12">
        <f>A!B494</f>
        <v>2029.3425670209424</v>
      </c>
      <c r="R12">
        <f>A!C494</f>
        <v>1697</v>
      </c>
      <c r="S12">
        <f>A!D494</f>
        <v>1694</v>
      </c>
      <c r="U12">
        <f>A!F494</f>
        <v>1756</v>
      </c>
      <c r="V12">
        <f>A!G494</f>
        <v>1914.46</v>
      </c>
      <c r="W12">
        <f>IF(ISNUMBER(A!H494),A!H494,#N/A)</f>
        <v>2031.5053817816447</v>
      </c>
    </row>
    <row r="13" spans="1:23">
      <c r="A13" t="str">
        <f t="shared" si="4"/>
        <v>6</v>
      </c>
      <c r="B13">
        <f t="shared" si="5"/>
        <v>2068.991395825617</v>
      </c>
      <c r="C13">
        <f t="shared" si="0"/>
        <v>2385</v>
      </c>
      <c r="D13">
        <f t="shared" si="1"/>
        <v>2392</v>
      </c>
      <c r="E13">
        <f>A!E495</f>
        <v>2141.5966061129702</v>
      </c>
      <c r="F13">
        <f t="shared" si="2"/>
        <v>2328</v>
      </c>
      <c r="G13">
        <f t="shared" si="3"/>
        <v>2799.1580000000004</v>
      </c>
      <c r="H13">
        <f t="shared" si="6"/>
        <v>2181.598882712598</v>
      </c>
      <c r="I13">
        <f>A!B525</f>
        <v>229.55972704064635</v>
      </c>
      <c r="J13">
        <f>A!C525</f>
        <v>259</v>
      </c>
      <c r="K13">
        <f>A!D525</f>
        <v>259</v>
      </c>
      <c r="L13" t="str">
        <f>A!E525</f>
        <v/>
      </c>
      <c r="M13">
        <f>A!F525</f>
        <v>253</v>
      </c>
      <c r="N13">
        <f>A!G525</f>
        <v>292.58800000000002</v>
      </c>
      <c r="O13" s="94" t="e">
        <f>IF(ISNUMBER(A!H525),A!H525,#N/A)</f>
        <v>#N/A</v>
      </c>
      <c r="P13" t="str">
        <f>A!A495</f>
        <v>6</v>
      </c>
      <c r="Q13">
        <f>A!B495</f>
        <v>1839.4316687849705</v>
      </c>
      <c r="R13">
        <f>A!C495</f>
        <v>2126</v>
      </c>
      <c r="S13">
        <f>A!D495</f>
        <v>2133</v>
      </c>
      <c r="U13">
        <f>A!F495</f>
        <v>2075</v>
      </c>
      <c r="V13">
        <f>A!G495</f>
        <v>2506.5700000000002</v>
      </c>
      <c r="W13">
        <f>IF(ISNUMBER(A!H495),A!H495,#N/A)</f>
        <v>2181.598882712598</v>
      </c>
    </row>
    <row r="14" spans="1:23">
      <c r="A14" t="str">
        <f t="shared" si="4"/>
        <v>7</v>
      </c>
      <c r="B14">
        <f t="shared" si="5"/>
        <v>2975.7890270955259</v>
      </c>
      <c r="C14">
        <f t="shared" si="0"/>
        <v>3550</v>
      </c>
      <c r="D14">
        <f t="shared" si="1"/>
        <v>3576</v>
      </c>
      <c r="E14">
        <f>A!E496</f>
        <v>2869.5781464197698</v>
      </c>
      <c r="F14">
        <f t="shared" si="2"/>
        <v>3369</v>
      </c>
      <c r="G14">
        <f t="shared" si="3"/>
        <v>3513.9189999999999</v>
      </c>
      <c r="H14">
        <f t="shared" si="6"/>
        <v>2926.9048581068446</v>
      </c>
      <c r="I14">
        <f>A!B526</f>
        <v>308.54463343275864</v>
      </c>
      <c r="J14">
        <f>A!C526</f>
        <v>352</v>
      </c>
      <c r="K14">
        <f>A!D526</f>
        <v>353</v>
      </c>
      <c r="L14" t="str">
        <f>A!E526</f>
        <v/>
      </c>
      <c r="M14">
        <f>A!F526</f>
        <v>334</v>
      </c>
      <c r="N14">
        <f>A!G526</f>
        <v>342.96899999999999</v>
      </c>
      <c r="O14" s="94" t="e">
        <f>IF(ISNUMBER(A!H526),A!H526,#N/A)</f>
        <v>#N/A</v>
      </c>
      <c r="P14" t="str">
        <f>A!A496</f>
        <v>7</v>
      </c>
      <c r="Q14">
        <f>A!B496</f>
        <v>2667.2443936627674</v>
      </c>
      <c r="R14">
        <f>A!C496</f>
        <v>3198</v>
      </c>
      <c r="S14">
        <f>A!D496</f>
        <v>3223</v>
      </c>
      <c r="U14">
        <f>A!F496</f>
        <v>3035</v>
      </c>
      <c r="V14">
        <f>A!G496</f>
        <v>3170.95</v>
      </c>
      <c r="W14">
        <f>IF(ISNUMBER(A!H496),A!H496,#N/A)</f>
        <v>2926.9048581068446</v>
      </c>
    </row>
    <row r="15" spans="1:23">
      <c r="A15" t="str">
        <f t="shared" si="4"/>
        <v>8</v>
      </c>
      <c r="B15">
        <f t="shared" si="5"/>
        <v>3936.764010688054</v>
      </c>
      <c r="C15">
        <f t="shared" si="0"/>
        <v>3467</v>
      </c>
      <c r="D15">
        <f t="shared" si="1"/>
        <v>3480</v>
      </c>
      <c r="E15">
        <f>A!E497</f>
        <v>3498.53943915426</v>
      </c>
      <c r="F15">
        <f t="shared" si="2"/>
        <v>3655</v>
      </c>
      <c r="G15">
        <f t="shared" si="3"/>
        <v>3794.558</v>
      </c>
      <c r="H15">
        <f t="shared" si="6"/>
        <v>3571.7853543805631</v>
      </c>
      <c r="I15">
        <f>A!B527</f>
        <v>384.04551577745127</v>
      </c>
      <c r="J15">
        <f>A!C527</f>
        <v>332</v>
      </c>
      <c r="K15">
        <f>A!D527</f>
        <v>335</v>
      </c>
      <c r="L15" t="str">
        <f>A!E527</f>
        <v/>
      </c>
      <c r="M15">
        <f>A!F527</f>
        <v>352</v>
      </c>
      <c r="N15">
        <f>A!G527</f>
        <v>360.59800000000001</v>
      </c>
      <c r="O15" s="94" t="e">
        <f>IF(ISNUMBER(A!H527),A!H527,#N/A)</f>
        <v>#N/A</v>
      </c>
      <c r="P15" t="str">
        <f>A!A497</f>
        <v>8</v>
      </c>
      <c r="Q15">
        <f>A!B497</f>
        <v>3552.7184949106027</v>
      </c>
      <c r="R15">
        <f>A!C497</f>
        <v>3135</v>
      </c>
      <c r="S15">
        <f>A!D497</f>
        <v>3145</v>
      </c>
      <c r="U15">
        <f>A!F497</f>
        <v>3303</v>
      </c>
      <c r="V15">
        <f>A!G497</f>
        <v>3433.96</v>
      </c>
      <c r="W15">
        <f>IF(ISNUMBER(A!H497),A!H497,#N/A)</f>
        <v>3571.7853543805631</v>
      </c>
    </row>
    <row r="16" spans="1:23">
      <c r="A16" t="str">
        <f t="shared" si="4"/>
        <v>9</v>
      </c>
      <c r="B16">
        <f t="shared" si="5"/>
        <v>4822.8772855633615</v>
      </c>
      <c r="C16">
        <f t="shared" si="0"/>
        <v>4997</v>
      </c>
      <c r="D16">
        <f t="shared" si="1"/>
        <v>4993</v>
      </c>
      <c r="E16">
        <f>A!E498</f>
        <v>4681.7761561718098</v>
      </c>
      <c r="F16">
        <f t="shared" si="2"/>
        <v>4946</v>
      </c>
      <c r="G16">
        <f t="shared" si="3"/>
        <v>4949.9380000000001</v>
      </c>
      <c r="H16">
        <f t="shared" si="6"/>
        <v>4771.7192117545865</v>
      </c>
      <c r="I16">
        <f>A!B528</f>
        <v>458.10143604695531</v>
      </c>
      <c r="J16">
        <f>A!C528</f>
        <v>469</v>
      </c>
      <c r="K16">
        <f>A!D528</f>
        <v>467</v>
      </c>
      <c r="L16" t="str">
        <f>A!E528</f>
        <v/>
      </c>
      <c r="M16">
        <f>A!F528</f>
        <v>463</v>
      </c>
      <c r="N16">
        <f>A!G528</f>
        <v>460.78800000000001</v>
      </c>
      <c r="O16" s="94" t="e">
        <f>IF(ISNUMBER(A!H528),A!H528,#N/A)</f>
        <v>#N/A</v>
      </c>
      <c r="P16" t="str">
        <f>A!A498</f>
        <v>9</v>
      </c>
      <c r="Q16">
        <f>A!B498</f>
        <v>4364.7758495164062</v>
      </c>
      <c r="R16">
        <f>A!C498</f>
        <v>4528</v>
      </c>
      <c r="S16">
        <f>A!D498</f>
        <v>4526</v>
      </c>
      <c r="U16">
        <f>A!F498</f>
        <v>4483</v>
      </c>
      <c r="V16">
        <f>A!G498</f>
        <v>4489.1499999999996</v>
      </c>
      <c r="W16">
        <f>IF(ISNUMBER(A!H498),A!H498,#N/A)</f>
        <v>4771.7192117545865</v>
      </c>
    </row>
    <row r="17" spans="1:23">
      <c r="A17" t="str">
        <f t="shared" si="4"/>
        <v>10</v>
      </c>
      <c r="B17">
        <f t="shared" si="5"/>
        <v>4899.0565424550286</v>
      </c>
      <c r="C17">
        <f t="shared" si="0"/>
        <v>5130</v>
      </c>
      <c r="D17">
        <f t="shared" si="1"/>
        <v>5133</v>
      </c>
      <c r="E17">
        <f>A!E499</f>
        <v>4947.6011125965797</v>
      </c>
      <c r="F17">
        <f t="shared" si="2"/>
        <v>5066</v>
      </c>
      <c r="G17">
        <f t="shared" si="3"/>
        <v>5342.7349999999997</v>
      </c>
      <c r="H17">
        <f t="shared" si="6"/>
        <v>5029.2896113763509</v>
      </c>
      <c r="I17">
        <f>A!B529</f>
        <v>457.99324477346147</v>
      </c>
      <c r="J17">
        <f>A!C529</f>
        <v>479</v>
      </c>
      <c r="K17">
        <f>A!D529</f>
        <v>478</v>
      </c>
      <c r="L17" t="str">
        <f>A!E529</f>
        <v/>
      </c>
      <c r="M17">
        <f>A!F529</f>
        <v>472</v>
      </c>
      <c r="N17">
        <f>A!G529</f>
        <v>489.45499999999998</v>
      </c>
      <c r="O17" s="94" t="e">
        <f>IF(ISNUMBER(A!H529),A!H529,#N/A)</f>
        <v>#N/A</v>
      </c>
      <c r="P17" t="str">
        <f>A!A499</f>
        <v>10</v>
      </c>
      <c r="Q17">
        <f>A!B499</f>
        <v>4441.0632976815668</v>
      </c>
      <c r="R17">
        <f>A!C499</f>
        <v>4651</v>
      </c>
      <c r="S17">
        <f>A!D499</f>
        <v>4655</v>
      </c>
      <c r="U17">
        <f>A!F499</f>
        <v>4594</v>
      </c>
      <c r="V17">
        <f>A!G499</f>
        <v>4853.28</v>
      </c>
      <c r="W17">
        <f>IF(ISNUMBER(A!H499),A!H499,#N/A)</f>
        <v>5029.2896113763509</v>
      </c>
    </row>
    <row r="18" spans="1:23">
      <c r="A18" t="str">
        <f t="shared" si="4"/>
        <v>11</v>
      </c>
      <c r="B18">
        <f t="shared" si="5"/>
        <v>5505.8994820032485</v>
      </c>
      <c r="C18">
        <f t="shared" si="0"/>
        <v>5971</v>
      </c>
      <c r="D18">
        <f t="shared" si="1"/>
        <v>5992</v>
      </c>
      <c r="E18">
        <f>A!E500</f>
        <v>5406.6429454445797</v>
      </c>
      <c r="F18">
        <f t="shared" si="2"/>
        <v>5754</v>
      </c>
      <c r="G18">
        <f t="shared" si="3"/>
        <v>5672.4380000000001</v>
      </c>
      <c r="H18">
        <f t="shared" si="6"/>
        <v>5485.5019499344899</v>
      </c>
      <c r="I18">
        <f>A!B530</f>
        <v>506.30451390226443</v>
      </c>
      <c r="J18">
        <f>A!C530</f>
        <v>537</v>
      </c>
      <c r="K18">
        <f>A!D530</f>
        <v>536</v>
      </c>
      <c r="L18" t="str">
        <f>A!E530</f>
        <v/>
      </c>
      <c r="M18">
        <f>A!F530</f>
        <v>516</v>
      </c>
      <c r="N18">
        <f>A!G530</f>
        <v>508.21800000000002</v>
      </c>
      <c r="O18" s="94" t="e">
        <f>IF(ISNUMBER(A!H530),A!H530,#N/A)</f>
        <v>#N/A</v>
      </c>
      <c r="P18" t="str">
        <f>A!A500</f>
        <v>11</v>
      </c>
      <c r="Q18">
        <f>A!B500</f>
        <v>4999.5949681009843</v>
      </c>
      <c r="R18">
        <f>A!C500</f>
        <v>5434</v>
      </c>
      <c r="S18">
        <f>A!D500</f>
        <v>5456</v>
      </c>
      <c r="U18">
        <f>A!F500</f>
        <v>5238</v>
      </c>
      <c r="V18">
        <f>A!G500</f>
        <v>5164.22</v>
      </c>
      <c r="W18">
        <f>IF(ISNUMBER(A!H500),A!H500,#N/A)</f>
        <v>5485.5019499344899</v>
      </c>
    </row>
    <row r="19" spans="1:23">
      <c r="A19" t="str">
        <f t="shared" si="4"/>
        <v>12</v>
      </c>
      <c r="B19">
        <f t="shared" si="5"/>
        <v>5846.1359763632563</v>
      </c>
      <c r="C19">
        <f t="shared" si="0"/>
        <v>5517</v>
      </c>
      <c r="D19">
        <f t="shared" si="1"/>
        <v>5513</v>
      </c>
      <c r="E19">
        <f>A!E501</f>
        <v>5632.3849955416399</v>
      </c>
      <c r="F19">
        <f t="shared" si="2"/>
        <v>5570</v>
      </c>
      <c r="G19">
        <f t="shared" si="3"/>
        <v>5501.4639999999999</v>
      </c>
      <c r="H19">
        <f t="shared" si="6"/>
        <v>5708.6427985642003</v>
      </c>
      <c r="I19">
        <f>A!B531</f>
        <v>529.36483921726438</v>
      </c>
      <c r="J19">
        <f>A!C531</f>
        <v>498</v>
      </c>
      <c r="K19">
        <f>A!D531</f>
        <v>498</v>
      </c>
      <c r="L19" t="str">
        <f>A!E531</f>
        <v/>
      </c>
      <c r="M19">
        <f>A!F531</f>
        <v>504</v>
      </c>
      <c r="N19">
        <f>A!G531</f>
        <v>496.50400000000002</v>
      </c>
      <c r="O19" s="94" t="e">
        <f>IF(ISNUMBER(A!H531),A!H531,#N/A)</f>
        <v>#N/A</v>
      </c>
      <c r="P19" t="str">
        <f>A!A501</f>
        <v>12</v>
      </c>
      <c r="Q19">
        <f>A!B501</f>
        <v>5316.7711371459918</v>
      </c>
      <c r="R19">
        <f>A!C501</f>
        <v>5019</v>
      </c>
      <c r="S19">
        <f>A!D501</f>
        <v>5015</v>
      </c>
      <c r="U19">
        <f>A!F501</f>
        <v>5066</v>
      </c>
      <c r="V19">
        <f>A!G501</f>
        <v>5004.96</v>
      </c>
      <c r="W19">
        <f>IF(ISNUMBER(A!H501),A!H501,#N/A)</f>
        <v>5708.6427985642003</v>
      </c>
    </row>
    <row r="20" spans="1:23">
      <c r="A20" t="str">
        <f t="shared" si="4"/>
        <v>13</v>
      </c>
      <c r="B20">
        <f t="shared" si="5"/>
        <v>6805.1571409743137</v>
      </c>
      <c r="C20">
        <f t="shared" si="0"/>
        <v>6637</v>
      </c>
      <c r="D20">
        <f t="shared" si="1"/>
        <v>6636</v>
      </c>
      <c r="E20">
        <f>A!E502</f>
        <v>7132.8035292218901</v>
      </c>
      <c r="F20">
        <f t="shared" si="2"/>
        <v>7084</v>
      </c>
      <c r="G20">
        <f t="shared" si="3"/>
        <v>7093.8640000000005</v>
      </c>
      <c r="H20">
        <f t="shared" si="6"/>
        <v>7233.1381060986587</v>
      </c>
      <c r="I20">
        <f>A!B532</f>
        <v>616.60944926018874</v>
      </c>
      <c r="J20">
        <f>A!C532</f>
        <v>597</v>
      </c>
      <c r="K20">
        <f>A!D532</f>
        <v>600</v>
      </c>
      <c r="L20" t="str">
        <f>A!E532</f>
        <v/>
      </c>
      <c r="M20">
        <f>A!F532</f>
        <v>642</v>
      </c>
      <c r="N20">
        <f>A!G532</f>
        <v>639.274</v>
      </c>
      <c r="O20" s="94" t="e">
        <f>IF(ISNUMBER(A!H532),A!H532,#N/A)</f>
        <v>#N/A</v>
      </c>
      <c r="P20" t="str">
        <f>A!A502</f>
        <v>13</v>
      </c>
      <c r="Q20">
        <f>A!B502</f>
        <v>6188.547691714125</v>
      </c>
      <c r="R20">
        <f>A!C502</f>
        <v>6040</v>
      </c>
      <c r="S20">
        <f>A!D502</f>
        <v>6036</v>
      </c>
      <c r="U20">
        <f>A!F502</f>
        <v>6442</v>
      </c>
      <c r="V20">
        <f>A!G502</f>
        <v>6454.59</v>
      </c>
      <c r="W20">
        <f>IF(ISNUMBER(A!H502),A!H502,#N/A)</f>
        <v>7233.1381060986587</v>
      </c>
    </row>
    <row r="21" spans="1:23">
      <c r="A21" t="str">
        <f t="shared" si="4"/>
        <v>14</v>
      </c>
      <c r="B21">
        <f t="shared" si="5"/>
        <v>6827.0534650741438</v>
      </c>
      <c r="C21">
        <f t="shared" si="0"/>
        <v>7053</v>
      </c>
      <c r="D21">
        <f t="shared" si="1"/>
        <v>7064</v>
      </c>
      <c r="E21">
        <f>A!E503</f>
        <v>6983.3064262051403</v>
      </c>
      <c r="F21">
        <f t="shared" si="2"/>
        <v>7168</v>
      </c>
      <c r="G21">
        <f t="shared" si="3"/>
        <v>7143.3529999999992</v>
      </c>
      <c r="H21">
        <f t="shared" si="6"/>
        <v>7086.0674340476471</v>
      </c>
      <c r="I21">
        <f>A!B533</f>
        <v>616.12420083517168</v>
      </c>
      <c r="J21">
        <f>A!C533</f>
        <v>633</v>
      </c>
      <c r="K21">
        <f>A!D533</f>
        <v>635</v>
      </c>
      <c r="L21" t="str">
        <f>A!E533</f>
        <v/>
      </c>
      <c r="M21">
        <f>A!F533</f>
        <v>645</v>
      </c>
      <c r="N21">
        <f>A!G533</f>
        <v>639.95299999999997</v>
      </c>
      <c r="O21" s="94" t="e">
        <f>IF(ISNUMBER(A!H533),A!H533,#N/A)</f>
        <v>#N/A</v>
      </c>
      <c r="P21" t="str">
        <f>A!A503</f>
        <v>14</v>
      </c>
      <c r="Q21">
        <f>A!B503</f>
        <v>6210.9292642389719</v>
      </c>
      <c r="R21">
        <f>A!C503</f>
        <v>6420</v>
      </c>
      <c r="S21">
        <f>A!D503</f>
        <v>6429</v>
      </c>
      <c r="U21">
        <f>A!F503</f>
        <v>6523</v>
      </c>
      <c r="V21">
        <f>A!G503</f>
        <v>6503.4</v>
      </c>
      <c r="W21">
        <f>IF(ISNUMBER(A!H503),A!H503,#N/A)</f>
        <v>7086.0674340476471</v>
      </c>
    </row>
    <row r="22" spans="1:23">
      <c r="A22" t="str">
        <f t="shared" si="4"/>
        <v>15</v>
      </c>
      <c r="B22">
        <f t="shared" si="5"/>
        <v>8703.4550065335297</v>
      </c>
      <c r="C22">
        <f t="shared" si="0"/>
        <v>8422</v>
      </c>
      <c r="D22">
        <f t="shared" si="1"/>
        <v>8437</v>
      </c>
      <c r="E22">
        <f>A!E504</f>
        <v>8572.0437909028096</v>
      </c>
      <c r="F22">
        <f t="shared" si="2"/>
        <v>8785</v>
      </c>
      <c r="G22">
        <f t="shared" si="3"/>
        <v>8825.4549999999999</v>
      </c>
      <c r="H22">
        <f t="shared" si="6"/>
        <v>8690.0984856683717</v>
      </c>
      <c r="I22">
        <f>A!B534</f>
        <v>781.00159267240622</v>
      </c>
      <c r="J22">
        <f>A!C534</f>
        <v>751</v>
      </c>
      <c r="K22">
        <f>A!D534</f>
        <v>754</v>
      </c>
      <c r="L22" t="str">
        <f>A!E534</f>
        <v/>
      </c>
      <c r="M22">
        <f>A!F534</f>
        <v>785</v>
      </c>
      <c r="N22">
        <f>A!G534</f>
        <v>784.90499999999997</v>
      </c>
      <c r="O22" s="94" t="e">
        <f>IF(ISNUMBER(A!H534),A!H534,#N/A)</f>
        <v>#N/A</v>
      </c>
      <c r="P22" t="str">
        <f>A!A504</f>
        <v>15</v>
      </c>
      <c r="Q22">
        <f>A!B504</f>
        <v>7922.4534138611234</v>
      </c>
      <c r="R22">
        <f>A!C504</f>
        <v>7671</v>
      </c>
      <c r="S22">
        <f>A!D504</f>
        <v>7683</v>
      </c>
      <c r="U22">
        <f>A!F504</f>
        <v>8000</v>
      </c>
      <c r="V22">
        <f>A!G504</f>
        <v>8040.55</v>
      </c>
      <c r="W22">
        <f>IF(ISNUMBER(A!H504),A!H504,#N/A)</f>
        <v>8690.0984856683717</v>
      </c>
    </row>
    <row r="23" spans="1:23">
      <c r="A23" t="str">
        <f t="shared" si="4"/>
        <v>16</v>
      </c>
      <c r="B23">
        <f t="shared" si="5"/>
        <v>8745.8353691728644</v>
      </c>
      <c r="C23">
        <f t="shared" si="0"/>
        <v>8990</v>
      </c>
      <c r="D23">
        <f t="shared" si="1"/>
        <v>9025</v>
      </c>
      <c r="E23">
        <f>A!E505</f>
        <v>8732.6962593781409</v>
      </c>
      <c r="F23">
        <f t="shared" si="2"/>
        <v>8968</v>
      </c>
      <c r="G23">
        <f t="shared" si="3"/>
        <v>8927.2000000000007</v>
      </c>
      <c r="H23">
        <f t="shared" si="6"/>
        <v>8843.0109036850317</v>
      </c>
      <c r="I23">
        <f>A!B535</f>
        <v>781.01240717061535</v>
      </c>
      <c r="J23">
        <f>A!C535</f>
        <v>800</v>
      </c>
      <c r="K23">
        <f>A!D535</f>
        <v>803</v>
      </c>
      <c r="L23" t="str">
        <f>A!E535</f>
        <v/>
      </c>
      <c r="M23">
        <f>A!F535</f>
        <v>799</v>
      </c>
      <c r="N23">
        <f>A!G535</f>
        <v>793.61</v>
      </c>
      <c r="O23" s="94" t="e">
        <f>IF(ISNUMBER(A!H535),A!H535,#N/A)</f>
        <v>#N/A</v>
      </c>
      <c r="P23" t="str">
        <f>A!A505</f>
        <v>16</v>
      </c>
      <c r="Q23">
        <f>A!B505</f>
        <v>7964.8229620022494</v>
      </c>
      <c r="R23">
        <f>A!C505</f>
        <v>8190</v>
      </c>
      <c r="S23">
        <f>A!D505</f>
        <v>8222</v>
      </c>
      <c r="U23">
        <f>A!F505</f>
        <v>8169</v>
      </c>
      <c r="V23">
        <f>A!G505</f>
        <v>8133.59</v>
      </c>
      <c r="W23">
        <f>IF(ISNUMBER(A!H505),A!H505,#N/A)</f>
        <v>8843.0109036850317</v>
      </c>
    </row>
    <row r="24" spans="1:23">
      <c r="A24" t="str">
        <f t="shared" si="4"/>
        <v>17</v>
      </c>
      <c r="B24">
        <f t="shared" si="5"/>
        <v>5950.2759779866064</v>
      </c>
      <c r="C24">
        <f t="shared" si="0"/>
        <v>6276</v>
      </c>
      <c r="D24">
        <f t="shared" si="1"/>
        <v>6252</v>
      </c>
      <c r="E24">
        <f>A!E506</f>
        <v>5718.3243162683102</v>
      </c>
      <c r="F24">
        <f t="shared" si="2"/>
        <v>5825</v>
      </c>
      <c r="G24">
        <f t="shared" si="3"/>
        <v>5721.3710000000001</v>
      </c>
      <c r="H24">
        <f t="shared" si="6"/>
        <v>5791.2606503976976</v>
      </c>
      <c r="I24">
        <f>A!B536</f>
        <v>529.49848074322631</v>
      </c>
      <c r="J24">
        <f>A!C536</f>
        <v>561</v>
      </c>
      <c r="K24">
        <f>A!D536</f>
        <v>556</v>
      </c>
      <c r="L24" t="str">
        <f>A!E536</f>
        <v/>
      </c>
      <c r="M24">
        <f>A!F536</f>
        <v>519</v>
      </c>
      <c r="N24">
        <f>A!G536</f>
        <v>509.58100000000002</v>
      </c>
      <c r="O24" s="94" t="e">
        <f>IF(ISNUMBER(A!H536),A!H536,#N/A)</f>
        <v>#N/A</v>
      </c>
      <c r="P24" t="str">
        <f>A!A506</f>
        <v>17</v>
      </c>
      <c r="Q24">
        <f>A!B506</f>
        <v>5420.7774972433799</v>
      </c>
      <c r="R24">
        <f>A!C506</f>
        <v>5715</v>
      </c>
      <c r="S24">
        <f>A!D506</f>
        <v>5696</v>
      </c>
      <c r="U24">
        <f>A!F506</f>
        <v>5306</v>
      </c>
      <c r="V24">
        <f>A!G506</f>
        <v>5211.79</v>
      </c>
      <c r="W24">
        <f>IF(ISNUMBER(A!H506),A!H506,#N/A)</f>
        <v>5791.2606503976976</v>
      </c>
    </row>
    <row r="25" spans="1:23">
      <c r="A25" t="str">
        <f t="shared" si="4"/>
        <v>18</v>
      </c>
      <c r="B25">
        <f t="shared" si="5"/>
        <v>5939.3652627793081</v>
      </c>
      <c r="C25">
        <f t="shared" si="0"/>
        <v>6080</v>
      </c>
      <c r="D25">
        <f t="shared" si="1"/>
        <v>6072</v>
      </c>
      <c r="E25">
        <f>A!E507</f>
        <v>5880.5827929739098</v>
      </c>
      <c r="F25">
        <f t="shared" si="2"/>
        <v>5909</v>
      </c>
      <c r="G25">
        <f t="shared" si="3"/>
        <v>5629.2460000000001</v>
      </c>
      <c r="H25">
        <f t="shared" si="6"/>
        <v>5952.8977457733863</v>
      </c>
      <c r="I25">
        <f>A!B537</f>
        <v>529.37843289356158</v>
      </c>
      <c r="J25">
        <f>A!C537</f>
        <v>544</v>
      </c>
      <c r="K25">
        <f>A!D537</f>
        <v>541</v>
      </c>
      <c r="L25" t="str">
        <f>A!E537</f>
        <v/>
      </c>
      <c r="M25">
        <f>A!F537</f>
        <v>528</v>
      </c>
      <c r="N25">
        <f>A!G537</f>
        <v>506.95600000000002</v>
      </c>
      <c r="O25" s="94" t="e">
        <f>IF(ISNUMBER(A!H537),A!H537,#N/A)</f>
        <v>#N/A</v>
      </c>
      <c r="P25" t="str">
        <f>A!A507</f>
        <v>18</v>
      </c>
      <c r="Q25">
        <f>A!B507</f>
        <v>5409.9868298857464</v>
      </c>
      <c r="R25">
        <f>A!C507</f>
        <v>5536</v>
      </c>
      <c r="S25">
        <f>A!D507</f>
        <v>5531</v>
      </c>
      <c r="U25">
        <f>A!F507</f>
        <v>5381</v>
      </c>
      <c r="V25">
        <f>A!G507</f>
        <v>5122.29</v>
      </c>
      <c r="W25">
        <f>IF(ISNUMBER(A!H507),A!H507,#N/A)</f>
        <v>5952.8977457733863</v>
      </c>
    </row>
    <row r="26" spans="1:23">
      <c r="A26" t="str">
        <f t="shared" si="4"/>
        <v>19</v>
      </c>
      <c r="B26">
        <f t="shared" si="5"/>
        <v>5789.2634487842306</v>
      </c>
      <c r="C26">
        <f t="shared" si="0"/>
        <v>5192</v>
      </c>
      <c r="D26">
        <f t="shared" si="1"/>
        <v>5168</v>
      </c>
      <c r="E26">
        <f>A!E508</f>
        <v>5555.1112478486102</v>
      </c>
      <c r="F26">
        <f t="shared" si="2"/>
        <v>5283</v>
      </c>
      <c r="G26">
        <f t="shared" si="3"/>
        <v>5324.6900000000005</v>
      </c>
      <c r="H26">
        <f t="shared" si="6"/>
        <v>5617.9680591131009</v>
      </c>
      <c r="I26">
        <f>A!B538</f>
        <v>529.2289456163835</v>
      </c>
      <c r="J26">
        <f>A!C538</f>
        <v>481</v>
      </c>
      <c r="K26">
        <f>A!D538</f>
        <v>479</v>
      </c>
      <c r="L26" t="str">
        <f>A!E538</f>
        <v/>
      </c>
      <c r="M26">
        <f>A!F538</f>
        <v>492</v>
      </c>
      <c r="N26">
        <f>A!G538</f>
        <v>492.97</v>
      </c>
      <c r="O26" s="94" t="e">
        <f>IF(ISNUMBER(A!H538),A!H538,#N/A)</f>
        <v>#N/A</v>
      </c>
      <c r="P26" t="str">
        <f>A!A508</f>
        <v>19</v>
      </c>
      <c r="Q26">
        <f>A!B508</f>
        <v>5260.0345031678471</v>
      </c>
      <c r="R26">
        <f>A!C508</f>
        <v>4711</v>
      </c>
      <c r="S26">
        <f>A!D508</f>
        <v>4689</v>
      </c>
      <c r="U26">
        <f>A!F508</f>
        <v>4791</v>
      </c>
      <c r="V26">
        <f>A!G508</f>
        <v>4831.72</v>
      </c>
      <c r="W26">
        <f>IF(ISNUMBER(A!H508),A!H508,#N/A)</f>
        <v>5617.9680591131009</v>
      </c>
    </row>
    <row r="27" spans="1:23">
      <c r="A27" t="str">
        <f t="shared" si="4"/>
        <v>20</v>
      </c>
      <c r="B27">
        <f t="shared" si="5"/>
        <v>5386.5635290302698</v>
      </c>
      <c r="C27">
        <f t="shared" si="0"/>
        <v>5363</v>
      </c>
      <c r="D27">
        <f t="shared" si="1"/>
        <v>5358</v>
      </c>
      <c r="E27">
        <f>A!E509</f>
        <v>5259.2136553330702</v>
      </c>
      <c r="F27">
        <f t="shared" si="2"/>
        <v>5307</v>
      </c>
      <c r="G27">
        <f t="shared" si="3"/>
        <v>5376.0889999999999</v>
      </c>
      <c r="H27">
        <f t="shared" si="6"/>
        <v>5316.1877161284046</v>
      </c>
      <c r="I27">
        <f>A!B539</f>
        <v>506.22066015735538</v>
      </c>
      <c r="J27">
        <f>A!C539</f>
        <v>504</v>
      </c>
      <c r="K27">
        <f>A!D539</f>
        <v>503</v>
      </c>
      <c r="L27" t="str">
        <f>A!E539</f>
        <v/>
      </c>
      <c r="M27">
        <f>A!F539</f>
        <v>498</v>
      </c>
      <c r="N27">
        <f>A!G539</f>
        <v>501.23899999999998</v>
      </c>
      <c r="O27" s="94" t="e">
        <f>IF(ISNUMBER(A!H539),A!H539,#N/A)</f>
        <v>#N/A</v>
      </c>
      <c r="P27" t="str">
        <f>A!A509</f>
        <v>20</v>
      </c>
      <c r="Q27">
        <f>A!B509</f>
        <v>4880.3428688729146</v>
      </c>
      <c r="R27">
        <f>A!C509</f>
        <v>4859</v>
      </c>
      <c r="S27">
        <f>A!D509</f>
        <v>4855</v>
      </c>
      <c r="U27">
        <f>A!F509</f>
        <v>4809</v>
      </c>
      <c r="V27">
        <f>A!G509</f>
        <v>4874.8500000000004</v>
      </c>
      <c r="W27">
        <f>IF(ISNUMBER(A!H509),A!H509,#N/A)</f>
        <v>5316.1877161284046</v>
      </c>
    </row>
    <row r="28" spans="1:23">
      <c r="A28" t="str">
        <f t="shared" si="4"/>
        <v>21</v>
      </c>
      <c r="B28">
        <f t="shared" si="5"/>
        <v>4347.7986369501896</v>
      </c>
      <c r="C28">
        <f t="shared" si="0"/>
        <v>4318</v>
      </c>
      <c r="D28">
        <f t="shared" si="1"/>
        <v>4324</v>
      </c>
      <c r="E28">
        <f>A!E510</f>
        <v>4325.7082941734998</v>
      </c>
      <c r="F28">
        <f t="shared" si="2"/>
        <v>4347</v>
      </c>
      <c r="G28">
        <f t="shared" si="3"/>
        <v>4341.1629999999996</v>
      </c>
      <c r="H28">
        <f t="shared" si="6"/>
        <v>4369.7605277193097</v>
      </c>
      <c r="I28">
        <f>A!B540</f>
        <v>409.08432189189836</v>
      </c>
      <c r="J28">
        <f>A!C540</f>
        <v>405</v>
      </c>
      <c r="K28">
        <f>A!D540</f>
        <v>406</v>
      </c>
      <c r="L28" t="str">
        <f>A!E540</f>
        <v/>
      </c>
      <c r="M28">
        <f>A!F540</f>
        <v>408</v>
      </c>
      <c r="N28">
        <f>A!G540</f>
        <v>405.54300000000001</v>
      </c>
      <c r="O28" s="94" t="e">
        <f>IF(ISNUMBER(A!H540),A!H540,#N/A)</f>
        <v>#N/A</v>
      </c>
      <c r="P28" t="str">
        <f>A!A510</f>
        <v>21</v>
      </c>
      <c r="Q28">
        <f>A!B510</f>
        <v>3938.7143150582915</v>
      </c>
      <c r="R28">
        <f>A!C510</f>
        <v>3913</v>
      </c>
      <c r="S28">
        <f>A!D510</f>
        <v>3918</v>
      </c>
      <c r="U28">
        <f>A!F510</f>
        <v>3939</v>
      </c>
      <c r="V28">
        <f>A!G510</f>
        <v>3935.62</v>
      </c>
      <c r="W28">
        <f>IF(ISNUMBER(A!H510),A!H510,#N/A)</f>
        <v>4369.7605277193097</v>
      </c>
    </row>
    <row r="29" spans="1:23">
      <c r="A29" t="str">
        <f t="shared" si="4"/>
        <v>22</v>
      </c>
      <c r="B29">
        <f t="shared" si="5"/>
        <v>4333.4888796146997</v>
      </c>
      <c r="C29">
        <f t="shared" si="0"/>
        <v>4224</v>
      </c>
      <c r="D29">
        <f t="shared" si="1"/>
        <v>4222</v>
      </c>
      <c r="E29">
        <f>A!E511</f>
        <v>4278.8800992413499</v>
      </c>
      <c r="F29">
        <f t="shared" si="2"/>
        <v>4254</v>
      </c>
      <c r="G29">
        <f t="shared" si="3"/>
        <v>4243.2690000000002</v>
      </c>
      <c r="H29">
        <f t="shared" si="6"/>
        <v>4324.0227474500107</v>
      </c>
      <c r="I29">
        <f>A!B541</f>
        <v>409.53257448465308</v>
      </c>
      <c r="J29">
        <f>A!C541</f>
        <v>399</v>
      </c>
      <c r="K29">
        <f>A!D541</f>
        <v>399</v>
      </c>
      <c r="L29" t="str">
        <f>A!E541</f>
        <v/>
      </c>
      <c r="M29">
        <f>A!F541</f>
        <v>402</v>
      </c>
      <c r="N29">
        <f>A!G541</f>
        <v>398.93900000000002</v>
      </c>
      <c r="O29" s="94" t="e">
        <f>IF(ISNUMBER(A!H541),A!H541,#N/A)</f>
        <v>#N/A</v>
      </c>
      <c r="P29" t="str">
        <f>A!A511</f>
        <v>22</v>
      </c>
      <c r="Q29">
        <f>A!B511</f>
        <v>3923.956305130047</v>
      </c>
      <c r="R29">
        <f>A!C511</f>
        <v>3825</v>
      </c>
      <c r="S29">
        <f>A!D511</f>
        <v>3823</v>
      </c>
      <c r="U29">
        <f>A!F511</f>
        <v>3852</v>
      </c>
      <c r="V29">
        <f>A!G511</f>
        <v>3844.33</v>
      </c>
      <c r="W29">
        <f>IF(ISNUMBER(A!H511),A!H511,#N/A)</f>
        <v>4324.0227474500107</v>
      </c>
    </row>
    <row r="30" spans="1:23">
      <c r="A30" t="str">
        <f t="shared" si="4"/>
        <v>23</v>
      </c>
      <c r="B30">
        <f t="shared" si="5"/>
        <v>4556.4266975283335</v>
      </c>
      <c r="C30">
        <f t="shared" si="0"/>
        <v>4145</v>
      </c>
      <c r="D30">
        <f t="shared" si="1"/>
        <v>4142</v>
      </c>
      <c r="E30">
        <f>A!E512</f>
        <v>4172.5901079710702</v>
      </c>
      <c r="F30">
        <f t="shared" si="2"/>
        <v>4147</v>
      </c>
      <c r="G30">
        <f t="shared" si="3"/>
        <v>4204.7349999999997</v>
      </c>
      <c r="H30">
        <f t="shared" si="6"/>
        <v>4216.2057752180208</v>
      </c>
      <c r="I30">
        <f>A!B542</f>
        <v>433.8551145022941</v>
      </c>
      <c r="J30">
        <f>A!C542</f>
        <v>395</v>
      </c>
      <c r="K30">
        <f>A!D542</f>
        <v>394</v>
      </c>
      <c r="L30" t="str">
        <f>A!E542</f>
        <v/>
      </c>
      <c r="M30">
        <f>A!F542</f>
        <v>395</v>
      </c>
      <c r="N30">
        <f>A!G542</f>
        <v>397.27499999999998</v>
      </c>
      <c r="O30" s="94" t="e">
        <f>IF(ISNUMBER(A!H542),A!H542,#N/A)</f>
        <v>#N/A</v>
      </c>
      <c r="P30" t="str">
        <f>A!A512</f>
        <v>23</v>
      </c>
      <c r="Q30">
        <f>A!B512</f>
        <v>4122.5715830260397</v>
      </c>
      <c r="R30">
        <f>A!C512</f>
        <v>3750</v>
      </c>
      <c r="S30">
        <f>A!D512</f>
        <v>3748</v>
      </c>
      <c r="U30">
        <f>A!F512</f>
        <v>3752</v>
      </c>
      <c r="V30">
        <f>A!G512</f>
        <v>3807.46</v>
      </c>
      <c r="W30">
        <f>IF(ISNUMBER(A!H512),A!H512,#N/A)</f>
        <v>4216.2057752180208</v>
      </c>
    </row>
    <row r="31" spans="1:23">
      <c r="A31" t="str">
        <f t="shared" si="4"/>
        <v>24</v>
      </c>
      <c r="B31">
        <f t="shared" si="5"/>
        <v>4286.9652529503182</v>
      </c>
      <c r="C31">
        <f t="shared" si="0"/>
        <v>4287</v>
      </c>
      <c r="D31">
        <f t="shared" si="1"/>
        <v>4287</v>
      </c>
      <c r="E31">
        <f>A!E513</f>
        <v>4151.9737134714896</v>
      </c>
      <c r="F31">
        <f t="shared" si="2"/>
        <v>4193</v>
      </c>
      <c r="G31">
        <f t="shared" si="3"/>
        <v>4049.81</v>
      </c>
      <c r="H31">
        <f t="shared" si="6"/>
        <v>4194.4797360433977</v>
      </c>
      <c r="I31">
        <f>A!B543</f>
        <v>409.58079417600788</v>
      </c>
      <c r="J31">
        <f>A!C543</f>
        <v>407</v>
      </c>
      <c r="K31">
        <f>A!D543</f>
        <v>407</v>
      </c>
      <c r="L31" t="str">
        <f>A!E543</f>
        <v/>
      </c>
      <c r="M31">
        <f>A!F543</f>
        <v>399</v>
      </c>
      <c r="N31">
        <f>A!G543</f>
        <v>385.64</v>
      </c>
      <c r="O31" s="94" t="e">
        <f>IF(ISNUMBER(A!H543),A!H543,#N/A)</f>
        <v>#N/A</v>
      </c>
      <c r="P31" t="str">
        <f>A!A513</f>
        <v>24</v>
      </c>
      <c r="Q31">
        <f>A!B513</f>
        <v>3877.3844587743106</v>
      </c>
      <c r="R31">
        <f>A!C513</f>
        <v>3880</v>
      </c>
      <c r="S31">
        <f>A!D513</f>
        <v>3880</v>
      </c>
      <c r="U31">
        <f>A!F513</f>
        <v>3794</v>
      </c>
      <c r="V31">
        <f>A!G513</f>
        <v>3664.17</v>
      </c>
      <c r="W31">
        <f>IF(ISNUMBER(A!H513),A!H513,#N/A)</f>
        <v>4194.4797360433977</v>
      </c>
    </row>
    <row r="33" spans="1:15">
      <c r="A33" t="str">
        <f>A!A547</f>
        <v>Coil Load, Total (kWh,thermal)</v>
      </c>
    </row>
    <row r="34" spans="1:15">
      <c r="A34" t="s">
        <v>6</v>
      </c>
      <c r="I34" t="s">
        <v>7</v>
      </c>
    </row>
    <row r="35" spans="1:15">
      <c r="A35">
        <f>A!A549</f>
        <v>0</v>
      </c>
      <c r="B35" t="s">
        <v>434</v>
      </c>
      <c r="C35" t="s">
        <v>435</v>
      </c>
      <c r="D35" t="s">
        <v>438</v>
      </c>
      <c r="E35" t="s">
        <v>548</v>
      </c>
      <c r="F35" t="s">
        <v>436</v>
      </c>
      <c r="G35" t="s">
        <v>437</v>
      </c>
      <c r="H35" t="str">
        <f>YourData!$J$4</f>
        <v>Tested Prg</v>
      </c>
      <c r="I35" t="s">
        <v>434</v>
      </c>
      <c r="J35" t="s">
        <v>435</v>
      </c>
      <c r="K35" t="s">
        <v>438</v>
      </c>
      <c r="L35" t="s">
        <v>548</v>
      </c>
      <c r="M35" t="s">
        <v>436</v>
      </c>
      <c r="N35" t="s">
        <v>437</v>
      </c>
      <c r="O35" t="str">
        <f>YourData!$J$4</f>
        <v>Tested Prg</v>
      </c>
    </row>
    <row r="36" spans="1:15">
      <c r="A36" t="str">
        <f>A!A550</f>
        <v>1</v>
      </c>
      <c r="B36">
        <f>A!B580</f>
        <v>6189.34</v>
      </c>
      <c r="C36">
        <f>A!C580</f>
        <v>5889.2583000000004</v>
      </c>
      <c r="D36">
        <f>A!D580</f>
        <v>5886.9135000000006</v>
      </c>
      <c r="E36">
        <f>A!E580</f>
        <v>5810.7480279774727</v>
      </c>
      <c r="F36">
        <f>A!F580</f>
        <v>5788</v>
      </c>
      <c r="G36">
        <f>A!G580</f>
        <v>5870.06</v>
      </c>
      <c r="H36">
        <f>IF(ISNUMBER(A!H580),A!H580,#N/A)</f>
        <v>5807.2505911441212</v>
      </c>
      <c r="I36" s="115">
        <f>A!B610</f>
        <v>1942.39</v>
      </c>
      <c r="J36" s="115">
        <f>A!C610</f>
        <v>1663.0494000000001</v>
      </c>
      <c r="K36" s="115">
        <f>A!D610</f>
        <v>1658.0667000000001</v>
      </c>
      <c r="L36" s="115">
        <f>A!E610</f>
        <v>1660.9695023653694</v>
      </c>
      <c r="M36" s="115">
        <f>A!F610</f>
        <v>1684</v>
      </c>
      <c r="N36" s="115">
        <f>A!G610</f>
        <v>1797.5</v>
      </c>
      <c r="O36" s="115">
        <f>IF(ISNUMBER(A!H610),A!H610,#N/A)</f>
        <v>1795.0819228441862</v>
      </c>
    </row>
    <row r="37" spans="1:15">
      <c r="A37" t="str">
        <f>A!A551</f>
        <v>2</v>
      </c>
      <c r="B37">
        <f>A!B581</f>
        <v>6201.56</v>
      </c>
      <c r="C37">
        <f>A!C581</f>
        <v>6069.8079000000007</v>
      </c>
      <c r="D37">
        <f>A!D581</f>
        <v>6067.170000000001</v>
      </c>
      <c r="E37">
        <f>A!E581</f>
        <v>5853.1492027511104</v>
      </c>
      <c r="F37">
        <f>A!F581</f>
        <v>5961</v>
      </c>
      <c r="G37">
        <f>A!G581</f>
        <v>5871.7</v>
      </c>
      <c r="H37">
        <f>IF(ISNUMBER(A!H581),A!H581,#N/A)</f>
        <v>5849.7053703629099</v>
      </c>
      <c r="I37" s="115">
        <f>A!B611</f>
        <v>1914.24</v>
      </c>
      <c r="J37" s="115">
        <f>A!C611</f>
        <v>1560.4644000000001</v>
      </c>
      <c r="K37" s="115">
        <f>A!D611</f>
        <v>1559.8782000000001</v>
      </c>
      <c r="L37" s="115">
        <f>A!E611</f>
        <v>1641.2610233982248</v>
      </c>
      <c r="M37" s="115">
        <f>A!F611</f>
        <v>1747</v>
      </c>
      <c r="N37" s="115">
        <f>A!G611</f>
        <v>1802.77</v>
      </c>
      <c r="O37" s="115">
        <f>IF(ISNUMBER(A!H611),A!H611,#N/A)</f>
        <v>1778.0595576499411</v>
      </c>
    </row>
    <row r="38" spans="1:15">
      <c r="A38" t="str">
        <f>A!A552</f>
        <v>3</v>
      </c>
      <c r="B38">
        <f>A!B582</f>
        <v>6194.38</v>
      </c>
      <c r="C38">
        <f>A!C582</f>
        <v>5881.3446000000004</v>
      </c>
      <c r="D38">
        <f>A!D582</f>
        <v>5878.1205</v>
      </c>
      <c r="E38">
        <f>A!E582</f>
        <v>5809.4072043562774</v>
      </c>
      <c r="F38">
        <f>A!F582</f>
        <v>5788</v>
      </c>
      <c r="G38">
        <f>A!G582</f>
        <v>5782.88</v>
      </c>
      <c r="H38">
        <f>IF(ISNUMBER(A!H582),A!H582,#N/A)</f>
        <v>5806.0059657960892</v>
      </c>
      <c r="I38" s="115">
        <f>A!B612</f>
        <v>1933.51</v>
      </c>
      <c r="J38" s="115">
        <f>A!C612</f>
        <v>1668.9114000000002</v>
      </c>
      <c r="K38" s="115">
        <f>A!D612</f>
        <v>1668.0321000000001</v>
      </c>
      <c r="L38" s="115">
        <f>A!E612</f>
        <v>1637.1771686364611</v>
      </c>
      <c r="M38" s="115">
        <f>A!F612</f>
        <v>1657</v>
      </c>
      <c r="N38" s="115">
        <f>A!G612</f>
        <v>1745.07</v>
      </c>
      <c r="O38" s="115">
        <f>IF(ISNUMBER(A!H612),A!H612,#N/A)</f>
        <v>1773.206222226408</v>
      </c>
    </row>
    <row r="39" spans="1:15">
      <c r="A39" t="str">
        <f>A!A553</f>
        <v>4</v>
      </c>
      <c r="B39">
        <f>A!B583</f>
        <v>5548.55</v>
      </c>
      <c r="C39">
        <f>A!C583</f>
        <v>5878.1205</v>
      </c>
      <c r="D39">
        <f>A!D583</f>
        <v>5873.4309000000012</v>
      </c>
      <c r="E39">
        <f>A!E583</f>
        <v>5743.5733473561941</v>
      </c>
      <c r="F39">
        <f>A!F583</f>
        <v>5788</v>
      </c>
      <c r="G39">
        <f>A!G583</f>
        <v>5683.06</v>
      </c>
      <c r="H39">
        <f>IF(ISNUMBER(A!H583),A!H583,#N/A)</f>
        <v>5740.2969423232034</v>
      </c>
      <c r="I39" s="115">
        <f>A!B613</f>
        <v>1675.6</v>
      </c>
      <c r="J39" s="115">
        <f>A!C613</f>
        <v>1655.7219000000002</v>
      </c>
      <c r="K39" s="115">
        <f>A!D613</f>
        <v>1654.8426000000002</v>
      </c>
      <c r="L39" s="115">
        <f>A!E613</f>
        <v>1588.4260940617221</v>
      </c>
      <c r="M39" s="115">
        <f>A!F613</f>
        <v>1644</v>
      </c>
      <c r="N39" s="115">
        <f>A!G613</f>
        <v>1634.17</v>
      </c>
      <c r="O39" s="115">
        <f>IF(ISNUMBER(A!H613),A!H613,#N/A)</f>
        <v>1723.2724620027241</v>
      </c>
    </row>
    <row r="40" spans="1:15">
      <c r="A40" t="str">
        <f>A!A554</f>
        <v>5</v>
      </c>
      <c r="B40">
        <f>A!B584</f>
        <v>6318.9</v>
      </c>
      <c r="C40">
        <f>A!C584</f>
        <v>5675.2953000000007</v>
      </c>
      <c r="D40">
        <f>A!D584</f>
        <v>5671.7781000000004</v>
      </c>
      <c r="E40">
        <f>A!E584</f>
        <v>5614.1329654593055</v>
      </c>
      <c r="F40">
        <f>A!F584</f>
        <v>5580</v>
      </c>
      <c r="G40">
        <f>A!G584</f>
        <v>5955.01</v>
      </c>
      <c r="H40">
        <f>IF(ISNUMBER(A!H584),A!H584,#N/A)</f>
        <v>5611.1240013571114</v>
      </c>
      <c r="I40" s="115">
        <f>A!B614</f>
        <v>1785.95</v>
      </c>
      <c r="J40" s="115">
        <f>A!C614</f>
        <v>1122.5730000000001</v>
      </c>
      <c r="K40" s="115">
        <f>A!D614</f>
        <v>1081.2459000000001</v>
      </c>
      <c r="L40" s="115">
        <f>A!E614</f>
        <v>1476.8894046749083</v>
      </c>
      <c r="M40" s="115">
        <f>A!F614</f>
        <v>1420</v>
      </c>
      <c r="N40" s="115">
        <f>A!G614</f>
        <v>1559.34</v>
      </c>
      <c r="O40" s="115">
        <f>IF(ISNUMBER(A!H614),A!H614,#N/A)</f>
        <v>1607.4724416170604</v>
      </c>
    </row>
    <row r="41" spans="1:15">
      <c r="A41" t="str">
        <f>A!A555</f>
        <v>6</v>
      </c>
      <c r="B41">
        <f>A!B585</f>
        <v>5686.24</v>
      </c>
      <c r="C41">
        <f>A!C585</f>
        <v>6438.5277000000006</v>
      </c>
      <c r="D41">
        <f>A!D585</f>
        <v>6438.5277000000006</v>
      </c>
      <c r="E41">
        <f>A!E585</f>
        <v>6015.0762133197213</v>
      </c>
      <c r="F41">
        <f>A!F585</f>
        <v>6341</v>
      </c>
      <c r="G41">
        <f>A!G585</f>
        <v>7311.79</v>
      </c>
      <c r="H41">
        <f>IF(ISNUMBER(A!H585),A!H585,#N/A)</f>
        <v>6012.0553229076231</v>
      </c>
      <c r="I41" s="115">
        <f>A!B615</f>
        <v>1444.63</v>
      </c>
      <c r="J41" s="115">
        <f>A!C615</f>
        <v>1697.6352000000002</v>
      </c>
      <c r="K41" s="115">
        <f>A!D615</f>
        <v>1746.5829000000001</v>
      </c>
      <c r="L41" s="115">
        <f>A!E615</f>
        <v>1409.9862681644167</v>
      </c>
      <c r="M41" s="115">
        <f>A!F615</f>
        <v>1574</v>
      </c>
      <c r="N41" s="115">
        <f>A!G615</f>
        <v>1911.15</v>
      </c>
      <c r="O41" s="115">
        <f>IF(ISNUMBER(A!H615),A!H615,#N/A)</f>
        <v>1551.0094446554963</v>
      </c>
    </row>
    <row r="42" spans="1:15">
      <c r="A42" t="str">
        <f>A!A556</f>
        <v>7</v>
      </c>
      <c r="B42">
        <f>A!B586</f>
        <v>7596.88</v>
      </c>
      <c r="C42">
        <f>A!C586</f>
        <v>8342.2121999999999</v>
      </c>
      <c r="D42">
        <f>A!D586</f>
        <v>8347.781100000002</v>
      </c>
      <c r="E42">
        <f>A!E586</f>
        <v>7532.4754418411667</v>
      </c>
      <c r="F42">
        <f>A!F586</f>
        <v>8277</v>
      </c>
      <c r="G42">
        <f>A!G586</f>
        <v>8646.8700000000008</v>
      </c>
      <c r="H42">
        <f>IF(ISNUMBER(A!H586),A!H586,#N/A)</f>
        <v>7527.9994335477204</v>
      </c>
      <c r="I42" s="115">
        <f>A!B616</f>
        <v>2114.5</v>
      </c>
      <c r="J42" s="115">
        <f>A!C616</f>
        <v>2733.7437000000004</v>
      </c>
      <c r="K42" s="115">
        <f>A!D616</f>
        <v>2884.9833000000003</v>
      </c>
      <c r="L42" s="115">
        <f>A!E616</f>
        <v>1683.524586148975</v>
      </c>
      <c r="M42" s="115">
        <f>A!F616</f>
        <v>2173</v>
      </c>
      <c r="N42" s="115">
        <f>A!G616</f>
        <v>2122.59</v>
      </c>
      <c r="O42" s="115">
        <f>IF(ISNUMBER(A!H616),A!H616,#N/A)</f>
        <v>1865.2688549024347</v>
      </c>
    </row>
    <row r="43" spans="1:15">
      <c r="A43" t="str">
        <f>A!A557</f>
        <v>8</v>
      </c>
      <c r="B43">
        <f>A!B587</f>
        <v>9558.23</v>
      </c>
      <c r="C43">
        <f>A!C587</f>
        <v>9069.9795000000013</v>
      </c>
      <c r="D43">
        <f>A!D587</f>
        <v>9069.1002000000008</v>
      </c>
      <c r="E43">
        <f>A!E587</f>
        <v>8756.6552421510278</v>
      </c>
      <c r="F43">
        <f>A!F587</f>
        <v>9038</v>
      </c>
      <c r="G43">
        <f>A!G587</f>
        <v>9298.6299999999992</v>
      </c>
      <c r="H43">
        <f>IF(ISNUMBER(A!H587),A!H587,#N/A)</f>
        <v>8751.4776705248751</v>
      </c>
      <c r="I43" s="115">
        <f>A!B617</f>
        <v>2563.08</v>
      </c>
      <c r="J43" s="115">
        <f>A!C617</f>
        <v>1220.7615000000001</v>
      </c>
      <c r="K43" s="115">
        <f>A!D617</f>
        <v>1202.5893000000001</v>
      </c>
      <c r="L43" s="115">
        <f>A!E617</f>
        <v>1852.7555801761973</v>
      </c>
      <c r="M43" s="115">
        <f>A!F617</f>
        <v>1775</v>
      </c>
      <c r="N43" s="115">
        <f>A!G617</f>
        <v>1887.81</v>
      </c>
      <c r="O43" s="115">
        <f>IF(ISNUMBER(A!H617),A!H617,#N/A)</f>
        <v>2069.4666570079034</v>
      </c>
    </row>
    <row r="44" spans="1:15">
      <c r="A44" t="str">
        <f>A!A558</f>
        <v>9</v>
      </c>
      <c r="B44">
        <f>A!B588</f>
        <v>11757.9</v>
      </c>
      <c r="C44">
        <f>A!C588</f>
        <v>11872.601700000001</v>
      </c>
      <c r="D44">
        <f>A!D588</f>
        <v>11875.239600000001</v>
      </c>
      <c r="E44">
        <f>A!E588</f>
        <v>11767.168076945418</v>
      </c>
      <c r="F44">
        <f>A!F588</f>
        <v>11971</v>
      </c>
      <c r="G44">
        <f>A!G588</f>
        <v>11923.2</v>
      </c>
      <c r="H44">
        <f>IF(ISNUMBER(A!H588),A!H588,#N/A)</f>
        <v>11758.470189949308</v>
      </c>
      <c r="I44" s="115">
        <f>A!B618</f>
        <v>2797.72</v>
      </c>
      <c r="J44" s="115">
        <f>A!C618</f>
        <v>2913.1209000000003</v>
      </c>
      <c r="K44" s="115">
        <f>A!D618</f>
        <v>2968.8099000000002</v>
      </c>
      <c r="L44" s="115">
        <f>A!E618</f>
        <v>2265.1778450948223</v>
      </c>
      <c r="M44" s="115">
        <f>A!F618</f>
        <v>2660</v>
      </c>
      <c r="N44" s="115">
        <f>A!G618</f>
        <v>2821.19</v>
      </c>
      <c r="O44" s="115">
        <f>IF(ISNUMBER(A!H618),A!H618,#N/A)</f>
        <v>2522.6722068770632</v>
      </c>
    </row>
    <row r="45" spans="1:15">
      <c r="A45" t="str">
        <f>A!A559</f>
        <v>10</v>
      </c>
      <c r="B45">
        <f>A!B589</f>
        <v>11506.4</v>
      </c>
      <c r="C45">
        <f>A!C589</f>
        <v>12039.0825</v>
      </c>
      <c r="D45">
        <f>A!D589</f>
        <v>12041.134200000002</v>
      </c>
      <c r="E45">
        <f>A!E589</f>
        <v>11996.329758094667</v>
      </c>
      <c r="F45">
        <f>A!F589</f>
        <v>11971</v>
      </c>
      <c r="G45">
        <f>A!G589</f>
        <v>12287.1</v>
      </c>
      <c r="H45">
        <f>IF(ISNUMBER(A!H589),A!H589,#N/A)</f>
        <v>11985.553870144005</v>
      </c>
      <c r="I45" s="115">
        <f>A!B619</f>
        <v>3132.98</v>
      </c>
      <c r="J45" s="115">
        <f>A!C619</f>
        <v>3300.8922000000002</v>
      </c>
      <c r="K45" s="115">
        <f>A!D619</f>
        <v>3351.5985000000005</v>
      </c>
      <c r="L45" s="115">
        <f>A!E619</f>
        <v>2781.359676847972</v>
      </c>
      <c r="M45" s="115">
        <f>A!F619</f>
        <v>3128</v>
      </c>
      <c r="N45" s="115">
        <f>A!G619</f>
        <v>3595.03</v>
      </c>
      <c r="O45" s="115">
        <f>IF(ISNUMBER(A!H619),A!H619,#N/A)</f>
        <v>3019.7566162214325</v>
      </c>
    </row>
    <row r="46" spans="1:15">
      <c r="A46" t="str">
        <f>A!A560</f>
        <v>11</v>
      </c>
      <c r="B46">
        <f>A!B590</f>
        <v>12342.2</v>
      </c>
      <c r="C46">
        <f>A!C590</f>
        <v>12811.987200000003</v>
      </c>
      <c r="D46">
        <f>A!D590</f>
        <v>12817.556100000002</v>
      </c>
      <c r="E46">
        <f>A!E590</f>
        <v>12488.093791628778</v>
      </c>
      <c r="F46">
        <f>A!F590</f>
        <v>12731</v>
      </c>
      <c r="G46">
        <f>A!G590</f>
        <v>12561.8</v>
      </c>
      <c r="H46">
        <f>IF(ISNUMBER(A!H590),A!H590,#N/A)</f>
        <v>12474.143132957011</v>
      </c>
      <c r="I46" s="115">
        <f>A!B620</f>
        <v>4031.89</v>
      </c>
      <c r="J46" s="115">
        <f>A!C620</f>
        <v>4643.2902000000004</v>
      </c>
      <c r="K46" s="115">
        <f>A!D620</f>
        <v>4787.4954000000007</v>
      </c>
      <c r="L46" s="115">
        <f>A!E620</f>
        <v>3417.3158239589166</v>
      </c>
      <c r="M46" s="115">
        <f>A!F620</f>
        <v>3991</v>
      </c>
      <c r="N46" s="115">
        <f>A!G620</f>
        <v>4052.76</v>
      </c>
      <c r="O46" s="115">
        <f>IF(ISNUMBER(A!H620),A!H620,#N/A)</f>
        <v>3654.4147022762113</v>
      </c>
    </row>
    <row r="47" spans="1:15">
      <c r="A47" t="str">
        <f>A!A561</f>
        <v>12</v>
      </c>
      <c r="B47">
        <f>A!B591</f>
        <v>12810</v>
      </c>
      <c r="C47">
        <f>A!C591</f>
        <v>12612.093000000001</v>
      </c>
      <c r="D47">
        <f>A!D591</f>
        <v>12610.920600000001</v>
      </c>
      <c r="E47">
        <f>A!E591</f>
        <v>12670.959027797113</v>
      </c>
      <c r="F47">
        <f>A!F591</f>
        <v>12559</v>
      </c>
      <c r="G47">
        <f>A!G591</f>
        <v>12561.3</v>
      </c>
      <c r="H47">
        <f>IF(ISNUMBER(A!H591),A!H591,#N/A)</f>
        <v>12655.550622841072</v>
      </c>
      <c r="I47" s="115">
        <f>A!B621</f>
        <v>4438.3999999999996</v>
      </c>
      <c r="J47" s="115">
        <f>A!C621</f>
        <v>3603.0783000000001</v>
      </c>
      <c r="K47" s="115">
        <f>A!D621</f>
        <v>3576.6993000000002</v>
      </c>
      <c r="L47" s="115">
        <f>A!E621</f>
        <v>3850.9164590033056</v>
      </c>
      <c r="M47" s="115">
        <f>A!F621</f>
        <v>3699</v>
      </c>
      <c r="N47" s="115">
        <f>A!G621</f>
        <v>3468.23</v>
      </c>
      <c r="O47" s="115">
        <f>IF(ISNUMBER(A!H621),A!H621,#N/A)</f>
        <v>4087.2775557653426</v>
      </c>
    </row>
    <row r="48" spans="1:15">
      <c r="A48" t="str">
        <f>A!A562</f>
        <v>13</v>
      </c>
      <c r="B48">
        <f>A!B592</f>
        <v>16816.099999999999</v>
      </c>
      <c r="C48">
        <f>A!C592</f>
        <v>17139.022500000003</v>
      </c>
      <c r="D48">
        <f>A!D592</f>
        <v>17135.212200000002</v>
      </c>
      <c r="E48">
        <f>A!E592</f>
        <v>17401.282761642888</v>
      </c>
      <c r="F48">
        <f>A!F592</f>
        <v>17422</v>
      </c>
      <c r="G48">
        <f>A!G592</f>
        <v>17430.7</v>
      </c>
      <c r="H48">
        <f>IF(ISNUMBER(A!H592),A!H592,#N/A)</f>
        <v>17378.653053159294</v>
      </c>
      <c r="I48" s="115">
        <f>A!B622</f>
        <v>3682.11</v>
      </c>
      <c r="J48" s="115">
        <f>A!C622</f>
        <v>2583.9696000000004</v>
      </c>
      <c r="K48" s="115">
        <f>A!D622</f>
        <v>2485.7811000000002</v>
      </c>
      <c r="L48" s="115">
        <f>A!E622</f>
        <v>4187.1389582913052</v>
      </c>
      <c r="M48" s="115">
        <f>A!F622</f>
        <v>3669</v>
      </c>
      <c r="N48" s="115">
        <f>A!G622</f>
        <v>3749.01</v>
      </c>
      <c r="O48" s="115">
        <f>IF(ISNUMBER(A!H622),A!H622,#N/A)</f>
        <v>4495.7309114651107</v>
      </c>
    </row>
    <row r="49" spans="1:15">
      <c r="A49" t="str">
        <f>A!A563</f>
        <v>14</v>
      </c>
      <c r="B49">
        <f>A!B593</f>
        <v>17283.5</v>
      </c>
      <c r="C49">
        <f>A!C593</f>
        <v>17638.1718</v>
      </c>
      <c r="D49">
        <f>A!D593</f>
        <v>17639.051100000004</v>
      </c>
      <c r="E49">
        <f>A!E593</f>
        <v>17591.919989444443</v>
      </c>
      <c r="F49">
        <f>A!F593</f>
        <v>17629</v>
      </c>
      <c r="G49">
        <f>A!G593</f>
        <v>17608.599999999999</v>
      </c>
      <c r="H49">
        <f>IF(ISNUMBER(A!H593),A!H593,#N/A)</f>
        <v>17574.86256431225</v>
      </c>
      <c r="I49" s="115">
        <f>A!B623</f>
        <v>2950.56</v>
      </c>
      <c r="J49" s="115">
        <f>A!C623</f>
        <v>3170.1696000000002</v>
      </c>
      <c r="K49" s="115">
        <f>A!D623</f>
        <v>3180.1350000000002</v>
      </c>
      <c r="L49" s="115">
        <f>A!E623</f>
        <v>3085.9376090979445</v>
      </c>
      <c r="M49" s="115">
        <f>A!F623</f>
        <v>3438</v>
      </c>
      <c r="N49" s="115">
        <f>A!G623</f>
        <v>3446.79</v>
      </c>
      <c r="O49" s="115">
        <f>IF(ISNUMBER(A!H623),A!H623,#N/A)</f>
        <v>3359.0149873398786</v>
      </c>
    </row>
    <row r="50" spans="1:15">
      <c r="A50" t="str">
        <f>A!A564</f>
        <v>15</v>
      </c>
      <c r="B50">
        <f>A!B594</f>
        <v>22882.400000000001</v>
      </c>
      <c r="C50">
        <f>A!C594</f>
        <v>22196.463</v>
      </c>
      <c r="D50">
        <f>A!D594</f>
        <v>22196.756100000002</v>
      </c>
      <c r="E50">
        <f>A!E594</f>
        <v>22480.655498002667</v>
      </c>
      <c r="F50">
        <f>A!F594</f>
        <v>22491</v>
      </c>
      <c r="G50">
        <f>A!G594</f>
        <v>22350.400000000001</v>
      </c>
      <c r="H50">
        <f>IF(ISNUMBER(A!H594),A!H594,#N/A)</f>
        <v>22454.792551172584</v>
      </c>
      <c r="I50" s="115">
        <f>A!B624</f>
        <v>3804.88</v>
      </c>
      <c r="J50" s="115">
        <f>A!C624</f>
        <v>3190.6866000000005</v>
      </c>
      <c r="K50" s="115">
        <f>A!D624</f>
        <v>3195.9624000000003</v>
      </c>
      <c r="L50" s="115">
        <f>A!E624</f>
        <v>3652.3342123697776</v>
      </c>
      <c r="M50" s="115">
        <f>A!F624</f>
        <v>4145</v>
      </c>
      <c r="N50" s="115">
        <f>A!G624</f>
        <v>4719.45</v>
      </c>
      <c r="O50" s="115">
        <f>IF(ISNUMBER(A!H624),A!H624,#N/A)</f>
        <v>3978.7242798031957</v>
      </c>
    </row>
    <row r="51" spans="1:15">
      <c r="A51" t="str">
        <f>A!A565</f>
        <v>16</v>
      </c>
      <c r="B51">
        <f>A!B595</f>
        <v>22284.7</v>
      </c>
      <c r="C51">
        <f>A!C595</f>
        <v>22527.9591</v>
      </c>
      <c r="D51">
        <f>A!D595</f>
        <v>22533.234900000003</v>
      </c>
      <c r="E51">
        <f>A!E595</f>
        <v>22557.34081360303</v>
      </c>
      <c r="F51">
        <f>A!F595</f>
        <v>22491</v>
      </c>
      <c r="G51">
        <f>A!G595</f>
        <v>22292</v>
      </c>
      <c r="H51">
        <f>IF(ISNUMBER(A!H595),A!H595,#N/A)</f>
        <v>22528.065067960873</v>
      </c>
      <c r="I51" s="115">
        <f>A!B625</f>
        <v>4437.9799999999996</v>
      </c>
      <c r="J51" s="115">
        <f>A!C625</f>
        <v>5053.0440000000008</v>
      </c>
      <c r="K51" s="115">
        <f>A!D625</f>
        <v>5187.8700000000008</v>
      </c>
      <c r="L51" s="115">
        <f>A!E625</f>
        <v>4107.2840227981114</v>
      </c>
      <c r="M51" s="115">
        <f>A!F625</f>
        <v>4925</v>
      </c>
      <c r="N51" s="115">
        <f>A!G625</f>
        <v>5331.25</v>
      </c>
      <c r="O51" s="115">
        <f>IF(ISNUMBER(A!H625),A!H625,#N/A)</f>
        <v>4416.110639874506</v>
      </c>
    </row>
    <row r="52" spans="1:15">
      <c r="A52" t="str">
        <f>A!A566</f>
        <v>17</v>
      </c>
      <c r="B52">
        <f>A!B596</f>
        <v>13048.3</v>
      </c>
      <c r="C52">
        <f>A!C596</f>
        <v>13599.253800000002</v>
      </c>
      <c r="D52">
        <f>A!D596</f>
        <v>13600.133100000001</v>
      </c>
      <c r="E52">
        <f>A!E596</f>
        <v>13061.484138250862</v>
      </c>
      <c r="F52">
        <f>A!F596</f>
        <v>12939</v>
      </c>
      <c r="G52">
        <f>A!G596</f>
        <v>12739.1</v>
      </c>
      <c r="H52">
        <f>IF(ISNUMBER(A!H596),A!H596,#N/A)</f>
        <v>13047.392756716177</v>
      </c>
      <c r="I52" s="115">
        <f>A!B626</f>
        <v>4183.03</v>
      </c>
      <c r="J52" s="115">
        <f>A!C626</f>
        <v>4605.4803000000002</v>
      </c>
      <c r="K52" s="115">
        <f>A!D626</f>
        <v>4644.4626000000007</v>
      </c>
      <c r="L52" s="115">
        <f>A!E626</f>
        <v>3283.1292593717221</v>
      </c>
      <c r="M52" s="115">
        <f>A!F626</f>
        <v>3763</v>
      </c>
      <c r="N52" s="115">
        <f>A!G626</f>
        <v>3811.95</v>
      </c>
      <c r="O52" s="115">
        <f>IF(ISNUMBER(A!H626),A!H626,#N/A)</f>
        <v>3479.2090242571421</v>
      </c>
    </row>
    <row r="53" spans="1:15">
      <c r="A53" t="str">
        <f>A!A567</f>
        <v>18</v>
      </c>
      <c r="B53">
        <f>A!B597</f>
        <v>12720.6</v>
      </c>
      <c r="C53">
        <f>A!C597</f>
        <v>12829.866300000002</v>
      </c>
      <c r="D53">
        <f>A!D597</f>
        <v>12831.624899999999</v>
      </c>
      <c r="E53">
        <f>A!E597</f>
        <v>12869.591782238473</v>
      </c>
      <c r="F53">
        <f>A!F597</f>
        <v>12729</v>
      </c>
      <c r="G53">
        <f>A!G597</f>
        <v>12180.9</v>
      </c>
      <c r="H53">
        <f>IF(ISNUMBER(A!H597),A!H597,#N/A)</f>
        <v>12851.897020327926</v>
      </c>
      <c r="I53" s="115">
        <f>A!B627</f>
        <v>4785.28</v>
      </c>
      <c r="J53" s="115">
        <f>A!C627</f>
        <v>5103.4572000000007</v>
      </c>
      <c r="K53" s="115">
        <f>A!D627</f>
        <v>5146.2498000000005</v>
      </c>
      <c r="L53" s="115">
        <f>A!E627</f>
        <v>4323.813127003139</v>
      </c>
      <c r="M53" s="115">
        <f>A!F627</f>
        <v>4582</v>
      </c>
      <c r="N53" s="115">
        <f>A!G627</f>
        <v>4648.7700000000004</v>
      </c>
      <c r="O53" s="115">
        <f>IF(ISNUMBER(A!H627),A!H627,#N/A)</f>
        <v>4554.6343072542331</v>
      </c>
    </row>
    <row r="54" spans="1:15">
      <c r="A54" t="str">
        <f>A!A568</f>
        <v>19</v>
      </c>
      <c r="B54">
        <f>A!B598</f>
        <v>12490.8</v>
      </c>
      <c r="C54">
        <f>A!C598</f>
        <v>11875.532700000002</v>
      </c>
      <c r="D54">
        <f>A!D598</f>
        <v>11871.136200000001</v>
      </c>
      <c r="E54">
        <f>A!E598</f>
        <v>12169.853891274362</v>
      </c>
      <c r="F54">
        <f>A!F598</f>
        <v>11761</v>
      </c>
      <c r="G54">
        <f>A!G598</f>
        <v>11540.7</v>
      </c>
      <c r="H54">
        <f>IF(ISNUMBER(A!H598),A!H598,#N/A)</f>
        <v>12152.104847572622</v>
      </c>
      <c r="I54" s="115">
        <f>A!B628</f>
        <v>5170.8900000000003</v>
      </c>
      <c r="J54" s="115">
        <f>A!C628</f>
        <v>4136.5203000000001</v>
      </c>
      <c r="K54" s="115">
        <f>A!D628</f>
        <v>4043.3145000000004</v>
      </c>
      <c r="L54" s="115">
        <f>A!E628</f>
        <v>4707.7678023796661</v>
      </c>
      <c r="M54" s="115">
        <f>A!F628</f>
        <v>4470</v>
      </c>
      <c r="N54" s="115">
        <f>A!G628</f>
        <v>5094.59</v>
      </c>
      <c r="O54" s="115">
        <f>IF(ISNUMBER(A!H628),A!H628,#N/A)</f>
        <v>4931.0059118896734</v>
      </c>
    </row>
    <row r="55" spans="1:15">
      <c r="A55" t="str">
        <f>A!A569</f>
        <v>20</v>
      </c>
      <c r="B55">
        <f>A!B599</f>
        <v>11655.3</v>
      </c>
      <c r="C55">
        <f>A!C599</f>
        <v>11532.312600000001</v>
      </c>
      <c r="D55">
        <f>A!D599</f>
        <v>11534.071199999998</v>
      </c>
      <c r="E55">
        <f>A!E599</f>
        <v>11555.636262197695</v>
      </c>
      <c r="F55">
        <f>A!F599</f>
        <v>11381</v>
      </c>
      <c r="G55">
        <f>A!G599</f>
        <v>11359.2</v>
      </c>
      <c r="H55">
        <f>IF(ISNUMBER(A!H599),A!H599,#N/A)</f>
        <v>11537.736074179897</v>
      </c>
      <c r="I55" s="115">
        <f>A!B629</f>
        <v>5334.51</v>
      </c>
      <c r="J55" s="115">
        <f>A!C629</f>
        <v>5549.848500000001</v>
      </c>
      <c r="K55" s="115">
        <f>A!D629</f>
        <v>5586.1929000000009</v>
      </c>
      <c r="L55" s="115">
        <f>A!E629</f>
        <v>4980.8570477348057</v>
      </c>
      <c r="M55" s="115">
        <f>A!F629</f>
        <v>5486</v>
      </c>
      <c r="N55" s="115">
        <f>A!G629</f>
        <v>5771.92</v>
      </c>
      <c r="O55" s="115">
        <f>IF(ISNUMBER(A!H629),A!H629,#N/A)</f>
        <v>5206.0213351105158</v>
      </c>
    </row>
    <row r="56" spans="1:15">
      <c r="A56" t="str">
        <f>A!A570</f>
        <v>21</v>
      </c>
      <c r="B56">
        <f>A!B600</f>
        <v>8882.19</v>
      </c>
      <c r="C56">
        <f>A!C600</f>
        <v>9302.4078000000009</v>
      </c>
      <c r="D56">
        <f>A!D600</f>
        <v>9302.7008999999998</v>
      </c>
      <c r="E56">
        <f>A!E600</f>
        <v>9062.7383492082226</v>
      </c>
      <c r="F56">
        <f>A!F600</f>
        <v>9036</v>
      </c>
      <c r="G56">
        <f>A!G600</f>
        <v>8931.39</v>
      </c>
      <c r="H56">
        <f>IF(ISNUMBER(A!H600),A!H600,#N/A)</f>
        <v>9050.1018289498916</v>
      </c>
      <c r="I56" s="115">
        <f>A!B630</f>
        <v>4657.75</v>
      </c>
      <c r="J56" s="115">
        <f>A!C630</f>
        <v>4133.0031000000008</v>
      </c>
      <c r="K56" s="115">
        <f>A!D630</f>
        <v>4142.3823000000002</v>
      </c>
      <c r="L56" s="115">
        <f>A!E630</f>
        <v>4382.6765710085829</v>
      </c>
      <c r="M56" s="115">
        <f>A!F630</f>
        <v>4447</v>
      </c>
      <c r="N56" s="115">
        <f>A!G630</f>
        <v>4593.42</v>
      </c>
      <c r="O56" s="115">
        <f>IF(ISNUMBER(A!H630),A!H630,#N/A)</f>
        <v>4562.1071183128442</v>
      </c>
    </row>
    <row r="57" spans="1:15">
      <c r="A57" t="str">
        <f>A!A571</f>
        <v>22</v>
      </c>
      <c r="B57">
        <f>A!B601</f>
        <v>8880.2800000000007</v>
      </c>
      <c r="C57">
        <f>A!C601</f>
        <v>8973.5496000000003</v>
      </c>
      <c r="D57">
        <f>A!D601</f>
        <v>8973.8427000000011</v>
      </c>
      <c r="E57">
        <f>A!E601</f>
        <v>8952.5421976197504</v>
      </c>
      <c r="F57">
        <f>A!F601</f>
        <v>8864</v>
      </c>
      <c r="G57">
        <f>A!G601</f>
        <v>8747.2199999999993</v>
      </c>
      <c r="H57">
        <f>IF(ISNUMBER(A!H601),A!H601,#N/A)</f>
        <v>8939.9600729644699</v>
      </c>
      <c r="I57" s="115">
        <f>A!B631</f>
        <v>4684.26</v>
      </c>
      <c r="J57" s="115">
        <f>A!C631</f>
        <v>4306.8114000000005</v>
      </c>
      <c r="K57" s="115">
        <f>A!D631</f>
        <v>4311.2079000000003</v>
      </c>
      <c r="L57" s="115">
        <f>A!E631</f>
        <v>4433.9592215234725</v>
      </c>
      <c r="M57" s="115">
        <f>A!F631</f>
        <v>4459</v>
      </c>
      <c r="N57" s="115">
        <f>A!G631</f>
        <v>4608.6000000000004</v>
      </c>
      <c r="O57" s="115">
        <f>IF(ISNUMBER(A!H631),A!H631,#N/A)</f>
        <v>4622.1476542037808</v>
      </c>
    </row>
    <row r="58" spans="1:15">
      <c r="A58" t="str">
        <f>A!A572</f>
        <v>23</v>
      </c>
      <c r="B58">
        <f>A!B602</f>
        <v>9449.35</v>
      </c>
      <c r="C58">
        <f>A!C602</f>
        <v>8787.4311000000016</v>
      </c>
      <c r="D58">
        <f>A!D602</f>
        <v>8787.4311000000016</v>
      </c>
      <c r="E58">
        <f>A!E602</f>
        <v>8753.4730158842212</v>
      </c>
      <c r="F58">
        <f>A!F602</f>
        <v>8656</v>
      </c>
      <c r="G58">
        <f>A!G602</f>
        <v>8646.75</v>
      </c>
      <c r="H58">
        <f>IF(ISNUMBER(A!H602),A!H602,#N/A)</f>
        <v>8741.1668936169426</v>
      </c>
      <c r="I58" s="115">
        <f>A!B632</f>
        <v>5081.99</v>
      </c>
      <c r="J58" s="115">
        <f>A!C632</f>
        <v>4404.4137000000001</v>
      </c>
      <c r="K58" s="115">
        <f>A!D632</f>
        <v>4404.7068000000008</v>
      </c>
      <c r="L58" s="115">
        <f>A!E632</f>
        <v>4437.0933123701943</v>
      </c>
      <c r="M58" s="115">
        <f>A!F632</f>
        <v>4482</v>
      </c>
      <c r="N58" s="115">
        <f>A!G632</f>
        <v>4696.5600000000004</v>
      </c>
      <c r="O58" s="115">
        <f>IF(ISNUMBER(A!H632),A!H632,#N/A)</f>
        <v>4624.6117823806399</v>
      </c>
    </row>
    <row r="59" spans="1:15">
      <c r="A59" t="str">
        <f>A!A573</f>
        <v>24</v>
      </c>
      <c r="B59">
        <f>A!B603</f>
        <v>8806.5400000000009</v>
      </c>
      <c r="C59">
        <f>A!C603</f>
        <v>8799.1550999999999</v>
      </c>
      <c r="D59">
        <f>A!D603</f>
        <v>8799.7412999999997</v>
      </c>
      <c r="E59">
        <f>A!E603</f>
        <v>8673.9655302936662</v>
      </c>
      <c r="F59">
        <f>A!F603</f>
        <v>8656</v>
      </c>
      <c r="G59">
        <f>A!G603</f>
        <v>8359.6</v>
      </c>
      <c r="H59">
        <f>IF(ISNUMBER(A!H603),A!H603,#N/A)</f>
        <v>8661.4948753171484</v>
      </c>
      <c r="I59" s="115">
        <f>A!B633</f>
        <v>4885.22</v>
      </c>
      <c r="J59" s="115">
        <f>A!C633</f>
        <v>4925.2524000000003</v>
      </c>
      <c r="K59" s="115">
        <f>A!D633</f>
        <v>4954.5624000000007</v>
      </c>
      <c r="L59" s="115">
        <f>A!E633</f>
        <v>4522.2365165897218</v>
      </c>
      <c r="M59" s="115">
        <f>A!F633</f>
        <v>4666</v>
      </c>
      <c r="N59" s="115">
        <f>A!G633</f>
        <v>4613.0600000000004</v>
      </c>
      <c r="O59" s="115">
        <f>IF(ISNUMBER(A!H633),A!H633,#N/A)</f>
        <v>4709.8718607185529</v>
      </c>
    </row>
    <row r="62" spans="1:15">
      <c r="A62" t="s">
        <v>366</v>
      </c>
    </row>
    <row r="63" spans="1:15">
      <c r="A63">
        <f>A!A638</f>
        <v>0</v>
      </c>
    </row>
    <row r="64" spans="1:15">
      <c r="A64">
        <f>A!A639</f>
        <v>0</v>
      </c>
      <c r="B64" t="s">
        <v>434</v>
      </c>
      <c r="C64" t="s">
        <v>435</v>
      </c>
      <c r="D64" t="s">
        <v>438</v>
      </c>
      <c r="E64" t="s">
        <v>548</v>
      </c>
      <c r="F64" t="s">
        <v>436</v>
      </c>
      <c r="G64" t="s">
        <v>437</v>
      </c>
      <c r="H64" t="str">
        <f>YourData!$J$4</f>
        <v>Tested Prg</v>
      </c>
    </row>
    <row r="65" spans="1:8">
      <c r="A65" t="str">
        <f>A!A640</f>
        <v>1</v>
      </c>
      <c r="B65">
        <f>A!B640</f>
        <v>9.0777900000000005E-3</v>
      </c>
      <c r="C65">
        <f>A!C640</f>
        <v>9.4000000000000004E-3</v>
      </c>
      <c r="D65">
        <f>A!D640</f>
        <v>9.4000000000000004E-3</v>
      </c>
      <c r="E65">
        <f>A!E640</f>
        <v>9.4054134279372807E-3</v>
      </c>
      <c r="F65">
        <f>A!F640</f>
        <v>9.2759999999999995E-3</v>
      </c>
      <c r="G65">
        <f>A!G640</f>
        <v>9.2501500000000004E-3</v>
      </c>
      <c r="H65">
        <f>IF(ISNUMBER(A!H640),A!H640,#N/A)</f>
        <v>9.2570841528790467E-3</v>
      </c>
    </row>
    <row r="66" spans="1:8">
      <c r="A66" t="str">
        <f>A!A641</f>
        <v>2</v>
      </c>
      <c r="B66">
        <f>A!B641</f>
        <v>9.0138200000000005E-3</v>
      </c>
      <c r="C66">
        <f>A!C641</f>
        <v>9.2999999999999992E-3</v>
      </c>
      <c r="D66">
        <f>A!D641</f>
        <v>9.2999999999999992E-3</v>
      </c>
      <c r="E66">
        <f>A!E641</f>
        <v>9.3663530583066E-3</v>
      </c>
      <c r="F66">
        <f>A!F641</f>
        <v>9.3019999999999995E-3</v>
      </c>
      <c r="G66">
        <f>A!G641</f>
        <v>9.2582099999999994E-3</v>
      </c>
      <c r="H66">
        <f>IF(ISNUMBER(A!H641),A!H641,#N/A)</f>
        <v>9.2203521655446208E-3</v>
      </c>
    </row>
    <row r="67" spans="1:8">
      <c r="A67" t="str">
        <f>A!A642</f>
        <v>3</v>
      </c>
      <c r="B67">
        <f>A!B642</f>
        <v>9.0643900000000003E-3</v>
      </c>
      <c r="C67">
        <f>A!C642</f>
        <v>9.4000000000000004E-3</v>
      </c>
      <c r="D67">
        <f>A!D642</f>
        <v>9.4000000000000004E-3</v>
      </c>
      <c r="E67">
        <f>A!E642</f>
        <v>9.3723329535794295E-3</v>
      </c>
      <c r="F67">
        <f>A!F642</f>
        <v>9.2390000000000007E-3</v>
      </c>
      <c r="G67">
        <f>A!G642</f>
        <v>9.2067699999999995E-3</v>
      </c>
      <c r="H67">
        <f>IF(ISNUMBER(A!H642),A!H642,#N/A)</f>
        <v>9.2269175740431197E-3</v>
      </c>
    </row>
    <row r="68" spans="1:8">
      <c r="A68" t="str">
        <f>A!A643</f>
        <v>4</v>
      </c>
      <c r="B68">
        <f>A!B643</f>
        <v>8.9863900000000003E-3</v>
      </c>
      <c r="C68">
        <f>A!C643</f>
        <v>9.4000000000000004E-3</v>
      </c>
      <c r="D68">
        <f>A!D643</f>
        <v>9.4000000000000004E-3</v>
      </c>
      <c r="E68">
        <f>A!E643</f>
        <v>9.3141215023697706E-3</v>
      </c>
      <c r="F68">
        <f>A!F643</f>
        <v>9.2010000000000008E-3</v>
      </c>
      <c r="G68">
        <f>A!G643</f>
        <v>9.1047200000000002E-3</v>
      </c>
      <c r="H68">
        <f>IF(ISNUMBER(A!H643),A!H643,#N/A)</f>
        <v>9.170145126812709E-3</v>
      </c>
    </row>
    <row r="69" spans="1:8">
      <c r="A69" t="str">
        <f>A!A644</f>
        <v>5</v>
      </c>
      <c r="B69">
        <f>A!B644</f>
        <v>8.8405299999999992E-3</v>
      </c>
      <c r="C69">
        <f>A!C644</f>
        <v>8.8999999999999999E-3</v>
      </c>
      <c r="D69">
        <f>A!D644</f>
        <v>8.9999999999999993E-3</v>
      </c>
      <c r="E69">
        <f>A!E644</f>
        <v>9.1917125578605506E-3</v>
      </c>
      <c r="F69">
        <f>A!F644</f>
        <v>8.9689999999999995E-3</v>
      </c>
      <c r="G69">
        <f>A!G644</f>
        <v>8.9519200000000004E-3</v>
      </c>
      <c r="H69">
        <f>IF(ISNUMBER(A!H644),A!H644,#N/A)</f>
        <v>9.0482354892863319E-3</v>
      </c>
    </row>
    <row r="70" spans="1:8">
      <c r="A70" t="str">
        <f>A!A645</f>
        <v>6</v>
      </c>
      <c r="B70">
        <f>A!B645</f>
        <v>8.6577600000000005E-3</v>
      </c>
      <c r="C70">
        <f>A!C645</f>
        <v>9.1999999999999998E-3</v>
      </c>
      <c r="D70">
        <f>A!D645</f>
        <v>9.1999999999999998E-3</v>
      </c>
      <c r="E70">
        <f>A!E645</f>
        <v>9.0454180109699692E-3</v>
      </c>
      <c r="F70">
        <f>A!F645</f>
        <v>9.0119999999999992E-3</v>
      </c>
      <c r="G70">
        <f>A!G645</f>
        <v>9.1582799999999995E-3</v>
      </c>
      <c r="H70">
        <f>IF(ISNUMBER(A!H645),A!H645,#N/A)</f>
        <v>8.9019493166082302E-3</v>
      </c>
    </row>
    <row r="71" spans="1:8">
      <c r="A71" t="str">
        <f>A!A646</f>
        <v>7</v>
      </c>
      <c r="B71">
        <f>A!B646</f>
        <v>9.1530599999999993E-3</v>
      </c>
      <c r="C71">
        <f>A!C646</f>
        <v>0.01</v>
      </c>
      <c r="D71">
        <f>A!D646</f>
        <v>9.7999999999999997E-3</v>
      </c>
      <c r="E71">
        <f>A!E646</f>
        <v>9.3227315602164296E-3</v>
      </c>
      <c r="F71">
        <f>A!F646</f>
        <v>9.4900000000000002E-3</v>
      </c>
      <c r="G71">
        <f>A!G646</f>
        <v>9.4778299999999996E-3</v>
      </c>
      <c r="H71">
        <f>IF(ISNUMBER(A!H646),A!H646,#N/A)</f>
        <v>9.1708153823053754E-3</v>
      </c>
    </row>
    <row r="72" spans="1:8">
      <c r="A72" t="str">
        <f>A!A647</f>
        <v>8</v>
      </c>
      <c r="B72">
        <f>A!B647</f>
        <v>9.5302800000000003E-3</v>
      </c>
      <c r="C72">
        <f>A!C647</f>
        <v>9.4000000000000004E-3</v>
      </c>
      <c r="D72">
        <f>A!D647</f>
        <v>9.4000000000000004E-3</v>
      </c>
      <c r="E72">
        <f>A!E647</f>
        <v>9.6417364604337308E-3</v>
      </c>
      <c r="F72">
        <f>A!F647</f>
        <v>9.3139999999999994E-3</v>
      </c>
      <c r="G72">
        <f>A!G647</f>
        <v>9.3737100000000004E-3</v>
      </c>
      <c r="H72">
        <f>IF(ISNUMBER(A!H647),A!H647,#N/A)</f>
        <v>9.4820123151319186E-3</v>
      </c>
    </row>
    <row r="73" spans="1:8">
      <c r="A73" t="str">
        <f>A!A648</f>
        <v>9</v>
      </c>
      <c r="B73">
        <f>A!B648</f>
        <v>9.6727400000000009E-3</v>
      </c>
      <c r="C73">
        <f>A!C648</f>
        <v>9.9000000000000008E-3</v>
      </c>
      <c r="D73">
        <f>A!D648</f>
        <v>9.9000000000000008E-3</v>
      </c>
      <c r="E73">
        <f>A!E648</f>
        <v>9.8152204050682094E-3</v>
      </c>
      <c r="F73">
        <f>A!F648</f>
        <v>9.7079999999999996E-3</v>
      </c>
      <c r="G73">
        <f>A!G648</f>
        <v>9.7160500000000004E-3</v>
      </c>
      <c r="H73">
        <f>IF(ISNUMBER(A!H648),A!H648,#N/A)</f>
        <v>9.6210827941317009E-3</v>
      </c>
    </row>
    <row r="74" spans="1:8">
      <c r="A74" t="str">
        <f>A!A649</f>
        <v>10</v>
      </c>
      <c r="B74">
        <f>A!B649</f>
        <v>1.00578E-2</v>
      </c>
      <c r="C74">
        <f>A!C649</f>
        <v>1.03E-2</v>
      </c>
      <c r="D74">
        <f>A!D649</f>
        <v>1.0200000000000001E-2</v>
      </c>
      <c r="E74">
        <f>A!E649</f>
        <v>1.0196609749150799E-2</v>
      </c>
      <c r="F74">
        <f>A!F649</f>
        <v>1.0041E-2</v>
      </c>
      <c r="G74">
        <f>A!G649</f>
        <v>1.02366E-2</v>
      </c>
      <c r="H74">
        <f>IF(ISNUMBER(A!H649),A!H649,#N/A)</f>
        <v>9.9776968727039173E-3</v>
      </c>
    </row>
    <row r="75" spans="1:8">
      <c r="A75" t="str">
        <f>A!A650</f>
        <v>11</v>
      </c>
      <c r="B75">
        <f>A!B650</f>
        <v>1.0407899999999999E-2</v>
      </c>
      <c r="C75">
        <f>A!C650</f>
        <v>1.09E-2</v>
      </c>
      <c r="D75">
        <f>A!D650</f>
        <v>1.0699999999999999E-2</v>
      </c>
      <c r="E75">
        <f>A!E650</f>
        <v>1.06261475760048E-2</v>
      </c>
      <c r="F75">
        <f>A!F650</f>
        <v>1.0588E-2</v>
      </c>
      <c r="G75">
        <f>A!G650</f>
        <v>1.0622400000000001E-2</v>
      </c>
      <c r="H75">
        <f>IF(ISNUMBER(A!H650),A!H650,#N/A)</f>
        <v>1.0392127552172916E-2</v>
      </c>
    </row>
    <row r="76" spans="1:8">
      <c r="A76" t="str">
        <f>A!A651</f>
        <v>12</v>
      </c>
      <c r="B76">
        <f>A!B651</f>
        <v>1.06838E-2</v>
      </c>
      <c r="C76">
        <f>A!C651</f>
        <v>1.0800000000000001E-2</v>
      </c>
      <c r="D76">
        <f>A!D651</f>
        <v>1.0800000000000001E-2</v>
      </c>
      <c r="E76">
        <f>A!E651</f>
        <v>1.09416493232453E-2</v>
      </c>
      <c r="F76">
        <f>A!F651</f>
        <v>1.0580000000000001E-2</v>
      </c>
      <c r="G76">
        <f>A!G651</f>
        <v>1.04329E-2</v>
      </c>
      <c r="H76">
        <f>IF(ISNUMBER(A!H651),A!H651,#N/A)</f>
        <v>1.0700934294568573E-2</v>
      </c>
    </row>
    <row r="77" spans="1:8">
      <c r="A77" t="str">
        <f>A!A652</f>
        <v>13</v>
      </c>
      <c r="B77">
        <f>A!B652</f>
        <v>1.00874E-2</v>
      </c>
      <c r="C77">
        <f>A!C652</f>
        <v>1.01E-2</v>
      </c>
      <c r="D77">
        <f>A!D652</f>
        <v>1.0200000000000001E-2</v>
      </c>
      <c r="E77">
        <f>A!E652</f>
        <v>1.03866554917124E-2</v>
      </c>
      <c r="F77">
        <f>A!F652</f>
        <v>9.9749999999999995E-3</v>
      </c>
      <c r="G77">
        <f>A!G652</f>
        <v>9.9714899999999995E-3</v>
      </c>
      <c r="H77">
        <f>IF(ISNUMBER(A!H652),A!H652,#N/A)</f>
        <v>1.0128759142752528E-2</v>
      </c>
    </row>
    <row r="78" spans="1:8">
      <c r="A78" t="str">
        <f>A!A653</f>
        <v>14</v>
      </c>
      <c r="B78">
        <f>A!B653</f>
        <v>9.7986700000000006E-3</v>
      </c>
      <c r="C78">
        <f>A!C653</f>
        <v>0.01</v>
      </c>
      <c r="D78">
        <f>A!D653</f>
        <v>0.01</v>
      </c>
      <c r="E78">
        <f>A!E653</f>
        <v>9.9641719072140408E-3</v>
      </c>
      <c r="F78">
        <f>A!F653</f>
        <v>9.7780000000000002E-3</v>
      </c>
      <c r="G78">
        <f>A!G653</f>
        <v>9.7435999999999998E-3</v>
      </c>
      <c r="H78">
        <f>IF(ISNUMBER(A!H653),A!H653,#N/A)</f>
        <v>9.6941587174002083E-3</v>
      </c>
    </row>
    <row r="79" spans="1:8">
      <c r="A79" t="str">
        <f>A!A654</f>
        <v>15</v>
      </c>
      <c r="B79">
        <f>A!B654</f>
        <v>9.5791799999999996E-3</v>
      </c>
      <c r="C79">
        <f>A!C654</f>
        <v>9.7999999999999997E-3</v>
      </c>
      <c r="D79">
        <f>A!D654</f>
        <v>9.7999999999999997E-3</v>
      </c>
      <c r="E79">
        <f>A!E654</f>
        <v>9.8097242800474303E-3</v>
      </c>
      <c r="F79">
        <f>A!F654</f>
        <v>9.5790000000000007E-3</v>
      </c>
      <c r="G79">
        <f>A!G654</f>
        <v>9.7833899999999994E-3</v>
      </c>
      <c r="H79">
        <f>IF(ISNUMBER(A!H654),A!H654,#N/A)</f>
        <v>9.5211799232267184E-3</v>
      </c>
    </row>
    <row r="80" spans="1:8">
      <c r="A80" t="str">
        <f>A!A655</f>
        <v>16</v>
      </c>
      <c r="B80">
        <f>A!B655</f>
        <v>9.6662999999999992E-3</v>
      </c>
      <c r="C80">
        <f>A!C655</f>
        <v>0.01</v>
      </c>
      <c r="D80">
        <f>A!D655</f>
        <v>9.7999999999999997E-3</v>
      </c>
      <c r="E80">
        <f>A!E655</f>
        <v>9.9221531005614406E-3</v>
      </c>
      <c r="F80">
        <f>A!F655</f>
        <v>9.7330000000000003E-3</v>
      </c>
      <c r="G80">
        <f>A!G655</f>
        <v>9.8255200000000008E-3</v>
      </c>
      <c r="H80">
        <f>IF(ISNUMBER(A!H655),A!H655,#N/A)</f>
        <v>9.6239996786964752E-3</v>
      </c>
    </row>
    <row r="81" spans="1:8">
      <c r="A81" t="str">
        <f>A!A656</f>
        <v>17</v>
      </c>
      <c r="B81">
        <f>A!B656</f>
        <v>1.0770399999999999E-2</v>
      </c>
      <c r="C81">
        <f>A!C656</f>
        <v>1.0699999999999999E-2</v>
      </c>
      <c r="D81">
        <f>A!D656</f>
        <v>1.0699999999999999E-2</v>
      </c>
      <c r="E81">
        <f>A!E656</f>
        <v>1.06330940190674E-2</v>
      </c>
      <c r="F81">
        <f>A!F656</f>
        <v>1.044E-2</v>
      </c>
      <c r="G81">
        <f>A!G656</f>
        <v>1.0257199999999999E-2</v>
      </c>
      <c r="H81">
        <f>IF(ISNUMBER(A!H656),A!H656,#N/A)</f>
        <v>1.0361614287457587E-2</v>
      </c>
    </row>
    <row r="82" spans="1:8">
      <c r="A82" t="str">
        <f>A!A657</f>
        <v>18</v>
      </c>
      <c r="B82">
        <f>A!B657</f>
        <v>1.11836E-2</v>
      </c>
      <c r="C82">
        <f>A!C657</f>
        <v>1.12E-2</v>
      </c>
      <c r="D82">
        <f>A!D657</f>
        <v>1.12E-2</v>
      </c>
      <c r="E82">
        <f>A!E657</f>
        <v>1.11736256641082E-2</v>
      </c>
      <c r="F82">
        <f>A!F657</f>
        <v>1.0912E-2</v>
      </c>
      <c r="G82">
        <f>A!G657</f>
        <v>1.0859199999999999E-2</v>
      </c>
      <c r="H82">
        <f>IF(ISNUMBER(A!H657),A!H657,#N/A)</f>
        <v>1.0924676746329126E-2</v>
      </c>
    </row>
    <row r="83" spans="1:8">
      <c r="A83" t="str">
        <f>A!A658</f>
        <v>19</v>
      </c>
      <c r="B83">
        <f>A!B658</f>
        <v>1.11308E-2</v>
      </c>
      <c r="C83">
        <f>A!C658</f>
        <v>1.0999999999999999E-2</v>
      </c>
      <c r="D83">
        <f>A!D658</f>
        <v>1.11E-2</v>
      </c>
      <c r="E83">
        <f>A!E658</f>
        <v>1.1312306222793399E-2</v>
      </c>
      <c r="F83">
        <f>A!F658</f>
        <v>1.0914E-2</v>
      </c>
      <c r="G83">
        <f>A!G658</f>
        <v>1.10239E-2</v>
      </c>
      <c r="H83">
        <f>IF(ISNUMBER(A!H658),A!H658,#N/A)</f>
        <v>1.107499633196703E-2</v>
      </c>
    </row>
    <row r="84" spans="1:8">
      <c r="A84" t="str">
        <f>A!A659</f>
        <v>20</v>
      </c>
      <c r="B84">
        <f>A!B659</f>
        <v>1.09912E-2</v>
      </c>
      <c r="C84">
        <f>A!C659</f>
        <v>1.14E-2</v>
      </c>
      <c r="D84">
        <f>A!D659</f>
        <v>1.1299999999999999E-2</v>
      </c>
      <c r="E84">
        <f>A!E659</f>
        <v>1.13482241525341E-2</v>
      </c>
      <c r="F84">
        <f>A!F659</f>
        <v>1.1269E-2</v>
      </c>
      <c r="G84">
        <f>A!G659</f>
        <v>1.13569E-2</v>
      </c>
      <c r="H84">
        <f>IF(ISNUMBER(A!H659),A!H659,#N/A)</f>
        <v>1.1126557130449757E-2</v>
      </c>
    </row>
    <row r="85" spans="1:8">
      <c r="A85" t="str">
        <f>A!A660</f>
        <v>21</v>
      </c>
      <c r="B85">
        <f>A!B660</f>
        <v>1.1140300000000001E-2</v>
      </c>
      <c r="C85">
        <f>A!C660</f>
        <v>1.1299999999999999E-2</v>
      </c>
      <c r="D85">
        <f>A!D660</f>
        <v>1.1299999999999999E-2</v>
      </c>
      <c r="E85">
        <f>A!E660</f>
        <v>1.1561251372899499E-2</v>
      </c>
      <c r="F85">
        <f>A!F660</f>
        <v>1.1348E-2</v>
      </c>
      <c r="G85">
        <f>A!G660</f>
        <v>1.1378299999999999E-2</v>
      </c>
      <c r="H85">
        <f>IF(ISNUMBER(A!H660),A!H660,#N/A)</f>
        <v>1.1354851838694908E-2</v>
      </c>
    </row>
    <row r="86" spans="1:8">
      <c r="A86" t="str">
        <f>A!A661</f>
        <v>22</v>
      </c>
      <c r="B86">
        <f>A!B661</f>
        <v>1.11766E-2</v>
      </c>
      <c r="C86">
        <f>A!C661</f>
        <v>1.14E-2</v>
      </c>
      <c r="D86">
        <f>A!D661</f>
        <v>1.14E-2</v>
      </c>
      <c r="E86">
        <f>A!E661</f>
        <v>1.16000401257577E-2</v>
      </c>
      <c r="F86">
        <f>A!F661</f>
        <v>1.1383000000000001E-2</v>
      </c>
      <c r="G86">
        <f>A!G661</f>
        <v>1.1398E-2</v>
      </c>
      <c r="H86">
        <f>IF(ISNUMBER(A!H661),A!H661,#N/A)</f>
        <v>1.1403685345879941E-2</v>
      </c>
    </row>
    <row r="87" spans="1:8">
      <c r="A87" t="str">
        <f>A!A662</f>
        <v>23</v>
      </c>
      <c r="B87">
        <f>A!B662</f>
        <v>1.11764E-2</v>
      </c>
      <c r="C87">
        <f>A!C662</f>
        <v>1.15E-2</v>
      </c>
      <c r="D87">
        <f>A!D662</f>
        <v>1.15E-2</v>
      </c>
      <c r="E87">
        <f>A!E662</f>
        <v>1.16112295480341E-2</v>
      </c>
      <c r="F87">
        <f>A!F662</f>
        <v>1.1416000000000001E-2</v>
      </c>
      <c r="G87">
        <f>A!G662</f>
        <v>1.1449900000000001E-2</v>
      </c>
      <c r="H87">
        <f>IF(ISNUMBER(A!H662),A!H662,#N/A)</f>
        <v>1.1420493577569951E-2</v>
      </c>
    </row>
    <row r="88" spans="1:8">
      <c r="A88" t="str">
        <f>A!A663</f>
        <v>24</v>
      </c>
      <c r="B88">
        <f>A!B663</f>
        <v>1.1274899999999999E-2</v>
      </c>
      <c r="C88">
        <f>A!C663</f>
        <v>1.17E-2</v>
      </c>
      <c r="D88">
        <f>A!D663</f>
        <v>1.17E-2</v>
      </c>
      <c r="E88">
        <f>A!E663</f>
        <v>1.1664013823919199E-2</v>
      </c>
      <c r="F88">
        <f>A!F663</f>
        <v>1.1507E-2</v>
      </c>
      <c r="G88">
        <f>A!G663</f>
        <v>1.1461900000000001E-2</v>
      </c>
      <c r="H88">
        <f>IF(ISNUMBER(A!H663),A!H663,#N/A)</f>
        <v>1.1476604621397836E-2</v>
      </c>
    </row>
    <row r="92" spans="1:8">
      <c r="A92" t="str">
        <f>A!A667</f>
        <v>COP2</v>
      </c>
    </row>
    <row r="94" spans="1:8">
      <c r="A94">
        <f>A!A669</f>
        <v>0</v>
      </c>
      <c r="B94" t="s">
        <v>434</v>
      </c>
      <c r="C94" t="s">
        <v>435</v>
      </c>
      <c r="D94" t="s">
        <v>438</v>
      </c>
      <c r="E94" t="s">
        <v>548</v>
      </c>
      <c r="F94" t="s">
        <v>436</v>
      </c>
      <c r="G94" t="s">
        <v>437</v>
      </c>
      <c r="H94" t="str">
        <f>YourData!$J$4</f>
        <v>Tested Prg</v>
      </c>
    </row>
    <row r="95" spans="1:8">
      <c r="A95" t="str">
        <f>A!A670</f>
        <v>1</v>
      </c>
      <c r="B95">
        <f>A!B670</f>
        <v>3.5167244005337355</v>
      </c>
      <c r="C95">
        <f>A!C670</f>
        <v>3.5390382849109656</v>
      </c>
      <c r="D95">
        <f>A!D670</f>
        <v>3.5405819802909435</v>
      </c>
      <c r="E95">
        <f>A!E670</f>
        <v>3.5265759762394029</v>
      </c>
      <c r="F95">
        <f>A!F670</f>
        <v>3.5195478097032509</v>
      </c>
      <c r="G95">
        <f>A!G670</f>
        <v>3.5112000000000001</v>
      </c>
      <c r="H95">
        <f>IF(ISNUMBER(A!H670),A!H670,#N/A)</f>
        <v>3.5307177062847046</v>
      </c>
    </row>
    <row r="96" spans="1:8">
      <c r="A96" t="str">
        <f>A!A671</f>
        <v>2</v>
      </c>
      <c r="B96">
        <f>A!B671</f>
        <v>3.5130326575275128</v>
      </c>
      <c r="C96">
        <f>A!C671</f>
        <v>3.4985200825309493</v>
      </c>
      <c r="D96">
        <f>A!D671</f>
        <v>3.4954391384051333</v>
      </c>
      <c r="E96">
        <f>A!E671</f>
        <v>3.5164242682618356</v>
      </c>
      <c r="F96">
        <f>A!F671</f>
        <v>3.4904891304347823</v>
      </c>
      <c r="G96">
        <f>A!G671</f>
        <v>3.5017</v>
      </c>
      <c r="H96">
        <f>IF(ISNUMBER(A!H671),A!H671,#N/A)</f>
        <v>3.5201307637694632</v>
      </c>
    </row>
    <row r="97" spans="1:8">
      <c r="A97" t="str">
        <f>A!A672</f>
        <v>3</v>
      </c>
      <c r="B97">
        <f>A!B672</f>
        <v>3.5170021604409261</v>
      </c>
      <c r="C97">
        <f>A!C672</f>
        <v>3.5380768509840674</v>
      </c>
      <c r="D97">
        <f>A!D672</f>
        <v>3.541132144533083</v>
      </c>
      <c r="E97">
        <f>A!E672</f>
        <v>3.5248060152040739</v>
      </c>
      <c r="F97">
        <f>A!F672</f>
        <v>3.5167690127538971</v>
      </c>
      <c r="G97">
        <f>A!G672</f>
        <v>3.5190899999999998</v>
      </c>
      <c r="H97">
        <f>IF(ISNUMBER(A!H672),A!H672,#N/A)</f>
        <v>3.5288231481075227</v>
      </c>
    </row>
    <row r="98" spans="1:8">
      <c r="A98" t="str">
        <f>A!A673</f>
        <v>4</v>
      </c>
      <c r="B98">
        <f>A!B673</f>
        <v>3.5074339651245694</v>
      </c>
      <c r="C98">
        <f>A!C673</f>
        <v>3.5403394736842109</v>
      </c>
      <c r="D98">
        <f>A!D673</f>
        <v>3.5410505644402641</v>
      </c>
      <c r="E98">
        <f>A!E673</f>
        <v>3.5339372061058625</v>
      </c>
      <c r="F98">
        <f>A!F673</f>
        <v>3.515610217596973</v>
      </c>
      <c r="G98">
        <f>A!G673</f>
        <v>3.5237500000000002</v>
      </c>
      <c r="H98">
        <f>IF(ISNUMBER(A!H673),A!H673,#N/A)</f>
        <v>3.5377569750491964</v>
      </c>
    </row>
    <row r="99" spans="1:8">
      <c r="A99" t="str">
        <f>A!A674</f>
        <v>5</v>
      </c>
      <c r="B99">
        <f>A!B674</f>
        <v>3.5458372332792165</v>
      </c>
      <c r="C99">
        <f>A!C674</f>
        <v>3.5553704497907956</v>
      </c>
      <c r="D99">
        <f>A!D674</f>
        <v>3.5374667365112624</v>
      </c>
      <c r="E99">
        <f>A!E674</f>
        <v>3.5504454977813609</v>
      </c>
      <c r="F99">
        <f>A!F674</f>
        <v>3.5353535353535355</v>
      </c>
      <c r="G99">
        <f>A!G674</f>
        <v>3.4899399999999998</v>
      </c>
      <c r="H99">
        <f>IF(ISNUMBER(A!H674),A!H674,#N/A)</f>
        <v>3.5533238098751236</v>
      </c>
    </row>
    <row r="100" spans="1:8">
      <c r="A100" t="str">
        <f>A!A675</f>
        <v>6</v>
      </c>
      <c r="B100">
        <f>A!B675</f>
        <v>3.4465440573543198</v>
      </c>
      <c r="C100">
        <f>A!C675</f>
        <v>3.4113890566037739</v>
      </c>
      <c r="D100">
        <f>A!D675</f>
        <v>3.4218689799331106</v>
      </c>
      <c r="E100">
        <f>A!E675</f>
        <v>3.4670686628331642</v>
      </c>
      <c r="F100">
        <f>A!F675</f>
        <v>3.3999140893470785</v>
      </c>
      <c r="G100">
        <f>A!G675</f>
        <v>3.2949000000000002</v>
      </c>
      <c r="H100">
        <f>IF(ISNUMBER(A!H675),A!H675,#N/A)</f>
        <v>3.4667531357364885</v>
      </c>
    </row>
    <row r="101" spans="1:8">
      <c r="A101" t="str">
        <f>A!A676</f>
        <v>7</v>
      </c>
      <c r="B101">
        <f>A!B676</f>
        <v>3.2634638785124657</v>
      </c>
      <c r="C101">
        <f>A!C676</f>
        <v>3.1199875774647889</v>
      </c>
      <c r="D101">
        <f>A!D676</f>
        <v>3.1411533557046987</v>
      </c>
      <c r="E101">
        <f>A!E676</f>
        <v>3.2116219032015159</v>
      </c>
      <c r="F101">
        <f>A!F676</f>
        <v>3.1018106262986045</v>
      </c>
      <c r="G101">
        <f>A!G676</f>
        <v>3.0648</v>
      </c>
      <c r="H101">
        <f>IF(ISNUMBER(A!H676),A!H676,#N/A)</f>
        <v>3.2092837805892427</v>
      </c>
    </row>
    <row r="102" spans="1:8">
      <c r="A102" t="str">
        <f>A!A677</f>
        <v>8</v>
      </c>
      <c r="B102">
        <f>A!B677</f>
        <v>3.0790034574313938</v>
      </c>
      <c r="C102">
        <f>A!C677</f>
        <v>2.9681975771560434</v>
      </c>
      <c r="D102">
        <f>A!D677</f>
        <v>2.9516349137931037</v>
      </c>
      <c r="E102">
        <f>A!E677</f>
        <v>3.032525717329615</v>
      </c>
      <c r="F102">
        <f>A!F677</f>
        <v>2.9584131326949388</v>
      </c>
      <c r="G102">
        <f>A!G677</f>
        <v>2.9480200000000001</v>
      </c>
      <c r="H102">
        <f>IF(ISNUMBER(A!H677),A!H677,#N/A)</f>
        <v>3.0295617608324625</v>
      </c>
    </row>
    <row r="103" spans="1:8">
      <c r="A103" t="str">
        <f>A!A678</f>
        <v>9</v>
      </c>
      <c r="B103">
        <f>A!B678</f>
        <v>3.018036565759262</v>
      </c>
      <c r="C103">
        <f>A!C678</f>
        <v>2.958919871923154</v>
      </c>
      <c r="D103">
        <f>A!D678</f>
        <v>2.9729720608852395</v>
      </c>
      <c r="E103">
        <f>A!E678</f>
        <v>2.9972270040168216</v>
      </c>
      <c r="F103">
        <f>A!F678</f>
        <v>2.9581479983825316</v>
      </c>
      <c r="G103">
        <f>A!G678</f>
        <v>2.9786999999999999</v>
      </c>
      <c r="H103">
        <f>IF(ISNUMBER(A!H678),A!H678,#N/A)</f>
        <v>2.9928714920287858</v>
      </c>
    </row>
    <row r="104" spans="1:8">
      <c r="A104" t="str">
        <f>A!A679</f>
        <v>10</v>
      </c>
      <c r="B104">
        <f>A!B679</f>
        <v>2.9882039272532817</v>
      </c>
      <c r="C104">
        <f>A!C679</f>
        <v>2.990248479532164</v>
      </c>
      <c r="D104">
        <f>A!D679</f>
        <v>2.9987790181180602</v>
      </c>
      <c r="E104">
        <f>A!E679</f>
        <v>2.9868392982042709</v>
      </c>
      <c r="F104">
        <f>A!F679</f>
        <v>2.980457954994078</v>
      </c>
      <c r="G104">
        <f>A!G679</f>
        <v>2.9726499999999998</v>
      </c>
      <c r="H104">
        <f>IF(ISNUMBER(A!H679),A!H679,#N/A)</f>
        <v>2.9835844912218086</v>
      </c>
    </row>
    <row r="105" spans="1:8">
      <c r="A105" t="str">
        <f>A!A680</f>
        <v>11</v>
      </c>
      <c r="B105">
        <f>A!B680</f>
        <v>2.9739173505656709</v>
      </c>
      <c r="C105">
        <f>A!C680</f>
        <v>2.9233423882096807</v>
      </c>
      <c r="D105">
        <f>A!D680</f>
        <v>2.9380927069425904</v>
      </c>
      <c r="E105">
        <f>A!E680</f>
        <v>2.9418272625139696</v>
      </c>
      <c r="F105">
        <f>A!F680</f>
        <v>2.9061522419186652</v>
      </c>
      <c r="G105">
        <f>A!G680</f>
        <v>2.9289900000000002</v>
      </c>
      <c r="H105">
        <f>IF(ISNUMBER(A!H680),A!H680,#N/A)</f>
        <v>2.9402154957625779</v>
      </c>
    </row>
    <row r="106" spans="1:8">
      <c r="A106" t="str">
        <f>A!A681</f>
        <v>12</v>
      </c>
      <c r="B106">
        <f>A!B681</f>
        <v>2.9503932289186721</v>
      </c>
      <c r="C106">
        <f>A!C681</f>
        <v>2.9391283849918439</v>
      </c>
      <c r="D106">
        <f>A!D681</f>
        <v>2.9362633593324872</v>
      </c>
      <c r="E106">
        <f>A!E681</f>
        <v>2.9333711207380957</v>
      </c>
      <c r="F106">
        <f>A!F681</f>
        <v>2.9188509874326747</v>
      </c>
      <c r="G106">
        <f>A!G681</f>
        <v>2.9136899999999999</v>
      </c>
      <c r="H106">
        <f>IF(ISNUMBER(A!H681),A!H681,#N/A)</f>
        <v>2.9328911913734483</v>
      </c>
    </row>
    <row r="107" spans="1:8">
      <c r="A107" t="str">
        <f>A!A682</f>
        <v>13</v>
      </c>
      <c r="B107">
        <f>A!B682</f>
        <v>3.0121582169761933</v>
      </c>
      <c r="C107">
        <f>A!C682</f>
        <v>2.9716727587765561</v>
      </c>
      <c r="D107">
        <f>A!D682</f>
        <v>2.9567500452079569</v>
      </c>
      <c r="E107">
        <f>A!E682</f>
        <v>3.0266390531422998</v>
      </c>
      <c r="F107">
        <f>A!F682</f>
        <v>2.9771315640880855</v>
      </c>
      <c r="G107">
        <f>A!G682</f>
        <v>2.98563</v>
      </c>
      <c r="H107">
        <f>IF(ISNUMBER(A!H682),A!H682,#N/A)</f>
        <v>3.02419000491376</v>
      </c>
    </row>
    <row r="108" spans="1:8">
      <c r="A108" t="str">
        <f>A!A683</f>
        <v>14</v>
      </c>
      <c r="B108">
        <f>A!B683</f>
        <v>2.9638057038096233</v>
      </c>
      <c r="C108">
        <f>A!C683</f>
        <v>2.9502823479370481</v>
      </c>
      <c r="D108">
        <f>A!D683</f>
        <v>2.9472234003397513</v>
      </c>
      <c r="E108">
        <f>A!E683</f>
        <v>2.9610411367526264</v>
      </c>
      <c r="F108">
        <f>A!F683</f>
        <v>2.939034598214286</v>
      </c>
      <c r="G108">
        <f>A!G683</f>
        <v>2.9475600000000002</v>
      </c>
      <c r="H108">
        <f>IF(ISNUMBER(A!H683),A!H683,#N/A)</f>
        <v>2.9542306429469649</v>
      </c>
    </row>
    <row r="109" spans="1:8">
      <c r="A109" t="str">
        <f>A!A684</f>
        <v>15</v>
      </c>
      <c r="B109">
        <f>A!B684</f>
        <v>3.0662857428419326</v>
      </c>
      <c r="C109">
        <f>A!C684</f>
        <v>3.0143848966991214</v>
      </c>
      <c r="D109">
        <f>A!D684</f>
        <v>3.0096857295247128</v>
      </c>
      <c r="E109">
        <f>A!E684</f>
        <v>3.0486299822810534</v>
      </c>
      <c r="F109">
        <f>A!F684</f>
        <v>3.0319863403528742</v>
      </c>
      <c r="G109">
        <f>A!G684</f>
        <v>3.06724</v>
      </c>
      <c r="H109">
        <f>IF(ISNUMBER(A!H684),A!H684,#N/A)</f>
        <v>3.0417971527675647</v>
      </c>
    </row>
    <row r="110" spans="1:8">
      <c r="A110" t="str">
        <f>A!A685</f>
        <v>16</v>
      </c>
      <c r="B110">
        <f>A!B685</f>
        <v>3.0554748485423744</v>
      </c>
      <c r="C110">
        <f>A!C685</f>
        <v>3.0679647497219134</v>
      </c>
      <c r="D110">
        <f>A!D685</f>
        <v>3.0715905706371194</v>
      </c>
      <c r="E110">
        <f>A!E685</f>
        <v>3.0534240564895092</v>
      </c>
      <c r="F110">
        <f>A!F685</f>
        <v>3.0570918822479931</v>
      </c>
      <c r="G110">
        <f>A!G685</f>
        <v>3.0942799999999999</v>
      </c>
      <c r="H110">
        <f>IF(ISNUMBER(A!H685),A!H685,#N/A)</f>
        <v>3.0469458876961562</v>
      </c>
    </row>
    <row r="111" spans="1:8">
      <c r="A111" t="str">
        <f>A!A686</f>
        <v>17</v>
      </c>
      <c r="B111">
        <f>A!B686</f>
        <v>2.8958875292084452</v>
      </c>
      <c r="C111">
        <f>A!C686</f>
        <v>2.9006905831739962</v>
      </c>
      <c r="D111">
        <f>A!D686</f>
        <v>2.9182014875239926</v>
      </c>
      <c r="E111">
        <f>A!E686</f>
        <v>2.8582872347976278</v>
      </c>
      <c r="F111">
        <f>A!F686</f>
        <v>2.8672961373390562</v>
      </c>
      <c r="G111">
        <f>A!G686</f>
        <v>2.8928400000000001</v>
      </c>
      <c r="H111">
        <f>IF(ISNUMBER(A!H686),A!H686,#N/A)</f>
        <v>2.853714031993777</v>
      </c>
    </row>
    <row r="112" spans="1:8">
      <c r="A112" t="str">
        <f>A!A687</f>
        <v>18</v>
      </c>
      <c r="B112">
        <f>A!B687</f>
        <v>2.947432802239911</v>
      </c>
      <c r="C112">
        <f>A!C687</f>
        <v>2.9495597861842109</v>
      </c>
      <c r="D112">
        <f>A!D687</f>
        <v>2.9607830533596839</v>
      </c>
      <c r="E112">
        <f>A!E687</f>
        <v>2.9237586672164877</v>
      </c>
      <c r="F112">
        <f>A!F687</f>
        <v>2.929768150279235</v>
      </c>
      <c r="G112">
        <f>A!G687</f>
        <v>2.9896799999999999</v>
      </c>
      <c r="H112">
        <f>IF(ISNUMBER(A!H687),A!H687,#N/A)</f>
        <v>2.9240433938145434</v>
      </c>
    </row>
    <row r="113" spans="1:8">
      <c r="A113" t="str">
        <f>A!A688</f>
        <v>19</v>
      </c>
      <c r="B113">
        <f>A!B688</f>
        <v>3.0507663291275899</v>
      </c>
      <c r="C113">
        <f>A!C688</f>
        <v>3.0839855546995381</v>
      </c>
      <c r="D113">
        <f>A!D688</f>
        <v>3.0794215750773994</v>
      </c>
      <c r="E113">
        <f>A!E688</f>
        <v>3.0382148872698833</v>
      </c>
      <c r="F113">
        <f>A!F688</f>
        <v>3.0724966874881692</v>
      </c>
      <c r="G113">
        <f>A!G688</f>
        <v>3.12418</v>
      </c>
      <c r="H113">
        <f>IF(ISNUMBER(A!H688),A!H688,#N/A)</f>
        <v>3.0407988403834354</v>
      </c>
    </row>
    <row r="114" spans="1:8">
      <c r="A114" t="str">
        <f>A!A689</f>
        <v>20</v>
      </c>
      <c r="B114">
        <f>A!B689</f>
        <v>3.1541092773593693</v>
      </c>
      <c r="C114">
        <f>A!C689</f>
        <v>3.1851876002237556</v>
      </c>
      <c r="D114">
        <f>A!D689</f>
        <v>3.1952713885778277</v>
      </c>
      <c r="E114">
        <f>A!E689</f>
        <v>3.1442900771227995</v>
      </c>
      <c r="F114">
        <f>A!F689</f>
        <v>3.1782551347277179</v>
      </c>
      <c r="G114">
        <f>A!G689</f>
        <v>3.1865399999999999</v>
      </c>
      <c r="H114">
        <f>IF(ISNUMBER(A!H689),A!H689,#N/A)</f>
        <v>3.1495797935224736</v>
      </c>
    </row>
    <row r="115" spans="1:8">
      <c r="A115" t="str">
        <f>A!A690</f>
        <v>21</v>
      </c>
      <c r="B115">
        <f>A!B690</f>
        <v>3.1142058615432426</v>
      </c>
      <c r="C115">
        <f>A!C690</f>
        <v>3.1114893237610008</v>
      </c>
      <c r="D115">
        <f>A!D690</f>
        <v>3.1094086956521743</v>
      </c>
      <c r="E115">
        <f>A!E690</f>
        <v>3.1082574241834724</v>
      </c>
      <c r="F115">
        <f>A!F690</f>
        <v>3.1019093627789278</v>
      </c>
      <c r="G115">
        <f>A!G690</f>
        <v>3.1154799999999998</v>
      </c>
      <c r="H115">
        <f>IF(ISNUMBER(A!H690),A!H690,#N/A)</f>
        <v>3.1150926603218907</v>
      </c>
    </row>
    <row r="116" spans="1:8">
      <c r="A116" t="str">
        <f>A!A691</f>
        <v>22</v>
      </c>
      <c r="B116">
        <f>A!B691</f>
        <v>3.1301661033005939</v>
      </c>
      <c r="C116">
        <f>A!C691</f>
        <v>3.1440248579545456</v>
      </c>
      <c r="D116">
        <f>A!D691</f>
        <v>3.1466249644718145</v>
      </c>
      <c r="E116">
        <f>A!E691</f>
        <v>3.1285058493498483</v>
      </c>
      <c r="F116">
        <f>A!F691</f>
        <v>3.131640808650682</v>
      </c>
      <c r="G116">
        <f>A!G691</f>
        <v>3.1475300000000002</v>
      </c>
      <c r="H116">
        <f>IF(ISNUMBER(A!H691),A!H691,#N/A)</f>
        <v>3.1364561472684622</v>
      </c>
    </row>
    <row r="117" spans="1:8">
      <c r="A117" t="str">
        <f>A!A692</f>
        <v>23</v>
      </c>
      <c r="B117">
        <f>A!B692</f>
        <v>3.1891964832623403</v>
      </c>
      <c r="C117">
        <f>A!C692</f>
        <v>3.1825922316043429</v>
      </c>
      <c r="D117">
        <f>A!D692</f>
        <v>3.1849681071945923</v>
      </c>
      <c r="E117">
        <f>A!E692</f>
        <v>3.1612418154987019</v>
      </c>
      <c r="F117">
        <f>A!F692</f>
        <v>3.168314444176513</v>
      </c>
      <c r="G117">
        <f>A!G692</f>
        <v>3.1734</v>
      </c>
      <c r="H117">
        <f>IF(ISNUMBER(A!H692),A!H692,#N/A)</f>
        <v>3.1700963825245072</v>
      </c>
    </row>
    <row r="118" spans="1:8">
      <c r="A118" t="str">
        <f>A!A693</f>
        <v>24</v>
      </c>
      <c r="B118">
        <f>A!B693</f>
        <v>3.1938117507664052</v>
      </c>
      <c r="C118">
        <f>A!C693</f>
        <v>3.2014013296011199</v>
      </c>
      <c r="D118">
        <f>A!D693</f>
        <v>3.2083750174947516</v>
      </c>
      <c r="E118">
        <f>A!E693</f>
        <v>3.1782961448110889</v>
      </c>
      <c r="F118">
        <f>A!F693</f>
        <v>3.1774385881230627</v>
      </c>
      <c r="G118">
        <f>A!G693</f>
        <v>3.2032699999999998</v>
      </c>
      <c r="H118">
        <f>IF(ISNUMBER(A!H693),A!H693,#N/A)</f>
        <v>3.1878486910151937</v>
      </c>
    </row>
    <row r="119" spans="1:8">
      <c r="A119">
        <f>A!A694</f>
        <v>0</v>
      </c>
      <c r="B119">
        <f>A!B694</f>
        <v>0</v>
      </c>
      <c r="C119">
        <f>A!C694</f>
        <v>0</v>
      </c>
      <c r="D119">
        <f>A!D694</f>
        <v>0</v>
      </c>
      <c r="E119">
        <f>A!E694</f>
        <v>0</v>
      </c>
      <c r="F119">
        <f>A!F694</f>
        <v>0</v>
      </c>
      <c r="G119">
        <f>A!G694</f>
        <v>0</v>
      </c>
    </row>
    <row r="120" spans="1:8">
      <c r="A120">
        <f>A!A695</f>
        <v>0</v>
      </c>
      <c r="B120">
        <f>A!B695</f>
        <v>0</v>
      </c>
      <c r="C120">
        <f>A!C695</f>
        <v>0</v>
      </c>
      <c r="D120">
        <f>A!D695</f>
        <v>0</v>
      </c>
      <c r="E120">
        <f>A!E695</f>
        <v>0</v>
      </c>
      <c r="F120">
        <f>A!F695</f>
        <v>0</v>
      </c>
      <c r="G120">
        <f>A!G695</f>
        <v>0</v>
      </c>
    </row>
    <row r="121" spans="1:8">
      <c r="A121">
        <f>A!A696</f>
        <v>0</v>
      </c>
      <c r="B121">
        <f>A!B696</f>
        <v>0</v>
      </c>
      <c r="C121">
        <f>A!C696</f>
        <v>0</v>
      </c>
      <c r="D121">
        <f>A!D696</f>
        <v>0</v>
      </c>
      <c r="E121">
        <f>A!E696</f>
        <v>0</v>
      </c>
      <c r="F121">
        <f>A!F696</f>
        <v>0</v>
      </c>
      <c r="G121">
        <f>A!G696</f>
        <v>0</v>
      </c>
    </row>
    <row r="122" spans="1:8">
      <c r="A122" t="str">
        <f>A!A697</f>
        <v>ODB (°C)</v>
      </c>
      <c r="B122">
        <f>A!B697</f>
        <v>0</v>
      </c>
      <c r="C122">
        <f>A!C697</f>
        <v>0</v>
      </c>
      <c r="D122">
        <f>A!D697</f>
        <v>0</v>
      </c>
      <c r="E122">
        <f>A!E697</f>
        <v>0</v>
      </c>
      <c r="F122">
        <f>A!F697</f>
        <v>0</v>
      </c>
      <c r="G122">
        <f>A!G697</f>
        <v>0</v>
      </c>
    </row>
    <row r="123" spans="1:8">
      <c r="A123">
        <f>A!A698</f>
        <v>0</v>
      </c>
      <c r="E123">
        <f>A!E698</f>
        <v>0</v>
      </c>
      <c r="F123">
        <f>A!F698</f>
        <v>0</v>
      </c>
      <c r="G123">
        <f>A!G698</f>
        <v>0</v>
      </c>
    </row>
    <row r="124" spans="1:8">
      <c r="A124">
        <f>A!A699</f>
        <v>0</v>
      </c>
      <c r="B124" t="s">
        <v>434</v>
      </c>
      <c r="C124" t="s">
        <v>435</v>
      </c>
      <c r="D124" t="s">
        <v>438</v>
      </c>
      <c r="E124" t="s">
        <v>548</v>
      </c>
      <c r="F124" t="s">
        <v>436</v>
      </c>
      <c r="G124" t="s">
        <v>437</v>
      </c>
      <c r="H124" t="str">
        <f>YourData!$J$4</f>
        <v>Tested Prg</v>
      </c>
    </row>
    <row r="125" spans="1:8">
      <c r="A125" t="str">
        <f>A!A700</f>
        <v>1</v>
      </c>
      <c r="B125">
        <f>A!B700</f>
        <v>18.05</v>
      </c>
      <c r="C125">
        <f>A!C700</f>
        <v>17.777777777777779</v>
      </c>
      <c r="D125">
        <f>A!D700</f>
        <v>17.777777777777779</v>
      </c>
      <c r="E125">
        <f>A!E700</f>
        <v>17.987500000000001</v>
      </c>
      <c r="F125">
        <f>A!F700</f>
        <v>17.8</v>
      </c>
      <c r="G125">
        <f>A!G700</f>
        <v>17.8</v>
      </c>
      <c r="H125">
        <f>IF(ISNUMBER(A!H700),A!H700,#N/A)</f>
        <v>17.987500000000001</v>
      </c>
    </row>
    <row r="126" spans="1:8">
      <c r="A126" t="str">
        <f>A!A701</f>
        <v>2</v>
      </c>
      <c r="B126">
        <f>A!B701</f>
        <v>18.05</v>
      </c>
      <c r="C126">
        <f>A!C701</f>
        <v>18.333333333333332</v>
      </c>
      <c r="D126">
        <f>A!D701</f>
        <v>18.333333333333332</v>
      </c>
      <c r="E126">
        <f>A!E701</f>
        <v>18.112500000000001</v>
      </c>
      <c r="F126">
        <f>A!F701</f>
        <v>18.3</v>
      </c>
      <c r="G126">
        <f>A!G701</f>
        <v>18.3</v>
      </c>
      <c r="H126">
        <f>IF(ISNUMBER(A!H701),A!H701,#N/A)</f>
        <v>18.112500000000001</v>
      </c>
    </row>
    <row r="127" spans="1:8">
      <c r="A127" t="str">
        <f>A!A702</f>
        <v>3</v>
      </c>
      <c r="B127">
        <f>A!B702</f>
        <v>18.05</v>
      </c>
      <c r="C127">
        <f>A!C702</f>
        <v>17.777777777777779</v>
      </c>
      <c r="D127">
        <f>A!D702</f>
        <v>17.777777777777779</v>
      </c>
      <c r="E127">
        <f>A!E702</f>
        <v>17.987500000000001</v>
      </c>
      <c r="F127">
        <f>A!F702</f>
        <v>17.8</v>
      </c>
      <c r="G127">
        <f>A!G702</f>
        <v>17.8</v>
      </c>
      <c r="H127">
        <f>IF(ISNUMBER(A!H702),A!H702,#N/A)</f>
        <v>17.987500000000001</v>
      </c>
    </row>
    <row r="128" spans="1:8">
      <c r="A128" t="str">
        <f>A!A703</f>
        <v>4</v>
      </c>
      <c r="B128">
        <f>A!B703</f>
        <v>17.8</v>
      </c>
      <c r="C128">
        <f>A!C703</f>
        <v>17.777777777777779</v>
      </c>
      <c r="D128">
        <f>A!D703</f>
        <v>17.777777777777779</v>
      </c>
      <c r="E128">
        <f>A!E703</f>
        <v>17.8</v>
      </c>
      <c r="F128">
        <f>A!F703</f>
        <v>17.8</v>
      </c>
      <c r="G128">
        <f>A!G703</f>
        <v>17.8</v>
      </c>
      <c r="H128">
        <f>IF(ISNUMBER(A!H703),A!H703,#N/A)</f>
        <v>17.8</v>
      </c>
    </row>
    <row r="129" spans="1:8">
      <c r="A129" t="str">
        <f>A!A704</f>
        <v>5</v>
      </c>
      <c r="B129">
        <f>A!B704</f>
        <v>17.5</v>
      </c>
      <c r="C129">
        <f>A!C704</f>
        <v>17.222222222222221</v>
      </c>
      <c r="D129">
        <f>A!D704</f>
        <v>17.222222222222221</v>
      </c>
      <c r="E129">
        <f>A!E704</f>
        <v>17.425000000000001</v>
      </c>
      <c r="F129">
        <f>A!F704</f>
        <v>17.2</v>
      </c>
      <c r="G129">
        <f>A!G704</f>
        <v>17.2</v>
      </c>
      <c r="H129">
        <f>IF(ISNUMBER(A!H704),A!H704,#N/A)</f>
        <v>17.425000000000001</v>
      </c>
    </row>
    <row r="130" spans="1:8">
      <c r="A130" t="str">
        <f>A!A705</f>
        <v>6</v>
      </c>
      <c r="B130">
        <f>A!B705</f>
        <v>18.3</v>
      </c>
      <c r="C130">
        <f>A!C705</f>
        <v>19.444444444444446</v>
      </c>
      <c r="D130">
        <f>A!D705</f>
        <v>19.444444444444446</v>
      </c>
      <c r="E130">
        <f>A!E705</f>
        <v>18.574999999999999</v>
      </c>
      <c r="F130">
        <f>A!F705</f>
        <v>19.399999999999999</v>
      </c>
      <c r="G130">
        <f>A!G705</f>
        <v>19.399999999999999</v>
      </c>
      <c r="H130">
        <f>IF(ISNUMBER(A!H705),A!H705,#N/A)</f>
        <v>18.574999999999996</v>
      </c>
    </row>
    <row r="131" spans="1:8">
      <c r="A131" t="str">
        <f>A!A706</f>
        <v>7</v>
      </c>
      <c r="B131">
        <f>A!B706</f>
        <v>22.2</v>
      </c>
      <c r="C131">
        <f>A!C706</f>
        <v>25</v>
      </c>
      <c r="D131">
        <f>A!D706</f>
        <v>25</v>
      </c>
      <c r="E131">
        <f>A!E706</f>
        <v>22.9</v>
      </c>
      <c r="F131">
        <f>A!F706</f>
        <v>25</v>
      </c>
      <c r="G131">
        <f>A!G706</f>
        <v>25</v>
      </c>
      <c r="H131">
        <f>IF(ISNUMBER(A!H706),A!H706,#N/A)</f>
        <v>22.9</v>
      </c>
    </row>
    <row r="132" spans="1:8">
      <c r="A132" t="str">
        <f>A!A707</f>
        <v>8</v>
      </c>
      <c r="B132">
        <f>A!B707</f>
        <v>26.1</v>
      </c>
      <c r="C132">
        <f>A!C707</f>
        <v>27.222222222222221</v>
      </c>
      <c r="D132">
        <f>A!D707</f>
        <v>27.222222222222221</v>
      </c>
      <c r="E132">
        <f>A!E707</f>
        <v>26.375</v>
      </c>
      <c r="F132">
        <f>A!F707</f>
        <v>27.2</v>
      </c>
      <c r="G132">
        <f>A!G707</f>
        <v>27.2</v>
      </c>
      <c r="H132">
        <f>IF(ISNUMBER(A!H707),A!H707,#N/A)</f>
        <v>26.375000000000004</v>
      </c>
    </row>
    <row r="133" spans="1:8">
      <c r="A133" t="str">
        <f>A!A708</f>
        <v>9</v>
      </c>
      <c r="B133">
        <f>A!B708</f>
        <v>28.05</v>
      </c>
      <c r="C133">
        <f>A!C708</f>
        <v>28.888888888888886</v>
      </c>
      <c r="D133">
        <f>A!D708</f>
        <v>28.888888888888886</v>
      </c>
      <c r="E133">
        <f>A!E708</f>
        <v>28.262499999999999</v>
      </c>
      <c r="F133">
        <f>A!F708</f>
        <v>28.9</v>
      </c>
      <c r="G133">
        <f>A!G708</f>
        <v>28.9</v>
      </c>
      <c r="H133">
        <f>IF(ISNUMBER(A!H708),A!H708,#N/A)</f>
        <v>28.262499999999996</v>
      </c>
    </row>
    <row r="134" spans="1:8">
      <c r="A134" t="str">
        <f>A!A709</f>
        <v>10</v>
      </c>
      <c r="B134">
        <f>A!B709</f>
        <v>28.9</v>
      </c>
      <c r="C134">
        <f>A!C709</f>
        <v>28.888888888888886</v>
      </c>
      <c r="D134">
        <f>A!D709</f>
        <v>28.888888888888886</v>
      </c>
      <c r="E134">
        <f>A!E709</f>
        <v>28.9</v>
      </c>
      <c r="F134">
        <f>A!F709</f>
        <v>28.9</v>
      </c>
      <c r="G134">
        <f>A!G709</f>
        <v>28.9</v>
      </c>
      <c r="H134">
        <f>IF(ISNUMBER(A!H709),A!H709,#N/A)</f>
        <v>28.9</v>
      </c>
    </row>
    <row r="135" spans="1:8">
      <c r="A135" t="str">
        <f>A!A710</f>
        <v>11</v>
      </c>
      <c r="B135">
        <f>A!B710</f>
        <v>30</v>
      </c>
      <c r="C135">
        <f>A!C710</f>
        <v>31.111111111111111</v>
      </c>
      <c r="D135">
        <f>A!D710</f>
        <v>31.111111111111111</v>
      </c>
      <c r="E135">
        <f>A!E710</f>
        <v>30.274999999999999</v>
      </c>
      <c r="F135">
        <f>A!F710</f>
        <v>31.1</v>
      </c>
      <c r="G135">
        <f>A!G710</f>
        <v>31.1</v>
      </c>
      <c r="H135">
        <f>IF(ISNUMBER(A!H710),A!H710,#N/A)</f>
        <v>30.274999999999999</v>
      </c>
    </row>
    <row r="136" spans="1:8">
      <c r="A136" t="str">
        <f>A!A711</f>
        <v>12</v>
      </c>
      <c r="B136">
        <f>A!B711</f>
        <v>30.85</v>
      </c>
      <c r="C136">
        <f>A!C711</f>
        <v>30.555555555555557</v>
      </c>
      <c r="D136">
        <f>A!D711</f>
        <v>30.555555555555557</v>
      </c>
      <c r="E136">
        <f>A!E711</f>
        <v>30.787500000000001</v>
      </c>
      <c r="F136">
        <f>A!F711</f>
        <v>30.6</v>
      </c>
      <c r="G136">
        <f>A!G711</f>
        <v>30.6</v>
      </c>
      <c r="H136">
        <f>IF(ISNUMBER(A!H711),A!H711,#N/A)</f>
        <v>30.787500000000001</v>
      </c>
    </row>
    <row r="137" spans="1:8">
      <c r="A137" t="str">
        <f>A!A712</f>
        <v>13</v>
      </c>
      <c r="B137">
        <f>A!B712</f>
        <v>30.85</v>
      </c>
      <c r="C137">
        <f>A!C712</f>
        <v>31.111111111111111</v>
      </c>
      <c r="D137">
        <f>A!D712</f>
        <v>31.111111111111111</v>
      </c>
      <c r="E137">
        <f>A!E712</f>
        <v>30.912500000000001</v>
      </c>
      <c r="F137">
        <f>A!F712</f>
        <v>31.1</v>
      </c>
      <c r="G137">
        <f>A!G712</f>
        <v>31.1</v>
      </c>
      <c r="H137">
        <f>IF(ISNUMBER(A!H712),A!H712,#N/A)</f>
        <v>30.912500000000001</v>
      </c>
    </row>
    <row r="138" spans="1:8">
      <c r="A138" t="str">
        <f>A!A713</f>
        <v>14</v>
      </c>
      <c r="B138">
        <f>A!B713</f>
        <v>31.4</v>
      </c>
      <c r="C138">
        <f>A!C713</f>
        <v>31.666666666666664</v>
      </c>
      <c r="D138">
        <f>A!D713</f>
        <v>31.666666666666664</v>
      </c>
      <c r="E138">
        <f>A!E713</f>
        <v>31.475000000000001</v>
      </c>
      <c r="F138">
        <f>A!F713</f>
        <v>31.7</v>
      </c>
      <c r="G138">
        <f>A!G713</f>
        <v>31.7</v>
      </c>
      <c r="H138">
        <f>IF(ISNUMBER(A!H713),A!H713,#N/A)</f>
        <v>31.475000000000001</v>
      </c>
    </row>
    <row r="139" spans="1:8">
      <c r="A139" t="str">
        <f>A!A714</f>
        <v>15</v>
      </c>
      <c r="B139">
        <f>A!B714</f>
        <v>31.95</v>
      </c>
      <c r="C139">
        <f>A!C714</f>
        <v>32.222222222222221</v>
      </c>
      <c r="D139">
        <f>A!D714</f>
        <v>32.222222222222221</v>
      </c>
      <c r="E139">
        <f>A!E714</f>
        <v>32.012500000000003</v>
      </c>
      <c r="F139">
        <f>A!F714</f>
        <v>32.200000000000003</v>
      </c>
      <c r="G139">
        <f>A!G714</f>
        <v>32.200000000000003</v>
      </c>
      <c r="H139">
        <f>IF(ISNUMBER(A!H714),A!H714,#N/A)</f>
        <v>32.012500000000003</v>
      </c>
    </row>
    <row r="140" spans="1:8">
      <c r="A140" t="str">
        <f>A!A715</f>
        <v>16</v>
      </c>
      <c r="B140">
        <f>A!B715</f>
        <v>32.200000000000003</v>
      </c>
      <c r="C140">
        <f>A!C715</f>
        <v>32.222222222222221</v>
      </c>
      <c r="D140">
        <f>A!D715</f>
        <v>32.222222222222221</v>
      </c>
      <c r="E140">
        <f>A!E715</f>
        <v>32.200000000000003</v>
      </c>
      <c r="F140">
        <f>A!F715</f>
        <v>32.200000000000003</v>
      </c>
      <c r="G140">
        <f>A!G715</f>
        <v>32.200000000000003</v>
      </c>
      <c r="H140">
        <f>IF(ISNUMBER(A!H715),A!H715,#N/A)</f>
        <v>32.200000000000003</v>
      </c>
    </row>
    <row r="141" spans="1:8">
      <c r="A141" t="str">
        <f>A!A716</f>
        <v>17</v>
      </c>
      <c r="B141">
        <f>A!B716</f>
        <v>31.95</v>
      </c>
      <c r="C141">
        <f>A!C716</f>
        <v>31.666666666666664</v>
      </c>
      <c r="D141">
        <f>A!D716</f>
        <v>31.666666666666664</v>
      </c>
      <c r="E141">
        <f>A!E716</f>
        <v>31.887499999999999</v>
      </c>
      <c r="F141">
        <f>A!F716</f>
        <v>31.7</v>
      </c>
      <c r="G141">
        <f>A!G716</f>
        <v>31.7</v>
      </c>
      <c r="H141">
        <f>IF(ISNUMBER(A!H716),A!H716,#N/A)</f>
        <v>31.887500000000003</v>
      </c>
    </row>
    <row r="142" spans="1:8">
      <c r="A142" t="str">
        <f>A!A717</f>
        <v>18</v>
      </c>
      <c r="B142">
        <f>A!B717</f>
        <v>31.4</v>
      </c>
      <c r="C142">
        <f>A!C717</f>
        <v>31.111111111111111</v>
      </c>
      <c r="D142">
        <f>A!D717</f>
        <v>31.111111111111111</v>
      </c>
      <c r="E142">
        <f>A!E717</f>
        <v>31.324999999999999</v>
      </c>
      <c r="F142">
        <f>A!F717</f>
        <v>31.1</v>
      </c>
      <c r="G142">
        <f>A!G717</f>
        <v>31.1</v>
      </c>
      <c r="H142">
        <f>IF(ISNUMBER(A!H717),A!H717,#N/A)</f>
        <v>31.325000000000003</v>
      </c>
    </row>
    <row r="143" spans="1:8">
      <c r="A143" t="str">
        <f>A!A718</f>
        <v>19</v>
      </c>
      <c r="B143">
        <f>A!B718</f>
        <v>29.7</v>
      </c>
      <c r="C143">
        <f>A!C718</f>
        <v>28.333333333333332</v>
      </c>
      <c r="D143">
        <f>A!D718</f>
        <v>28.333333333333332</v>
      </c>
      <c r="E143">
        <f>A!E718</f>
        <v>29.35</v>
      </c>
      <c r="F143">
        <f>A!F718</f>
        <v>28.3</v>
      </c>
      <c r="G143">
        <f>A!G718</f>
        <v>28.3</v>
      </c>
      <c r="H143">
        <f>IF(ISNUMBER(A!H718),A!H718,#N/A)</f>
        <v>29.35</v>
      </c>
    </row>
    <row r="144" spans="1:8">
      <c r="A144" t="str">
        <f>A!A719</f>
        <v>20</v>
      </c>
      <c r="B144">
        <f>A!B719</f>
        <v>27.75</v>
      </c>
      <c r="C144">
        <f>A!C719</f>
        <v>27.222222222222221</v>
      </c>
      <c r="D144">
        <f>A!D719</f>
        <v>27.222222222222221</v>
      </c>
      <c r="E144">
        <f>A!E719</f>
        <v>27.612500000000001</v>
      </c>
      <c r="F144">
        <f>A!F719</f>
        <v>27.2</v>
      </c>
      <c r="G144">
        <f>A!G719</f>
        <v>27.2</v>
      </c>
      <c r="H144">
        <f>IF(ISNUMBER(A!H719),A!H719,#N/A)</f>
        <v>27.612500000000001</v>
      </c>
    </row>
    <row r="145" spans="1:16">
      <c r="A145" t="str">
        <f>A!A720</f>
        <v>21</v>
      </c>
      <c r="B145">
        <f>A!B720</f>
        <v>27.2</v>
      </c>
      <c r="C145">
        <f>A!C720</f>
        <v>27.222222222222221</v>
      </c>
      <c r="D145">
        <f>A!D720</f>
        <v>27.222222222222221</v>
      </c>
      <c r="E145">
        <f>A!E720</f>
        <v>27.2</v>
      </c>
      <c r="F145">
        <f>A!F720</f>
        <v>27.2</v>
      </c>
      <c r="G145">
        <f>A!G720</f>
        <v>27.2</v>
      </c>
      <c r="H145">
        <f>IF(ISNUMBER(A!H720),A!H720,#N/A)</f>
        <v>27.2</v>
      </c>
    </row>
    <row r="146" spans="1:16">
      <c r="A146" t="str">
        <f>A!A721</f>
        <v>22</v>
      </c>
      <c r="B146">
        <f>A!B721</f>
        <v>26.95</v>
      </c>
      <c r="C146">
        <f>A!C721</f>
        <v>26.666666666666668</v>
      </c>
      <c r="D146">
        <f>A!D721</f>
        <v>26.666666666666668</v>
      </c>
      <c r="E146">
        <f>A!E721</f>
        <v>26.887499999999999</v>
      </c>
      <c r="F146">
        <f>A!F721</f>
        <v>26.7</v>
      </c>
      <c r="G146">
        <f>A!G721</f>
        <v>26.7</v>
      </c>
      <c r="H146">
        <f>IF(ISNUMBER(A!H721),A!H721,#N/A)</f>
        <v>26.887499999999999</v>
      </c>
    </row>
    <row r="147" spans="1:16">
      <c r="A147" t="str">
        <f>A!A722</f>
        <v>23</v>
      </c>
      <c r="B147">
        <f>A!B722</f>
        <v>26.4</v>
      </c>
      <c r="C147">
        <f>A!C722</f>
        <v>26.111111111111114</v>
      </c>
      <c r="D147">
        <f>A!D722</f>
        <v>26.111111111111114</v>
      </c>
      <c r="E147">
        <f>A!E722</f>
        <v>26.324999999999999</v>
      </c>
      <c r="F147">
        <f>A!F722</f>
        <v>26.1</v>
      </c>
      <c r="G147">
        <f>A!G722</f>
        <v>26.1</v>
      </c>
      <c r="H147">
        <f>IF(ISNUMBER(A!H722),A!H722,#N/A)</f>
        <v>26.325000000000003</v>
      </c>
    </row>
    <row r="148" spans="1:16">
      <c r="A148" t="str">
        <f>A!A723</f>
        <v>24</v>
      </c>
      <c r="B148">
        <f>A!B723</f>
        <v>26.1</v>
      </c>
      <c r="C148">
        <f>A!C723</f>
        <v>26.111111111111114</v>
      </c>
      <c r="D148">
        <f>A!D723</f>
        <v>26.111111111111114</v>
      </c>
      <c r="E148">
        <f>A!E723</f>
        <v>26.1</v>
      </c>
      <c r="F148">
        <f>A!F723</f>
        <v>26.1</v>
      </c>
      <c r="G148">
        <f>A!G723</f>
        <v>26.1</v>
      </c>
      <c r="H148">
        <f>IF(ISNUMBER(A!H723),A!H723,#N/A)</f>
        <v>26.1</v>
      </c>
    </row>
    <row r="149" spans="1:16">
      <c r="A149">
        <f>A!A724</f>
        <v>0</v>
      </c>
      <c r="B149">
        <f>A!B724</f>
        <v>0</v>
      </c>
      <c r="C149">
        <f>A!C724</f>
        <v>0</v>
      </c>
      <c r="D149">
        <f>A!D724</f>
        <v>0</v>
      </c>
      <c r="E149">
        <f>A!E724</f>
        <v>0</v>
      </c>
      <c r="F149">
        <f>A!F724</f>
        <v>0</v>
      </c>
      <c r="G149">
        <f>A!G724</f>
        <v>0</v>
      </c>
    </row>
    <row r="150" spans="1:16">
      <c r="A150">
        <f>A!A725</f>
        <v>0</v>
      </c>
      <c r="B150">
        <f>A!B725</f>
        <v>0</v>
      </c>
      <c r="C150">
        <f>A!C725</f>
        <v>0</v>
      </c>
      <c r="D150">
        <f>A!D725</f>
        <v>0</v>
      </c>
      <c r="E150">
        <f>A!E725</f>
        <v>0</v>
      </c>
      <c r="F150">
        <f>A!F725</f>
        <v>0</v>
      </c>
      <c r="G150">
        <f>A!G725</f>
        <v>0</v>
      </c>
    </row>
    <row r="151" spans="1:16">
      <c r="A151">
        <f>A!A726</f>
        <v>0</v>
      </c>
      <c r="B151">
        <f>A!B726</f>
        <v>0</v>
      </c>
      <c r="C151">
        <f>A!C726</f>
        <v>0</v>
      </c>
      <c r="D151">
        <f>A!D726</f>
        <v>0</v>
      </c>
      <c r="E151">
        <f>A!E726</f>
        <v>0</v>
      </c>
      <c r="F151">
        <f>A!F726</f>
        <v>0</v>
      </c>
      <c r="G151">
        <f>A!G726</f>
        <v>0</v>
      </c>
    </row>
    <row r="152" spans="1:16">
      <c r="A152" t="str">
        <f>A!A727</f>
        <v>EDB (°C)</v>
      </c>
      <c r="B152">
        <f>A!B727</f>
        <v>0</v>
      </c>
      <c r="C152">
        <f>A!C727</f>
        <v>0</v>
      </c>
      <c r="D152">
        <f>A!D727</f>
        <v>0</v>
      </c>
      <c r="E152">
        <f>A!E727</f>
        <v>0</v>
      </c>
      <c r="F152">
        <f>A!F727</f>
        <v>0</v>
      </c>
      <c r="G152">
        <f>A!G727</f>
        <v>0</v>
      </c>
    </row>
    <row r="153" spans="1:16">
      <c r="A153">
        <f>A!A728</f>
        <v>0</v>
      </c>
      <c r="B153">
        <f>A!B728</f>
        <v>0</v>
      </c>
      <c r="C153">
        <f>A!C728</f>
        <v>0</v>
      </c>
      <c r="D153">
        <f>A!D728</f>
        <v>0</v>
      </c>
      <c r="E153">
        <f>A!E728</f>
        <v>0</v>
      </c>
      <c r="F153">
        <f>A!F728</f>
        <v>0</v>
      </c>
      <c r="G153">
        <f>A!G728</f>
        <v>0</v>
      </c>
      <c r="I153" t="s">
        <v>151</v>
      </c>
    </row>
    <row r="154" spans="1:16">
      <c r="A154">
        <f>A!A729</f>
        <v>0</v>
      </c>
      <c r="B154" t="s">
        <v>434</v>
      </c>
      <c r="C154" t="s">
        <v>435</v>
      </c>
      <c r="D154" t="s">
        <v>438</v>
      </c>
      <c r="E154" t="s">
        <v>548</v>
      </c>
      <c r="F154" t="s">
        <v>436</v>
      </c>
      <c r="G154" t="s">
        <v>437</v>
      </c>
      <c r="H154" t="str">
        <f>YourData!$J$4</f>
        <v>Tested Prg</v>
      </c>
      <c r="I154" t="s">
        <v>434</v>
      </c>
      <c r="J154" t="s">
        <v>435</v>
      </c>
      <c r="K154" t="s">
        <v>438</v>
      </c>
      <c r="L154" t="s">
        <v>548</v>
      </c>
      <c r="M154" t="s">
        <v>436</v>
      </c>
      <c r="N154" t="s">
        <v>437</v>
      </c>
      <c r="O154" t="str">
        <f>YourData!$J$4</f>
        <v>Tested Prg</v>
      </c>
      <c r="P154" s="94"/>
    </row>
    <row r="155" spans="1:16">
      <c r="A155" t="str">
        <f>A!A730</f>
        <v>1</v>
      </c>
      <c r="B155">
        <f>A!B730</f>
        <v>23.4068</v>
      </c>
      <c r="C155">
        <f>A!C730</f>
        <v>23.833333333333336</v>
      </c>
      <c r="D155">
        <f>A!D730</f>
        <v>23.833333333333336</v>
      </c>
      <c r="E155">
        <f>A!E730</f>
        <v>23.945297698778202</v>
      </c>
      <c r="F155">
        <f>A!F730</f>
        <v>23.92</v>
      </c>
      <c r="G155">
        <f>A!G730</f>
        <v>23.936699999999998</v>
      </c>
      <c r="H155">
        <f>IF(ISNUMBER(A!H730),A!H730,#N/A)</f>
        <v>21.978748659577015</v>
      </c>
      <c r="I155" s="94">
        <f>A!B760</f>
        <v>16.964099999999998</v>
      </c>
      <c r="J155" s="94">
        <f>A!C760</f>
        <v>17.34</v>
      </c>
      <c r="K155" s="94">
        <f>A!D760</f>
        <v>17.34</v>
      </c>
      <c r="L155" s="94" t="str">
        <f>A!E760</f>
        <v/>
      </c>
      <c r="M155" s="94">
        <f>A!F760</f>
        <v>17.155000000000001</v>
      </c>
      <c r="N155" s="94">
        <f>A!G760</f>
        <v>17.304200000000002</v>
      </c>
      <c r="O155" s="94">
        <f>IF(ISNUMBER(A!H760),A!H760,#N/A)</f>
        <v>16.316035878841209</v>
      </c>
      <c r="P155" s="94"/>
    </row>
    <row r="156" spans="1:16">
      <c r="A156" t="str">
        <f>A!A731</f>
        <v>2</v>
      </c>
      <c r="B156">
        <f>A!B731</f>
        <v>23.3748</v>
      </c>
      <c r="C156">
        <f>A!C731</f>
        <v>23.944444444444439</v>
      </c>
      <c r="D156">
        <f>A!D731</f>
        <v>23.944444444444439</v>
      </c>
      <c r="E156">
        <f>A!E731</f>
        <v>23.963837320648601</v>
      </c>
      <c r="F156">
        <f>A!F731</f>
        <v>24</v>
      </c>
      <c r="G156">
        <f>A!G731</f>
        <v>23.936699999999998</v>
      </c>
      <c r="H156">
        <f>IF(ISNUMBER(A!H731),A!H731,#N/A)</f>
        <v>21.978919181019346</v>
      </c>
      <c r="I156" s="94">
        <f>A!B761</f>
        <v>16.904599999999999</v>
      </c>
      <c r="J156" s="94">
        <f>A!C761</f>
        <v>17.29</v>
      </c>
      <c r="K156" s="94">
        <f>A!D761</f>
        <v>17.29</v>
      </c>
      <c r="L156" s="94" t="str">
        <f>A!E761</f>
        <v/>
      </c>
      <c r="M156" s="94">
        <f>A!F761</f>
        <v>17.238</v>
      </c>
      <c r="N156" s="94">
        <f>A!G761</f>
        <v>17.309999999999999</v>
      </c>
      <c r="O156" s="94">
        <f>IF(ISNUMBER(A!H761),A!H761,#N/A)</f>
        <v>16.288136740038141</v>
      </c>
      <c r="P156" s="94"/>
    </row>
    <row r="157" spans="1:16">
      <c r="A157" t="str">
        <f>A!A732</f>
        <v>3</v>
      </c>
      <c r="B157">
        <f>A!B732</f>
        <v>23.383299999999998</v>
      </c>
      <c r="C157">
        <f>A!C732</f>
        <v>23.833333333333336</v>
      </c>
      <c r="D157">
        <f>A!D732</f>
        <v>23.833333333333336</v>
      </c>
      <c r="E157">
        <f>A!E732</f>
        <v>23.9453225037416</v>
      </c>
      <c r="F157">
        <f>A!F732</f>
        <v>23.92</v>
      </c>
      <c r="G157">
        <f>A!G732</f>
        <v>23.895800000000001</v>
      </c>
      <c r="H157">
        <f>IF(ISNUMBER(A!H732),A!H732,#N/A)</f>
        <v>21.979205045805486</v>
      </c>
      <c r="I157" s="94">
        <f>A!B762</f>
        <v>16.941800000000001</v>
      </c>
      <c r="J157" s="94">
        <f>A!C762</f>
        <v>17.34</v>
      </c>
      <c r="K157" s="94">
        <f>A!D762</f>
        <v>17.37</v>
      </c>
      <c r="L157" s="94" t="str">
        <f>A!E762</f>
        <v/>
      </c>
      <c r="M157" s="94">
        <f>A!F762</f>
        <v>17.12</v>
      </c>
      <c r="N157" s="94">
        <f>A!G762</f>
        <v>17.236699999999999</v>
      </c>
      <c r="O157" s="94">
        <f>IF(ISNUMBER(A!H762),A!H762,#N/A)</f>
        <v>16.29424506858383</v>
      </c>
      <c r="P157" s="94"/>
    </row>
    <row r="158" spans="1:16">
      <c r="A158" t="str">
        <f>A!A733</f>
        <v>4</v>
      </c>
      <c r="B158">
        <f>A!B733</f>
        <v>23.373899999999999</v>
      </c>
      <c r="C158">
        <f>A!C733</f>
        <v>23.833333333333336</v>
      </c>
      <c r="D158">
        <f>A!D733</f>
        <v>23.833333333333336</v>
      </c>
      <c r="E158">
        <f>A!E733</f>
        <v>23.917140836449001</v>
      </c>
      <c r="F158">
        <f>A!F733</f>
        <v>23.92</v>
      </c>
      <c r="G158">
        <f>A!G733</f>
        <v>23.837499999999999</v>
      </c>
      <c r="H158">
        <f>IF(ISNUMBER(A!H733),A!H733,#N/A)</f>
        <v>21.979103164529818</v>
      </c>
      <c r="I158" s="94">
        <f>A!B763</f>
        <v>16.861899999999999</v>
      </c>
      <c r="J158" s="94">
        <f>A!C763</f>
        <v>17.34</v>
      </c>
      <c r="K158" s="94">
        <f>A!D763</f>
        <v>17.37</v>
      </c>
      <c r="L158" s="94" t="str">
        <f>A!E763</f>
        <v/>
      </c>
      <c r="M158" s="94">
        <f>A!F763</f>
        <v>17.102</v>
      </c>
      <c r="N158" s="94">
        <f>A!G763</f>
        <v>17.078499999999998</v>
      </c>
      <c r="O158" s="94">
        <f>IF(ISNUMBER(A!H763),A!H763,#N/A)</f>
        <v>16.249503313872538</v>
      </c>
      <c r="P158" s="94"/>
    </row>
    <row r="159" spans="1:16">
      <c r="A159" t="str">
        <f>A!A734</f>
        <v>5</v>
      </c>
      <c r="B159">
        <f>A!B734</f>
        <v>23.350300000000001</v>
      </c>
      <c r="C159">
        <f>A!C734</f>
        <v>23.777777777777775</v>
      </c>
      <c r="D159">
        <f>A!D734</f>
        <v>23.777777777777775</v>
      </c>
      <c r="E159">
        <f>A!E734</f>
        <v>23.861499177245001</v>
      </c>
      <c r="F159">
        <f>A!F734</f>
        <v>23.83</v>
      </c>
      <c r="G159">
        <f>A!G734</f>
        <v>23.9757</v>
      </c>
      <c r="H159">
        <f>IF(ISNUMBER(A!H734),A!H734,#N/A)</f>
        <v>21.978589370730052</v>
      </c>
      <c r="I159" s="94">
        <f>A!B764</f>
        <v>16.6966</v>
      </c>
      <c r="J159" s="94">
        <f>A!C764</f>
        <v>16.850000000000001</v>
      </c>
      <c r="K159" s="94">
        <f>A!D764</f>
        <v>16.940000000000001</v>
      </c>
      <c r="L159" s="94" t="str">
        <f>A!E764</f>
        <v/>
      </c>
      <c r="M159" s="94">
        <f>A!F764</f>
        <v>16.786999999999999</v>
      </c>
      <c r="N159" s="94">
        <f>A!G764</f>
        <v>17.0075</v>
      </c>
      <c r="O159" s="94">
        <f>IF(ISNUMBER(A!H764),A!H764,#N/A)</f>
        <v>16.129298086803466</v>
      </c>
      <c r="P159" s="94"/>
    </row>
    <row r="160" spans="1:16">
      <c r="A160" t="str">
        <f>A!A735</f>
        <v>6</v>
      </c>
      <c r="B160">
        <f>A!B735</f>
        <v>23.417100000000001</v>
      </c>
      <c r="C160">
        <f>A!C735</f>
        <v>24.111111111111114</v>
      </c>
      <c r="D160">
        <f>A!D735</f>
        <v>24.111111111111114</v>
      </c>
      <c r="E160">
        <f>A!E735</f>
        <v>24.033706546549599</v>
      </c>
      <c r="F160">
        <f>A!F735</f>
        <v>24.16</v>
      </c>
      <c r="G160">
        <f>A!G735</f>
        <v>24.575600000000001</v>
      </c>
      <c r="H160">
        <f>IF(ISNUMBER(A!H735),A!H735,#N/A)</f>
        <v>21.97773383158383</v>
      </c>
      <c r="I160" s="94">
        <f>A!B765</f>
        <v>16.573399999999999</v>
      </c>
      <c r="J160" s="94">
        <f>A!C765</f>
        <v>17.3</v>
      </c>
      <c r="K160" s="94">
        <f>A!D765</f>
        <v>17.3</v>
      </c>
      <c r="L160" s="94" t="str">
        <f>A!E765</f>
        <v/>
      </c>
      <c r="M160" s="94">
        <f>A!F765</f>
        <v>17.032</v>
      </c>
      <c r="N160" s="94">
        <f>A!G765</f>
        <v>17.5412</v>
      </c>
      <c r="O160" s="94">
        <f>IF(ISNUMBER(A!H765),A!H765,#N/A)</f>
        <v>16.026452687617546</v>
      </c>
      <c r="P160" s="94"/>
    </row>
    <row r="161" spans="1:16">
      <c r="A161" t="str">
        <f>A!A736</f>
        <v>7</v>
      </c>
      <c r="B161">
        <f>A!B736</f>
        <v>24.0395</v>
      </c>
      <c r="C161">
        <f>A!C736</f>
        <v>24.944444444444446</v>
      </c>
      <c r="D161">
        <f>A!D736</f>
        <v>24.944444444444446</v>
      </c>
      <c r="E161">
        <f>A!E736</f>
        <v>24.684146955275601</v>
      </c>
      <c r="F161">
        <f>A!F736</f>
        <v>25</v>
      </c>
      <c r="G161">
        <f>A!G736</f>
        <v>25.164300000000001</v>
      </c>
      <c r="H161">
        <f>IF(ISNUMBER(A!H736),A!H736,#N/A)</f>
        <v>21.977086969050188</v>
      </c>
      <c r="I161" s="94">
        <f>A!B766</f>
        <v>17.319199999999999</v>
      </c>
      <c r="J161" s="94">
        <f>A!C766</f>
        <v>18.39</v>
      </c>
      <c r="K161" s="94">
        <f>A!D766</f>
        <v>18.23</v>
      </c>
      <c r="L161" s="94" t="str">
        <f>A!E766</f>
        <v/>
      </c>
      <c r="M161" s="94">
        <f>A!F766</f>
        <v>17.911000000000001</v>
      </c>
      <c r="N161" s="94">
        <f>A!G766</f>
        <v>17.992599999999999</v>
      </c>
      <c r="O161" s="94">
        <f>IF(ISNUMBER(A!H766),A!H766,#N/A)</f>
        <v>16.301393327036244</v>
      </c>
      <c r="P161" s="94"/>
    </row>
    <row r="162" spans="1:16">
      <c r="A162" t="str">
        <f>A!A737</f>
        <v>8</v>
      </c>
      <c r="B162">
        <f>A!B737</f>
        <v>24.572399999999998</v>
      </c>
      <c r="C162">
        <f>A!C737</f>
        <v>25.277777777777779</v>
      </c>
      <c r="D162">
        <f>A!D737</f>
        <v>25.277777777777779</v>
      </c>
      <c r="E162">
        <f>A!E737</f>
        <v>25.207571221604599</v>
      </c>
      <c r="F162">
        <f>A!F737</f>
        <v>25.33</v>
      </c>
      <c r="G162">
        <f>A!G737</f>
        <v>25.453299999999999</v>
      </c>
      <c r="H162">
        <f>IF(ISNUMBER(A!H737),A!H737,#N/A)</f>
        <v>21.975783103552399</v>
      </c>
      <c r="I162" s="94">
        <f>A!B767</f>
        <v>17.794499999999999</v>
      </c>
      <c r="J162" s="94">
        <f>A!C767</f>
        <v>17.78</v>
      </c>
      <c r="K162" s="94">
        <f>A!D767</f>
        <v>17.78</v>
      </c>
      <c r="L162" s="94" t="str">
        <f>A!E767</f>
        <v/>
      </c>
      <c r="M162" s="94">
        <f>A!F767</f>
        <v>17.646000000000001</v>
      </c>
      <c r="N162" s="94">
        <f>A!G767</f>
        <v>17.959099999999999</v>
      </c>
      <c r="O162" s="94">
        <f>IF(ISNUMBER(A!H767),A!H767,#N/A)</f>
        <v>16.522084916518239</v>
      </c>
      <c r="P162" s="94"/>
    </row>
    <row r="163" spans="1:16">
      <c r="A163" t="str">
        <f>A!A738</f>
        <v>9</v>
      </c>
      <c r="B163">
        <f>A!B738</f>
        <v>25.093699999999998</v>
      </c>
      <c r="C163">
        <f>A!C738</f>
        <v>25.555555555555554</v>
      </c>
      <c r="D163">
        <f>A!D738</f>
        <v>25.555555555555554</v>
      </c>
      <c r="E163">
        <f>A!E738</f>
        <v>25.4901867856947</v>
      </c>
      <c r="F163">
        <f>A!F738</f>
        <v>25.59</v>
      </c>
      <c r="G163">
        <f>A!G738</f>
        <v>25.578499999999998</v>
      </c>
      <c r="H163">
        <f>IF(ISNUMBER(A!H738),A!H738,#N/A)</f>
        <v>20.964032134081307</v>
      </c>
      <c r="I163" s="94">
        <f>A!B768</f>
        <v>17.972999999999999</v>
      </c>
      <c r="J163" s="94">
        <f>A!C768</f>
        <v>18.36</v>
      </c>
      <c r="K163" s="94">
        <f>A!D768</f>
        <v>18.28</v>
      </c>
      <c r="L163" s="94" t="str">
        <f>A!E768</f>
        <v/>
      </c>
      <c r="M163" s="94">
        <f>A!F768</f>
        <v>18.117999999999999</v>
      </c>
      <c r="N163" s="94">
        <f>A!G768</f>
        <v>18.325099999999999</v>
      </c>
      <c r="O163" s="94">
        <f>IF(ISNUMBER(A!H768),A!H768,#N/A)</f>
        <v>16.11052612498986</v>
      </c>
      <c r="P163" s="94"/>
    </row>
    <row r="164" spans="1:16">
      <c r="A164" t="str">
        <f>A!A739</f>
        <v>10</v>
      </c>
      <c r="B164">
        <f>A!B739</f>
        <v>25.281500000000001</v>
      </c>
      <c r="C164">
        <f>A!C739</f>
        <v>25.555555555555554</v>
      </c>
      <c r="D164">
        <f>A!D739</f>
        <v>25.555555555555554</v>
      </c>
      <c r="E164">
        <f>A!E739</f>
        <v>25.585917107965201</v>
      </c>
      <c r="F164">
        <f>A!F739</f>
        <v>25.59</v>
      </c>
      <c r="G164">
        <f>A!G739</f>
        <v>25.7393</v>
      </c>
      <c r="H164">
        <f>IF(ISNUMBER(A!H739),A!H739,#N/A)</f>
        <v>20.96512482876788</v>
      </c>
      <c r="I164" s="94">
        <f>A!B769</f>
        <v>18.397200000000002</v>
      </c>
      <c r="J164" s="94">
        <f>A!C769</f>
        <v>18.68</v>
      </c>
      <c r="K164" s="94">
        <f>A!D769</f>
        <v>18.600000000000001</v>
      </c>
      <c r="L164" s="94" t="str">
        <f>A!E769</f>
        <v/>
      </c>
      <c r="M164" s="94">
        <f>A!F769</f>
        <v>18.442</v>
      </c>
      <c r="N164" s="94">
        <f>A!G769</f>
        <v>18.854299999999999</v>
      </c>
      <c r="O164" s="94">
        <f>IF(ISNUMBER(A!H769),A!H769,#N/A)</f>
        <v>16.40744334079481</v>
      </c>
      <c r="P164" s="94"/>
    </row>
    <row r="165" spans="1:16">
      <c r="A165" t="str">
        <f>A!A740</f>
        <v>11</v>
      </c>
      <c r="B165">
        <f>A!B740</f>
        <v>25.359200000000001</v>
      </c>
      <c r="C165">
        <f>A!C740</f>
        <v>25.888888888888882</v>
      </c>
      <c r="D165">
        <f>A!D740</f>
        <v>25.888888888888882</v>
      </c>
      <c r="E165">
        <f>A!E740</f>
        <v>25.794401500121602</v>
      </c>
      <c r="F165">
        <f>A!F740</f>
        <v>25.91</v>
      </c>
      <c r="G165">
        <f>A!G740</f>
        <v>25.863099999999999</v>
      </c>
      <c r="H165">
        <f>IF(ISNUMBER(A!H740),A!H740,#N/A)</f>
        <v>20.967623463274865</v>
      </c>
      <c r="I165" s="94">
        <f>A!B770</f>
        <v>18.8246</v>
      </c>
      <c r="J165" s="94">
        <f>A!C770</f>
        <v>19.48</v>
      </c>
      <c r="K165" s="94">
        <f>A!D770</f>
        <v>19.329999999999998</v>
      </c>
      <c r="L165" s="94" t="str">
        <f>A!E770</f>
        <v/>
      </c>
      <c r="M165" s="94">
        <f>A!F770</f>
        <v>19.141999999999999</v>
      </c>
      <c r="N165" s="94">
        <f>A!G770</f>
        <v>19.1876</v>
      </c>
      <c r="O165" s="94">
        <f>IF(ISNUMBER(A!H770),A!H770,#N/A)</f>
        <v>16.775395415490554</v>
      </c>
      <c r="P165" s="94"/>
    </row>
    <row r="166" spans="1:16">
      <c r="A166" t="str">
        <f>A!A741</f>
        <v>12</v>
      </c>
      <c r="B166">
        <f>A!B741</f>
        <v>25.587700000000002</v>
      </c>
      <c r="C166">
        <f>A!C741</f>
        <v>25.833333333333336</v>
      </c>
      <c r="D166">
        <f>A!D741</f>
        <v>25.833333333333336</v>
      </c>
      <c r="E166">
        <f>A!E741</f>
        <v>25.870647276883101</v>
      </c>
      <c r="F166">
        <f>A!F741</f>
        <v>25.84</v>
      </c>
      <c r="G166">
        <f>A!G741</f>
        <v>25.8628</v>
      </c>
      <c r="H166">
        <f>IF(ISNUMBER(A!H741),A!H741,#N/A)</f>
        <v>20.968472678977481</v>
      </c>
      <c r="I166" s="94">
        <f>A!B771</f>
        <v>19.120200000000001</v>
      </c>
      <c r="J166" s="94">
        <f>A!C771</f>
        <v>19.23</v>
      </c>
      <c r="K166" s="94">
        <f>A!D771</f>
        <v>19.23</v>
      </c>
      <c r="L166" s="94" t="str">
        <f>A!E771</f>
        <v/>
      </c>
      <c r="M166" s="94">
        <f>A!F771</f>
        <v>18.934999999999999</v>
      </c>
      <c r="N166" s="94">
        <f>A!G771</f>
        <v>18.867100000000001</v>
      </c>
      <c r="O166" s="94">
        <f>IF(ISNUMBER(A!H771),A!H771,#N/A)</f>
        <v>16.992832021236595</v>
      </c>
      <c r="P166" s="94"/>
    </row>
    <row r="167" spans="1:16">
      <c r="A167" t="str">
        <f>A!A742</f>
        <v>13</v>
      </c>
      <c r="B167">
        <f>A!B742</f>
        <v>26.53</v>
      </c>
      <c r="C167">
        <f>A!C742</f>
        <v>25.944444444444446</v>
      </c>
      <c r="D167">
        <f>A!D742</f>
        <v>25.944444444444446</v>
      </c>
      <c r="E167">
        <f>A!E742</f>
        <v>25.884135031032098</v>
      </c>
      <c r="F167">
        <f>A!F742</f>
        <v>25.91</v>
      </c>
      <c r="G167">
        <f>A!G742</f>
        <v>25.942399999999999</v>
      </c>
      <c r="H167">
        <f>IF(ISNUMBER(A!H742),A!H742,#N/A)</f>
        <v>18.944794908033696</v>
      </c>
      <c r="I167" s="94">
        <f>A!B772</f>
        <v>18.837700000000002</v>
      </c>
      <c r="J167" s="94">
        <f>A!C772</f>
        <v>18.559999999999999</v>
      </c>
      <c r="K167" s="94">
        <f>A!D772</f>
        <v>18.64</v>
      </c>
      <c r="L167" s="94" t="str">
        <f>A!E772</f>
        <v/>
      </c>
      <c r="M167" s="94">
        <f>A!F772</f>
        <v>18.326000000000001</v>
      </c>
      <c r="N167" s="94">
        <f>A!G772</f>
        <v>18.518000000000001</v>
      </c>
      <c r="O167" s="94">
        <f>IF(ISNUMBER(A!H772),A!H772,#N/A)</f>
        <v>15.725390545643062</v>
      </c>
      <c r="P167" s="94"/>
    </row>
    <row r="168" spans="1:16">
      <c r="A168" t="str">
        <f>A!A743</f>
        <v>14</v>
      </c>
      <c r="B168">
        <f>A!B743</f>
        <v>26.561699999999998</v>
      </c>
      <c r="C168">
        <f>A!C743</f>
        <v>26.055555555555561</v>
      </c>
      <c r="D168">
        <f>A!D743</f>
        <v>26.055555555555561</v>
      </c>
      <c r="E168">
        <f>A!E743</f>
        <v>25.968212861271901</v>
      </c>
      <c r="F168">
        <f>A!F743</f>
        <v>26</v>
      </c>
      <c r="G168">
        <f>A!G743</f>
        <v>26.021999999999998</v>
      </c>
      <c r="H168">
        <f>IF(ISNUMBER(A!H743),A!H743,#N/A)</f>
        <v>18.939591482172851</v>
      </c>
      <c r="I168" s="94">
        <f>A!B773</f>
        <v>18.5548</v>
      </c>
      <c r="J168" s="94">
        <f>A!C773</f>
        <v>18.600000000000001</v>
      </c>
      <c r="K168" s="94">
        <f>A!D773</f>
        <v>18.600000000000001</v>
      </c>
      <c r="L168" s="94" t="str">
        <f>A!E773</f>
        <v/>
      </c>
      <c r="M168" s="94">
        <f>A!F773</f>
        <v>18.268999999999998</v>
      </c>
      <c r="N168" s="94">
        <f>A!G773</f>
        <v>18.4421</v>
      </c>
      <c r="O168" s="94">
        <f>IF(ISNUMBER(A!H773),A!H773,#N/A)</f>
        <v>15.38617940447822</v>
      </c>
      <c r="P168" s="94"/>
    </row>
    <row r="169" spans="1:16">
      <c r="A169" t="str">
        <f>A!A744</f>
        <v>15</v>
      </c>
      <c r="B169">
        <f>A!B744</f>
        <v>26.781199999999998</v>
      </c>
      <c r="C169">
        <f>A!C744</f>
        <v>26.111111111111114</v>
      </c>
      <c r="D169">
        <f>A!D744</f>
        <v>26.111111111111114</v>
      </c>
      <c r="E169">
        <f>A!E744</f>
        <v>26.050576843794399</v>
      </c>
      <c r="F169">
        <f>A!F744</f>
        <v>26.08</v>
      </c>
      <c r="G169">
        <f>A!G744</f>
        <v>26.1296</v>
      </c>
      <c r="H169">
        <f>IF(ISNUMBER(A!H744),A!H744,#N/A)</f>
        <v>16.919061171245367</v>
      </c>
      <c r="I169" s="94">
        <f>A!B774</f>
        <v>18.5486</v>
      </c>
      <c r="J169" s="94">
        <f>A!C774</f>
        <v>18.46</v>
      </c>
      <c r="K169" s="94">
        <f>A!D774</f>
        <v>18.46</v>
      </c>
      <c r="L169" s="94" t="str">
        <f>A!E774</f>
        <v/>
      </c>
      <c r="M169" s="94">
        <f>A!F774</f>
        <v>18.239000000000001</v>
      </c>
      <c r="N169" s="94">
        <f>A!G774</f>
        <v>18.647099999999998</v>
      </c>
      <c r="O169" s="94">
        <f>IF(ISNUMBER(A!H774),A!H774,#N/A)</f>
        <v>14.468231933346862</v>
      </c>
      <c r="P169" s="94"/>
    </row>
    <row r="170" spans="1:16">
      <c r="A170" t="str">
        <f>A!A745</f>
        <v>16</v>
      </c>
      <c r="B170">
        <f>A!B745</f>
        <v>26.563199999999998</v>
      </c>
      <c r="C170">
        <f>A!C745</f>
        <v>26.166666666666664</v>
      </c>
      <c r="D170">
        <f>A!D745</f>
        <v>26.166666666666664</v>
      </c>
      <c r="E170">
        <f>A!E745</f>
        <v>26.0819452359477</v>
      </c>
      <c r="F170">
        <f>A!F745</f>
        <v>26.08</v>
      </c>
      <c r="G170">
        <f>A!G745</f>
        <v>26.032299999999999</v>
      </c>
      <c r="H170">
        <f>IF(ISNUMBER(A!H745),A!H745,#N/A)</f>
        <v>16.921300170830861</v>
      </c>
      <c r="I170" s="94">
        <f>A!B775</f>
        <v>18.672999999999998</v>
      </c>
      <c r="J170" s="94">
        <f>A!C775</f>
        <v>18.84</v>
      </c>
      <c r="K170" s="94">
        <f>A!D775</f>
        <v>18.760000000000002</v>
      </c>
      <c r="L170" s="94" t="str">
        <f>A!E775</f>
        <v/>
      </c>
      <c r="M170" s="94">
        <f>A!F775</f>
        <v>18.556999999999999</v>
      </c>
      <c r="N170" s="94">
        <f>A!G775</f>
        <v>18.796500000000002</v>
      </c>
      <c r="O170" s="94">
        <f>IF(ISNUMBER(A!H775),A!H775,#N/A)</f>
        <v>14.590102467861602</v>
      </c>
      <c r="P170" s="94"/>
    </row>
    <row r="171" spans="1:16">
      <c r="A171" t="str">
        <f>A!A746</f>
        <v>17</v>
      </c>
      <c r="B171">
        <f>A!B746</f>
        <v>26.198</v>
      </c>
      <c r="C171">
        <f>A!C746</f>
        <v>26.055555555555561</v>
      </c>
      <c r="D171">
        <f>A!D746</f>
        <v>26.055555555555561</v>
      </c>
      <c r="E171">
        <f>A!E746</f>
        <v>26.038278826461799</v>
      </c>
      <c r="F171">
        <f>A!F746</f>
        <v>26</v>
      </c>
      <c r="G171">
        <f>A!G746</f>
        <v>25.943000000000001</v>
      </c>
      <c r="H171">
        <f>IF(ISNUMBER(A!H746),A!H746,#N/A)</f>
        <v>20.965603539872109</v>
      </c>
      <c r="I171" s="94">
        <f>A!B776</f>
        <v>19.403199999999998</v>
      </c>
      <c r="J171" s="94">
        <f>A!C776</f>
        <v>19.350000000000001</v>
      </c>
      <c r="K171" s="94">
        <f>A!D776</f>
        <v>19.350000000000001</v>
      </c>
      <c r="L171" s="94" t="str">
        <f>A!E776</f>
        <v/>
      </c>
      <c r="M171" s="94">
        <f>A!F776</f>
        <v>19.062999999999999</v>
      </c>
      <c r="N171" s="94">
        <f>A!G776</f>
        <v>19.110399999999998</v>
      </c>
      <c r="O171" s="94">
        <f>IF(ISNUMBER(A!H776),A!H776,#N/A)</f>
        <v>16.75529760498895</v>
      </c>
      <c r="P171" s="94"/>
    </row>
    <row r="172" spans="1:16">
      <c r="A172" t="str">
        <f>A!A747</f>
        <v>18</v>
      </c>
      <c r="B172">
        <f>A!B747</f>
        <v>26.226299999999998</v>
      </c>
      <c r="C172">
        <f>A!C747</f>
        <v>25.944444444444446</v>
      </c>
      <c r="D172">
        <f>A!D747</f>
        <v>25.944444444444446</v>
      </c>
      <c r="E172">
        <f>A!E747</f>
        <v>25.954097759252701</v>
      </c>
      <c r="F172">
        <f>A!F747</f>
        <v>25.91</v>
      </c>
      <c r="G172">
        <f>A!G747</f>
        <v>25.695499999999999</v>
      </c>
      <c r="H172">
        <f>IF(ISNUMBER(A!H747),A!H747,#N/A)</f>
        <v>20.970321349694231</v>
      </c>
      <c r="I172" s="94">
        <f>A!B777</f>
        <v>19.772400000000001</v>
      </c>
      <c r="J172" s="94">
        <f>A!C777</f>
        <v>19.75</v>
      </c>
      <c r="K172" s="94">
        <f>A!D777</f>
        <v>19.68</v>
      </c>
      <c r="L172" s="94" t="str">
        <f>A!E777</f>
        <v/>
      </c>
      <c r="M172" s="94">
        <f>A!F777</f>
        <v>19.457999999999998</v>
      </c>
      <c r="N172" s="94">
        <f>A!G777</f>
        <v>19.393599999999999</v>
      </c>
      <c r="O172" s="94">
        <f>IF(ISNUMBER(A!H777),A!H777,#N/A)</f>
        <v>17.192067719153009</v>
      </c>
      <c r="P172" s="94"/>
    </row>
    <row r="173" spans="1:16">
      <c r="A173" t="str">
        <f>A!A748</f>
        <v>19</v>
      </c>
      <c r="B173">
        <f>A!B748</f>
        <v>25.700099999999999</v>
      </c>
      <c r="C173">
        <f>A!C748</f>
        <v>25.5</v>
      </c>
      <c r="D173">
        <f>A!D748</f>
        <v>25.5</v>
      </c>
      <c r="E173">
        <f>A!E748</f>
        <v>25.654486782131599</v>
      </c>
      <c r="F173">
        <f>A!F748</f>
        <v>25.5</v>
      </c>
      <c r="G173">
        <f>A!G748</f>
        <v>25.409300000000002</v>
      </c>
      <c r="H173">
        <f>IF(ISNUMBER(A!H748),A!H748,#N/A)</f>
        <v>20.971779952772987</v>
      </c>
      <c r="I173" s="94">
        <f>A!B778</f>
        <v>19.575299999999999</v>
      </c>
      <c r="J173" s="94">
        <f>A!C778</f>
        <v>19.32</v>
      </c>
      <c r="K173" s="94">
        <f>A!D778</f>
        <v>19.399999999999999</v>
      </c>
      <c r="L173" s="94" t="str">
        <f>A!E778</f>
        <v/>
      </c>
      <c r="M173" s="94">
        <f>A!F778</f>
        <v>19.199000000000002</v>
      </c>
      <c r="N173" s="94">
        <f>A!G778</f>
        <v>19.532299999999999</v>
      </c>
      <c r="O173" s="94">
        <f>IF(ISNUMBER(A!H778),A!H778,#N/A)</f>
        <v>17.281595970704139</v>
      </c>
      <c r="P173" s="94"/>
    </row>
    <row r="174" spans="1:16">
      <c r="A174" t="str">
        <f>A!A749</f>
        <v>20</v>
      </c>
      <c r="B174">
        <f>A!B749</f>
        <v>25.167300000000001</v>
      </c>
      <c r="C174">
        <f>A!C749</f>
        <v>25.333333333333329</v>
      </c>
      <c r="D174">
        <f>A!D749</f>
        <v>25.333333333333329</v>
      </c>
      <c r="E174">
        <f>A!E749</f>
        <v>25.3924186859809</v>
      </c>
      <c r="F174">
        <f>A!F749</f>
        <v>25.33</v>
      </c>
      <c r="G174">
        <f>A!G749</f>
        <v>25.328099999999999</v>
      </c>
      <c r="H174">
        <f>IF(ISNUMBER(A!H749),A!H749,#N/A)</f>
        <v>20.973797162080309</v>
      </c>
      <c r="I174" s="94">
        <f>A!B779</f>
        <v>19.3718</v>
      </c>
      <c r="J174" s="94">
        <f>A!C779</f>
        <v>19.760000000000002</v>
      </c>
      <c r="K174" s="94">
        <f>A!D779</f>
        <v>19.760000000000002</v>
      </c>
      <c r="L174" s="94" t="str">
        <f>A!E779</f>
        <v/>
      </c>
      <c r="M174" s="94">
        <f>A!F779</f>
        <v>19.649999999999999</v>
      </c>
      <c r="N174" s="94">
        <f>A!G779</f>
        <v>19.743099999999998</v>
      </c>
      <c r="O174" s="94">
        <f>IF(ISNUMBER(A!H779),A!H779,#N/A)</f>
        <v>17.363176210884482</v>
      </c>
      <c r="P174" s="94"/>
    </row>
    <row r="175" spans="1:16">
      <c r="A175" t="str">
        <f>A!A750</f>
        <v>21</v>
      </c>
      <c r="B175">
        <f>A!B750</f>
        <v>24.654399999999999</v>
      </c>
      <c r="C175">
        <f>A!C750</f>
        <v>25.333333333333329</v>
      </c>
      <c r="D175">
        <f>A!D750</f>
        <v>25.333333333333329</v>
      </c>
      <c r="E175">
        <f>A!E750</f>
        <v>25.331965442889601</v>
      </c>
      <c r="F175">
        <f>A!F750</f>
        <v>25.33</v>
      </c>
      <c r="G175">
        <f>A!G750</f>
        <v>25.291</v>
      </c>
      <c r="H175">
        <f>IF(ISNUMBER(A!H750),A!H750,#N/A)</f>
        <v>21.983882565048724</v>
      </c>
      <c r="I175" s="94">
        <f>A!B780</f>
        <v>19.437999999999999</v>
      </c>
      <c r="J175" s="94">
        <f>A!C780</f>
        <v>19.760000000000002</v>
      </c>
      <c r="K175" s="94">
        <f>A!D780</f>
        <v>19.760000000000002</v>
      </c>
      <c r="L175" s="94" t="str">
        <f>A!E780</f>
        <v/>
      </c>
      <c r="M175" s="94">
        <f>A!F780</f>
        <v>19.706</v>
      </c>
      <c r="N175" s="94">
        <f>A!G780</f>
        <v>19.7437</v>
      </c>
      <c r="O175" s="94">
        <f>IF(ISNUMBER(A!H780),A!H780,#N/A)</f>
        <v>18.081727120511815</v>
      </c>
      <c r="P175" s="94"/>
    </row>
    <row r="176" spans="1:16">
      <c r="A176" t="str">
        <f>A!A751</f>
        <v>22</v>
      </c>
      <c r="B176">
        <f>A!B751</f>
        <v>24.744499999999999</v>
      </c>
      <c r="C176">
        <f>A!C751</f>
        <v>25.222222222222225</v>
      </c>
      <c r="D176">
        <f>A!D751</f>
        <v>25.222222222222225</v>
      </c>
      <c r="E176">
        <f>A!E751</f>
        <v>25.2853408319863</v>
      </c>
      <c r="F176">
        <f>A!F751</f>
        <v>25.25</v>
      </c>
      <c r="G176">
        <f>A!G751</f>
        <v>25.209199999999999</v>
      </c>
      <c r="H176">
        <f>IF(ISNUMBER(A!H751),A!H751,#N/A)</f>
        <v>21.984783899457462</v>
      </c>
      <c r="I176" s="94">
        <f>A!B781</f>
        <v>19.4846</v>
      </c>
      <c r="J176" s="94">
        <f>A!C781</f>
        <v>19.8</v>
      </c>
      <c r="K176" s="94">
        <f>A!D781</f>
        <v>19.8</v>
      </c>
      <c r="L176" s="94" t="str">
        <f>A!E781</f>
        <v/>
      </c>
      <c r="M176" s="94">
        <f>A!F781</f>
        <v>19.696999999999999</v>
      </c>
      <c r="N176" s="94">
        <f>A!G781</f>
        <v>19.788699999999999</v>
      </c>
      <c r="O176" s="94">
        <f>IF(ISNUMBER(A!H781),A!H781,#N/A)</f>
        <v>18.124867990723853</v>
      </c>
      <c r="P176" s="94"/>
    </row>
    <row r="177" spans="1:16">
      <c r="A177" t="str">
        <f>A!A752</f>
        <v>23</v>
      </c>
      <c r="B177">
        <f>A!B752</f>
        <v>24.6707</v>
      </c>
      <c r="C177">
        <f>A!C752</f>
        <v>25.111111111111111</v>
      </c>
      <c r="D177">
        <f>A!D752</f>
        <v>25.111111111111111</v>
      </c>
      <c r="E177">
        <f>A!E752</f>
        <v>25.200324356821</v>
      </c>
      <c r="F177">
        <f>A!F752</f>
        <v>25.16</v>
      </c>
      <c r="G177">
        <f>A!G752</f>
        <v>25.1645</v>
      </c>
      <c r="H177">
        <f>IF(ISNUMBER(A!H752),A!H752,#N/A)</f>
        <v>21.984995759527145</v>
      </c>
      <c r="I177" s="94">
        <f>A!B782</f>
        <v>19.4693</v>
      </c>
      <c r="J177" s="94">
        <f>A!C782</f>
        <v>19.84</v>
      </c>
      <c r="K177" s="94">
        <f>A!D782</f>
        <v>19.84</v>
      </c>
      <c r="L177" s="94" t="str">
        <f>A!E782</f>
        <v/>
      </c>
      <c r="M177" s="94">
        <f>A!F782</f>
        <v>19.693999999999999</v>
      </c>
      <c r="N177" s="94">
        <f>A!G782</f>
        <v>19.8355</v>
      </c>
      <c r="O177" s="94">
        <f>IF(ISNUMBER(A!H782),A!H782,#N/A)</f>
        <v>18.142564040463782</v>
      </c>
      <c r="P177" s="94"/>
    </row>
    <row r="178" spans="1:16">
      <c r="A178" t="str">
        <f>A!A753</f>
        <v>24</v>
      </c>
      <c r="B178">
        <f>A!B753</f>
        <v>24.7257</v>
      </c>
      <c r="C178">
        <f>A!C753</f>
        <v>25.111111111111111</v>
      </c>
      <c r="D178">
        <f>A!D753</f>
        <v>25.111111111111111</v>
      </c>
      <c r="E178">
        <f>A!E753</f>
        <v>25.166452783230699</v>
      </c>
      <c r="F178">
        <f>A!F753</f>
        <v>25.16</v>
      </c>
      <c r="G178">
        <f>A!G753</f>
        <v>25.037400000000002</v>
      </c>
      <c r="H178">
        <f>IF(ISNUMBER(A!H753),A!H753,#N/A)</f>
        <v>21.985560306637041</v>
      </c>
      <c r="I178" s="94">
        <f>A!B783</f>
        <v>19.572500000000002</v>
      </c>
      <c r="J178" s="94">
        <f>A!C783</f>
        <v>20.14</v>
      </c>
      <c r="K178" s="94">
        <f>A!D783</f>
        <v>20.059999999999999</v>
      </c>
      <c r="L178" s="94" t="str">
        <f>A!E783</f>
        <v/>
      </c>
      <c r="M178" s="94">
        <f>A!F783</f>
        <v>19.805</v>
      </c>
      <c r="N178" s="94">
        <f>A!G783</f>
        <v>19.767800000000001</v>
      </c>
      <c r="O178" s="94">
        <f>IF(ISNUMBER(A!H783),A!H783,#N/A)</f>
        <v>18.192911203738021</v>
      </c>
      <c r="P178" s="94"/>
    </row>
    <row r="179" spans="1:16">
      <c r="A179">
        <f>A!A754</f>
        <v>0</v>
      </c>
      <c r="B179">
        <f>A!B754</f>
        <v>0</v>
      </c>
      <c r="C179">
        <f>A!C754</f>
        <v>0</v>
      </c>
      <c r="D179">
        <f>A!D754</f>
        <v>0</v>
      </c>
      <c r="E179">
        <f>A!E754</f>
        <v>0</v>
      </c>
      <c r="F179">
        <f>A!F754</f>
        <v>0</v>
      </c>
      <c r="G179">
        <f>A!G754</f>
        <v>0</v>
      </c>
      <c r="H179">
        <f>A!H754</f>
        <v>0</v>
      </c>
      <c r="I179">
        <f>A!I754</f>
        <v>0</v>
      </c>
      <c r="J179">
        <f>A!J754</f>
        <v>0</v>
      </c>
      <c r="K179">
        <f>A!K754</f>
        <v>0</v>
      </c>
      <c r="L179">
        <f>A!L754</f>
        <v>0</v>
      </c>
      <c r="M179">
        <f>A!M754</f>
        <v>0</v>
      </c>
      <c r="N179">
        <f>A!N754</f>
        <v>0</v>
      </c>
      <c r="O179" s="94" t="e">
        <f>IF(ISNUMBER(A!H784),A!H784,#N/A)</f>
        <v>#N/A</v>
      </c>
    </row>
    <row r="180" spans="1:16">
      <c r="A180">
        <f>A!A755</f>
        <v>0</v>
      </c>
      <c r="B180">
        <f>A!B755</f>
        <v>0</v>
      </c>
      <c r="C180">
        <f>A!C755</f>
        <v>0</v>
      </c>
      <c r="D180">
        <f>A!D755</f>
        <v>0</v>
      </c>
      <c r="E180">
        <f>A!E755</f>
        <v>0</v>
      </c>
      <c r="F180">
        <f>A!F755</f>
        <v>0</v>
      </c>
      <c r="G180">
        <f>A!G755</f>
        <v>0</v>
      </c>
      <c r="H180">
        <f>A!H755</f>
        <v>0</v>
      </c>
      <c r="I180">
        <f>A!I755</f>
        <v>0</v>
      </c>
      <c r="J180">
        <f>A!J755</f>
        <v>0</v>
      </c>
      <c r="K180">
        <f>A!K755</f>
        <v>0</v>
      </c>
      <c r="L180">
        <f>A!L755</f>
        <v>0</v>
      </c>
      <c r="M180">
        <f>A!M755</f>
        <v>0</v>
      </c>
      <c r="N180">
        <f>A!N755</f>
        <v>0</v>
      </c>
      <c r="O180" s="94" t="e">
        <f>IF(ISNUMBER(A!H785),A!H785,#N/A)</f>
        <v>#N/A</v>
      </c>
    </row>
    <row r="181" spans="1:16">
      <c r="A181">
        <f>A!A756</f>
        <v>0</v>
      </c>
      <c r="B181">
        <f>A!B756</f>
        <v>0</v>
      </c>
      <c r="C181">
        <f>A!C756</f>
        <v>0</v>
      </c>
      <c r="D181">
        <f>A!D756</f>
        <v>0</v>
      </c>
      <c r="E181">
        <f>A!E756</f>
        <v>0</v>
      </c>
      <c r="F181">
        <f>A!F756</f>
        <v>0</v>
      </c>
      <c r="G181">
        <f>A!G756</f>
        <v>0</v>
      </c>
      <c r="H181">
        <f>A!H756</f>
        <v>0</v>
      </c>
      <c r="I181">
        <f>A!I756</f>
        <v>0</v>
      </c>
      <c r="J181">
        <f>A!J756</f>
        <v>0</v>
      </c>
      <c r="K181">
        <f>A!K756</f>
        <v>0</v>
      </c>
      <c r="L181">
        <f>A!L756</f>
        <v>0</v>
      </c>
      <c r="M181">
        <f>A!M756</f>
        <v>0</v>
      </c>
      <c r="N181">
        <f>A!N756</f>
        <v>0</v>
      </c>
      <c r="O181" s="94" t="e">
        <f>IF(ISNUMBER(A!H786),A!H786,#N/A)</f>
        <v>#N/A</v>
      </c>
    </row>
    <row r="182" spans="1:16">
      <c r="A182" t="str">
        <f>A!A787</f>
        <v>OHR (kg/kg)</v>
      </c>
      <c r="B182">
        <f>A!B787</f>
        <v>0</v>
      </c>
      <c r="C182">
        <f>A!C787</f>
        <v>0</v>
      </c>
      <c r="D182">
        <f>A!D787</f>
        <v>0</v>
      </c>
      <c r="E182">
        <f>A!E787</f>
        <v>0</v>
      </c>
      <c r="F182">
        <f>A!F787</f>
        <v>0</v>
      </c>
      <c r="G182">
        <f>A!G787</f>
        <v>0</v>
      </c>
      <c r="H182">
        <f>A!H787</f>
        <v>0</v>
      </c>
    </row>
    <row r="183" spans="1:16">
      <c r="A183">
        <f>A!A788</f>
        <v>0</v>
      </c>
      <c r="B183">
        <f>A!B788</f>
        <v>0</v>
      </c>
      <c r="C183">
        <f>A!C788</f>
        <v>0</v>
      </c>
      <c r="D183">
        <f>A!D788</f>
        <v>0</v>
      </c>
      <c r="E183">
        <f>A!E788</f>
        <v>0</v>
      </c>
      <c r="F183">
        <f>A!F788</f>
        <v>0</v>
      </c>
      <c r="G183">
        <f>A!G788</f>
        <v>0</v>
      </c>
      <c r="H183">
        <f>A!H788</f>
        <v>0</v>
      </c>
    </row>
    <row r="184" spans="1:16">
      <c r="A184">
        <f>A!A789</f>
        <v>0</v>
      </c>
      <c r="B184" t="s">
        <v>434</v>
      </c>
      <c r="C184" t="s">
        <v>435</v>
      </c>
      <c r="D184" t="s">
        <v>438</v>
      </c>
      <c r="E184" t="s">
        <v>548</v>
      </c>
      <c r="F184" t="s">
        <v>436</v>
      </c>
      <c r="G184" t="s">
        <v>437</v>
      </c>
      <c r="H184" t="str">
        <f>YourData!$J$4</f>
        <v>Tested Prg</v>
      </c>
    </row>
    <row r="185" spans="1:16">
      <c r="A185" t="str">
        <f>A!A790</f>
        <v>1</v>
      </c>
      <c r="B185">
        <f>A!B790</f>
        <v>1.1255100000000001E-2</v>
      </c>
      <c r="C185">
        <f>A!C790</f>
        <v>1.14E-2</v>
      </c>
      <c r="D185">
        <f>A!D790</f>
        <v>1.14E-2</v>
      </c>
      <c r="E185">
        <f>A!E790</f>
        <v>1.1192238384168799E-2</v>
      </c>
      <c r="F185">
        <f>A!F790</f>
        <v>1.11E-2</v>
      </c>
      <c r="G185">
        <f>A!G790</f>
        <v>1.1071715500000001E-2</v>
      </c>
      <c r="H185">
        <f>IF(ISNUMBER(A!H790),A!H790,#N/A)</f>
        <v>1.1201933285177858E-2</v>
      </c>
    </row>
    <row r="186" spans="1:16">
      <c r="A186" t="str">
        <f>A!A791</f>
        <v>2</v>
      </c>
      <c r="B186">
        <f>A!B791</f>
        <v>1.1255100000000001E-2</v>
      </c>
      <c r="C186">
        <f>A!C791</f>
        <v>1.12E-2</v>
      </c>
      <c r="D186">
        <f>A!D791</f>
        <v>1.12E-2</v>
      </c>
      <c r="E186">
        <f>A!E791</f>
        <v>1.12864861922515E-2</v>
      </c>
      <c r="F186">
        <f>A!F791</f>
        <v>1.1462E-2</v>
      </c>
      <c r="G186">
        <f>A!G791</f>
        <v>1.1431797E-2</v>
      </c>
      <c r="H186">
        <f>IF(ISNUMBER(A!H791),A!H791,#N/A)</f>
        <v>1.1296221752077644E-2</v>
      </c>
    </row>
    <row r="187" spans="1:16">
      <c r="A187" t="str">
        <f>A!A792</f>
        <v>3</v>
      </c>
      <c r="B187">
        <f>A!B792</f>
        <v>1.1255100000000001E-2</v>
      </c>
      <c r="C187">
        <f>A!C792</f>
        <v>1.14E-2</v>
      </c>
      <c r="D187">
        <f>A!D792</f>
        <v>1.14E-2</v>
      </c>
      <c r="E187">
        <f>A!E792</f>
        <v>1.11896031761954E-2</v>
      </c>
      <c r="F187">
        <f>A!F792</f>
        <v>1.11E-2</v>
      </c>
      <c r="G187">
        <f>A!G792</f>
        <v>1.1071715500000001E-2</v>
      </c>
      <c r="H187">
        <f>IF(ISNUMBER(A!H792),A!H792,#N/A)</f>
        <v>1.1199180694051271E-2</v>
      </c>
    </row>
    <row r="188" spans="1:16">
      <c r="A188" t="str">
        <f>A!A793</f>
        <v>4</v>
      </c>
      <c r="B188">
        <f>A!B793</f>
        <v>1.10746E-2</v>
      </c>
      <c r="C188">
        <f>A!C793</f>
        <v>1.14E-2</v>
      </c>
      <c r="D188">
        <f>A!D793</f>
        <v>1.14E-2</v>
      </c>
      <c r="E188">
        <f>A!E793</f>
        <v>1.1050517767761E-2</v>
      </c>
      <c r="F188">
        <f>A!F793</f>
        <v>1.11E-2</v>
      </c>
      <c r="G188">
        <f>A!G793</f>
        <v>1.1071715500000001E-2</v>
      </c>
      <c r="H188">
        <f>IF(ISNUMBER(A!H793),A!H793,#N/A)</f>
        <v>1.1060818557718021E-2</v>
      </c>
    </row>
    <row r="189" spans="1:16">
      <c r="A189" t="str">
        <f>A!A794</f>
        <v>5</v>
      </c>
      <c r="B189">
        <f>A!B794</f>
        <v>1.06103E-2</v>
      </c>
      <c r="C189">
        <f>A!C794</f>
        <v>1.03E-2</v>
      </c>
      <c r="D189">
        <f>A!D794</f>
        <v>1.03E-2</v>
      </c>
      <c r="E189">
        <f>A!E794</f>
        <v>1.04787885325494E-2</v>
      </c>
      <c r="F189">
        <f>A!F794</f>
        <v>1.018E-2</v>
      </c>
      <c r="G189">
        <f>A!G794</f>
        <v>1.0155272999999999E-2</v>
      </c>
      <c r="H189">
        <f>IF(ISNUMBER(A!H794),A!H794,#N/A)</f>
        <v>1.0484282348367383E-2</v>
      </c>
    </row>
    <row r="190" spans="1:16">
      <c r="A190" t="str">
        <f>A!A795</f>
        <v>6</v>
      </c>
      <c r="B190">
        <f>A!B795</f>
        <v>1.05682E-2</v>
      </c>
      <c r="C190">
        <f>A!C795</f>
        <v>1.1299999999999999E-2</v>
      </c>
      <c r="D190">
        <f>A!D795</f>
        <v>1.1299999999999999E-2</v>
      </c>
      <c r="E190">
        <f>A!E795</f>
        <v>1.06374132060997E-2</v>
      </c>
      <c r="F190">
        <f>A!F795</f>
        <v>1.1001E-2</v>
      </c>
      <c r="G190">
        <f>A!G795</f>
        <v>1.0970428000000001E-2</v>
      </c>
      <c r="H190">
        <f>IF(ISNUMBER(A!H795),A!H795,#N/A)</f>
        <v>1.0647858623207411E-2</v>
      </c>
    </row>
    <row r="191" spans="1:16">
      <c r="A191" t="str">
        <f>A!A796</f>
        <v>7</v>
      </c>
      <c r="B191">
        <f>A!B796</f>
        <v>1.20713E-2</v>
      </c>
      <c r="C191">
        <f>A!C796</f>
        <v>1.3299999999999999E-2</v>
      </c>
      <c r="D191">
        <f>A!D796</f>
        <v>1.3299999999999999E-2</v>
      </c>
      <c r="E191">
        <f>A!E796</f>
        <v>1.22646283801164E-2</v>
      </c>
      <c r="F191">
        <f>A!F796</f>
        <v>1.3140000000000001E-2</v>
      </c>
      <c r="G191">
        <f>A!G796</f>
        <v>1.3098754000000001E-2</v>
      </c>
      <c r="H191">
        <f>IF(ISNUMBER(A!H796),A!H796,#N/A)</f>
        <v>1.2287852269615058E-2</v>
      </c>
    </row>
    <row r="192" spans="1:16">
      <c r="A192" t="str">
        <f>A!A797</f>
        <v>8</v>
      </c>
      <c r="B192">
        <f>A!B797</f>
        <v>1.2173099999999999E-2</v>
      </c>
      <c r="C192">
        <f>A!C797</f>
        <v>1.09E-2</v>
      </c>
      <c r="D192">
        <f>A!D797</f>
        <v>1.09E-2</v>
      </c>
      <c r="E192">
        <f>A!E797</f>
        <v>1.1777248116637599E-2</v>
      </c>
      <c r="F192">
        <f>A!F797</f>
        <v>1.1075E-2</v>
      </c>
      <c r="G192">
        <f>A!G797</f>
        <v>1.1039306E-2</v>
      </c>
      <c r="H192">
        <f>IF(ISNUMBER(A!H797),A!H797,#N/A)</f>
        <v>1.1848777233207977E-2</v>
      </c>
    </row>
    <row r="193" spans="1:8">
      <c r="A193" t="str">
        <f>A!A798</f>
        <v>9</v>
      </c>
      <c r="B193">
        <f>A!B798</f>
        <v>1.1538E-2</v>
      </c>
      <c r="C193">
        <f>A!C798</f>
        <v>1.17E-2</v>
      </c>
      <c r="D193">
        <f>A!D798</f>
        <v>1.17E-2</v>
      </c>
      <c r="E193">
        <f>A!E798</f>
        <v>1.15717539210535E-2</v>
      </c>
      <c r="F193">
        <f>A!F798</f>
        <v>1.1995E-2</v>
      </c>
      <c r="G193">
        <f>A!G798</f>
        <v>1.1956723000000001E-2</v>
      </c>
      <c r="H193">
        <f>IF(ISNUMBER(A!H798),A!H798,#N/A)</f>
        <v>1.1579938656585562E-2</v>
      </c>
    </row>
    <row r="194" spans="1:8">
      <c r="A194" t="str">
        <f>A!A799</f>
        <v>10</v>
      </c>
      <c r="B194">
        <f>A!B799</f>
        <v>1.2388E-2</v>
      </c>
      <c r="C194">
        <f>A!C799</f>
        <v>1.2500000000000001E-2</v>
      </c>
      <c r="D194">
        <f>A!D799</f>
        <v>1.2500000000000001E-2</v>
      </c>
      <c r="E194">
        <f>A!E799</f>
        <v>1.23930566818862E-2</v>
      </c>
      <c r="F194">
        <f>A!F799</f>
        <v>1.2760000000000001E-2</v>
      </c>
      <c r="G194">
        <f>A!G799</f>
        <v>1.2719301000000001E-2</v>
      </c>
      <c r="H194">
        <f>IF(ISNUMBER(A!H799),A!H799,#N/A)</f>
        <v>1.2406033064600289E-2</v>
      </c>
    </row>
    <row r="195" spans="1:8">
      <c r="A195" t="str">
        <f>A!A800</f>
        <v>11</v>
      </c>
      <c r="B195">
        <f>A!B800</f>
        <v>1.3776E-2</v>
      </c>
      <c r="C195">
        <f>A!C800</f>
        <v>1.4800000000000001E-2</v>
      </c>
      <c r="D195">
        <f>A!D800</f>
        <v>1.4800000000000001E-2</v>
      </c>
      <c r="E195">
        <f>A!E800</f>
        <v>1.39552571996681E-2</v>
      </c>
      <c r="F195">
        <f>A!F800</f>
        <v>1.4808999999999999E-2</v>
      </c>
      <c r="G195">
        <f>A!G800</f>
        <v>1.4761318000000001E-2</v>
      </c>
      <c r="H195">
        <f>IF(ISNUMBER(A!H800),A!H800,#N/A)</f>
        <v>1.394889861200563E-2</v>
      </c>
    </row>
    <row r="196" spans="1:8">
      <c r="A196" t="str">
        <f>A!A801</f>
        <v>12</v>
      </c>
      <c r="B196">
        <f>A!B801</f>
        <v>1.4040800000000001E-2</v>
      </c>
      <c r="C196">
        <f>A!C801</f>
        <v>1.34E-2</v>
      </c>
      <c r="D196">
        <f>A!D801</f>
        <v>1.34E-2</v>
      </c>
      <c r="E196">
        <f>A!E801</f>
        <v>1.37523542093869E-2</v>
      </c>
      <c r="F196">
        <f>A!F801</f>
        <v>1.3252999999999999E-2</v>
      </c>
      <c r="G196">
        <f>A!G801</f>
        <v>1.3210559E-2</v>
      </c>
      <c r="H196">
        <f>IF(ISNUMBER(A!H801),A!H801,#N/A)</f>
        <v>1.3760970538394923E-2</v>
      </c>
    </row>
    <row r="197" spans="1:8">
      <c r="A197" t="str">
        <f>A!A802</f>
        <v>13</v>
      </c>
      <c r="B197">
        <f>A!B802</f>
        <v>1.23149E-2</v>
      </c>
      <c r="C197">
        <f>A!C802</f>
        <v>1.15E-2</v>
      </c>
      <c r="D197">
        <f>A!D802</f>
        <v>1.15E-2</v>
      </c>
      <c r="E197">
        <f>A!E802</f>
        <v>1.19775977361672E-2</v>
      </c>
      <c r="F197">
        <f>A!F802</f>
        <v>1.1329000000000001E-2</v>
      </c>
      <c r="G197">
        <f>A!G802</f>
        <v>1.1293012E-2</v>
      </c>
      <c r="H197">
        <f>IF(ISNUMBER(A!H802),A!H802,#N/A)</f>
        <v>1.1999212912461601E-2</v>
      </c>
    </row>
    <row r="198" spans="1:8">
      <c r="A198" t="str">
        <f>A!A803</f>
        <v>14</v>
      </c>
      <c r="B198">
        <f>A!B803</f>
        <v>1.15429E-2</v>
      </c>
      <c r="C198">
        <f>A!C803</f>
        <v>1.21E-2</v>
      </c>
      <c r="D198">
        <f>A!D803</f>
        <v>1.21E-2</v>
      </c>
      <c r="E198">
        <f>A!E803</f>
        <v>1.15165366449661E-2</v>
      </c>
      <c r="F198">
        <f>A!F803</f>
        <v>1.1729E-2</v>
      </c>
      <c r="G198">
        <f>A!G803</f>
        <v>1.1691814E-2</v>
      </c>
      <c r="H198">
        <f>IF(ISNUMBER(A!H803),A!H803,#N/A)</f>
        <v>1.1528114554116958E-2</v>
      </c>
    </row>
    <row r="199" spans="1:8">
      <c r="A199" t="str">
        <f>A!A804</f>
        <v>15</v>
      </c>
      <c r="B199">
        <f>A!B804</f>
        <v>1.2068600000000001E-2</v>
      </c>
      <c r="C199">
        <f>A!C804</f>
        <v>1.1900000000000001E-2</v>
      </c>
      <c r="D199">
        <f>A!D804</f>
        <v>1.1900000000000001E-2</v>
      </c>
      <c r="E199">
        <f>A!E804</f>
        <v>1.20746990284587E-2</v>
      </c>
      <c r="F199">
        <f>A!F804</f>
        <v>1.2378999999999999E-2</v>
      </c>
      <c r="G199">
        <f>A!G804</f>
        <v>1.2340472999999999E-2</v>
      </c>
      <c r="H199">
        <f>IF(ISNUMBER(A!H804),A!H804,#N/A)</f>
        <v>1.2085903992729696E-2</v>
      </c>
    </row>
    <row r="200" spans="1:8">
      <c r="A200" t="str">
        <f>A!A805</f>
        <v>16</v>
      </c>
      <c r="B200">
        <f>A!B805</f>
        <v>1.3324000000000001E-2</v>
      </c>
      <c r="C200">
        <f>A!C805</f>
        <v>1.44E-2</v>
      </c>
      <c r="D200">
        <f>A!D805</f>
        <v>1.44E-2</v>
      </c>
      <c r="E200">
        <f>A!E805</f>
        <v>1.34786607926151E-2</v>
      </c>
      <c r="F200">
        <f>A!F805</f>
        <v>1.4232E-2</v>
      </c>
      <c r="G200">
        <f>A!G805</f>
        <v>1.4187589E-2</v>
      </c>
      <c r="H200">
        <f>IF(ISNUMBER(A!H805),A!H805,#N/A)</f>
        <v>1.3492450429886123E-2</v>
      </c>
    </row>
    <row r="201" spans="1:8">
      <c r="A201" t="str">
        <f>A!A806</f>
        <v>17</v>
      </c>
      <c r="B201">
        <f>A!B806</f>
        <v>1.45051E-2</v>
      </c>
      <c r="C201">
        <f>A!C806</f>
        <v>1.46E-2</v>
      </c>
      <c r="D201">
        <f>A!D806</f>
        <v>1.46E-2</v>
      </c>
      <c r="E201">
        <f>A!E806</f>
        <v>1.44852092196681E-2</v>
      </c>
      <c r="F201">
        <f>A!F806</f>
        <v>1.473E-2</v>
      </c>
      <c r="G201">
        <f>A!G806</f>
        <v>1.4683774E-2</v>
      </c>
      <c r="H201">
        <f>IF(ISNUMBER(A!H806),A!H806,#N/A)</f>
        <v>1.4504382229875695E-2</v>
      </c>
    </row>
    <row r="202" spans="1:8">
      <c r="A202" t="str">
        <f>A!A807</f>
        <v>18</v>
      </c>
      <c r="B202">
        <f>A!B807</f>
        <v>1.5234299999999999E-2</v>
      </c>
      <c r="C202">
        <f>A!C807</f>
        <v>1.5699999999999999E-2</v>
      </c>
      <c r="D202">
        <f>A!D807</f>
        <v>1.5699999999999999E-2</v>
      </c>
      <c r="E202">
        <f>A!E807</f>
        <v>1.5264654778820001E-2</v>
      </c>
      <c r="F202">
        <f>A!F807</f>
        <v>1.5684E-2</v>
      </c>
      <c r="G202">
        <f>A!G807</f>
        <v>1.563434E-2</v>
      </c>
      <c r="H202">
        <f>IF(ISNUMBER(A!H807),A!H807,#N/A)</f>
        <v>1.5287875616144336E-2</v>
      </c>
    </row>
    <row r="203" spans="1:8">
      <c r="A203" t="str">
        <f>A!A808</f>
        <v>19</v>
      </c>
      <c r="B203">
        <f>A!B808</f>
        <v>1.51339E-2</v>
      </c>
      <c r="C203">
        <f>A!C808</f>
        <v>1.43E-2</v>
      </c>
      <c r="D203">
        <f>A!D808</f>
        <v>1.43E-2</v>
      </c>
      <c r="E203">
        <f>A!E808</f>
        <v>1.4907651232985399E-2</v>
      </c>
      <c r="F203">
        <f>A!F808</f>
        <v>1.4539E-2</v>
      </c>
      <c r="G203">
        <f>A!G808</f>
        <v>1.4492502000000001E-2</v>
      </c>
      <c r="H203">
        <f>IF(ISNUMBER(A!H808),A!H808,#N/A)</f>
        <v>1.492999549486943E-2</v>
      </c>
    </row>
    <row r="204" spans="1:8">
      <c r="A204" t="str">
        <f>A!A809</f>
        <v>20</v>
      </c>
      <c r="B204">
        <f>A!B809</f>
        <v>1.5748100000000001E-2</v>
      </c>
      <c r="C204">
        <f>A!C809</f>
        <v>1.6400000000000001E-2</v>
      </c>
      <c r="D204">
        <f>A!D809</f>
        <v>1.6400000000000001E-2</v>
      </c>
      <c r="E204">
        <f>A!E809</f>
        <v>1.5924809238629802E-2</v>
      </c>
      <c r="F204">
        <f>A!F809</f>
        <v>1.6878000000000001E-2</v>
      </c>
      <c r="G204">
        <f>A!G809</f>
        <v>1.6823952999999999E-2</v>
      </c>
      <c r="H204">
        <f>IF(ISNUMBER(A!H809),A!H809,#N/A)</f>
        <v>1.5970058198740745E-2</v>
      </c>
    </row>
    <row r="205" spans="1:8">
      <c r="A205" t="str">
        <f>A!A810</f>
        <v>21</v>
      </c>
      <c r="B205">
        <f>A!B810</f>
        <v>1.68863E-2</v>
      </c>
      <c r="C205">
        <f>A!C810</f>
        <v>1.6400000000000001E-2</v>
      </c>
      <c r="D205">
        <f>A!D810</f>
        <v>1.6400000000000001E-2</v>
      </c>
      <c r="E205">
        <f>A!E810</f>
        <v>1.6791829982282399E-2</v>
      </c>
      <c r="F205">
        <f>A!F810</f>
        <v>1.6878000000000001E-2</v>
      </c>
      <c r="G205">
        <f>A!G810</f>
        <v>1.6823952999999999E-2</v>
      </c>
      <c r="H205">
        <f>IF(ISNUMBER(A!H810),A!H810,#N/A)</f>
        <v>1.6809735798284518E-2</v>
      </c>
    </row>
    <row r="206" spans="1:8">
      <c r="A206" t="str">
        <f>A!A811</f>
        <v>22</v>
      </c>
      <c r="B206">
        <f>A!B811</f>
        <v>1.6863E-2</v>
      </c>
      <c r="C206">
        <f>A!C811</f>
        <v>1.67E-2</v>
      </c>
      <c r="D206">
        <f>A!D811</f>
        <v>1.67E-2</v>
      </c>
      <c r="E206">
        <f>A!E811</f>
        <v>1.67521726021846E-2</v>
      </c>
      <c r="F206">
        <f>A!F811</f>
        <v>1.6832E-2</v>
      </c>
      <c r="G206">
        <f>A!G811</f>
        <v>1.6777486000000001E-2</v>
      </c>
      <c r="H206">
        <f>IF(ISNUMBER(A!H811),A!H811,#N/A)</f>
        <v>1.6771127794541558E-2</v>
      </c>
    </row>
    <row r="207" spans="1:8">
      <c r="A207" t="str">
        <f>A!A812</f>
        <v>23</v>
      </c>
      <c r="B207">
        <f>A!B812</f>
        <v>1.6867299999999998E-2</v>
      </c>
      <c r="C207">
        <f>A!C812</f>
        <v>1.6899999999999998E-2</v>
      </c>
      <c r="D207">
        <f>A!D812</f>
        <v>1.6899999999999998E-2</v>
      </c>
      <c r="E207">
        <f>A!E812</f>
        <v>1.6764128894154299E-2</v>
      </c>
      <c r="F207">
        <f>A!F812</f>
        <v>1.6889000000000001E-2</v>
      </c>
      <c r="G207">
        <f>A!G812</f>
        <v>1.6835019999999999E-2</v>
      </c>
      <c r="H207">
        <f>IF(ISNUMBER(A!H812),A!H812,#N/A)</f>
        <v>1.6784233128061054E-2</v>
      </c>
    </row>
    <row r="208" spans="1:8">
      <c r="A208" t="str">
        <f>A!A813</f>
        <v>24</v>
      </c>
      <c r="B208">
        <f>A!B813</f>
        <v>1.7112100000000002E-2</v>
      </c>
      <c r="C208">
        <f>A!C813</f>
        <v>1.78E-2</v>
      </c>
      <c r="D208">
        <f>A!D813</f>
        <v>1.78E-2</v>
      </c>
      <c r="E208">
        <f>A!E813</f>
        <v>1.7058528110091498E-2</v>
      </c>
      <c r="F208">
        <f>A!F813</f>
        <v>1.7329000000000001E-2</v>
      </c>
      <c r="G208">
        <f>A!G813</f>
        <v>1.727306E-2</v>
      </c>
      <c r="H208">
        <f>IF(ISNUMBER(A!H813),A!H813,#N/A)</f>
        <v>1.707669006088456E-2</v>
      </c>
    </row>
  </sheetData>
  <phoneticPr fontId="0" type="noConversion"/>
  <pageMargins left="0.75" right="0.75" top="1" bottom="1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 enableFormatConditionsCalculation="0"/>
  <dimension ref="B1:I519"/>
  <sheetViews>
    <sheetView zoomScale="70" workbookViewId="0">
      <selection activeCell="B7" sqref="B7"/>
    </sheetView>
  </sheetViews>
  <sheetFormatPr baseColWidth="10" defaultColWidth="8.625" defaultRowHeight="16" x14ac:dyDescent="0"/>
  <cols>
    <col min="1" max="1" width="4" customWidth="1"/>
    <col min="2" max="2" width="20.875" customWidth="1"/>
    <col min="9" max="9" width="12.5" customWidth="1"/>
  </cols>
  <sheetData>
    <row r="1" spans="2:9">
      <c r="B1" t="str">
        <f>'Table-T'!B1</f>
        <v>ASHRAE Standard 140-2014, Informative Annex B16, Section B16.5.2</v>
      </c>
    </row>
    <row r="2" spans="2:9">
      <c r="B2" t="str">
        <f>'Table-T'!B2</f>
        <v>Example Results for Section 5.3 - HVAC Equipment Performance Tests CE300-CE545</v>
      </c>
    </row>
    <row r="3" spans="2:9">
      <c r="B3" t="str">
        <f>'Table-T'!B3</f>
        <v/>
      </c>
    </row>
    <row r="6" spans="2:9">
      <c r="B6" t="str">
        <f>'Table-T'!B7</f>
        <v>Table B16.5.2-17.  Delta Annual Space Cooling Electricity Consumptions (Total, Compressor)</v>
      </c>
      <c r="C6">
        <f>'Table-T'!C7</f>
        <v>0</v>
      </c>
      <c r="D6">
        <f>'Table-T'!D7</f>
        <v>0</v>
      </c>
      <c r="E6">
        <f>'Table-T'!E7</f>
        <v>0</v>
      </c>
      <c r="F6">
        <f>'Table-T'!F7</f>
        <v>0</v>
      </c>
      <c r="G6">
        <f>'Table-T'!G7</f>
        <v>0</v>
      </c>
      <c r="H6">
        <f>'Table-T'!H7</f>
        <v>0</v>
      </c>
      <c r="I6">
        <f>'Table-T'!O7</f>
        <v>0</v>
      </c>
    </row>
    <row r="7" spans="2:9">
      <c r="B7" t="str">
        <f>'Table-T'!B8</f>
        <v>Total (kWh,e)</v>
      </c>
      <c r="C7">
        <f>'Table-T'!C8</f>
        <v>0</v>
      </c>
      <c r="D7">
        <f>'Table-T'!D8</f>
        <v>0</v>
      </c>
      <c r="E7">
        <f>'Table-T'!E8</f>
        <v>0</v>
      </c>
      <c r="F7">
        <f>'Table-T'!F8</f>
        <v>0</v>
      </c>
      <c r="G7">
        <f>'Table-T'!G8</f>
        <v>0</v>
      </c>
      <c r="H7">
        <f>'Table-T'!H8</f>
        <v>0</v>
      </c>
      <c r="I7">
        <f>'Table-T'!O8</f>
        <v>0</v>
      </c>
    </row>
    <row r="8" spans="2:9">
      <c r="B8">
        <f>'Table-T'!B9</f>
        <v>0</v>
      </c>
      <c r="C8" t="str">
        <f>'Table-T'!C9</f>
        <v>TRNSYS</v>
      </c>
      <c r="D8" t="str">
        <f>'Table-T'!D9</f>
        <v>DOE-2.2</v>
      </c>
      <c r="E8" t="str">
        <f>'Table-T'!E9</f>
        <v>DOE21E-E</v>
      </c>
      <c r="F8" t="str">
        <f>'Table-T'!F9</f>
        <v>EnergyPlus</v>
      </c>
      <c r="G8" t="s">
        <v>372</v>
      </c>
      <c r="H8" t="str">
        <f>'Table-T'!H9</f>
        <v>HOT3000</v>
      </c>
      <c r="I8" t="str">
        <f>'Table-T'!O9</f>
        <v>Tested Prg</v>
      </c>
    </row>
    <row r="9" spans="2:9">
      <c r="B9" t="str">
        <f>'Table-T'!B10</f>
        <v>Case</v>
      </c>
      <c r="C9" t="s">
        <v>434</v>
      </c>
      <c r="D9" t="s">
        <v>435</v>
      </c>
      <c r="E9" t="s">
        <v>438</v>
      </c>
      <c r="F9" t="s">
        <v>548</v>
      </c>
      <c r="G9" t="s">
        <v>436</v>
      </c>
      <c r="H9" t="s">
        <v>437</v>
      </c>
      <c r="I9" t="str">
        <f>'Table-T'!O9</f>
        <v>Tested Prg</v>
      </c>
    </row>
    <row r="10" spans="2:9">
      <c r="B10" t="s">
        <v>527</v>
      </c>
      <c r="C10">
        <f>'Table-T'!C11</f>
        <v>4339.6025933843266</v>
      </c>
      <c r="D10">
        <f>'Table-T'!D11</f>
        <v>4629</v>
      </c>
      <c r="E10">
        <f>'Table-T'!E11</f>
        <v>4629</v>
      </c>
      <c r="F10">
        <f>'Table-T'!F11</f>
        <v>4544.7265466353419</v>
      </c>
      <c r="G10">
        <f>'Table-T'!G11</f>
        <v>4543.1580000000176</v>
      </c>
      <c r="H10">
        <f>'Table-T'!H11</f>
        <v>4538</v>
      </c>
      <c r="I10">
        <f>'Table-T'!O11</f>
        <v>4395.3560213411183</v>
      </c>
    </row>
    <row r="11" spans="2:9">
      <c r="B11" t="s">
        <v>528</v>
      </c>
      <c r="C11">
        <f>'Table-T'!C12</f>
        <v>4425.8797798225787</v>
      </c>
      <c r="D11">
        <f>'Table-T'!D12</f>
        <v>3995</v>
      </c>
      <c r="E11">
        <f>'Table-T'!E12</f>
        <v>4037</v>
      </c>
      <c r="F11">
        <f>'Table-T'!F12</f>
        <v>4333.4626550013272</v>
      </c>
      <c r="G11">
        <f>'Table-T'!G12</f>
        <v>4424.4040000001332</v>
      </c>
      <c r="H11">
        <f>'Table-T'!H12</f>
        <v>4387</v>
      </c>
      <c r="I11">
        <f>'Table-T'!O12</f>
        <v>4327.370688390678</v>
      </c>
    </row>
    <row r="12" spans="2:9">
      <c r="B12" t="s">
        <v>529</v>
      </c>
      <c r="C12">
        <f>'Table-T'!C13</f>
        <v>5329.523125239517</v>
      </c>
      <c r="D12">
        <f>'Table-T'!D13</f>
        <v>4958</v>
      </c>
      <c r="E12">
        <f>'Table-T'!E13</f>
        <v>4683</v>
      </c>
      <c r="F12">
        <f>'Table-T'!F13</f>
        <v>5397.7360470638741</v>
      </c>
      <c r="G12">
        <f>'Table-T'!G13</f>
        <v>5558.7259999999733</v>
      </c>
      <c r="H12">
        <f>'Table-T'!H13</f>
        <v>5260</v>
      </c>
      <c r="I12">
        <f>'Table-T'!O13</f>
        <v>3616.5156997049853</v>
      </c>
    </row>
    <row r="13" spans="2:9">
      <c r="B13" t="s">
        <v>530</v>
      </c>
      <c r="C13">
        <f>'Table-T'!C14</f>
        <v>903.64334541693825</v>
      </c>
      <c r="D13">
        <f>'Table-T'!D14</f>
        <v>963</v>
      </c>
      <c r="E13">
        <f>'Table-T'!E14</f>
        <v>646</v>
      </c>
      <c r="F13">
        <f>'Table-T'!F14</f>
        <v>1064.2733920625469</v>
      </c>
      <c r="G13">
        <f>'Table-T'!G14</f>
        <v>1134.32199999984</v>
      </c>
      <c r="H13">
        <f>'Table-T'!H14</f>
        <v>873</v>
      </c>
      <c r="I13">
        <f>'Table-T'!O14</f>
        <v>-710.85498868569266</v>
      </c>
    </row>
    <row r="14" spans="2:9">
      <c r="B14" t="s">
        <v>531</v>
      </c>
      <c r="C14">
        <f>'Table-T'!C15</f>
        <v>4985.5178694042697</v>
      </c>
      <c r="D14">
        <f>'Table-T'!D15</f>
        <v>4608</v>
      </c>
      <c r="E14">
        <f>'Table-T'!E15</f>
        <v>4510</v>
      </c>
      <c r="F14">
        <f>'Table-T'!F15</f>
        <v>5037.381003896764</v>
      </c>
      <c r="G14">
        <f>'Table-T'!G15</f>
        <v>5088.849999999984</v>
      </c>
      <c r="H14">
        <f>'Table-T'!H15</f>
        <v>4877</v>
      </c>
      <c r="I14">
        <f>'Table-T'!O15</f>
        <v>3775.666423705683</v>
      </c>
    </row>
    <row r="15" spans="2:9">
      <c r="B15" t="s">
        <v>532</v>
      </c>
      <c r="C15">
        <f>'Table-T'!C16</f>
        <v>344.00525583524723</v>
      </c>
      <c r="D15">
        <f>'Table-T'!D16</f>
        <v>350</v>
      </c>
      <c r="E15">
        <f>'Table-T'!E16</f>
        <v>173</v>
      </c>
      <c r="F15">
        <f>'Table-T'!F16</f>
        <v>360.35504316711013</v>
      </c>
      <c r="G15">
        <f>'Table-T'!G16</f>
        <v>469.87599999998929</v>
      </c>
      <c r="H15">
        <f>'Table-T'!H16</f>
        <v>383</v>
      </c>
      <c r="I15">
        <f>'Table-T'!O16</f>
        <v>-159.15072400069766</v>
      </c>
    </row>
    <row r="16" spans="2:9">
      <c r="B16" t="s">
        <v>533</v>
      </c>
      <c r="C16">
        <f>'Table-T'!C17</f>
        <v>-3396.7977842883265</v>
      </c>
      <c r="D16">
        <f>'Table-T'!D17</f>
        <v>-4203</v>
      </c>
      <c r="E16">
        <f>'Table-T'!E17</f>
        <v>-4207</v>
      </c>
      <c r="F16">
        <f>'Table-T'!F17</f>
        <v>-3600.5238957343063</v>
      </c>
      <c r="G16">
        <f>'Table-T'!G17</f>
        <v>-3389.8190000000359</v>
      </c>
      <c r="H16">
        <f>'Table-T'!H17</f>
        <v>-3328</v>
      </c>
      <c r="I16">
        <f>'Table-T'!O17</f>
        <v>-3642.4419705165783</v>
      </c>
    </row>
    <row r="17" spans="2:9">
      <c r="B17" t="s">
        <v>534</v>
      </c>
      <c r="C17">
        <f>'Table-T'!C18/4</f>
        <v>4916.2536170486655</v>
      </c>
      <c r="D17">
        <f>'Table-T'!D18/4</f>
        <v>4828.5</v>
      </c>
      <c r="E17">
        <f>'Table-T'!E18/4</f>
        <v>4815.25</v>
      </c>
      <c r="F17">
        <f>'Table-T'!F18/4</f>
        <v>4989.7683549310386</v>
      </c>
      <c r="G17">
        <f>'Table-T'!G18/4</f>
        <v>4966.7117500000004</v>
      </c>
      <c r="H17">
        <f>'Table-T'!H18/4</f>
        <v>4999.5</v>
      </c>
      <c r="I17">
        <f>'Table-T'!O18/4</f>
        <v>4978.6263663985392</v>
      </c>
    </row>
    <row r="18" spans="2:9">
      <c r="B18" t="s">
        <v>536</v>
      </c>
      <c r="C18">
        <f>'Table-T'!C19</f>
        <v>-3588.6236845638268</v>
      </c>
      <c r="D18">
        <f>'Table-T'!D19</f>
        <v>-3904</v>
      </c>
      <c r="E18">
        <f>'Table-T'!E19</f>
        <v>-3879</v>
      </c>
      <c r="F18">
        <f>'Table-T'!F19</f>
        <v>-3732.9565670989905</v>
      </c>
      <c r="G18">
        <f>'Table-T'!G19</f>
        <v>0</v>
      </c>
      <c r="H18">
        <f>'Table-T'!H19</f>
        <v>-3657</v>
      </c>
      <c r="I18">
        <f>'Table-T'!O19</f>
        <v>-4265.6380565147374</v>
      </c>
    </row>
    <row r="19" spans="2:9">
      <c r="B19" t="s">
        <v>537</v>
      </c>
      <c r="C19">
        <f>'Table-T'!C20</f>
        <v>-3555.3453891083191</v>
      </c>
      <c r="D19">
        <f>'Table-T'!D20</f>
        <v>-3082</v>
      </c>
      <c r="E19">
        <f>'Table-T'!E20</f>
        <v>-3056</v>
      </c>
      <c r="F19">
        <f>'Table-T'!F20</f>
        <v>0</v>
      </c>
      <c r="G19">
        <f>'Table-T'!G20</f>
        <v>0</v>
      </c>
      <c r="H19">
        <f>'Table-T'!H20</f>
        <v>-3567</v>
      </c>
      <c r="I19">
        <f>'Table-T'!O20</f>
        <v>0</v>
      </c>
    </row>
    <row r="20" spans="2:9">
      <c r="B20" t="s">
        <v>538</v>
      </c>
      <c r="C20">
        <f>'Table-T'!C21</f>
        <v>-2246.7696453105018</v>
      </c>
      <c r="D20">
        <f>'Table-T'!D21</f>
        <v>-2220</v>
      </c>
      <c r="E20">
        <f>'Table-T'!E21</f>
        <v>-1845</v>
      </c>
      <c r="F20">
        <f>'Table-T'!F21</f>
        <v>-2010.1329159292218</v>
      </c>
      <c r="G20">
        <f>'Table-T'!G21</f>
        <v>0</v>
      </c>
      <c r="H20">
        <f>'Table-T'!H21</f>
        <v>-1862</v>
      </c>
      <c r="I20">
        <f>'Table-T'!O21</f>
        <v>0</v>
      </c>
    </row>
    <row r="21" spans="2:9">
      <c r="B21" t="s">
        <v>539</v>
      </c>
      <c r="C21">
        <f>'Table-T'!C22</f>
        <v>-3095.7459340030109</v>
      </c>
      <c r="D21">
        <f>'Table-T'!D22</f>
        <v>-2818</v>
      </c>
      <c r="E21">
        <f>'Table-T'!E22</f>
        <v>-2944</v>
      </c>
      <c r="F21">
        <f>'Table-T'!F22</f>
        <v>-2973.2405617628283</v>
      </c>
      <c r="G21">
        <f>'Table-T'!G22</f>
        <v>0</v>
      </c>
      <c r="H21">
        <f>'Table-T'!H22</f>
        <v>-3252</v>
      </c>
      <c r="I21">
        <f>'Table-T'!O22</f>
        <v>-2928.7772411465339</v>
      </c>
    </row>
    <row r="22" spans="2:9">
      <c r="B22" t="s">
        <v>540</v>
      </c>
      <c r="C22">
        <f>'Table-T'!C23</f>
        <v>-1942.4562354895461</v>
      </c>
      <c r="D22">
        <f>'Table-T'!D23</f>
        <v>-1718</v>
      </c>
      <c r="E22">
        <f>'Table-T'!E23</f>
        <v>-1782</v>
      </c>
      <c r="F22">
        <f>'Table-T'!F23</f>
        <v>-1713.9922689904197</v>
      </c>
      <c r="G22">
        <f>'Table-T'!G23</f>
        <v>0</v>
      </c>
      <c r="H22">
        <f>'Table-T'!H23</f>
        <v>-1822</v>
      </c>
      <c r="I22">
        <f>'Table-T'!O23</f>
        <v>-1765.6036875897335</v>
      </c>
    </row>
    <row r="23" spans="2:9">
      <c r="B23" t="s">
        <v>541</v>
      </c>
      <c r="C23">
        <f>'Table-T'!C24/2</f>
        <v>-6647.9451182090179</v>
      </c>
      <c r="D23">
        <f>'Table-T'!D24/2</f>
        <v>-5966.5</v>
      </c>
      <c r="E23">
        <f>'Table-T'!E24/2</f>
        <v>-5966.5</v>
      </c>
      <c r="F23">
        <f>'Table-T'!F24/2</f>
        <v>-5855.5147163476813</v>
      </c>
      <c r="G23">
        <f>'Table-T'!G24/2</f>
        <v>-6326.7290000006142</v>
      </c>
      <c r="H23">
        <f>'Table-T'!H24/2</f>
        <v>-5966</v>
      </c>
      <c r="I23">
        <f>'Table-T'!O24/2</f>
        <v>-5972.1843200494768</v>
      </c>
    </row>
    <row r="24" spans="2:9">
      <c r="B24" t="s">
        <v>542</v>
      </c>
      <c r="C24">
        <f>'Table-T'!C25/4</f>
        <v>4304.4810716199772</v>
      </c>
      <c r="D24">
        <f>'Table-T'!D25/4</f>
        <v>4524.75</v>
      </c>
      <c r="E24">
        <f>'Table-T'!E25/4</f>
        <v>4525</v>
      </c>
      <c r="F24">
        <f>'Table-T'!F25/4</f>
        <v>4434.0931623623019</v>
      </c>
      <c r="G24">
        <f>'Table-T'!G25/4</f>
        <v>4353.5249999999951</v>
      </c>
      <c r="H24">
        <f>'Table-T'!H25/4</f>
        <v>4448.5</v>
      </c>
      <c r="I24">
        <f>'Table-T'!O25/4</f>
        <v>4440.0736788759841</v>
      </c>
    </row>
    <row r="25" spans="2:9">
      <c r="B25" t="s">
        <v>543</v>
      </c>
      <c r="C25">
        <f>'Table-T'!C26</f>
        <v>-4665.7080262850286</v>
      </c>
      <c r="D25">
        <f>'Table-T'!D26</f>
        <v>-4981</v>
      </c>
      <c r="E25">
        <f>'Table-T'!E26</f>
        <v>-4969</v>
      </c>
      <c r="F25">
        <f>'Table-T'!F26</f>
        <v>-4315.6173141531217</v>
      </c>
      <c r="G25">
        <f>'Table-T'!G26</f>
        <v>-4889.3570000002655</v>
      </c>
      <c r="H25">
        <f>'Table-T'!H26</f>
        <v>-4458</v>
      </c>
      <c r="I25">
        <f>'Table-T'!O26</f>
        <v>-5027.2542444782266</v>
      </c>
    </row>
    <row r="26" spans="2:9">
      <c r="B26" t="s">
        <v>544</v>
      </c>
      <c r="C26">
        <f>'Table-T'!C27</f>
        <v>-5056.6159707130428</v>
      </c>
      <c r="D26">
        <f>'Table-T'!D27</f>
        <v>-5277</v>
      </c>
      <c r="E26">
        <f>'Table-T'!E27</f>
        <v>-5285</v>
      </c>
      <c r="F26">
        <f>'Table-T'!F27</f>
        <v>-5292.6649214520658</v>
      </c>
      <c r="G26">
        <f>'Table-T'!G27</f>
        <v>-4880.4849999999533</v>
      </c>
      <c r="H26">
        <f>'Table-T'!H27</f>
        <v>-5263</v>
      </c>
      <c r="I26">
        <f>'Table-T'!O27</f>
        <v>-4618.8540881008012</v>
      </c>
    </row>
    <row r="27" spans="2:9">
      <c r="B27" t="s">
        <v>545</v>
      </c>
      <c r="C27">
        <f>'Table-T'!C28</f>
        <v>-3743.2989019118359</v>
      </c>
      <c r="D27">
        <f>'Table-T'!D28</f>
        <v>-4076</v>
      </c>
      <c r="E27">
        <f>'Table-T'!E28</f>
        <v>-4083</v>
      </c>
      <c r="F27">
        <f>'Table-T'!F28</f>
        <v>-2425.3866364209971</v>
      </c>
      <c r="G27">
        <f>'Table-T'!G28</f>
        <v>-3745.4910000001237</v>
      </c>
      <c r="H27">
        <f>'Table-T'!H28</f>
        <v>-3825</v>
      </c>
      <c r="I27">
        <f>'Table-T'!O28</f>
        <v>-3218.6809778063725</v>
      </c>
    </row>
    <row r="28" spans="2:9">
      <c r="B28" t="str">
        <f>'Table-T'!B29</f>
        <v>Compressor (kWh,e)</v>
      </c>
      <c r="C28">
        <f>'Table-T'!C29</f>
        <v>0</v>
      </c>
      <c r="D28">
        <f>'Table-T'!D29</f>
        <v>0</v>
      </c>
      <c r="E28">
        <f>'Table-T'!E29</f>
        <v>0</v>
      </c>
      <c r="F28">
        <f>'Table-T'!F29</f>
        <v>0</v>
      </c>
      <c r="G28">
        <f>'Table-T'!G29</f>
        <v>0</v>
      </c>
      <c r="H28">
        <f>'Table-T'!H29</f>
        <v>0</v>
      </c>
      <c r="I28">
        <f>'Table-T'!O29</f>
        <v>0</v>
      </c>
    </row>
    <row r="29" spans="2:9">
      <c r="B29">
        <f>'Table-T'!B30</f>
        <v>0</v>
      </c>
      <c r="C29" t="str">
        <f>'Table-T'!C30</f>
        <v>TRNSYS</v>
      </c>
      <c r="D29" t="str">
        <f>'Table-T'!D30</f>
        <v>DOE-2.2</v>
      </c>
      <c r="E29" t="str">
        <f>'Table-T'!E30</f>
        <v>DOE21E-E</v>
      </c>
      <c r="F29" t="str">
        <f>'Table-T'!F30</f>
        <v>EnergyPlus</v>
      </c>
      <c r="G29" t="str">
        <f>'Table-T'!G30</f>
        <v>CODYRUN</v>
      </c>
      <c r="H29" t="str">
        <f>'Table-T'!H30</f>
        <v>HOT3000</v>
      </c>
      <c r="I29" t="str">
        <f>'Table-T'!O30</f>
        <v>Tested Prg</v>
      </c>
    </row>
    <row r="30" spans="2:9">
      <c r="B30" t="str">
        <f>'Table-T'!B31</f>
        <v>Case</v>
      </c>
      <c r="C30" t="s">
        <v>434</v>
      </c>
      <c r="D30" t="s">
        <v>435</v>
      </c>
      <c r="E30" t="s">
        <v>438</v>
      </c>
      <c r="F30" t="s">
        <v>548</v>
      </c>
      <c r="G30" t="s">
        <v>436</v>
      </c>
      <c r="H30" t="s">
        <v>437</v>
      </c>
      <c r="I30" t="str">
        <f>'Table-T'!O30</f>
        <v>Tested Prg</v>
      </c>
    </row>
    <row r="31" spans="2:9">
      <c r="B31" t="s">
        <v>527</v>
      </c>
      <c r="C31">
        <f>'Table-T'!C32</f>
        <v>3986.0910607140395</v>
      </c>
      <c r="D31">
        <f>'Table-T'!D32</f>
        <v>4244</v>
      </c>
      <c r="E31">
        <f>'Table-T'!E32</f>
        <v>4244</v>
      </c>
      <c r="F31">
        <f>'Table-T'!F32</f>
        <v>0</v>
      </c>
      <c r="G31">
        <f>'Table-T'!G32</f>
        <v>4166.82</v>
      </c>
      <c r="H31">
        <f>'Table-T'!H32</f>
        <v>4177</v>
      </c>
      <c r="I31">
        <f>'Table-T'!O32</f>
        <v>4395.3560213394485</v>
      </c>
    </row>
    <row r="32" spans="2:9">
      <c r="B32" t="s">
        <v>528</v>
      </c>
      <c r="C32">
        <f>'Table-T'!C33</f>
        <v>4079.6030794278959</v>
      </c>
      <c r="D32">
        <f>'Table-T'!D33</f>
        <v>3681</v>
      </c>
      <c r="E32">
        <f>'Table-T'!E33</f>
        <v>3721</v>
      </c>
      <c r="F32">
        <f>'Table-T'!F33</f>
        <v>0</v>
      </c>
      <c r="G32">
        <f>'Table-T'!G33</f>
        <v>4076.0250000001142</v>
      </c>
      <c r="H32">
        <f>'Table-T'!H33</f>
        <v>4036</v>
      </c>
      <c r="I32">
        <f>'Table-T'!O33</f>
        <v>4327.3706883889718</v>
      </c>
    </row>
    <row r="33" spans="2:9">
      <c r="B33" t="s">
        <v>529</v>
      </c>
      <c r="C33">
        <f>'Table-T'!C34</f>
        <v>4946.1977651546658</v>
      </c>
      <c r="D33">
        <f>'Table-T'!D34</f>
        <v>4603</v>
      </c>
      <c r="E33">
        <f>'Table-T'!E34</f>
        <v>4352</v>
      </c>
      <c r="F33">
        <f>'Table-T'!F34</f>
        <v>0</v>
      </c>
      <c r="G33">
        <f>'Table-T'!G34</f>
        <v>5157.7319999999636</v>
      </c>
      <c r="H33">
        <f>'Table-T'!H34</f>
        <v>4899</v>
      </c>
      <c r="I33">
        <f>'Table-T'!O34</f>
        <v>3616.5156997042213</v>
      </c>
    </row>
    <row r="34" spans="2:9">
      <c r="B34" t="s">
        <v>530</v>
      </c>
      <c r="C34">
        <f>'Table-T'!C35</f>
        <v>866.59468572676997</v>
      </c>
      <c r="D34">
        <f>'Table-T'!D35</f>
        <v>922</v>
      </c>
      <c r="E34">
        <f>'Table-T'!E35</f>
        <v>631</v>
      </c>
      <c r="F34">
        <f>'Table-T'!F35</f>
        <v>0</v>
      </c>
      <c r="G34">
        <f>'Table-T'!G35</f>
        <v>1081.7069999998494</v>
      </c>
      <c r="H34">
        <f>'Table-T'!H35</f>
        <v>863</v>
      </c>
      <c r="I34">
        <f>'Table-T'!O35</f>
        <v>-710.85498868475042</v>
      </c>
    </row>
    <row r="35" spans="2:9">
      <c r="B35" t="s">
        <v>531</v>
      </c>
      <c r="C35">
        <f>'Table-T'!C36</f>
        <v>4609.4030281066807</v>
      </c>
      <c r="D35">
        <f>'Table-T'!D36</f>
        <v>4260</v>
      </c>
      <c r="E35">
        <f>'Table-T'!E36</f>
        <v>4172</v>
      </c>
      <c r="F35">
        <f>'Table-T'!F36</f>
        <v>0</v>
      </c>
      <c r="G35">
        <f>'Table-T'!G36</f>
        <v>4702.7889999999788</v>
      </c>
      <c r="H35">
        <f>'Table-T'!H36</f>
        <v>4524</v>
      </c>
      <c r="I35">
        <f>'Table-T'!O36</f>
        <v>3775.6664237043988</v>
      </c>
    </row>
    <row r="36" spans="2:9">
      <c r="B36" t="s">
        <v>532</v>
      </c>
      <c r="C36">
        <f>'Table-T'!C37</f>
        <v>336.79473704798511</v>
      </c>
      <c r="D36">
        <f>'Table-T'!D37</f>
        <v>343</v>
      </c>
      <c r="E36">
        <f>'Table-T'!E37</f>
        <v>180</v>
      </c>
      <c r="F36">
        <f>'Table-T'!F37</f>
        <v>0</v>
      </c>
      <c r="G36">
        <f>'Table-T'!G37</f>
        <v>454.94299999998475</v>
      </c>
      <c r="H36">
        <f>'Table-T'!H37</f>
        <v>375</v>
      </c>
      <c r="I36">
        <f>'Table-T'!O37</f>
        <v>-159.15072400017743</v>
      </c>
    </row>
    <row r="37" spans="2:9">
      <c r="B37" t="s">
        <v>533</v>
      </c>
      <c r="C37">
        <f>'Table-T'!C38</f>
        <v>-3036.6939446745309</v>
      </c>
      <c r="D37">
        <f>'Table-T'!D38</f>
        <v>-3767</v>
      </c>
      <c r="E37">
        <f>'Table-T'!E38</f>
        <v>-3772</v>
      </c>
      <c r="F37">
        <f>'Table-T'!F38</f>
        <v>0</v>
      </c>
      <c r="G37">
        <f>'Table-T'!G38</f>
        <v>-3031.9460000000472</v>
      </c>
      <c r="H37">
        <f>'Table-T'!H38</f>
        <v>-2985</v>
      </c>
      <c r="I37">
        <f>'Table-T'!O38</f>
        <v>-3642.4419705163855</v>
      </c>
    </row>
    <row r="38" spans="2:9">
      <c r="B38" t="s">
        <v>534</v>
      </c>
      <c r="C38">
        <f>'Table-T'!C39/4</f>
        <v>4438.0763926746013</v>
      </c>
      <c r="D38">
        <f>'Table-T'!D39/4</f>
        <v>4357.5</v>
      </c>
      <c r="E38">
        <f>'Table-T'!E39/4</f>
        <v>4345.5</v>
      </c>
      <c r="F38">
        <f>'Table-T'!F39/4</f>
        <v>0</v>
      </c>
      <c r="G38">
        <f>'Table-T'!G39/4</f>
        <v>4481.7902500000619</v>
      </c>
      <c r="H38">
        <f>'Table-T'!H39/4</f>
        <v>4516.25</v>
      </c>
      <c r="I38">
        <f>'Table-T'!O39/4</f>
        <v>4978.6263663978407</v>
      </c>
    </row>
    <row r="39" spans="2:9">
      <c r="B39" t="s">
        <v>536</v>
      </c>
      <c r="C39">
        <f>'Table-T'!C40</f>
        <v>-3174.5855715648722</v>
      </c>
      <c r="D39">
        <f>'Table-T'!D40</f>
        <v>-3463</v>
      </c>
      <c r="E39">
        <f>'Table-T'!E40</f>
        <v>-3442</v>
      </c>
      <c r="F39">
        <f>'Table-T'!F40</f>
        <v>0</v>
      </c>
      <c r="G39">
        <f>'Table-T'!G40</f>
        <v>0</v>
      </c>
      <c r="H39">
        <f>'Table-T'!H40</f>
        <v>-3247</v>
      </c>
      <c r="I39">
        <f>'Table-T'!O40</f>
        <v>-4265.6380565141626</v>
      </c>
    </row>
    <row r="40" spans="2:9">
      <c r="B40" t="s">
        <v>537</v>
      </c>
      <c r="C40">
        <f>'Table-T'!C41</f>
        <v>-3149.0399436906118</v>
      </c>
      <c r="D40">
        <f>'Table-T'!D41</f>
        <v>-2746</v>
      </c>
      <c r="E40">
        <f>'Table-T'!E41</f>
        <v>-2723</v>
      </c>
      <c r="F40">
        <f>'Table-T'!F41</f>
        <v>0</v>
      </c>
      <c r="G40">
        <f>'Table-T'!G41</f>
        <v>0</v>
      </c>
      <c r="H40">
        <f>'Table-T'!H41</f>
        <v>-3191</v>
      </c>
      <c r="I40">
        <f>'Table-T'!O41</f>
        <v>0</v>
      </c>
    </row>
    <row r="41" spans="2:9">
      <c r="B41" t="s">
        <v>538</v>
      </c>
      <c r="C41">
        <f>'Table-T'!C42</f>
        <v>-1994.9489155549854</v>
      </c>
      <c r="D41">
        <f>'Table-T'!D42</f>
        <v>-1973</v>
      </c>
      <c r="E41">
        <f>'Table-T'!E42</f>
        <v>-1639</v>
      </c>
      <c r="F41">
        <f>'Table-T'!F42</f>
        <v>0</v>
      </c>
      <c r="G41">
        <f>'Table-T'!G42</f>
        <v>0</v>
      </c>
      <c r="H41">
        <f>'Table-T'!H42</f>
        <v>-1662</v>
      </c>
      <c r="I41">
        <f>'Table-T'!O42</f>
        <v>0</v>
      </c>
    </row>
    <row r="42" spans="2:9">
      <c r="B42" t="s">
        <v>539</v>
      </c>
      <c r="C42">
        <f>'Table-T'!C43</f>
        <v>-2754.9132462438247</v>
      </c>
      <c r="D42">
        <f>'Table-T'!D43</f>
        <v>-2510</v>
      </c>
      <c r="E42">
        <f>'Table-T'!E43</f>
        <v>-2622</v>
      </c>
      <c r="F42">
        <f>'Table-T'!F43</f>
        <v>0</v>
      </c>
      <c r="G42">
        <f>'Table-T'!G43</f>
        <v>0</v>
      </c>
      <c r="H42">
        <f>'Table-T'!H43</f>
        <v>-2910</v>
      </c>
      <c r="I42">
        <f>'Table-T'!O43</f>
        <v>-2928.7772411459919</v>
      </c>
    </row>
    <row r="43" spans="2:9">
      <c r="B43" t="s">
        <v>540</v>
      </c>
      <c r="C43">
        <f>'Table-T'!C44</f>
        <v>-1724.4010536126152</v>
      </c>
      <c r="D43">
        <f>'Table-T'!D44</f>
        <v>-1527</v>
      </c>
      <c r="E43">
        <f>'Table-T'!E44</f>
        <v>-1584</v>
      </c>
      <c r="F43">
        <f>'Table-T'!F44</f>
        <v>0</v>
      </c>
      <c r="G43">
        <f>'Table-T'!G44</f>
        <v>0</v>
      </c>
      <c r="H43">
        <f>'Table-T'!H44</f>
        <v>-1627</v>
      </c>
      <c r="I43">
        <f>'Table-T'!O44</f>
        <v>-1765.6036875893624</v>
      </c>
    </row>
    <row r="44" spans="2:9">
      <c r="B44" t="s">
        <v>541</v>
      </c>
      <c r="C44">
        <f>'Table-T'!C45/2</f>
        <v>-2249.6193757101537</v>
      </c>
      <c r="D44">
        <f>'Table-T'!D45/2</f>
        <v>-1548</v>
      </c>
      <c r="E44">
        <f>'Table-T'!E45/2</f>
        <v>-1547.5</v>
      </c>
      <c r="F44">
        <f>'Table-T'!F45/2</f>
        <v>0</v>
      </c>
      <c r="G44">
        <f>'Table-T'!G45/2</f>
        <v>-1956.0744999999642</v>
      </c>
      <c r="H44">
        <f>'Table-T'!H45/2</f>
        <v>-1677</v>
      </c>
      <c r="I44">
        <f>'Table-T'!O45/2</f>
        <v>-1855.9567214282724</v>
      </c>
    </row>
    <row r="45" spans="2:9">
      <c r="B45" t="s">
        <v>542</v>
      </c>
      <c r="C45">
        <f>'Table-T'!C46/4</f>
        <v>3451.4327790912675</v>
      </c>
      <c r="D45">
        <f>'Table-T'!D46/4</f>
        <v>3575.75</v>
      </c>
      <c r="E45">
        <f>'Table-T'!E46/4</f>
        <v>3576</v>
      </c>
      <c r="F45">
        <f>'Table-T'!F46/4</f>
        <v>0</v>
      </c>
      <c r="G45">
        <f>'Table-T'!G46/4</f>
        <v>3478.3612499999967</v>
      </c>
      <c r="H45">
        <f>'Table-T'!H46/4</f>
        <v>3557.5</v>
      </c>
      <c r="I45">
        <f>'Table-T'!O46/4</f>
        <v>3931.30192486225</v>
      </c>
    </row>
    <row r="46" spans="2:9">
      <c r="B46" t="s">
        <v>543</v>
      </c>
      <c r="C46">
        <f>'Table-T'!C47</f>
        <v>-2963.4018331640655</v>
      </c>
      <c r="D46">
        <f>'Table-T'!D47</f>
        <v>-3241</v>
      </c>
      <c r="E46">
        <f>'Table-T'!E47</f>
        <v>-3233</v>
      </c>
      <c r="F46">
        <f>'Table-T'!F47</f>
        <v>0</v>
      </c>
      <c r="G46">
        <f>'Table-T'!G47</f>
        <v>-3148.170000000202</v>
      </c>
      <c r="H46">
        <f>'Table-T'!H47</f>
        <v>-2742</v>
      </c>
      <c r="I46">
        <f>'Table-T'!O47</f>
        <v>-4079.1325080049719</v>
      </c>
    </row>
    <row r="47" spans="2:9">
      <c r="B47" t="s">
        <v>544</v>
      </c>
      <c r="C47">
        <f>'Table-T'!C48</f>
        <v>-4197.3004344084002</v>
      </c>
      <c r="D47">
        <f>'Table-T'!D48</f>
        <v>-4346</v>
      </c>
      <c r="E47">
        <f>'Table-T'!E48</f>
        <v>-4354</v>
      </c>
      <c r="F47">
        <f>'Table-T'!F48</f>
        <v>0</v>
      </c>
      <c r="G47">
        <f>'Table-T'!G48</f>
        <v>-4001.9239999999591</v>
      </c>
      <c r="H47">
        <f>'Table-T'!H48</f>
        <v>-4350</v>
      </c>
      <c r="I47">
        <f>'Table-T'!O48</f>
        <v>-4194.1394102800987</v>
      </c>
    </row>
    <row r="48" spans="2:9">
      <c r="B48" t="s">
        <v>545</v>
      </c>
      <c r="C48">
        <f>'Table-T'!C49</f>
        <v>-2398.8747508219385</v>
      </c>
      <c r="D48">
        <f>'Table-T'!D49</f>
        <v>-2713</v>
      </c>
      <c r="E48">
        <f>'Table-T'!E49</f>
        <v>-2720</v>
      </c>
      <c r="F48">
        <f>'Table-T'!F49</f>
        <v>0</v>
      </c>
      <c r="G48">
        <f>'Table-T'!G49</f>
        <v>-2413.1970000000147</v>
      </c>
      <c r="H48">
        <f>'Table-T'!H49</f>
        <v>-2449</v>
      </c>
      <c r="I48">
        <f>'Table-T'!O49</f>
        <v>-2647.9537177792263</v>
      </c>
    </row>
    <row r="52" spans="2:9">
      <c r="B52" t="str">
        <f>'Table-T'!B53</f>
        <v>Supply Fan (kWh,e)</v>
      </c>
      <c r="C52">
        <f>'Table-T'!C53</f>
        <v>0</v>
      </c>
      <c r="D52">
        <f>'Table-T'!D53</f>
        <v>0</v>
      </c>
      <c r="E52">
        <f>'Table-T'!E53</f>
        <v>0</v>
      </c>
      <c r="F52">
        <f>'Table-T'!F53</f>
        <v>0</v>
      </c>
      <c r="G52">
        <f>'Table-T'!G53</f>
        <v>0</v>
      </c>
      <c r="H52">
        <f>'Table-T'!H53</f>
        <v>0</v>
      </c>
      <c r="I52">
        <f>'Table-T'!O53</f>
        <v>0</v>
      </c>
    </row>
    <row r="53" spans="2:9">
      <c r="B53">
        <f>'Table-T'!B54</f>
        <v>0</v>
      </c>
      <c r="C53" t="str">
        <f>'Table-T'!C54</f>
        <v>TRNSYS</v>
      </c>
      <c r="D53" t="str">
        <f>'Table-T'!D54</f>
        <v>DOE-2.2</v>
      </c>
      <c r="E53" t="str">
        <f>'Table-T'!E54</f>
        <v>DOE21E-E</v>
      </c>
      <c r="F53" t="str">
        <f>'Table-T'!F54</f>
        <v>EnergyPlus</v>
      </c>
      <c r="G53" t="str">
        <f>'Table-T'!G54</f>
        <v>CODYRUN</v>
      </c>
      <c r="H53" t="str">
        <f>'Table-T'!H54</f>
        <v>HOT3000</v>
      </c>
      <c r="I53" t="str">
        <f>'Table-T'!O54</f>
        <v>Tested Prg</v>
      </c>
    </row>
    <row r="54" spans="2:9">
      <c r="B54" t="str">
        <f>'Table-T'!B55</f>
        <v>Case</v>
      </c>
      <c r="C54" t="s">
        <v>434</v>
      </c>
      <c r="D54" t="s">
        <v>435</v>
      </c>
      <c r="E54" t="s">
        <v>438</v>
      </c>
      <c r="F54" t="s">
        <v>548</v>
      </c>
      <c r="G54" t="s">
        <v>436</v>
      </c>
      <c r="H54" t="s">
        <v>437</v>
      </c>
      <c r="I54" t="str">
        <f>'Table-T'!O54</f>
        <v>Tested Prg</v>
      </c>
    </row>
    <row r="55" spans="2:9">
      <c r="B55" t="s">
        <v>527</v>
      </c>
      <c r="C55">
        <f>'Table-T'!C56</f>
        <v>0</v>
      </c>
      <c r="D55">
        <f>'Table-T'!D56</f>
        <v>0</v>
      </c>
      <c r="E55">
        <f>'Table-T'!E56</f>
        <v>0</v>
      </c>
      <c r="F55">
        <f>'Table-T'!F56</f>
        <v>0</v>
      </c>
      <c r="G55">
        <f>'Table-T'!G56</f>
        <v>0</v>
      </c>
      <c r="H55">
        <f>'Table-T'!H56</f>
        <v>0</v>
      </c>
      <c r="I55">
        <f>'Table-T'!O56</f>
        <v>0</v>
      </c>
    </row>
    <row r="56" spans="2:9">
      <c r="B56" t="s">
        <v>528</v>
      </c>
      <c r="C56">
        <f>'Table-T'!C57</f>
        <v>0</v>
      </c>
      <c r="D56">
        <f>'Table-T'!D57</f>
        <v>0</v>
      </c>
      <c r="E56">
        <f>'Table-T'!E57</f>
        <v>0</v>
      </c>
      <c r="F56">
        <f>'Table-T'!F57</f>
        <v>0</v>
      </c>
      <c r="G56">
        <f>'Table-T'!G57</f>
        <v>0</v>
      </c>
      <c r="H56">
        <f>'Table-T'!H57</f>
        <v>0</v>
      </c>
      <c r="I56">
        <f>'Table-T'!O57</f>
        <v>0</v>
      </c>
    </row>
    <row r="57" spans="2:9">
      <c r="B57" t="s">
        <v>529</v>
      </c>
      <c r="C57">
        <f>'Table-T'!C58</f>
        <v>0</v>
      </c>
      <c r="D57">
        <f>'Table-T'!D58</f>
        <v>0</v>
      </c>
      <c r="E57">
        <f>'Table-T'!E58</f>
        <v>0</v>
      </c>
      <c r="F57">
        <f>'Table-T'!F58</f>
        <v>0</v>
      </c>
      <c r="G57">
        <f>'Table-T'!G58</f>
        <v>0</v>
      </c>
      <c r="H57">
        <f>'Table-T'!H58</f>
        <v>0</v>
      </c>
      <c r="I57">
        <f>'Table-T'!O58</f>
        <v>0</v>
      </c>
    </row>
    <row r="58" spans="2:9">
      <c r="B58" t="s">
        <v>530</v>
      </c>
      <c r="C58">
        <f>'Table-T'!C59</f>
        <v>0</v>
      </c>
      <c r="D58">
        <f>'Table-T'!D59</f>
        <v>0</v>
      </c>
      <c r="E58">
        <f>'Table-T'!E59</f>
        <v>0</v>
      </c>
      <c r="F58">
        <f>'Table-T'!F59</f>
        <v>0</v>
      </c>
      <c r="G58">
        <f>'Table-T'!G59</f>
        <v>0</v>
      </c>
      <c r="H58">
        <f>'Table-T'!H59</f>
        <v>0</v>
      </c>
      <c r="I58">
        <f>'Table-T'!O59</f>
        <v>0</v>
      </c>
    </row>
    <row r="59" spans="2:9">
      <c r="B59" t="s">
        <v>531</v>
      </c>
      <c r="C59">
        <f>'Table-T'!C60</f>
        <v>0</v>
      </c>
      <c r="D59">
        <f>'Table-T'!D60</f>
        <v>0</v>
      </c>
      <c r="E59">
        <f>'Table-T'!E60</f>
        <v>0</v>
      </c>
      <c r="F59">
        <f>'Table-T'!F60</f>
        <v>0</v>
      </c>
      <c r="G59">
        <f>'Table-T'!G60</f>
        <v>0</v>
      </c>
      <c r="H59">
        <f>'Table-T'!H60</f>
        <v>0</v>
      </c>
      <c r="I59">
        <f>'Table-T'!O60</f>
        <v>0</v>
      </c>
    </row>
    <row r="60" spans="2:9">
      <c r="B60" t="s">
        <v>532</v>
      </c>
      <c r="C60">
        <f>'Table-T'!C61</f>
        <v>0</v>
      </c>
      <c r="D60">
        <f>'Table-T'!D61</f>
        <v>0</v>
      </c>
      <c r="E60">
        <f>'Table-T'!E61</f>
        <v>0</v>
      </c>
      <c r="F60">
        <f>'Table-T'!F61</f>
        <v>0</v>
      </c>
      <c r="G60">
        <f>'Table-T'!G61</f>
        <v>0</v>
      </c>
      <c r="H60">
        <f>'Table-T'!H61</f>
        <v>0</v>
      </c>
      <c r="I60">
        <f>'Table-T'!O61</f>
        <v>0</v>
      </c>
    </row>
    <row r="61" spans="2:9">
      <c r="B61" t="s">
        <v>533</v>
      </c>
      <c r="C61">
        <f>'Table-T'!C62</f>
        <v>0</v>
      </c>
      <c r="D61">
        <f>'Table-T'!D62</f>
        <v>0</v>
      </c>
      <c r="E61">
        <f>'Table-T'!E62</f>
        <v>0</v>
      </c>
      <c r="F61">
        <f>'Table-T'!F62</f>
        <v>0</v>
      </c>
      <c r="G61">
        <f>'Table-T'!G62</f>
        <v>0</v>
      </c>
      <c r="H61">
        <f>'Table-T'!H62</f>
        <v>0</v>
      </c>
      <c r="I61">
        <f>'Table-T'!O62</f>
        <v>0</v>
      </c>
    </row>
    <row r="62" spans="2:9">
      <c r="B62" t="s">
        <v>535</v>
      </c>
      <c r="C62">
        <f>'Table-T'!C63</f>
        <v>0</v>
      </c>
      <c r="D62">
        <f>'Table-T'!D63</f>
        <v>0</v>
      </c>
      <c r="E62">
        <f>'Table-T'!E63</f>
        <v>0</v>
      </c>
      <c r="F62">
        <f>'Table-T'!F63</f>
        <v>0</v>
      </c>
      <c r="G62">
        <f>'Table-T'!G63</f>
        <v>0</v>
      </c>
      <c r="H62">
        <f>'Table-T'!H63</f>
        <v>0</v>
      </c>
      <c r="I62">
        <f>'Table-T'!O63</f>
        <v>0</v>
      </c>
    </row>
    <row r="63" spans="2:9">
      <c r="B63" t="s">
        <v>536</v>
      </c>
      <c r="C63">
        <f>'Table-T'!C64</f>
        <v>0</v>
      </c>
      <c r="D63">
        <f>'Table-T'!D64</f>
        <v>0</v>
      </c>
      <c r="E63">
        <f>'Table-T'!E64</f>
        <v>0</v>
      </c>
      <c r="F63">
        <f>'Table-T'!F64</f>
        <v>0</v>
      </c>
      <c r="G63">
        <f>'Table-T'!G64</f>
        <v>0</v>
      </c>
      <c r="H63">
        <f>'Table-T'!H64</f>
        <v>0</v>
      </c>
      <c r="I63">
        <f>'Table-T'!O64</f>
        <v>0</v>
      </c>
    </row>
    <row r="64" spans="2:9">
      <c r="B64" t="s">
        <v>537</v>
      </c>
      <c r="C64">
        <f>'Table-T'!C65</f>
        <v>0</v>
      </c>
      <c r="D64">
        <f>'Table-T'!D65</f>
        <v>0</v>
      </c>
      <c r="E64">
        <f>'Table-T'!E65</f>
        <v>0</v>
      </c>
      <c r="F64">
        <f>'Table-T'!F65</f>
        <v>0</v>
      </c>
      <c r="G64">
        <f>'Table-T'!G65</f>
        <v>0</v>
      </c>
      <c r="H64">
        <f>'Table-T'!H65</f>
        <v>0</v>
      </c>
      <c r="I64">
        <f>'Table-T'!O65</f>
        <v>0</v>
      </c>
    </row>
    <row r="65" spans="2:9">
      <c r="B65" t="s">
        <v>538</v>
      </c>
      <c r="C65">
        <f>'Table-T'!C66</f>
        <v>0</v>
      </c>
      <c r="D65">
        <f>'Table-T'!D66</f>
        <v>0</v>
      </c>
      <c r="E65">
        <f>'Table-T'!E66</f>
        <v>0</v>
      </c>
      <c r="F65">
        <f>'Table-T'!F66</f>
        <v>0</v>
      </c>
      <c r="G65">
        <f>'Table-T'!G66</f>
        <v>0</v>
      </c>
      <c r="H65">
        <f>'Table-T'!H66</f>
        <v>0</v>
      </c>
      <c r="I65">
        <f>'Table-T'!O66</f>
        <v>0</v>
      </c>
    </row>
    <row r="66" spans="2:9">
      <c r="B66" t="s">
        <v>539</v>
      </c>
      <c r="C66">
        <f>'Table-T'!C67</f>
        <v>0</v>
      </c>
      <c r="D66">
        <f>'Table-T'!D67</f>
        <v>0</v>
      </c>
      <c r="E66">
        <f>'Table-T'!E67</f>
        <v>0</v>
      </c>
      <c r="F66">
        <f>'Table-T'!F67</f>
        <v>0</v>
      </c>
      <c r="G66">
        <f>'Table-T'!G67</f>
        <v>0</v>
      </c>
      <c r="H66">
        <f>'Table-T'!H67</f>
        <v>0</v>
      </c>
      <c r="I66">
        <f>'Table-T'!O67</f>
        <v>0</v>
      </c>
    </row>
    <row r="67" spans="2:9">
      <c r="B67" t="s">
        <v>540</v>
      </c>
      <c r="C67">
        <f>'Table-T'!C68</f>
        <v>0</v>
      </c>
      <c r="D67">
        <f>'Table-T'!D68</f>
        <v>0</v>
      </c>
      <c r="E67">
        <f>'Table-T'!E68</f>
        <v>0</v>
      </c>
      <c r="F67">
        <f>'Table-T'!F68</f>
        <v>0</v>
      </c>
      <c r="G67">
        <f>'Table-T'!G68</f>
        <v>0</v>
      </c>
      <c r="H67">
        <f>'Table-T'!H68</f>
        <v>0</v>
      </c>
      <c r="I67">
        <f>'Table-T'!O68</f>
        <v>0</v>
      </c>
    </row>
    <row r="68" spans="2:9">
      <c r="B68" t="s">
        <v>546</v>
      </c>
      <c r="C68">
        <f>'Table-T'!C69</f>
        <v>-8316.0983649090085</v>
      </c>
      <c r="D68">
        <f>'Table-T'!D69</f>
        <v>-8511</v>
      </c>
      <c r="E68">
        <f>'Table-T'!E69</f>
        <v>-8511</v>
      </c>
      <c r="F68">
        <f>'Table-T'!F69</f>
        <v>-8233.7654057872023</v>
      </c>
      <c r="G68">
        <f>'Table-T'!G69</f>
        <v>-8326.6880000013116</v>
      </c>
      <c r="H68">
        <f>'Table-T'!H69</f>
        <v>-8241</v>
      </c>
      <c r="I68">
        <f>'Table-T'!O69</f>
        <v>-8232.4551972408462</v>
      </c>
    </row>
    <row r="69" spans="2:9">
      <c r="B69" t="s">
        <v>547</v>
      </c>
      <c r="C69">
        <f>'Table-T'!C70</f>
        <v>1951.1712326347274</v>
      </c>
      <c r="D69">
        <f>'Table-T'!D70</f>
        <v>2262</v>
      </c>
      <c r="E69">
        <f>'Table-T'!E70</f>
        <v>2262</v>
      </c>
      <c r="F69">
        <f>'Table-T'!F70</f>
        <v>2034.3390699728143</v>
      </c>
      <c r="G69">
        <f>'Table-T'!G70</f>
        <v>2001.7830000000072</v>
      </c>
      <c r="H69">
        <f>'Table-T'!H70</f>
        <v>2038</v>
      </c>
      <c r="I69">
        <f>'Table-T'!O70</f>
        <v>2035.0870160548343</v>
      </c>
    </row>
    <row r="70" spans="2:9">
      <c r="B70" t="s">
        <v>543</v>
      </c>
      <c r="C70">
        <f>'Table-T'!C71</f>
        <v>-973.41818225425504</v>
      </c>
      <c r="D70">
        <f>'Table-T'!D71</f>
        <v>-988</v>
      </c>
      <c r="E70">
        <f>'Table-T'!E71</f>
        <v>-986</v>
      </c>
      <c r="F70">
        <f>'Table-T'!F71</f>
        <v>-838.77333972794759</v>
      </c>
      <c r="G70">
        <f>'Table-T'!G71</f>
        <v>-995.56300000003102</v>
      </c>
      <c r="H70">
        <f>'Table-T'!H71</f>
        <v>-979</v>
      </c>
      <c r="I70">
        <f>'Table-T'!O71</f>
        <v>-948.12173647326608</v>
      </c>
    </row>
    <row r="71" spans="2:9">
      <c r="B71" t="s">
        <v>544</v>
      </c>
      <c r="C71">
        <f>'Table-T'!C72</f>
        <v>-491.37656357751894</v>
      </c>
      <c r="D71">
        <f>'Table-T'!D72</f>
        <v>-536</v>
      </c>
      <c r="E71">
        <f>'Table-T'!E72</f>
        <v>-536</v>
      </c>
      <c r="F71">
        <f>'Table-T'!F72</f>
        <v>-538.10913094449097</v>
      </c>
      <c r="G71">
        <f>'Table-T'!G72</f>
        <v>-502.37599999999247</v>
      </c>
      <c r="H71">
        <f>'Table-T'!H72</f>
        <v>-522</v>
      </c>
      <c r="I71">
        <f>'Table-T'!O72</f>
        <v>-424.71467782081709</v>
      </c>
    </row>
    <row r="72" spans="2:9">
      <c r="B72" t="s">
        <v>545</v>
      </c>
      <c r="C72">
        <f>'Table-T'!C73</f>
        <v>-768.77292617570515</v>
      </c>
      <c r="D72">
        <f>'Table-T'!D73</f>
        <v>-757</v>
      </c>
      <c r="E72">
        <f>'Table-T'!E73</f>
        <v>-757</v>
      </c>
      <c r="F72">
        <f>'Table-T'!F73</f>
        <v>-438.34335486363398</v>
      </c>
      <c r="G72">
        <f>'Table-T'!G73</f>
        <v>-761.74900000005232</v>
      </c>
      <c r="H72">
        <f>'Table-T'!H73</f>
        <v>-787</v>
      </c>
      <c r="I72">
        <f>'Table-T'!O73</f>
        <v>-570.72726002714307</v>
      </c>
    </row>
    <row r="73" spans="2:9">
      <c r="B73" t="str">
        <f>'Table-T'!B74</f>
        <v>Condenser Fan (kWh,e)</v>
      </c>
      <c r="C73">
        <f>'Table-T'!C74</f>
        <v>0</v>
      </c>
      <c r="D73">
        <f>'Table-T'!D74</f>
        <v>0</v>
      </c>
      <c r="E73">
        <f>'Table-T'!E74</f>
        <v>0</v>
      </c>
      <c r="F73">
        <f>'Table-T'!F74</f>
        <v>0</v>
      </c>
      <c r="G73">
        <f>'Table-T'!G74</f>
        <v>0</v>
      </c>
      <c r="H73">
        <f>'Table-T'!H74</f>
        <v>0</v>
      </c>
      <c r="I73">
        <f>'Table-T'!O74</f>
        <v>0</v>
      </c>
    </row>
    <row r="74" spans="2:9">
      <c r="B74">
        <f>'Table-T'!B75</f>
        <v>0</v>
      </c>
      <c r="C74" t="str">
        <f>'Table-T'!C75</f>
        <v>TRNSYS</v>
      </c>
      <c r="D74" t="str">
        <f>'Table-T'!D75</f>
        <v>DOE-2.2</v>
      </c>
      <c r="E74" t="str">
        <f>'Table-T'!E75</f>
        <v>DOE21E-E</v>
      </c>
      <c r="F74" t="str">
        <f>'Table-T'!F75</f>
        <v>EnergyPlus</v>
      </c>
      <c r="G74" t="str">
        <f>'Table-T'!G75</f>
        <v>CODYRUN</v>
      </c>
      <c r="H74" t="str">
        <f>'Table-T'!H75</f>
        <v>HOT3000</v>
      </c>
      <c r="I74" t="str">
        <f>'Table-T'!O75</f>
        <v>Tested Prg</v>
      </c>
    </row>
    <row r="75" spans="2:9">
      <c r="B75" t="str">
        <f>'Table-T'!B76</f>
        <v>Case</v>
      </c>
      <c r="C75" t="s">
        <v>434</v>
      </c>
      <c r="D75" t="s">
        <v>435</v>
      </c>
      <c r="E75" t="s">
        <v>438</v>
      </c>
      <c r="F75" t="s">
        <v>548</v>
      </c>
      <c r="G75" t="s">
        <v>436</v>
      </c>
      <c r="H75" t="s">
        <v>437</v>
      </c>
      <c r="I75" t="str">
        <f>'Table-T'!O75</f>
        <v>Tested Prg</v>
      </c>
    </row>
    <row r="76" spans="2:9">
      <c r="B76" t="s">
        <v>527</v>
      </c>
      <c r="C76">
        <f>'Table-T'!C77</f>
        <v>353.51153267029258</v>
      </c>
      <c r="D76">
        <f>'Table-T'!D77</f>
        <v>385</v>
      </c>
      <c r="E76">
        <f>'Table-T'!E77</f>
        <v>385</v>
      </c>
      <c r="F76">
        <f>'Table-T'!F77</f>
        <v>0</v>
      </c>
      <c r="G76">
        <f>'Table-T'!G77</f>
        <v>376.33800000001565</v>
      </c>
      <c r="H76">
        <f>'Table-T'!H77</f>
        <v>368</v>
      </c>
      <c r="I76" t="str">
        <f>'Table-T'!O77</f>
        <v/>
      </c>
    </row>
    <row r="77" spans="2:9">
      <c r="B77" t="s">
        <v>528</v>
      </c>
      <c r="C77">
        <f>'Table-T'!C78</f>
        <v>346.27670039468285</v>
      </c>
      <c r="D77">
        <f>'Table-T'!D78</f>
        <v>314</v>
      </c>
      <c r="E77">
        <f>'Table-T'!E78</f>
        <v>316</v>
      </c>
      <c r="F77">
        <f>'Table-T'!F78</f>
        <v>0</v>
      </c>
      <c r="G77">
        <f>'Table-T'!G78</f>
        <v>348.37900000001946</v>
      </c>
      <c r="H77">
        <f>'Table-T'!H78</f>
        <v>358</v>
      </c>
      <c r="I77" t="str">
        <f>'Table-T'!O78</f>
        <v/>
      </c>
    </row>
    <row r="78" spans="2:9">
      <c r="B78" t="s">
        <v>529</v>
      </c>
      <c r="C78">
        <f>'Table-T'!C79</f>
        <v>383.32536008485795</v>
      </c>
      <c r="D78">
        <f>'Table-T'!D79</f>
        <v>355</v>
      </c>
      <c r="E78">
        <f>'Table-T'!E79</f>
        <v>331</v>
      </c>
      <c r="F78">
        <f>'Table-T'!F79</f>
        <v>0</v>
      </c>
      <c r="G78">
        <f>'Table-T'!G79</f>
        <v>400.99400000000423</v>
      </c>
      <c r="H78">
        <f>'Table-T'!H79</f>
        <v>370</v>
      </c>
      <c r="I78" t="str">
        <f>'Table-T'!O79</f>
        <v/>
      </c>
    </row>
    <row r="79" spans="2:9">
      <c r="B79" t="s">
        <v>530</v>
      </c>
      <c r="C79">
        <f>'Table-T'!C80</f>
        <v>37.0486596901751</v>
      </c>
      <c r="D79">
        <f>'Table-T'!D80</f>
        <v>41</v>
      </c>
      <c r="E79">
        <f>'Table-T'!E80</f>
        <v>15</v>
      </c>
      <c r="F79">
        <f>'Table-T'!F80</f>
        <v>0</v>
      </c>
      <c r="G79">
        <f>'Table-T'!G80</f>
        <v>52.614999999984775</v>
      </c>
      <c r="H79">
        <f>'Table-T'!H80</f>
        <v>12</v>
      </c>
      <c r="I79" t="str">
        <f>'Table-T'!O80</f>
        <v/>
      </c>
    </row>
    <row r="80" spans="2:9">
      <c r="B80" t="s">
        <v>531</v>
      </c>
      <c r="C80">
        <f>'Table-T'!C81</f>
        <v>376.11484129759128</v>
      </c>
      <c r="D80">
        <f>'Table-T'!D81</f>
        <v>348</v>
      </c>
      <c r="E80">
        <f>'Table-T'!E81</f>
        <v>338</v>
      </c>
      <c r="F80">
        <f>'Table-T'!F81</f>
        <v>0</v>
      </c>
      <c r="G80">
        <f>'Table-T'!G81</f>
        <v>386.06100000000652</v>
      </c>
      <c r="H80">
        <f>'Table-T'!H81</f>
        <v>361</v>
      </c>
      <c r="I80" t="str">
        <f>'Table-T'!O81</f>
        <v/>
      </c>
    </row>
    <row r="81" spans="2:9">
      <c r="B81" t="s">
        <v>532</v>
      </c>
      <c r="C81">
        <f>'Table-T'!C82</f>
        <v>7.2105187872666647</v>
      </c>
      <c r="D81">
        <f>'Table-T'!D82</f>
        <v>7</v>
      </c>
      <c r="E81">
        <f>'Table-T'!E82</f>
        <v>-7</v>
      </c>
      <c r="F81">
        <f>'Table-T'!F82</f>
        <v>0</v>
      </c>
      <c r="G81">
        <f>'Table-T'!G82</f>
        <v>14.932999999997719</v>
      </c>
      <c r="H81">
        <f>'Table-T'!H82</f>
        <v>9</v>
      </c>
      <c r="I81" t="str">
        <f>'Table-T'!O82</f>
        <v/>
      </c>
    </row>
    <row r="82" spans="2:9">
      <c r="B82" t="s">
        <v>533</v>
      </c>
      <c r="C82">
        <f>'Table-T'!C83</f>
        <v>-360.10383961378966</v>
      </c>
      <c r="D82">
        <f>'Table-T'!D83</f>
        <v>-436</v>
      </c>
      <c r="E82">
        <f>'Table-T'!E83</f>
        <v>-435</v>
      </c>
      <c r="F82">
        <f>'Table-T'!F83</f>
        <v>0</v>
      </c>
      <c r="G82">
        <f>'Table-T'!G83</f>
        <v>-357.87299999998731</v>
      </c>
      <c r="H82">
        <f>'Table-T'!H83</f>
        <v>-353</v>
      </c>
      <c r="I82" t="str">
        <f>'Table-T'!O83</f>
        <v/>
      </c>
    </row>
    <row r="83" spans="2:9">
      <c r="B83" t="s">
        <v>534</v>
      </c>
      <c r="C83">
        <f>'Table-T'!C84/4</f>
        <v>478.17722437406553</v>
      </c>
      <c r="D83">
        <f>'Table-T'!D84/4</f>
        <v>471</v>
      </c>
      <c r="E83">
        <f>'Table-T'!E84/4</f>
        <v>469.75</v>
      </c>
      <c r="F83">
        <f>'Table-T'!F84/4</f>
        <v>0</v>
      </c>
      <c r="G83">
        <f>'Table-T'!G84/4</f>
        <v>484.92149999993956</v>
      </c>
      <c r="H83">
        <f>'Table-T'!H84/4</f>
        <v>487.25</v>
      </c>
      <c r="I83" t="e">
        <f>'Table-T'!O84/4</f>
        <v>#VALUE!</v>
      </c>
    </row>
    <row r="84" spans="2:9">
      <c r="B84" t="s">
        <v>536</v>
      </c>
      <c r="C84">
        <f>'Table-T'!C85</f>
        <v>-414.0381129989496</v>
      </c>
      <c r="D84">
        <f>'Table-T'!D85</f>
        <v>-441</v>
      </c>
      <c r="E84">
        <f>'Table-T'!E85</f>
        <v>-437</v>
      </c>
      <c r="F84">
        <f>'Table-T'!F85</f>
        <v>0</v>
      </c>
      <c r="G84">
        <f>'Table-T'!G85</f>
        <v>0</v>
      </c>
      <c r="H84">
        <f>'Table-T'!H85</f>
        <v>-421</v>
      </c>
      <c r="I84" t="str">
        <f>'Table-T'!O85</f>
        <v/>
      </c>
    </row>
    <row r="85" spans="2:9">
      <c r="B85" t="s">
        <v>537</v>
      </c>
      <c r="C85">
        <f>'Table-T'!C86</f>
        <v>-406.30544541770291</v>
      </c>
      <c r="D85">
        <f>'Table-T'!D86</f>
        <v>-336</v>
      </c>
      <c r="E85">
        <f>'Table-T'!E86</f>
        <v>-333</v>
      </c>
      <c r="F85">
        <f>'Table-T'!F86</f>
        <v>0</v>
      </c>
      <c r="G85">
        <f>'Table-T'!G86</f>
        <v>0</v>
      </c>
      <c r="H85">
        <f>'Table-T'!H86</f>
        <v>-387</v>
      </c>
      <c r="I85" t="str">
        <f>'Table-T'!O86</f>
        <v/>
      </c>
    </row>
    <row r="86" spans="2:9">
      <c r="B86" t="s">
        <v>538</v>
      </c>
      <c r="C86">
        <f>'Table-T'!C87</f>
        <v>-251.82072975551137</v>
      </c>
      <c r="D86">
        <f>'Table-T'!D87</f>
        <v>-247</v>
      </c>
      <c r="E86">
        <f>'Table-T'!E87</f>
        <v>-206</v>
      </c>
      <c r="F86">
        <f>'Table-T'!F87</f>
        <v>0</v>
      </c>
      <c r="G86">
        <f>'Table-T'!G87</f>
        <v>0</v>
      </c>
      <c r="H86">
        <f>'Table-T'!H87</f>
        <v>-208</v>
      </c>
      <c r="I86" t="str">
        <f>'Table-T'!O87</f>
        <v/>
      </c>
    </row>
    <row r="87" spans="2:9">
      <c r="B87" t="s">
        <v>539</v>
      </c>
      <c r="C87">
        <f>'Table-T'!C88</f>
        <v>-340.83268775918395</v>
      </c>
      <c r="D87">
        <f>'Table-T'!D88</f>
        <v>-308</v>
      </c>
      <c r="E87">
        <f>'Table-T'!E88</f>
        <v>-322</v>
      </c>
      <c r="F87">
        <f>'Table-T'!F88</f>
        <v>0</v>
      </c>
      <c r="G87">
        <f>'Table-T'!G88</f>
        <v>0</v>
      </c>
      <c r="H87">
        <f>'Table-T'!H88</f>
        <v>-353</v>
      </c>
      <c r="I87" t="str">
        <f>'Table-T'!O88</f>
        <v/>
      </c>
    </row>
    <row r="88" spans="2:9">
      <c r="B88" t="s">
        <v>540</v>
      </c>
      <c r="C88">
        <f>'Table-T'!C89</f>
        <v>-218.05518187692451</v>
      </c>
      <c r="D88">
        <f>'Table-T'!D89</f>
        <v>-191</v>
      </c>
      <c r="E88">
        <f>'Table-T'!E89</f>
        <v>-198</v>
      </c>
      <c r="F88">
        <f>'Table-T'!F89</f>
        <v>0</v>
      </c>
      <c r="G88">
        <f>'Table-T'!G89</f>
        <v>0</v>
      </c>
      <c r="H88">
        <f>'Table-T'!H89</f>
        <v>-203</v>
      </c>
      <c r="I88" t="str">
        <f>'Table-T'!O89</f>
        <v/>
      </c>
    </row>
    <row r="89" spans="2:9">
      <c r="B89" t="s">
        <v>541</v>
      </c>
      <c r="C89">
        <f>'Table-T'!C90/2</f>
        <v>-240.27656004435789</v>
      </c>
      <c r="D89">
        <f>'Table-T'!D90/2</f>
        <v>-163</v>
      </c>
      <c r="E89">
        <f>'Table-T'!E90/2</f>
        <v>-163.5</v>
      </c>
      <c r="F89">
        <f>'Table-T'!F90/2</f>
        <v>0</v>
      </c>
      <c r="G89">
        <f>'Table-T'!G90/2</f>
        <v>-207.31049999999379</v>
      </c>
      <c r="H89">
        <f>'Table-T'!H90/2</f>
        <v>-173.5</v>
      </c>
      <c r="I89" t="e">
        <f>'Table-T'!O90/2</f>
        <v>#VALUE!</v>
      </c>
    </row>
    <row r="90" spans="2:9">
      <c r="B90" t="s">
        <v>542</v>
      </c>
      <c r="C90">
        <f>'Table-T'!C91/4</f>
        <v>365.2554843700284</v>
      </c>
      <c r="D90">
        <f>'Table-T'!D91/4</f>
        <v>383.5</v>
      </c>
      <c r="E90">
        <f>'Table-T'!E91/4</f>
        <v>383.5</v>
      </c>
      <c r="F90">
        <f>'Table-T'!F91/4</f>
        <v>0</v>
      </c>
      <c r="G90">
        <f>'Table-T'!G91/4</f>
        <v>374.71799999999934</v>
      </c>
      <c r="H90">
        <f>'Table-T'!H91/4</f>
        <v>381.5</v>
      </c>
      <c r="I90" t="e">
        <f>'Table-T'!O91/4</f>
        <v>#VALUE!</v>
      </c>
    </row>
    <row r="91" spans="2:9">
      <c r="B91" t="s">
        <v>543</v>
      </c>
      <c r="C91">
        <f>'Table-T'!C92</f>
        <v>-728.88801086671174</v>
      </c>
      <c r="D91">
        <f>'Table-T'!D92</f>
        <v>-752</v>
      </c>
      <c r="E91">
        <f>'Table-T'!E92</f>
        <v>-750</v>
      </c>
      <c r="F91">
        <f>'Table-T'!F92</f>
        <v>0</v>
      </c>
      <c r="G91">
        <f>'Table-T'!G92</f>
        <v>-745.6240000000339</v>
      </c>
      <c r="H91">
        <f>'Table-T'!H92</f>
        <v>-733</v>
      </c>
      <c r="I91" t="str">
        <f>'Table-T'!O92</f>
        <v/>
      </c>
    </row>
    <row r="92" spans="2:9">
      <c r="B92" t="s">
        <v>544</v>
      </c>
      <c r="C92">
        <f>'Table-T'!C93</f>
        <v>-367.93897272712525</v>
      </c>
      <c r="D92">
        <f>'Table-T'!D93</f>
        <v>-395</v>
      </c>
      <c r="E92">
        <f>'Table-T'!E93</f>
        <v>-395</v>
      </c>
      <c r="F92">
        <f>'Table-T'!F93</f>
        <v>0</v>
      </c>
      <c r="G92">
        <f>'Table-T'!G93</f>
        <v>-376.18500000000176</v>
      </c>
      <c r="H92">
        <f>'Table-T'!H93</f>
        <v>-391</v>
      </c>
      <c r="I92" t="str">
        <f>'Table-T'!O93</f>
        <v/>
      </c>
    </row>
    <row r="93" spans="2:9">
      <c r="B93" t="s">
        <v>545</v>
      </c>
      <c r="C93">
        <f>'Table-T'!C94</f>
        <v>-575.65122491419174</v>
      </c>
      <c r="D93">
        <f>'Table-T'!D94</f>
        <v>-606</v>
      </c>
      <c r="E93">
        <f>'Table-T'!E94</f>
        <v>-606</v>
      </c>
      <c r="F93">
        <f>'Table-T'!F94</f>
        <v>0</v>
      </c>
      <c r="G93">
        <f>'Table-T'!G94</f>
        <v>-570.54500000000507</v>
      </c>
      <c r="H93">
        <f>'Table-T'!H94</f>
        <v>-589</v>
      </c>
      <c r="I93" t="str">
        <f>'Table-T'!O94</f>
        <v/>
      </c>
    </row>
    <row r="99" spans="2:9">
      <c r="B99" t="str">
        <f>'Table-T'!B100</f>
        <v>Table B16.5.2-19.  Delta Annual Cooling Coil Loads</v>
      </c>
      <c r="C99">
        <f>'Table-T'!C100</f>
        <v>0</v>
      </c>
      <c r="D99">
        <f>'Table-T'!D100</f>
        <v>0</v>
      </c>
      <c r="E99">
        <f>'Table-T'!E100</f>
        <v>0</v>
      </c>
      <c r="F99">
        <f>'Table-T'!F100</f>
        <v>0</v>
      </c>
      <c r="G99">
        <f>'Table-T'!G100</f>
        <v>0</v>
      </c>
      <c r="H99">
        <f>'Table-T'!H100</f>
        <v>0</v>
      </c>
      <c r="I99">
        <f>'Table-T'!O100</f>
        <v>0</v>
      </c>
    </row>
    <row r="100" spans="2:9">
      <c r="B100" t="str">
        <f>'Table-T'!B101</f>
        <v>Sensible Coil Load (kWh,th)</v>
      </c>
      <c r="C100">
        <f>'Table-T'!C101</f>
        <v>0</v>
      </c>
      <c r="D100">
        <f>'Table-T'!D101</f>
        <v>0</v>
      </c>
      <c r="E100">
        <f>'Table-T'!E101</f>
        <v>0</v>
      </c>
      <c r="F100">
        <f>'Table-T'!F101</f>
        <v>0</v>
      </c>
      <c r="G100">
        <f>'Table-T'!G101</f>
        <v>0</v>
      </c>
      <c r="H100">
        <f>'Table-T'!H101</f>
        <v>0</v>
      </c>
      <c r="I100">
        <f>'Table-T'!O101</f>
        <v>0</v>
      </c>
    </row>
    <row r="101" spans="2:9">
      <c r="B101">
        <f>'Table-T'!B102</f>
        <v>0</v>
      </c>
      <c r="C101" t="str">
        <f>'Table-T'!C102</f>
        <v>TRNSYS</v>
      </c>
      <c r="D101" t="str">
        <f>'Table-T'!D102</f>
        <v>DOE-2.2</v>
      </c>
      <c r="E101" t="str">
        <f>'Table-T'!E102</f>
        <v>DOE21E-E</v>
      </c>
      <c r="F101" t="str">
        <f>'Table-T'!F102</f>
        <v>EnergyPlus</v>
      </c>
      <c r="G101" t="str">
        <f>'Table-T'!G102</f>
        <v>CODYRUN</v>
      </c>
      <c r="H101" t="str">
        <f>'Table-T'!H102</f>
        <v>HOT3000</v>
      </c>
      <c r="I101" t="str">
        <f>'Table-T'!O102</f>
        <v>Tested Prg</v>
      </c>
    </row>
    <row r="102" spans="2:9">
      <c r="B102" t="str">
        <f>'Table-T'!B103</f>
        <v>Case</v>
      </c>
      <c r="C102" t="s">
        <v>434</v>
      </c>
      <c r="D102" t="s">
        <v>435</v>
      </c>
      <c r="E102" t="s">
        <v>438</v>
      </c>
      <c r="F102" t="s">
        <v>548</v>
      </c>
      <c r="G102" t="s">
        <v>436</v>
      </c>
      <c r="H102" t="s">
        <v>437</v>
      </c>
      <c r="I102" t="str">
        <f>'Table-T'!O102</f>
        <v>Tested Prg</v>
      </c>
    </row>
    <row r="103" spans="2:9">
      <c r="B103" t="s">
        <v>527</v>
      </c>
      <c r="C103">
        <f>'Table-T'!C104</f>
        <v>-405.37097200003336</v>
      </c>
      <c r="D103">
        <f>'Table-T'!D104</f>
        <v>504.13199999999779</v>
      </c>
      <c r="E103">
        <f>'Table-T'!E104</f>
        <v>507.94230000000971</v>
      </c>
      <c r="F103">
        <f>'Table-T'!F104</f>
        <v>-26.799467054093839</v>
      </c>
      <c r="G103">
        <f>'Table-T'!G104</f>
        <v>-24.393000000018219</v>
      </c>
      <c r="H103">
        <f>'Table-T'!H104</f>
        <v>-108</v>
      </c>
      <c r="I103">
        <f>'Table-T'!O104</f>
        <v>-100.30524419260473</v>
      </c>
    </row>
    <row r="104" spans="2:9">
      <c r="B104" t="s">
        <v>528</v>
      </c>
      <c r="C104">
        <f>'Table-T'!C105</f>
        <v>6197.4568829997443</v>
      </c>
      <c r="D104">
        <f>'Table-T'!D105</f>
        <v>6900.1601999999912</v>
      </c>
      <c r="E104">
        <f>'Table-T'!E105</f>
        <v>6942.0734999999986</v>
      </c>
      <c r="F104">
        <f>'Table-T'!F105</f>
        <v>6791.4956530755226</v>
      </c>
      <c r="G104">
        <f>'Table-T'!G105</f>
        <v>6799.3390000001455</v>
      </c>
      <c r="H104">
        <f>'Table-T'!H105</f>
        <v>7543</v>
      </c>
      <c r="I104">
        <f>'Table-T'!O105</f>
        <v>6521.3657770964855</v>
      </c>
    </row>
    <row r="105" spans="2:9">
      <c r="B105" t="s">
        <v>529</v>
      </c>
      <c r="C105">
        <f>'Table-T'!C106</f>
        <v>6421.6280599997845</v>
      </c>
      <c r="D105">
        <f>'Table-T'!D106</f>
        <v>7514.2046999999948</v>
      </c>
      <c r="E105">
        <f>'Table-T'!E106</f>
        <v>7522.9976999999999</v>
      </c>
      <c r="F105">
        <f>'Table-T'!F106</f>
        <v>8526.6981521935595</v>
      </c>
      <c r="G105">
        <f>'Table-T'!G106</f>
        <v>7439.9940000001443</v>
      </c>
      <c r="H105">
        <f>'Table-T'!H106</f>
        <v>6631</v>
      </c>
      <c r="I105">
        <f>'Table-T'!O106</f>
        <v>-2979.0175650625824</v>
      </c>
    </row>
    <row r="106" spans="2:9">
      <c r="B106" t="s">
        <v>530</v>
      </c>
      <c r="C106">
        <f>'Table-T'!C107</f>
        <v>224.17117700004019</v>
      </c>
      <c r="D106">
        <f>'Table-T'!D107</f>
        <v>614.04450000000361</v>
      </c>
      <c r="E106">
        <f>'Table-T'!E107</f>
        <v>580.92420000000129</v>
      </c>
      <c r="F106">
        <f>'Table-T'!F107</f>
        <v>1735.2024991180369</v>
      </c>
      <c r="G106">
        <f>'Table-T'!G107</f>
        <v>640.65499999999884</v>
      </c>
      <c r="H106">
        <f>'Table-T'!H107</f>
        <v>-912</v>
      </c>
      <c r="I106">
        <f>'Table-T'!O107</f>
        <v>-9500.383342159068</v>
      </c>
    </row>
    <row r="107" spans="2:9">
      <c r="B107" t="s">
        <v>531</v>
      </c>
      <c r="C107">
        <f>'Table-T'!C108</f>
        <v>6370.8576229997998</v>
      </c>
      <c r="D107">
        <f>'Table-T'!D108</f>
        <v>7256.5697999999902</v>
      </c>
      <c r="E107">
        <f>'Table-T'!E108</f>
        <v>7305.8106000000116</v>
      </c>
      <c r="F107">
        <f>'Table-T'!F108</f>
        <v>7633.8781332733051</v>
      </c>
      <c r="G107">
        <f>'Table-T'!G108</f>
        <v>7171.0950000002413</v>
      </c>
      <c r="H107">
        <f>'Table-T'!H108</f>
        <v>6215</v>
      </c>
      <c r="I107">
        <f>'Table-T'!O108</f>
        <v>-2215.2562803386973</v>
      </c>
    </row>
    <row r="108" spans="2:9">
      <c r="B108" t="s">
        <v>532</v>
      </c>
      <c r="C108">
        <f>'Table-T'!C109</f>
        <v>50.770436999984668</v>
      </c>
      <c r="D108">
        <f>'Table-T'!D109</f>
        <v>257.63490000000456</v>
      </c>
      <c r="E108">
        <f>'Table-T'!E109</f>
        <v>217.18709999998828</v>
      </c>
      <c r="F108">
        <f>'Table-T'!F109</f>
        <v>892.82001892025437</v>
      </c>
      <c r="G108">
        <f>'Table-T'!G109</f>
        <v>268.89899999990303</v>
      </c>
      <c r="H108">
        <f>'Table-T'!H109</f>
        <v>416</v>
      </c>
      <c r="I108">
        <f>'Table-T'!O109</f>
        <v>-763.76128472388518</v>
      </c>
    </row>
    <row r="109" spans="2:9">
      <c r="B109" t="s">
        <v>533</v>
      </c>
      <c r="C109">
        <f>'Table-T'!C110/4</f>
        <v>-1572.729515750083</v>
      </c>
      <c r="D109">
        <f>'Table-T'!D110/4</f>
        <v>-2028.1054500000009</v>
      </c>
      <c r="E109">
        <f>'Table-T'!E110/4</f>
        <v>-2032.0622999999996</v>
      </c>
      <c r="F109">
        <f>'Table-T'!F110/4</f>
        <v>-1676.7362811116745</v>
      </c>
      <c r="G109">
        <f>'Table-T'!G110/4</f>
        <v>-1655.1657500000529</v>
      </c>
      <c r="H109">
        <f>'Table-T'!H110/4</f>
        <v>-1605.75</v>
      </c>
      <c r="I109">
        <f>'Table-T'!O110/4</f>
        <v>-1706.6352731990628</v>
      </c>
    </row>
    <row r="110" spans="2:9">
      <c r="B110" t="s">
        <v>534</v>
      </c>
      <c r="C110">
        <f>'Table-T'!C111/4</f>
        <v>19578.771676999895</v>
      </c>
      <c r="D110">
        <f>'Table-T'!D111/4</f>
        <v>19780.732800000002</v>
      </c>
      <c r="E110">
        <f>'Table-T'!E111/4</f>
        <v>19783.737075000005</v>
      </c>
      <c r="F110">
        <f>'Table-T'!F111/4</f>
        <v>20008.809628370276</v>
      </c>
      <c r="G110">
        <f>'Table-T'!G111/4</f>
        <v>19749.060500000196</v>
      </c>
      <c r="H110">
        <f>'Table-T'!H111/4</f>
        <v>19876.5</v>
      </c>
      <c r="I110">
        <f>'Table-T'!O111/4</f>
        <v>19887.235190362539</v>
      </c>
    </row>
    <row r="111" spans="2:9">
      <c r="B111" t="s">
        <v>536</v>
      </c>
      <c r="C111">
        <f>'Table-T'!C112</f>
        <v>-14709.388924000181</v>
      </c>
      <c r="D111">
        <f>'Table-T'!D112</f>
        <v>-14377.727400000003</v>
      </c>
      <c r="E111">
        <f>'Table-T'!E112</f>
        <v>-14367.761999999995</v>
      </c>
      <c r="F111">
        <f>'Table-T'!F112</f>
        <v>-14564.210662943653</v>
      </c>
      <c r="G111">
        <f>'Table-T'!G112</f>
        <v>0</v>
      </c>
      <c r="H111">
        <f>'Table-T'!H112</f>
        <v>-14010</v>
      </c>
      <c r="I111">
        <f>'Table-T'!O112</f>
        <v>-13309.776155851068</v>
      </c>
    </row>
    <row r="112" spans="2:9">
      <c r="B112" t="s">
        <v>537</v>
      </c>
      <c r="C112">
        <f>'Table-T'!C113</f>
        <v>-10985.102862000153</v>
      </c>
      <c r="D112">
        <f>'Table-T'!D113</f>
        <v>-8138.2146000000066</v>
      </c>
      <c r="E112">
        <f>'Table-T'!E113</f>
        <v>-8144.9558999999863</v>
      </c>
      <c r="F112">
        <f>'Table-T'!F113</f>
        <v>0</v>
      </c>
      <c r="G112">
        <f>'Table-T'!G113</f>
        <v>0</v>
      </c>
      <c r="H112">
        <f>'Table-T'!H113</f>
        <v>-9606</v>
      </c>
      <c r="I112">
        <f>'Table-T'!O113</f>
        <v>0</v>
      </c>
    </row>
    <row r="113" spans="2:9">
      <c r="B113" t="s">
        <v>538</v>
      </c>
      <c r="C113">
        <f>'Table-T'!C114</f>
        <v>-6271.9237800000992</v>
      </c>
      <c r="D113">
        <f>'Table-T'!D114</f>
        <v>-6130.7727000000014</v>
      </c>
      <c r="E113">
        <f>'Table-T'!E114</f>
        <v>-5192.5595999999932</v>
      </c>
      <c r="F113">
        <f>'Table-T'!F114</f>
        <v>-5728.0295071901419</v>
      </c>
      <c r="G113">
        <f>'Table-T'!G114</f>
        <v>0</v>
      </c>
      <c r="H113">
        <f>'Table-T'!H114</f>
        <v>-5207</v>
      </c>
      <c r="I113">
        <f>'Table-T'!O114</f>
        <v>0</v>
      </c>
    </row>
    <row r="114" spans="2:9">
      <c r="B114" t="s">
        <v>539</v>
      </c>
      <c r="C114">
        <f>'Table-T'!C115</f>
        <v>-8798.4021940000894</v>
      </c>
      <c r="D114">
        <f>'Table-T'!D115</f>
        <v>-8065.5258000000103</v>
      </c>
      <c r="E114">
        <f>'Table-T'!E115</f>
        <v>-8350.7120999999897</v>
      </c>
      <c r="F114">
        <f>'Table-T'!F115</f>
        <v>-8513.3758141733633</v>
      </c>
      <c r="G114">
        <f>'Table-T'!G115</f>
        <v>0</v>
      </c>
      <c r="H114">
        <f>'Table-T'!H115</f>
        <v>-9048</v>
      </c>
      <c r="I114">
        <f>'Table-T'!O115</f>
        <v>-8268.449351005067</v>
      </c>
    </row>
    <row r="115" spans="2:9">
      <c r="B115" t="s">
        <v>540</v>
      </c>
      <c r="C115">
        <f>'Table-T'!C116</f>
        <v>-5785.6759560000282</v>
      </c>
      <c r="D115">
        <f>'Table-T'!D116</f>
        <v>-5204.2836000000098</v>
      </c>
      <c r="E115">
        <f>'Table-T'!E116</f>
        <v>-5312.7305999999953</v>
      </c>
      <c r="F115">
        <f>'Table-T'!F116</f>
        <v>-5191.7822178259739</v>
      </c>
      <c r="G115">
        <f>'Table-T'!G116</f>
        <v>0</v>
      </c>
      <c r="H115">
        <f>'Table-T'!H116</f>
        <v>-5406</v>
      </c>
      <c r="I115">
        <f>'Table-T'!O116</f>
        <v>-5272.4720118914702</v>
      </c>
    </row>
    <row r="116" spans="2:9">
      <c r="B116" t="s">
        <v>546</v>
      </c>
      <c r="C116">
        <f>'Table-T'!C117</f>
        <v>-11617.948439000036</v>
      </c>
      <c r="D116">
        <f>'Table-T'!D117</f>
        <v>-8147.0076000000117</v>
      </c>
      <c r="E116">
        <f>'Table-T'!E117</f>
        <v>-8158.7315999999846</v>
      </c>
      <c r="F116">
        <f>'Table-T'!F117</f>
        <v>-7760.7172084565682</v>
      </c>
      <c r="G116">
        <f>'Table-T'!G117</f>
        <v>-10335.240000000398</v>
      </c>
      <c r="H116">
        <f>'Table-T'!H117</f>
        <v>-7661</v>
      </c>
      <c r="I116">
        <f>'Table-T'!O117</f>
        <v>-7775.8048521082019</v>
      </c>
    </row>
    <row r="117" spans="2:9">
      <c r="B117" t="s">
        <v>542</v>
      </c>
      <c r="C117">
        <f>'Table-T'!C118/4</f>
        <v>10761.549429999979</v>
      </c>
      <c r="D117">
        <f>'Table-T'!D118/4</f>
        <v>11427.529349999999</v>
      </c>
      <c r="E117">
        <f>'Table-T'!E118/4</f>
        <v>11427.456074999998</v>
      </c>
      <c r="F117">
        <f>'Table-T'!F118/4</f>
        <v>11272.688098143424</v>
      </c>
      <c r="G117">
        <f>'Table-T'!G118/4</f>
        <v>10762.708500000195</v>
      </c>
      <c r="H117">
        <f>'Table-T'!H118/4</f>
        <v>11270.75</v>
      </c>
      <c r="I117">
        <f>'Table-T'!O118/4</f>
        <v>11237.593079263428</v>
      </c>
    </row>
    <row r="118" spans="2:9">
      <c r="B118" t="s">
        <v>543</v>
      </c>
      <c r="C118">
        <f>'Table-T'!C119</f>
        <v>-130.60374799993588</v>
      </c>
      <c r="D118">
        <f>'Table-T'!D119</f>
        <v>-883.98960000000079</v>
      </c>
      <c r="E118">
        <f>'Table-T'!E119</f>
        <v>-882.23099999999249</v>
      </c>
      <c r="F118">
        <f>'Table-T'!F119</f>
        <v>-1056.6212949270266</v>
      </c>
      <c r="G118">
        <f>'Table-T'!G119</f>
        <v>-201.61899999979505</v>
      </c>
      <c r="H118">
        <f>'Table-T'!H119</f>
        <v>-949</v>
      </c>
      <c r="I118">
        <f>'Table-T'!O119</f>
        <v>-1189.8874258396318</v>
      </c>
    </row>
    <row r="119" spans="2:9">
      <c r="B119" t="s">
        <v>544</v>
      </c>
      <c r="C119">
        <f>'Table-T'!C120</f>
        <v>2.0479500000001281</v>
      </c>
      <c r="D119">
        <f>'Table-T'!D120</f>
        <v>-1076.263199999994</v>
      </c>
      <c r="E119">
        <f>'Table-T'!E120</f>
        <v>-1075.9701000000132</v>
      </c>
      <c r="F119">
        <f>'Table-T'!F120</f>
        <v>-546.88423471782153</v>
      </c>
      <c r="G119">
        <f>'Table-T'!G120</f>
        <v>0</v>
      </c>
      <c r="H119">
        <f>'Table-T'!H120</f>
        <v>-528</v>
      </c>
      <c r="I119">
        <f>'Table-T'!O120</f>
        <v>-285.87759912872571</v>
      </c>
    </row>
    <row r="120" spans="2:9">
      <c r="B120" t="s">
        <v>545</v>
      </c>
      <c r="C120">
        <f>'Table-T'!C121</f>
        <v>-130.49553499999456</v>
      </c>
      <c r="D120">
        <f>'Table-T'!D121</f>
        <v>-808.66290000000299</v>
      </c>
      <c r="E120">
        <f>'Table-T'!E121</f>
        <v>-808.66290000000299</v>
      </c>
      <c r="F120">
        <f>'Table-T'!F121</f>
        <v>-676.15592150583689</v>
      </c>
      <c r="G120">
        <f>'Table-T'!G121</f>
        <v>-201.64199999980337</v>
      </c>
      <c r="H120">
        <f>'Table-T'!H121</f>
        <v>-792</v>
      </c>
      <c r="I120">
        <f>'Table-T'!O121</f>
        <v>-763.09992690577201</v>
      </c>
    </row>
    <row r="121" spans="2:9">
      <c r="B121" t="str">
        <f>'Table-T'!B122</f>
        <v>Latent Coil Load(kWh,th)</v>
      </c>
      <c r="C121">
        <f>'Table-T'!C122</f>
        <v>0</v>
      </c>
      <c r="D121">
        <f>'Table-T'!D122</f>
        <v>0</v>
      </c>
      <c r="E121">
        <f>'Table-T'!E122</f>
        <v>0</v>
      </c>
      <c r="F121">
        <f>'Table-T'!F122</f>
        <v>0</v>
      </c>
      <c r="G121">
        <f>'Table-T'!G122</f>
        <v>0</v>
      </c>
      <c r="H121">
        <f>'Table-T'!H122</f>
        <v>0</v>
      </c>
      <c r="I121">
        <f>'Table-T'!O122</f>
        <v>0</v>
      </c>
    </row>
    <row r="122" spans="2:9">
      <c r="B122">
        <f>'Table-T'!B123</f>
        <v>0</v>
      </c>
      <c r="C122" t="str">
        <f>'Table-T'!C123</f>
        <v>TRNSYS</v>
      </c>
      <c r="D122" t="str">
        <f>'Table-T'!D123</f>
        <v>DOE-2.2</v>
      </c>
      <c r="E122" t="str">
        <f>'Table-T'!E123</f>
        <v>DOE21E-E</v>
      </c>
      <c r="F122" t="str">
        <f>'Table-T'!F123</f>
        <v>EnergyPlus</v>
      </c>
      <c r="G122" t="str">
        <f>'Table-T'!G123</f>
        <v>CODYRUN</v>
      </c>
      <c r="H122" t="str">
        <f>'Table-T'!H123</f>
        <v>HOT3000</v>
      </c>
      <c r="I122" t="str">
        <f>'Table-T'!O123</f>
        <v>Tested Prg</v>
      </c>
    </row>
    <row r="123" spans="2:9">
      <c r="B123" t="str">
        <f>'Table-T'!B124</f>
        <v>Case</v>
      </c>
      <c r="C123" t="s">
        <v>434</v>
      </c>
      <c r="D123" t="s">
        <v>435</v>
      </c>
      <c r="E123" t="s">
        <v>438</v>
      </c>
      <c r="F123" t="s">
        <v>548</v>
      </c>
      <c r="G123" t="s">
        <v>436</v>
      </c>
      <c r="H123" t="s">
        <v>437</v>
      </c>
      <c r="I123" t="str">
        <f>'Table-T'!O123</f>
        <v>Tested Prg</v>
      </c>
    </row>
    <row r="124" spans="2:9">
      <c r="B124" t="s">
        <v>527</v>
      </c>
      <c r="C124">
        <f>'Table-T'!C125</f>
        <v>19320.635055107134</v>
      </c>
      <c r="D124">
        <f>'Table-T'!D125</f>
        <v>19607.217600000004</v>
      </c>
      <c r="E124">
        <f>'Table-T'!E125</f>
        <v>19612.2003</v>
      </c>
      <c r="F124">
        <f>'Table-T'!F125</f>
        <v>19156.440183217917</v>
      </c>
      <c r="G124">
        <f>'Table-T'!G125</f>
        <v>19575.692999999996</v>
      </c>
      <c r="H124">
        <f>'Table-T'!H125</f>
        <v>19111</v>
      </c>
      <c r="I124">
        <f>'Table-T'!O125</f>
        <v>19058.882766444811</v>
      </c>
    </row>
    <row r="125" spans="2:9">
      <c r="B125" t="s">
        <v>528</v>
      </c>
      <c r="C125">
        <f>'Table-T'!C126</f>
        <v>13167.353602523046</v>
      </c>
      <c r="D125">
        <f>'Table-T'!D126</f>
        <v>12172.736100000002</v>
      </c>
      <c r="E125">
        <f>'Table-T'!E126</f>
        <v>12259.2006</v>
      </c>
      <c r="F125">
        <f>'Table-T'!F126</f>
        <v>11974.114288603796</v>
      </c>
      <c r="G125">
        <f>'Table-T'!G126</f>
        <v>12597.44899999999</v>
      </c>
      <c r="H125">
        <f>'Table-T'!H126</f>
        <v>11157</v>
      </c>
      <c r="I125">
        <f>'Table-T'!O126</f>
        <v>12490.721491574805</v>
      </c>
    </row>
    <row r="126" spans="2:9">
      <c r="B126" t="s">
        <v>529</v>
      </c>
      <c r="C126">
        <f>'Table-T'!C127</f>
        <v>18164.375947827863</v>
      </c>
      <c r="D126">
        <f>'Table-T'!D127</f>
        <v>15932.3298</v>
      </c>
      <c r="E126">
        <f>'Table-T'!E127</f>
        <v>16178.533800000001</v>
      </c>
      <c r="F126">
        <f>'Table-T'!F127</f>
        <v>16366.712519073855</v>
      </c>
      <c r="G126">
        <f>'Table-T'!G127</f>
        <v>18528.229999999847</v>
      </c>
      <c r="H126">
        <f>'Table-T'!H127</f>
        <v>17119</v>
      </c>
      <c r="I126">
        <f>'Table-T'!O127</f>
        <v>24510.833492094673</v>
      </c>
    </row>
    <row r="127" spans="2:9">
      <c r="B127" t="s">
        <v>530</v>
      </c>
      <c r="C127">
        <f>'Table-T'!C128</f>
        <v>4997.0223453048166</v>
      </c>
      <c r="D127">
        <f>'Table-T'!D128</f>
        <v>3759.5936999999976</v>
      </c>
      <c r="E127">
        <f>'Table-T'!E128</f>
        <v>3919.3332000000009</v>
      </c>
      <c r="F127">
        <f>'Table-T'!F128</f>
        <v>4392.5982304700592</v>
      </c>
      <c r="G127">
        <f>'Table-T'!G128</f>
        <v>5930.7809999998572</v>
      </c>
      <c r="H127">
        <f>'Table-T'!H128</f>
        <v>5962</v>
      </c>
      <c r="I127">
        <f>'Table-T'!O128</f>
        <v>12020.112000519868</v>
      </c>
    </row>
    <row r="128" spans="2:9">
      <c r="B128" t="s">
        <v>531</v>
      </c>
      <c r="C128">
        <f>'Table-T'!C129</f>
        <v>15930.253809579826</v>
      </c>
      <c r="D128">
        <f>'Table-T'!D129</f>
        <v>14487.639900000002</v>
      </c>
      <c r="E128">
        <f>'Table-T'!E129</f>
        <v>14625.396899999996</v>
      </c>
      <c r="F128">
        <f>'Table-T'!F129</f>
        <v>14756.687776675903</v>
      </c>
      <c r="G128">
        <f>'Table-T'!G129</f>
        <v>15760.480999999916</v>
      </c>
      <c r="H128">
        <f>'Table-T'!H129</f>
        <v>15279</v>
      </c>
      <c r="I128">
        <f>'Table-T'!O129</f>
        <v>24766.020383180461</v>
      </c>
    </row>
    <row r="129" spans="2:9">
      <c r="B129" t="s">
        <v>532</v>
      </c>
      <c r="C129">
        <f>'Table-T'!C130</f>
        <v>2234.1221382480362</v>
      </c>
      <c r="D129">
        <f>'Table-T'!D130</f>
        <v>1444.6898999999976</v>
      </c>
      <c r="E129">
        <f>'Table-T'!E130</f>
        <v>1553.136900000005</v>
      </c>
      <c r="F129">
        <f>'Table-T'!F130</f>
        <v>1610.0247423979527</v>
      </c>
      <c r="G129">
        <f>'Table-T'!G130</f>
        <v>2767.7489999999307</v>
      </c>
      <c r="H129">
        <f>'Table-T'!H130</f>
        <v>1840</v>
      </c>
      <c r="I129">
        <f>'Table-T'!O130</f>
        <v>-255.18689108578837</v>
      </c>
    </row>
    <row r="130" spans="2:9">
      <c r="B130" t="s">
        <v>533</v>
      </c>
      <c r="C130">
        <f>'Table-T'!C131</f>
        <v>-4747.9518136209954</v>
      </c>
      <c r="D130">
        <f>'Table-T'!D131</f>
        <v>-5434.6602000000003</v>
      </c>
      <c r="E130">
        <f>'Table-T'!E131</f>
        <v>-5529.0384000000031</v>
      </c>
      <c r="F130">
        <f>'Table-T'!F131</f>
        <v>-4820.6365136692548</v>
      </c>
      <c r="G130">
        <f>'Table-T'!G131</f>
        <v>-4263.7490000000616</v>
      </c>
      <c r="H130">
        <f>'Table-T'!H131</f>
        <v>-4446</v>
      </c>
      <c r="I130">
        <f>'Table-T'!O131</f>
        <v>-4892.4907523300717</v>
      </c>
    </row>
    <row r="131" spans="2:9">
      <c r="B131" t="s">
        <v>535</v>
      </c>
      <c r="C131">
        <f>'Table-T'!C132</f>
        <v>4232.1083836100515</v>
      </c>
      <c r="D131">
        <f>'Table-T'!D132</f>
        <v>3400.8392999999996</v>
      </c>
      <c r="E131">
        <f>'Table-T'!E132</f>
        <v>3426.9251999999979</v>
      </c>
      <c r="F131">
        <f>'Table-T'!F132</f>
        <v>3895.2567312542305</v>
      </c>
      <c r="G131">
        <f>'Table-T'!G132</f>
        <v>4459.3389999999417</v>
      </c>
      <c r="H131">
        <f>'Table-T'!H132</f>
        <v>4403</v>
      </c>
      <c r="I131">
        <f>'Table-T'!O132</f>
        <v>4323.0114671800329</v>
      </c>
    </row>
    <row r="132" spans="2:9">
      <c r="B132" t="s">
        <v>536</v>
      </c>
      <c r="C132">
        <f>'Table-T'!C133</f>
        <v>3075.3435687279962</v>
      </c>
      <c r="D132">
        <f>'Table-T'!D133</f>
        <v>2011.8384000000005</v>
      </c>
      <c r="E132">
        <f>'Table-T'!E133</f>
        <v>2100.9408000000003</v>
      </c>
      <c r="F132">
        <f>'Table-T'!F133</f>
        <v>2660.1023335137579</v>
      </c>
      <c r="G132">
        <f>'Table-T'!G133</f>
        <v>0</v>
      </c>
      <c r="H132">
        <f>'Table-T'!H133</f>
        <v>2650</v>
      </c>
      <c r="I132">
        <f>'Table-T'!O133</f>
        <v>-985.71092034490721</v>
      </c>
    </row>
    <row r="133" spans="2:9">
      <c r="B133" t="s">
        <v>537</v>
      </c>
      <c r="C133">
        <f>'Table-T'!C134</f>
        <v>-768.91078720202859</v>
      </c>
      <c r="D133">
        <f>'Table-T'!D134</f>
        <v>-2365.6101000000017</v>
      </c>
      <c r="E133">
        <f>'Table-T'!E134</f>
        <v>-2303.4729000000007</v>
      </c>
      <c r="F133">
        <f>'Table-T'!F134</f>
        <v>0</v>
      </c>
      <c r="G133">
        <f>'Table-T'!G134</f>
        <v>0</v>
      </c>
      <c r="H133">
        <f>'Table-T'!H134</f>
        <v>-2477</v>
      </c>
      <c r="I133">
        <f>'Table-T'!O134</f>
        <v>0</v>
      </c>
    </row>
    <row r="134" spans="2:9">
      <c r="B134" t="s">
        <v>538</v>
      </c>
      <c r="C134">
        <f>'Table-T'!C135</f>
        <v>-1545.6362949919603</v>
      </c>
      <c r="D134">
        <f>'Table-T'!D135</f>
        <v>-1541.7060000000019</v>
      </c>
      <c r="E134">
        <f>'Table-T'!E135</f>
        <v>-1217.2443000000021</v>
      </c>
      <c r="F134">
        <f>'Table-T'!F135</f>
        <v>-1240.4534509859732</v>
      </c>
      <c r="G134">
        <f>'Table-T'!G135</f>
        <v>0</v>
      </c>
      <c r="H134">
        <f>'Table-T'!H135</f>
        <v>-1212</v>
      </c>
      <c r="I134">
        <f>'Table-T'!O135</f>
        <v>0</v>
      </c>
    </row>
    <row r="135" spans="2:9">
      <c r="B135" t="s">
        <v>539</v>
      </c>
      <c r="C135">
        <f>'Table-T'!C136</f>
        <v>-1872.1532978488867</v>
      </c>
      <c r="D135">
        <f>'Table-T'!D136</f>
        <v>-1577.1710999999996</v>
      </c>
      <c r="E135">
        <f>'Table-T'!E136</f>
        <v>-1721.9625000000015</v>
      </c>
      <c r="F135">
        <f>'Table-T'!F136</f>
        <v>-1663.2215133879181</v>
      </c>
      <c r="G135">
        <f>'Table-T'!G136</f>
        <v>0</v>
      </c>
      <c r="H135">
        <f>'Table-T'!H136</f>
        <v>-2010</v>
      </c>
      <c r="I135">
        <f>'Table-T'!O136</f>
        <v>-1752.0747902995245</v>
      </c>
    </row>
    <row r="136" spans="2:9">
      <c r="B136" t="s">
        <v>540</v>
      </c>
      <c r="C136">
        <f>'Table-T'!C137</f>
        <v>-929.82804491486968</v>
      </c>
      <c r="D136">
        <f>'Table-T'!D137</f>
        <v>-699.04349999999977</v>
      </c>
      <c r="E136">
        <f>'Table-T'!E137</f>
        <v>-798.11130000000048</v>
      </c>
      <c r="F136">
        <f>'Table-T'!F137</f>
        <v>-708.86045649078369</v>
      </c>
      <c r="G136">
        <f>'Table-T'!G137</f>
        <v>0</v>
      </c>
      <c r="H136">
        <f>'Table-T'!H137</f>
        <v>-823</v>
      </c>
      <c r="I136">
        <f>'Table-T'!O137</f>
        <v>-797.36869740142356</v>
      </c>
    </row>
    <row r="137" spans="2:9">
      <c r="B137" t="s">
        <v>546</v>
      </c>
      <c r="C137">
        <f>'Table-T'!C138</f>
        <v>-5451.8127927419882</v>
      </c>
      <c r="D137">
        <f>'Table-T'!D138</f>
        <v>-3140.5665000000008</v>
      </c>
      <c r="E137">
        <f>'Table-T'!E138</f>
        <v>-3140.8596000000034</v>
      </c>
      <c r="F137">
        <f>'Table-T'!F138</f>
        <v>-3986.0492831210613</v>
      </c>
      <c r="G137">
        <f>'Table-T'!G138</f>
        <v>-4304.0020000000986</v>
      </c>
      <c r="H137">
        <f>'Table-T'!H138</f>
        <v>-4983</v>
      </c>
      <c r="I137">
        <f>'Table-T'!O138</f>
        <v>-4890.0817136801852</v>
      </c>
    </row>
    <row r="138" spans="2:9">
      <c r="B138" t="s">
        <v>547</v>
      </c>
      <c r="C138">
        <f>'Table-T'!C139</f>
        <v>17484.681420000055</v>
      </c>
      <c r="D138">
        <f>'Table-T'!D139</f>
        <v>17615.016900000002</v>
      </c>
      <c r="E138">
        <f>'Table-T'!E139</f>
        <v>17615.016900000002</v>
      </c>
      <c r="F138">
        <f>'Table-T'!F139</f>
        <v>17347.603839159256</v>
      </c>
      <c r="G138">
        <f>'Table-T'!G139</f>
        <v>17488.437999999947</v>
      </c>
      <c r="H138">
        <f>'Table-T'!H139</f>
        <v>17340</v>
      </c>
      <c r="I138">
        <f>'Table-T'!O139</f>
        <v>17488.845965332133</v>
      </c>
    </row>
    <row r="139" spans="2:9">
      <c r="B139" t="s">
        <v>543</v>
      </c>
      <c r="C139">
        <f>'Table-T'!C140</f>
        <v>2.0047209999538609</v>
      </c>
      <c r="D139">
        <f>'Table-T'!D140</f>
        <v>-288.11730000000171</v>
      </c>
      <c r="E139">
        <f>'Table-T'!E140</f>
        <v>-288.11730000000171</v>
      </c>
      <c r="F139">
        <f>'Table-T'!F140</f>
        <v>-57.85379738424308</v>
      </c>
      <c r="G139">
        <f>'Table-T'!G140</f>
        <v>-8.6240000002690067</v>
      </c>
      <c r="H139">
        <f>'Table-T'!H140</f>
        <v>-42</v>
      </c>
      <c r="I139">
        <f>'Table-T'!O140</f>
        <v>2.7609156621183502</v>
      </c>
    </row>
    <row r="140" spans="2:9">
      <c r="B140" t="s">
        <v>544</v>
      </c>
      <c r="C140">
        <f>'Table-T'!C141</f>
        <v>-18313.306249999994</v>
      </c>
      <c r="D140">
        <f>'Table-T'!D141</f>
        <v>-18285.336600000002</v>
      </c>
      <c r="E140">
        <f>'Table-T'!E141</f>
        <v>-18285.629700000001</v>
      </c>
      <c r="F140">
        <f>'Table-T'!F141</f>
        <v>-18079.941861966119</v>
      </c>
      <c r="G140">
        <f>'Table-T'!G141</f>
        <v>-18229.954999999936</v>
      </c>
      <c r="H140">
        <f>'Table-T'!H141</f>
        <v>-18084</v>
      </c>
      <c r="I140">
        <f>'Table-T'!O141</f>
        <v>-18232.364934822504</v>
      </c>
    </row>
    <row r="141" spans="2:9">
      <c r="B141" t="s">
        <v>545</v>
      </c>
      <c r="C141">
        <f>'Table-T'!C142</f>
        <v>-0.97975819500045036</v>
      </c>
      <c r="D141">
        <f>'Table-T'!D142</f>
        <v>-81.481800000000007</v>
      </c>
      <c r="E141">
        <f>'Table-T'!E142</f>
        <v>-81.481800000000007</v>
      </c>
      <c r="F141">
        <f>'Table-T'!F142</f>
        <v>-8.558152464697109</v>
      </c>
      <c r="G141">
        <f>'Table-T'!G142</f>
        <v>-3.0859999999999999</v>
      </c>
      <c r="H141">
        <f>'Table-T'!H142</f>
        <v>-2</v>
      </c>
      <c r="I141">
        <f>'Table-T'!O142</f>
        <v>3.2636451847912167E-12</v>
      </c>
    </row>
    <row r="145" spans="2:9">
      <c r="B145" t="str">
        <f>'Table-T'!B146</f>
        <v>Table B16.5.2-20.  Delta Various Annual Means (COP2, IDB)</v>
      </c>
      <c r="C145">
        <f>'Table-T'!C146</f>
        <v>0</v>
      </c>
      <c r="D145">
        <f>'Table-T'!D146</f>
        <v>0</v>
      </c>
      <c r="E145">
        <f>'Table-T'!E146</f>
        <v>0</v>
      </c>
      <c r="F145">
        <f>'Table-T'!F146</f>
        <v>0</v>
      </c>
      <c r="G145">
        <f>'Table-T'!G146</f>
        <v>0</v>
      </c>
      <c r="H145">
        <f>'Table-T'!H146</f>
        <v>0</v>
      </c>
      <c r="I145">
        <f>'Table-T'!O146</f>
        <v>0</v>
      </c>
    </row>
    <row r="146" spans="2:9">
      <c r="B146" t="str">
        <f>'Table-T'!B147</f>
        <v>COP2</v>
      </c>
      <c r="C146">
        <f>'Table-T'!C147</f>
        <v>0</v>
      </c>
      <c r="D146">
        <f>'Table-T'!D147</f>
        <v>0</v>
      </c>
      <c r="E146">
        <f>'Table-T'!E147</f>
        <v>0</v>
      </c>
      <c r="F146">
        <f>'Table-T'!F147</f>
        <v>0</v>
      </c>
      <c r="G146">
        <f>'Table-T'!G147</f>
        <v>0</v>
      </c>
      <c r="H146">
        <f>'Table-T'!H147</f>
        <v>0</v>
      </c>
      <c r="I146">
        <f>'Table-T'!O147</f>
        <v>0</v>
      </c>
    </row>
    <row r="147" spans="2:9">
      <c r="B147">
        <f>'Table-T'!B148</f>
        <v>0</v>
      </c>
      <c r="C147" t="str">
        <f>'Table-T'!C148</f>
        <v>TRNSYS</v>
      </c>
      <c r="D147" t="str">
        <f>'Table-T'!D148</f>
        <v>DOE-2.2</v>
      </c>
      <c r="E147" t="str">
        <f>'Table-T'!E148</f>
        <v>DOE21E-E</v>
      </c>
      <c r="F147" t="str">
        <f>'Table-T'!F148</f>
        <v>EnergyPlus</v>
      </c>
      <c r="G147" t="str">
        <f>'Table-T'!G148</f>
        <v>CODYRUN</v>
      </c>
      <c r="H147" t="str">
        <f>'Table-T'!H148</f>
        <v>HOT3000</v>
      </c>
      <c r="I147" t="str">
        <f>'Table-T'!O148</f>
        <v>Tested Prg</v>
      </c>
    </row>
    <row r="148" spans="2:9">
      <c r="B148" t="str">
        <f>'Table-T'!B149</f>
        <v>Case</v>
      </c>
      <c r="C148" t="s">
        <v>434</v>
      </c>
      <c r="D148" t="s">
        <v>435</v>
      </c>
      <c r="E148" t="s">
        <v>438</v>
      </c>
      <c r="F148" t="s">
        <v>548</v>
      </c>
      <c r="G148" t="s">
        <v>436</v>
      </c>
      <c r="H148" t="s">
        <v>437</v>
      </c>
      <c r="I148" t="str">
        <f>'Table-T'!O148</f>
        <v>Tested Prg</v>
      </c>
    </row>
    <row r="149" spans="2:9">
      <c r="B149" t="s">
        <v>527</v>
      </c>
      <c r="C149">
        <f>'Table-T'!C150</f>
        <v>0.16552233282530127</v>
      </c>
      <c r="D149">
        <f>'Table-T'!D150</f>
        <v>0.17980020930713314</v>
      </c>
      <c r="E149">
        <f>'Table-T'!E150</f>
        <v>0.18012945021843185</v>
      </c>
      <c r="F149">
        <f>'Table-T'!F150</f>
        <v>0.15537509595743293</v>
      </c>
      <c r="G149">
        <f>'Table-T'!G150</f>
        <v>0.17085733713324514</v>
      </c>
      <c r="H149">
        <f>'Table-T'!H150</f>
        <v>0.14999999999999991</v>
      </c>
      <c r="I149">
        <f>'Table-T'!O150</f>
        <v>0.16500513548637041</v>
      </c>
    </row>
    <row r="150" spans="2:9">
      <c r="B150" t="s">
        <v>528</v>
      </c>
      <c r="C150">
        <f>'Table-T'!C151</f>
        <v>0.17083237030228204</v>
      </c>
      <c r="D150">
        <f>'Table-T'!D151</f>
        <v>0.22028933633201087</v>
      </c>
      <c r="E150">
        <f>'Table-T'!E151</f>
        <v>0.21969251983271265</v>
      </c>
      <c r="F150">
        <f>'Table-T'!F151</f>
        <v>0.16787524240962748</v>
      </c>
      <c r="G150">
        <f>'Table-T'!G151</f>
        <v>0.17958347541332031</v>
      </c>
      <c r="H150">
        <f>'Table-T'!H151</f>
        <v>0.16000000000000014</v>
      </c>
      <c r="I150">
        <f>'Table-T'!O151</f>
        <v>0.17502347387962525</v>
      </c>
    </row>
    <row r="151" spans="2:9">
      <c r="B151" t="s">
        <v>529</v>
      </c>
      <c r="C151">
        <f>'Table-T'!C152</f>
        <v>0.2416630702180198</v>
      </c>
      <c r="D151">
        <f>'Table-T'!D152</f>
        <v>0.25649070875822488</v>
      </c>
      <c r="E151">
        <f>'Table-T'!E152</f>
        <v>0.29907491375648076</v>
      </c>
      <c r="F151">
        <f>'Table-T'!F152</f>
        <v>0.25338292628025672</v>
      </c>
      <c r="G151">
        <f>'Table-T'!G152</f>
        <v>0.27090438957405505</v>
      </c>
      <c r="H151">
        <f>'Table-T'!H152</f>
        <v>0.22999999999999998</v>
      </c>
      <c r="I151">
        <f>'Table-T'!O152</f>
        <v>0.35334835426369704</v>
      </c>
    </row>
    <row r="152" spans="2:9">
      <c r="B152" t="s">
        <v>530</v>
      </c>
      <c r="C152">
        <f>'Table-T'!C153</f>
        <v>7.083069991573776E-2</v>
      </c>
      <c r="D152">
        <f>'Table-T'!D153</f>
        <v>3.6201372426214018E-2</v>
      </c>
      <c r="E152">
        <f>'Table-T'!E153</f>
        <v>7.9382393923768113E-2</v>
      </c>
      <c r="F152">
        <f>'Table-T'!F153</f>
        <v>8.5507683870629236E-2</v>
      </c>
      <c r="G152">
        <f>'Table-T'!G153</f>
        <v>9.1320914160734734E-2</v>
      </c>
      <c r="H152">
        <f>'Table-T'!H153</f>
        <v>6.999999999999984E-2</v>
      </c>
      <c r="I152">
        <f>'Table-T'!O153</f>
        <v>0.17832488038407179</v>
      </c>
    </row>
    <row r="153" spans="2:9">
      <c r="B153" t="s">
        <v>531</v>
      </c>
      <c r="C153">
        <f>'Table-T'!C154</f>
        <v>0.20521092225697135</v>
      </c>
      <c r="D153">
        <f>'Table-T'!D154</f>
        <v>0.23965789582697861</v>
      </c>
      <c r="E153">
        <f>'Table-T'!E154</f>
        <v>0.25826036346901748</v>
      </c>
      <c r="F153">
        <f>'Table-T'!F154</f>
        <v>0.21033577945219406</v>
      </c>
      <c r="G153">
        <f>'Table-T'!G154</f>
        <v>0.22316083129132069</v>
      </c>
      <c r="H153">
        <f>'Table-T'!H154</f>
        <v>0.18999999999999995</v>
      </c>
      <c r="I153">
        <f>'Table-T'!O154</f>
        <v>0.36935285555734154</v>
      </c>
    </row>
    <row r="154" spans="2:9">
      <c r="B154" t="s">
        <v>532</v>
      </c>
      <c r="C154">
        <f>'Table-T'!C155</f>
        <v>3.6452147961048453E-2</v>
      </c>
      <c r="D154">
        <f>'Table-T'!D155</f>
        <v>1.6832812931246277E-2</v>
      </c>
      <c r="E154">
        <f>'Table-T'!E155</f>
        <v>4.081455028746328E-2</v>
      </c>
      <c r="F154">
        <f>'Table-T'!F155</f>
        <v>4.3047146828062655E-2</v>
      </c>
      <c r="G154">
        <f>'Table-T'!G155</f>
        <v>4.7743558282734355E-2</v>
      </c>
      <c r="H154">
        <f>'Table-T'!H155</f>
        <v>4.0000000000000036E-2</v>
      </c>
      <c r="I154">
        <f>'Table-T'!O155</f>
        <v>-1.6004501293644502E-2</v>
      </c>
    </row>
    <row r="155" spans="2:9">
      <c r="B155" t="s">
        <v>533</v>
      </c>
      <c r="C155">
        <f>'Table-T'!C156</f>
        <v>-1.1501304028538328E-4</v>
      </c>
      <c r="D155">
        <f>'Table-T'!D156</f>
        <v>3.0960240556585639E-3</v>
      </c>
      <c r="E155">
        <f>'Table-T'!E156</f>
        <v>-1.9178441745544283E-3</v>
      </c>
      <c r="F155">
        <f>'Table-T'!F156</f>
        <v>6.3282633939802935E-3</v>
      </c>
      <c r="G155">
        <f>'Table-T'!G156</f>
        <v>2.532500625511247E-3</v>
      </c>
      <c r="H155">
        <f>'Table-T'!H156</f>
        <v>0</v>
      </c>
      <c r="I155">
        <f>'Table-T'!O156</f>
        <v>4.4232513638933213E-3</v>
      </c>
    </row>
    <row r="156" spans="2:9">
      <c r="B156" t="s">
        <v>535</v>
      </c>
      <c r="C156">
        <f>'Table-T'!C157</f>
        <v>0.41996347475500828</v>
      </c>
      <c r="D156">
        <f>'Table-T'!D157</f>
        <v>0.46293089227817585</v>
      </c>
      <c r="E156">
        <f>'Table-T'!E157</f>
        <v>0.46845118630956062</v>
      </c>
      <c r="F156">
        <f>'Table-T'!F157</f>
        <v>0.4406031916341866</v>
      </c>
      <c r="G156">
        <f>'Table-T'!G157</f>
        <v>0.44030929939147168</v>
      </c>
      <c r="H156">
        <f>'Table-T'!H157</f>
        <v>0.43000000000000016</v>
      </c>
      <c r="I156">
        <f>'Table-T'!O157</f>
        <v>0.43823424542159772</v>
      </c>
    </row>
    <row r="157" spans="2:9">
      <c r="B157" t="s">
        <v>536</v>
      </c>
      <c r="C157">
        <f>'Table-T'!C158</f>
        <v>1.210608694129256E-3</v>
      </c>
      <c r="D157">
        <f>'Table-T'!D158</f>
        <v>1.3724131510370885E-2</v>
      </c>
      <c r="E157">
        <f>'Table-T'!E158</f>
        <v>1.454754124542168E-2</v>
      </c>
      <c r="F157">
        <f>'Table-T'!F158</f>
        <v>8.960159875321505E-3</v>
      </c>
      <c r="G157">
        <f>'Table-T'!G158</f>
        <v>0</v>
      </c>
      <c r="H157">
        <f>'Table-T'!H158</f>
        <v>2.9999999999999805E-2</v>
      </c>
      <c r="I157">
        <f>'Table-T'!O158</f>
        <v>-2.3414928373098221E-2</v>
      </c>
    </row>
    <row r="158" spans="2:9">
      <c r="B158" t="s">
        <v>537</v>
      </c>
      <c r="C158">
        <f>'Table-T'!C159</f>
        <v>-9.551085122376346E-3</v>
      </c>
      <c r="D158">
        <f>'Table-T'!D159</f>
        <v>-2.5269055819481245E-2</v>
      </c>
      <c r="E158">
        <f>'Table-T'!E159</f>
        <v>-2.6661273644267069E-2</v>
      </c>
      <c r="F158">
        <f>'Table-T'!F159</f>
        <v>0</v>
      </c>
      <c r="G158">
        <f>'Table-T'!G159</f>
        <v>0</v>
      </c>
      <c r="H158">
        <f>'Table-T'!H159</f>
        <v>-2.0000000000000018E-2</v>
      </c>
      <c r="I158">
        <f>'Table-T'!O159</f>
        <v>0</v>
      </c>
    </row>
    <row r="159" spans="2:9">
      <c r="B159" t="s">
        <v>538</v>
      </c>
      <c r="C159">
        <f>'Table-T'!C160</f>
        <v>-2.2999937642001367E-2</v>
      </c>
      <c r="D159">
        <f>'Table-T'!D160</f>
        <v>-2.2393893669617526E-2</v>
      </c>
      <c r="E159">
        <f>'Table-T'!E160</f>
        <v>-1.9831019794521065E-2</v>
      </c>
      <c r="F159">
        <f>'Table-T'!F160</f>
        <v>-2.1080428896429027E-2</v>
      </c>
      <c r="G159">
        <f>'Table-T'!G160</f>
        <v>0</v>
      </c>
      <c r="H159">
        <f>'Table-T'!H160</f>
        <v>-2.0000000000000018E-2</v>
      </c>
      <c r="I159">
        <f>'Table-T'!O160</f>
        <v>0</v>
      </c>
    </row>
    <row r="160" spans="2:9">
      <c r="B160" t="s">
        <v>539</v>
      </c>
      <c r="C160">
        <f>'Table-T'!C161</f>
        <v>-2.8270179604654722E-2</v>
      </c>
      <c r="D160">
        <f>'Table-T'!D161</f>
        <v>-2.4649107315888763E-2</v>
      </c>
      <c r="E160">
        <f>'Table-T'!E161</f>
        <v>-2.5889399176201255E-2</v>
      </c>
      <c r="F160">
        <f>'Table-T'!F161</f>
        <v>-2.636772105835572E-2</v>
      </c>
      <c r="G160">
        <f>'Table-T'!G161</f>
        <v>0</v>
      </c>
      <c r="H160">
        <f>'Table-T'!H161</f>
        <v>-2.0000000000000018E-2</v>
      </c>
      <c r="I160">
        <f>'Table-T'!O161</f>
        <v>-2.4742842377472041E-2</v>
      </c>
    </row>
    <row r="161" spans="2:9">
      <c r="B161" t="s">
        <v>540</v>
      </c>
      <c r="C161">
        <f>'Table-T'!C162</f>
        <v>-1.7725316134948432E-2</v>
      </c>
      <c r="D161">
        <f>'Table-T'!D162</f>
        <v>-1.5393276109397558E-2</v>
      </c>
      <c r="E161">
        <f>'Table-T'!E162</f>
        <v>-1.5474084779643071E-2</v>
      </c>
      <c r="F161">
        <f>'Table-T'!F162</f>
        <v>-1.5875539629639501E-2</v>
      </c>
      <c r="G161">
        <f>'Table-T'!G162</f>
        <v>0</v>
      </c>
      <c r="H161">
        <f>'Table-T'!H162</f>
        <v>-9.9999999999997868E-3</v>
      </c>
      <c r="I161">
        <f>'Table-T'!O162</f>
        <v>-1.5436959650535709E-2</v>
      </c>
    </row>
    <row r="162" spans="2:9">
      <c r="B162" t="s">
        <v>546</v>
      </c>
      <c r="C162">
        <f>'Table-T'!C163</f>
        <v>-4.5013431078735344E-2</v>
      </c>
      <c r="D162">
        <f>'Table-T'!D163</f>
        <v>-1.0183447425757386E-2</v>
      </c>
      <c r="E162">
        <f>'Table-T'!E163</f>
        <v>-1.0822384240921856E-2</v>
      </c>
      <c r="F162">
        <f>'Table-T'!F163</f>
        <v>-2.4005177902756358E-2</v>
      </c>
      <c r="G162">
        <f>'Table-T'!G163</f>
        <v>-3.4365252209703989E-2</v>
      </c>
      <c r="H162">
        <f>'Table-T'!H163</f>
        <v>-2.9999999999999805E-2</v>
      </c>
      <c r="I162">
        <f>'Table-T'!O163</f>
        <v>-3.0893628706027521E-2</v>
      </c>
    </row>
    <row r="163" spans="2:9">
      <c r="B163" t="s">
        <v>547</v>
      </c>
      <c r="C163">
        <f>'Table-T'!C164</f>
        <v>0.40948138278354662</v>
      </c>
      <c r="D163">
        <f>'Table-T'!D164</f>
        <v>0.41598491592011166</v>
      </c>
      <c r="E163">
        <f>'Table-T'!E164</f>
        <v>0.4157662817379939</v>
      </c>
      <c r="F163">
        <f>'Table-T'!F164</f>
        <v>0.40797187071097474</v>
      </c>
      <c r="G163">
        <f>'Table-T'!G164</f>
        <v>0.39712878570291199</v>
      </c>
      <c r="H163">
        <f>'Table-T'!H164</f>
        <v>0.4099999999999997</v>
      </c>
      <c r="I163">
        <f>'Table-T'!O164</f>
        <v>0.40813627026958743</v>
      </c>
    </row>
    <row r="164" spans="2:9">
      <c r="B164" t="s">
        <v>543</v>
      </c>
      <c r="C164">
        <f>'Table-T'!C165</f>
        <v>0.582472929172408</v>
      </c>
      <c r="D164">
        <f>'Table-T'!D165</f>
        <v>0.57413854735219161</v>
      </c>
      <c r="E164">
        <f>'Table-T'!E165</f>
        <v>0.57203585317648553</v>
      </c>
      <c r="F164">
        <f>'Table-T'!F165</f>
        <v>0.50376890869046997</v>
      </c>
      <c r="G164">
        <f>'Table-T'!G165</f>
        <v>0.60629102758884601</v>
      </c>
      <c r="H164">
        <f>'Table-T'!H165</f>
        <v>0.49000000000000021</v>
      </c>
      <c r="I164">
        <f>'Table-T'!O165</f>
        <v>0.5782655523612128</v>
      </c>
    </row>
    <row r="165" spans="2:9">
      <c r="B165" t="s">
        <v>544</v>
      </c>
      <c r="C165">
        <f>'Table-T'!C166</f>
        <v>-0.24222778262640654</v>
      </c>
      <c r="D165">
        <f>'Table-T'!D166</f>
        <v>-0.25848576199149109</v>
      </c>
      <c r="E165">
        <f>'Table-T'!E166</f>
        <v>-0.25718157954594156</v>
      </c>
      <c r="F165">
        <f>'Table-T'!F166</f>
        <v>-0.21397556433834808</v>
      </c>
      <c r="G165">
        <f>'Table-T'!G166</f>
        <v>-0.27644510664767408</v>
      </c>
      <c r="H165">
        <f>'Table-T'!H166</f>
        <v>-0.2200000000000002</v>
      </c>
      <c r="I165">
        <f>'Table-T'!O166</f>
        <v>-0.31112212153937158</v>
      </c>
    </row>
    <row r="166" spans="2:9">
      <c r="B166" t="s">
        <v>545</v>
      </c>
      <c r="C166">
        <f>'Table-T'!C167</f>
        <v>0.56009649461553357</v>
      </c>
      <c r="D166">
        <f>'Table-T'!D167</f>
        <v>0.55852744677689747</v>
      </c>
      <c r="E166">
        <f>'Table-T'!E167</f>
        <v>0.5603586594324832</v>
      </c>
      <c r="F166">
        <f>'Table-T'!F167</f>
        <v>0.33359226516694074</v>
      </c>
      <c r="G166">
        <f>'Table-T'!G167</f>
        <v>0.54603541998267113</v>
      </c>
      <c r="H166">
        <f>'Table-T'!H167</f>
        <v>0.51000000000000023</v>
      </c>
      <c r="I166">
        <f>'Table-T'!O167</f>
        <v>0.42022407103121573</v>
      </c>
    </row>
    <row r="167" spans="2:9">
      <c r="B167" t="str">
        <f>'Table-T'!B168</f>
        <v>IDB (°C)</v>
      </c>
      <c r="C167">
        <f>'Table-T'!C168</f>
        <v>0</v>
      </c>
      <c r="D167">
        <f>'Table-T'!D168</f>
        <v>0</v>
      </c>
      <c r="E167">
        <f>'Table-T'!E168</f>
        <v>0</v>
      </c>
      <c r="F167">
        <f>'Table-T'!F168</f>
        <v>0</v>
      </c>
      <c r="G167">
        <f>'Table-T'!G168</f>
        <v>0</v>
      </c>
      <c r="H167">
        <f>'Table-T'!H168</f>
        <v>0</v>
      </c>
      <c r="I167">
        <f>'Table-T'!O168</f>
        <v>0</v>
      </c>
    </row>
    <row r="168" spans="2:9">
      <c r="B168">
        <f>'Table-T'!B169</f>
        <v>0</v>
      </c>
      <c r="C168" t="str">
        <f>'Table-T'!C169</f>
        <v>TRNSYS</v>
      </c>
      <c r="D168" t="str">
        <f>'Table-T'!D169</f>
        <v>DOE-2.2</v>
      </c>
      <c r="E168" t="str">
        <f>'Table-T'!E169</f>
        <v>DOE21E-E</v>
      </c>
      <c r="F168" t="str">
        <f>'Table-T'!F169</f>
        <v>EnergyPlus</v>
      </c>
      <c r="G168" t="str">
        <f>'Table-T'!G169</f>
        <v>CODYRUN</v>
      </c>
      <c r="H168" t="str">
        <f>'Table-T'!H169</f>
        <v>HOT3000</v>
      </c>
      <c r="I168" t="str">
        <f>'Table-T'!O169</f>
        <v>Tested Prg</v>
      </c>
    </row>
    <row r="169" spans="2:9">
      <c r="B169" t="str">
        <f>'Table-T'!B170</f>
        <v>Case</v>
      </c>
      <c r="C169" t="s">
        <v>434</v>
      </c>
      <c r="D169" t="s">
        <v>435</v>
      </c>
      <c r="E169" t="s">
        <v>438</v>
      </c>
      <c r="F169" t="s">
        <v>548</v>
      </c>
      <c r="G169" t="s">
        <v>436</v>
      </c>
      <c r="H169" t="s">
        <v>437</v>
      </c>
      <c r="I169" t="str">
        <f>'Table-T'!O169</f>
        <v>Tested Prg</v>
      </c>
    </row>
    <row r="170" spans="2:9">
      <c r="B170" t="s">
        <v>527</v>
      </c>
      <c r="C170">
        <f>'Table-T'!C171</f>
        <v>0.13129856164381337</v>
      </c>
      <c r="D170">
        <f>'Table-T'!D171</f>
        <v>5.5555555555560687E-2</v>
      </c>
      <c r="E170">
        <f>'Table-T'!E171</f>
        <v>0</v>
      </c>
      <c r="F170">
        <f>'Table-T'!F171</f>
        <v>1.356548638703714E-3</v>
      </c>
      <c r="G170">
        <f>'Table-T'!G171</f>
        <v>8.0616438356280185E-3</v>
      </c>
      <c r="H170">
        <f>'Table-T'!H171</f>
        <v>2.0000000000003126E-2</v>
      </c>
      <c r="I170">
        <f>'Table-T'!O171</f>
        <v>2.3353309051472593E-3</v>
      </c>
    </row>
    <row r="171" spans="2:9">
      <c r="B171" t="s">
        <v>528</v>
      </c>
      <c r="C171">
        <f>'Table-T'!C172</f>
        <v>0.27622477625561714</v>
      </c>
      <c r="D171">
        <f>'Table-T'!D172</f>
        <v>0.33333333333333925</v>
      </c>
      <c r="E171">
        <f>'Table-T'!E172</f>
        <v>0.33333333333333925</v>
      </c>
      <c r="F171">
        <f>'Table-T'!F172</f>
        <v>0.16366790405531262</v>
      </c>
      <c r="G171">
        <f>'Table-T'!G172</f>
        <v>0.24570662100454754</v>
      </c>
      <c r="H171">
        <f>'Table-T'!H172</f>
        <v>0.5400000000000027</v>
      </c>
      <c r="I171">
        <f>'Table-T'!O172</f>
        <v>0.14334417369144958</v>
      </c>
    </row>
    <row r="172" spans="2:9">
      <c r="B172" t="s">
        <v>529</v>
      </c>
      <c r="C172">
        <f>'Table-T'!C173</f>
        <v>0.25545473744285019</v>
      </c>
      <c r="D172">
        <f>'Table-T'!D173</f>
        <v>0.22222222222222499</v>
      </c>
      <c r="E172">
        <f>'Table-T'!E173</f>
        <v>0.22222222222222499</v>
      </c>
      <c r="F172">
        <f>'Table-T'!F173</f>
        <v>0.18266299088702809</v>
      </c>
      <c r="G172">
        <f>'Table-T'!G173</f>
        <v>0.21382191780817195</v>
      </c>
      <c r="H172">
        <f>'Table-T'!H173</f>
        <v>0.19000000000000128</v>
      </c>
      <c r="I172">
        <f>'Table-T'!O173</f>
        <v>-3.4093315465449621</v>
      </c>
    </row>
    <row r="173" spans="2:9">
      <c r="B173" t="s">
        <v>530</v>
      </c>
      <c r="C173">
        <f>'Table-T'!C174</f>
        <v>-2.0770038812766956E-2</v>
      </c>
      <c r="D173">
        <f>'Table-T'!D174</f>
        <v>-0.11111111111111427</v>
      </c>
      <c r="E173">
        <f>'Table-T'!E174</f>
        <v>-0.11111111111111427</v>
      </c>
      <c r="F173">
        <f>'Table-T'!F174</f>
        <v>1.8995086831715469E-2</v>
      </c>
      <c r="G173">
        <f>'Table-T'!G174</f>
        <v>-3.1884703196375597E-2</v>
      </c>
      <c r="H173">
        <f>'Table-T'!H174</f>
        <v>-0.35000000000000142</v>
      </c>
      <c r="I173">
        <f>'Table-T'!O174</f>
        <v>-3.5526757202364116</v>
      </c>
    </row>
    <row r="174" spans="2:9">
      <c r="B174" t="s">
        <v>531</v>
      </c>
      <c r="C174">
        <f>'Table-T'!C175</f>
        <v>0.25135318493148162</v>
      </c>
      <c r="D174">
        <f>'Table-T'!D175</f>
        <v>0.22222222222222499</v>
      </c>
      <c r="E174">
        <f>'Table-T'!E175</f>
        <v>0.22222222222222499</v>
      </c>
      <c r="F174">
        <f>'Table-T'!F175</f>
        <v>0.207521230676047</v>
      </c>
      <c r="G174">
        <f>'Table-T'!G175</f>
        <v>0.22721575342464106</v>
      </c>
      <c r="H174">
        <f>'Table-T'!H175</f>
        <v>0.22000000000000242</v>
      </c>
      <c r="I174">
        <f>'Table-T'!O175</f>
        <v>-3.3467655846582431</v>
      </c>
    </row>
    <row r="175" spans="2:9">
      <c r="B175" t="s">
        <v>532</v>
      </c>
      <c r="C175">
        <f>'Table-T'!C176</f>
        <v>4.1015525113685669E-3</v>
      </c>
      <c r="D175">
        <f>'Table-T'!D176</f>
        <v>0</v>
      </c>
      <c r="E175">
        <f>'Table-T'!E176</f>
        <v>0</v>
      </c>
      <c r="F175">
        <f>'Table-T'!F176</f>
        <v>-2.485823978901891E-2</v>
      </c>
      <c r="G175">
        <f>'Table-T'!G176</f>
        <v>-1.3393835616469119E-2</v>
      </c>
      <c r="H175">
        <f>'Table-T'!H176</f>
        <v>-3.0000000000001137E-2</v>
      </c>
      <c r="I175">
        <f>'Table-T'!O176</f>
        <v>-6.2565961886718924E-2</v>
      </c>
    </row>
    <row r="176" spans="2:9">
      <c r="B176" t="s">
        <v>533</v>
      </c>
      <c r="C176">
        <f>'Table-T'!C177</f>
        <v>2.0351909817350169</v>
      </c>
      <c r="D176">
        <f>'Table-T'!D177</f>
        <v>2.1111111111111107</v>
      </c>
      <c r="E176">
        <f>'Table-T'!E177</f>
        <v>2.1111111111111107</v>
      </c>
      <c r="F176">
        <f>'Table-T'!F177</f>
        <v>2.1508564089818911</v>
      </c>
      <c r="G176">
        <f>'Table-T'!G177</f>
        <v>2.1869520547945172</v>
      </c>
      <c r="H176">
        <f>'Table-T'!H177</f>
        <v>2.16</v>
      </c>
      <c r="I176">
        <f>'Table-T'!O177</f>
        <v>2.1448020915205213</v>
      </c>
    </row>
    <row r="177" spans="2:9">
      <c r="B177" t="s">
        <v>535</v>
      </c>
      <c r="C177">
        <f>'Table-T'!C178</f>
        <v>1.7406740296803136</v>
      </c>
      <c r="D177">
        <f>'Table-T'!D178</f>
        <v>1.5555555555555536</v>
      </c>
      <c r="E177">
        <f>'Table-T'!E178</f>
        <v>1.5</v>
      </c>
      <c r="F177">
        <f>'Table-T'!F178</f>
        <v>1.2324475878453391</v>
      </c>
      <c r="G177">
        <f>'Table-T'!G178</f>
        <v>1.3992294520547652</v>
      </c>
      <c r="H177">
        <f>'Table-T'!H178</f>
        <v>1.3800000000000026</v>
      </c>
      <c r="I177">
        <f>'Table-T'!O178</f>
        <v>1.3406339272742791</v>
      </c>
    </row>
    <row r="178" spans="2:9">
      <c r="B178" t="s">
        <v>536</v>
      </c>
      <c r="C178">
        <f>'Table-T'!C179</f>
        <v>0.50201984018265478</v>
      </c>
      <c r="D178">
        <f>'Table-T'!D179</f>
        <v>0</v>
      </c>
      <c r="E178">
        <f>'Table-T'!E179</f>
        <v>0</v>
      </c>
      <c r="F178">
        <f>'Table-T'!F179</f>
        <v>1.2363028931048348E-3</v>
      </c>
      <c r="G178">
        <f>'Table-T'!G179</f>
        <v>0</v>
      </c>
      <c r="H178">
        <f>'Table-T'!H179</f>
        <v>0</v>
      </c>
      <c r="I178">
        <f>'Table-T'!O179</f>
        <v>-0.92028771362608808</v>
      </c>
    </row>
    <row r="179" spans="2:9">
      <c r="B179" t="s">
        <v>537</v>
      </c>
      <c r="C179">
        <f>'Table-T'!C180</f>
        <v>0.49787178082191019</v>
      </c>
      <c r="D179">
        <f>'Table-T'!D180</f>
        <v>0</v>
      </c>
      <c r="E179">
        <f>'Table-T'!E180</f>
        <v>0</v>
      </c>
      <c r="F179">
        <f>'Table-T'!F180</f>
        <v>0</v>
      </c>
      <c r="G179">
        <f>'Table-T'!G180</f>
        <v>0</v>
      </c>
      <c r="H179">
        <f>'Table-T'!H180</f>
        <v>0</v>
      </c>
      <c r="I179">
        <f>'Table-T'!O180</f>
        <v>0</v>
      </c>
    </row>
    <row r="180" spans="2:9">
      <c r="B180" t="s">
        <v>538</v>
      </c>
      <c r="C180">
        <f>'Table-T'!C181</f>
        <v>0.30189928082198136</v>
      </c>
      <c r="D180">
        <f>'Table-T'!D181</f>
        <v>0</v>
      </c>
      <c r="E180">
        <f>'Table-T'!E181</f>
        <v>0</v>
      </c>
      <c r="F180">
        <f>'Table-T'!F181</f>
        <v>-9.3106152593946945E-5</v>
      </c>
      <c r="G180">
        <f>'Table-T'!G181</f>
        <v>0</v>
      </c>
      <c r="H180">
        <f>'Table-T'!H181</f>
        <v>0</v>
      </c>
      <c r="I180">
        <f>'Table-T'!O181</f>
        <v>0</v>
      </c>
    </row>
    <row r="181" spans="2:9">
      <c r="B181" t="s">
        <v>539</v>
      </c>
      <c r="C181">
        <f>'Table-T'!C182</f>
        <v>0.36730779680366865</v>
      </c>
      <c r="D181">
        <f>'Table-T'!D182</f>
        <v>0</v>
      </c>
      <c r="E181">
        <f>'Table-T'!E182</f>
        <v>0</v>
      </c>
      <c r="F181">
        <f>'Table-T'!F182</f>
        <v>-1.0336479638795026E-4</v>
      </c>
      <c r="G181">
        <f>'Table-T'!G182</f>
        <v>0</v>
      </c>
      <c r="H181">
        <f>'Table-T'!H182</f>
        <v>0</v>
      </c>
      <c r="I181">
        <f>'Table-T'!O182</f>
        <v>-0.88952495864440095</v>
      </c>
    </row>
    <row r="182" spans="2:9">
      <c r="B182" t="s">
        <v>540</v>
      </c>
      <c r="C182">
        <f>'Table-T'!C183</f>
        <v>0.28749655251141704</v>
      </c>
      <c r="D182">
        <f>'Table-T'!D183</f>
        <v>0</v>
      </c>
      <c r="E182">
        <f>'Table-T'!E183</f>
        <v>0</v>
      </c>
      <c r="F182">
        <f>'Table-T'!F183</f>
        <v>-5.3781047402168269E-5</v>
      </c>
      <c r="G182">
        <f>'Table-T'!G183</f>
        <v>0</v>
      </c>
      <c r="H182">
        <f>'Table-T'!H183</f>
        <v>0</v>
      </c>
      <c r="I182">
        <f>'Table-T'!O183</f>
        <v>-0.72913420864631462</v>
      </c>
    </row>
    <row r="183" spans="2:9">
      <c r="B183" t="s">
        <v>546</v>
      </c>
      <c r="C183">
        <f>'Table-T'!C184</f>
        <v>-3.3900918367580601</v>
      </c>
      <c r="D183">
        <f>'Table-T'!D184</f>
        <v>-3.3888888888888857</v>
      </c>
      <c r="E183">
        <f>'Table-T'!E184</f>
        <v>-3.5</v>
      </c>
      <c r="F183">
        <f>'Table-T'!F184</f>
        <v>-3.7112572890339344</v>
      </c>
      <c r="G183">
        <f>'Table-T'!G184</f>
        <v>-2.9838184931507072</v>
      </c>
      <c r="H183">
        <f>'Table-T'!H184</f>
        <v>-1.129999999999999</v>
      </c>
      <c r="I183">
        <f>'Table-T'!O184</f>
        <v>-3.5631086568050172</v>
      </c>
    </row>
    <row r="184" spans="2:9">
      <c r="B184" t="s">
        <v>547</v>
      </c>
      <c r="C184">
        <f>'Table-T'!C185</f>
        <v>1.2445157952069188</v>
      </c>
      <c r="D184">
        <f>'Table-T'!D185</f>
        <v>0.11111111111111072</v>
      </c>
      <c r="E184">
        <f>'Table-T'!E185</f>
        <v>0.11111111111111072</v>
      </c>
      <c r="F184">
        <f>'Table-T'!F185</f>
        <v>-2.2745391903679746E-2</v>
      </c>
      <c r="G184">
        <f>'Table-T'!G185</f>
        <v>0</v>
      </c>
      <c r="H184">
        <f>'Table-T'!H185</f>
        <v>0</v>
      </c>
      <c r="I184">
        <f>'Table-T'!O185</f>
        <v>-2.2979173216899795E-2</v>
      </c>
    </row>
    <row r="185" spans="2:9">
      <c r="B185" t="s">
        <v>543</v>
      </c>
      <c r="C185">
        <f>'Table-T'!C186</f>
        <v>13.3271614098173</v>
      </c>
      <c r="D185">
        <f>'Table-T'!D186</f>
        <v>13.611111111111111</v>
      </c>
      <c r="E185">
        <f>'Table-T'!E186</f>
        <v>13.555555555555546</v>
      </c>
      <c r="F185">
        <f>'Table-T'!F186</f>
        <v>13.527200645224974</v>
      </c>
      <c r="G185">
        <f>'Table-T'!G186</f>
        <v>13.62885844748866</v>
      </c>
      <c r="H185">
        <f>'Table-T'!H186</f>
        <v>15.8</v>
      </c>
      <c r="I185">
        <f>'Table-T'!O186</f>
        <v>13.651189853092523</v>
      </c>
    </row>
    <row r="186" spans="2:9">
      <c r="B186" t="s">
        <v>544</v>
      </c>
      <c r="C186">
        <f>'Table-T'!C187</f>
        <v>-0.20888162442924596</v>
      </c>
      <c r="D186">
        <f>'Table-T'!D187</f>
        <v>-5.5555555555560687E-2</v>
      </c>
      <c r="E186">
        <f>'Table-T'!E187</f>
        <v>0</v>
      </c>
      <c r="F186">
        <f>'Table-T'!F187</f>
        <v>0.20650969814425224</v>
      </c>
      <c r="G186">
        <f>'Table-T'!G187</f>
        <v>0</v>
      </c>
      <c r="H186">
        <f>'Table-T'!H187</f>
        <v>0</v>
      </c>
      <c r="I186">
        <f>'Table-T'!O187</f>
        <v>1.0987677096441217E-2</v>
      </c>
    </row>
    <row r="187" spans="2:9">
      <c r="B187" t="s">
        <v>545</v>
      </c>
      <c r="C187">
        <f>'Table-T'!C188</f>
        <v>13.31593417237451</v>
      </c>
      <c r="D187">
        <f>'Table-T'!D188</f>
        <v>13.555555555555561</v>
      </c>
      <c r="E187">
        <f>'Table-T'!E188</f>
        <v>13.555555555555546</v>
      </c>
      <c r="F187">
        <f>'Table-T'!F188</f>
        <v>13.518870179951703</v>
      </c>
      <c r="G187">
        <f>'Table-T'!G188</f>
        <v>13.575986301369944</v>
      </c>
      <c r="H187">
        <f>'Table-T'!H188</f>
        <v>15.71</v>
      </c>
      <c r="I187">
        <f>'Table-T'!O188</f>
        <v>13.656301570130324</v>
      </c>
    </row>
    <row r="192" spans="2:9">
      <c r="B192" t="str">
        <f>'Table-T'!B193</f>
        <v>Humidity Ratio (kg/kg)</v>
      </c>
      <c r="C192">
        <f>'Table-T'!C193</f>
        <v>0</v>
      </c>
      <c r="D192">
        <f>'Table-T'!D193</f>
        <v>0</v>
      </c>
      <c r="E192">
        <f>'Table-T'!E193</f>
        <v>0</v>
      </c>
      <c r="F192">
        <f>'Table-T'!F193</f>
        <v>0</v>
      </c>
      <c r="G192">
        <f>'Table-T'!G193</f>
        <v>0</v>
      </c>
      <c r="H192">
        <f>'Table-T'!H193</f>
        <v>0</v>
      </c>
      <c r="I192">
        <f>'Table-T'!O193</f>
        <v>0</v>
      </c>
    </row>
    <row r="193" spans="2:9">
      <c r="B193">
        <f>'Table-T'!B194</f>
        <v>0</v>
      </c>
      <c r="C193" t="str">
        <f>'Table-T'!C194</f>
        <v>TRNSYS</v>
      </c>
      <c r="D193" t="str">
        <f>'Table-T'!D194</f>
        <v>DOE-2.2</v>
      </c>
      <c r="E193" t="str">
        <f>'Table-T'!E194</f>
        <v>DOE21E-E</v>
      </c>
      <c r="F193" t="str">
        <f>'Table-T'!F194</f>
        <v>EnergyPlus</v>
      </c>
      <c r="G193" t="str">
        <f>'Table-T'!G194</f>
        <v>CODYRUN</v>
      </c>
      <c r="H193" t="str">
        <f>'Table-T'!H194</f>
        <v>HOT3000</v>
      </c>
      <c r="I193" t="str">
        <f>'Table-T'!O194</f>
        <v>Tested Prg</v>
      </c>
    </row>
    <row r="194" spans="2:9">
      <c r="B194" t="str">
        <f>'Table-T'!B195</f>
        <v>Case</v>
      </c>
      <c r="C194" t="s">
        <v>434</v>
      </c>
      <c r="D194" t="s">
        <v>435</v>
      </c>
      <c r="E194" t="s">
        <v>438</v>
      </c>
      <c r="F194" t="s">
        <v>548</v>
      </c>
      <c r="G194" t="s">
        <v>436</v>
      </c>
      <c r="H194" t="s">
        <v>437</v>
      </c>
      <c r="I194" t="str">
        <f>'Table-T'!O194</f>
        <v>Tested Prg</v>
      </c>
    </row>
    <row r="195" spans="2:9">
      <c r="B195" t="s">
        <v>527</v>
      </c>
      <c r="C195">
        <f>'Table-T'!C196</f>
        <v>2.0018038824201213E-3</v>
      </c>
      <c r="D195">
        <f>'Table-T'!D196</f>
        <v>2.0999999999999994E-3</v>
      </c>
      <c r="E195">
        <f>'Table-T'!E196</f>
        <v>2.0999999999999994E-3</v>
      </c>
      <c r="F195">
        <f>'Table-T'!F196</f>
        <v>1.9746243868043276E-3</v>
      </c>
      <c r="G195">
        <f>'Table-T'!G196</f>
        <v>1.9998186073059507E-3</v>
      </c>
      <c r="H195">
        <f>'Table-T'!H196</f>
        <v>1.9000000000000006E-3</v>
      </c>
      <c r="I195">
        <f>'Table-T'!O196</f>
        <v>1.9951920969782534E-3</v>
      </c>
    </row>
    <row r="196" spans="2:9">
      <c r="B196" t="s">
        <v>528</v>
      </c>
      <c r="C196">
        <f>'Table-T'!C197</f>
        <v>9.189551221461395E-4</v>
      </c>
      <c r="D196">
        <f>'Table-T'!D197</f>
        <v>8.9999999999999976E-4</v>
      </c>
      <c r="E196">
        <f>'Table-T'!E197</f>
        <v>8.9999999999999976E-4</v>
      </c>
      <c r="F196">
        <f>'Table-T'!F197</f>
        <v>8.2797327150614837E-4</v>
      </c>
      <c r="G196">
        <f>'Table-T'!G197</f>
        <v>8.7437876712331483E-4</v>
      </c>
      <c r="H196">
        <f>'Table-T'!H197</f>
        <v>7.0000000000000097E-4</v>
      </c>
      <c r="I196">
        <f>'Table-T'!O197</f>
        <v>8.7002843650130744E-4</v>
      </c>
    </row>
    <row r="197" spans="2:9">
      <c r="B197" t="s">
        <v>529</v>
      </c>
      <c r="C197">
        <f>'Table-T'!C198</f>
        <v>6.7186241552512523E-4</v>
      </c>
      <c r="D197">
        <f>'Table-T'!D198</f>
        <v>7.0000000000000097E-4</v>
      </c>
      <c r="E197">
        <f>'Table-T'!E198</f>
        <v>7.0000000000000097E-4</v>
      </c>
      <c r="F197">
        <f>'Table-T'!F198</f>
        <v>6.8229763132998146E-4</v>
      </c>
      <c r="G197">
        <f>'Table-T'!G198</f>
        <v>6.3678458904108982E-4</v>
      </c>
      <c r="H197">
        <f>'Table-T'!H198</f>
        <v>7.0000000000000097E-4</v>
      </c>
      <c r="I197">
        <f>'Table-T'!O198</f>
        <v>1.5890902760255753E-3</v>
      </c>
    </row>
    <row r="198" spans="2:9">
      <c r="B198" t="s">
        <v>530</v>
      </c>
      <c r="C198">
        <f>'Table-T'!C199</f>
        <v>-2.4709270662101428E-4</v>
      </c>
      <c r="D198">
        <f>'Table-T'!D199</f>
        <v>-1.9999999999999879E-4</v>
      </c>
      <c r="E198">
        <f>'Table-T'!E199</f>
        <v>-1.9999999999999879E-4</v>
      </c>
      <c r="F198">
        <f>'Table-T'!F199</f>
        <v>-1.4567564017616691E-4</v>
      </c>
      <c r="G198">
        <f>'Table-T'!G199</f>
        <v>-2.3759417808222501E-4</v>
      </c>
      <c r="H198">
        <f>'Table-T'!H199</f>
        <v>0</v>
      </c>
      <c r="I198">
        <f>'Table-T'!O199</f>
        <v>7.1906183952426782E-4</v>
      </c>
    </row>
    <row r="199" spans="2:9">
      <c r="B199" t="s">
        <v>531</v>
      </c>
      <c r="C199">
        <f>'Table-T'!C200</f>
        <v>7.2232370091324279E-4</v>
      </c>
      <c r="D199">
        <f>'Table-T'!D200</f>
        <v>7.0000000000000097E-4</v>
      </c>
      <c r="E199">
        <f>'Table-T'!E200</f>
        <v>7.0000000000000097E-4</v>
      </c>
      <c r="F199">
        <f>'Table-T'!F200</f>
        <v>6.9758639885414246E-4</v>
      </c>
      <c r="G199">
        <f>'Table-T'!G200</f>
        <v>6.9351347031964584E-4</v>
      </c>
      <c r="H199">
        <f>'Table-T'!H200</f>
        <v>7.0000000000000097E-4</v>
      </c>
      <c r="I199">
        <f>'Table-T'!O200</f>
        <v>1.7520602635687881E-3</v>
      </c>
    </row>
    <row r="200" spans="2:9">
      <c r="B200" t="s">
        <v>532</v>
      </c>
      <c r="C200">
        <f>'Table-T'!C201</f>
        <v>-5.046128538811756E-5</v>
      </c>
      <c r="D200">
        <f>'Table-T'!D201</f>
        <v>0</v>
      </c>
      <c r="E200">
        <f>'Table-T'!E201</f>
        <v>0</v>
      </c>
      <c r="F200">
        <f>'Table-T'!F201</f>
        <v>-1.5288767524161001E-5</v>
      </c>
      <c r="G200">
        <f>'Table-T'!G201</f>
        <v>-5.672888127855602E-5</v>
      </c>
      <c r="H200">
        <f>'Table-T'!H201</f>
        <v>0</v>
      </c>
      <c r="I200">
        <f>'Table-T'!O201</f>
        <v>-1.6296998754321279E-4</v>
      </c>
    </row>
    <row r="201" spans="2:9">
      <c r="B201" t="s">
        <v>533</v>
      </c>
      <c r="C201">
        <f>'Table-T'!C202</f>
        <v>6.3684866095889241E-4</v>
      </c>
      <c r="D201">
        <f>'Table-T'!D202</f>
        <v>8.0000000000000036E-4</v>
      </c>
      <c r="E201">
        <f>'Table-T'!E202</f>
        <v>8.0000000000000036E-4</v>
      </c>
      <c r="F201">
        <f>'Table-T'!F202</f>
        <v>6.3955895062270222E-4</v>
      </c>
      <c r="G201">
        <f>'Table-T'!G202</f>
        <v>5.8372796803650775E-4</v>
      </c>
      <c r="H201">
        <f>'Table-T'!H202</f>
        <v>5.6999999999999933E-4</v>
      </c>
      <c r="I201">
        <f>'Table-T'!O202</f>
        <v>6.2915636541335113E-4</v>
      </c>
    </row>
    <row r="202" spans="2:9">
      <c r="B202" t="s">
        <v>535</v>
      </c>
      <c r="C202">
        <f>'Table-T'!C203</f>
        <v>-5.6960109246573763E-4</v>
      </c>
      <c r="D202">
        <f>'Table-T'!D203</f>
        <v>-5.0000000000000044E-4</v>
      </c>
      <c r="E202">
        <f>'Table-T'!E203</f>
        <v>-5.0000000000000044E-4</v>
      </c>
      <c r="F202">
        <f>'Table-T'!F203</f>
        <v>-5.2024055775884426E-4</v>
      </c>
      <c r="G202">
        <f>'Table-T'!G203</f>
        <v>-6.2237066210045662E-4</v>
      </c>
      <c r="H202">
        <f>'Table-T'!H203</f>
        <v>-6.1999999999999902E-4</v>
      </c>
      <c r="I202">
        <f>'Table-T'!O203</f>
        <v>-5.5764164083761322E-4</v>
      </c>
    </row>
    <row r="203" spans="2:9">
      <c r="B203" t="s">
        <v>536</v>
      </c>
      <c r="C203">
        <f>'Table-T'!C204</f>
        <v>7.3206289269409086E-4</v>
      </c>
      <c r="D203">
        <f>'Table-T'!D204</f>
        <v>8.0000000000000036E-4</v>
      </c>
      <c r="E203">
        <f>'Table-T'!E204</f>
        <v>8.0000000000000036E-4</v>
      </c>
      <c r="F203">
        <f>'Table-T'!F204</f>
        <v>8.0072426502316232E-4</v>
      </c>
      <c r="G203">
        <f>'Table-T'!G204</f>
        <v>0</v>
      </c>
      <c r="H203">
        <f>'Table-T'!H204</f>
        <v>8.0000000000000036E-4</v>
      </c>
      <c r="I203">
        <f>'Table-T'!O204</f>
        <v>5.9811585055477567E-4</v>
      </c>
    </row>
    <row r="204" spans="2:9">
      <c r="B204" t="s">
        <v>537</v>
      </c>
      <c r="C204">
        <f>'Table-T'!C205</f>
        <v>6.7139499086758814E-4</v>
      </c>
      <c r="D204">
        <f>'Table-T'!D205</f>
        <v>2.9999999999999992E-4</v>
      </c>
      <c r="E204">
        <f>'Table-T'!E205</f>
        <v>2.9999999999999992E-4</v>
      </c>
      <c r="F204">
        <f>'Table-T'!F205</f>
        <v>0</v>
      </c>
      <c r="G204">
        <f>'Table-T'!G205</f>
        <v>0</v>
      </c>
      <c r="H204">
        <f>'Table-T'!H205</f>
        <v>2.9999999999999992E-4</v>
      </c>
      <c r="I204">
        <f>'Table-T'!O205</f>
        <v>0</v>
      </c>
    </row>
    <row r="205" spans="2:9">
      <c r="B205" t="s">
        <v>538</v>
      </c>
      <c r="C205">
        <f>'Table-T'!C206</f>
        <v>1.948053356164315E-4</v>
      </c>
      <c r="D205">
        <f>'Table-T'!D206</f>
        <v>2.0000000000000052E-4</v>
      </c>
      <c r="E205">
        <f>'Table-T'!E206</f>
        <v>2.0000000000000052E-4</v>
      </c>
      <c r="F205">
        <f>'Table-T'!F206</f>
        <v>1.624213245859929E-4</v>
      </c>
      <c r="G205">
        <f>'Table-T'!G206</f>
        <v>0</v>
      </c>
      <c r="H205">
        <f>'Table-T'!H206</f>
        <v>9.9999999999999395E-5</v>
      </c>
      <c r="I205">
        <f>'Table-T'!O206</f>
        <v>0</v>
      </c>
    </row>
    <row r="206" spans="2:9">
      <c r="B206" t="s">
        <v>539</v>
      </c>
      <c r="C206">
        <f>'Table-T'!C207</f>
        <v>2.4119457648403946E-4</v>
      </c>
      <c r="D206">
        <f>'Table-T'!D207</f>
        <v>2.0000000000000052E-4</v>
      </c>
      <c r="E206">
        <f>'Table-T'!E207</f>
        <v>2.0000000000000052E-4</v>
      </c>
      <c r="F206">
        <f>'Table-T'!F207</f>
        <v>2.033664610243107E-4</v>
      </c>
      <c r="G206">
        <f>'Table-T'!G207</f>
        <v>0</v>
      </c>
      <c r="H206">
        <f>'Table-T'!H207</f>
        <v>2.0000000000000052E-4</v>
      </c>
      <c r="I206">
        <f>'Table-T'!O207</f>
        <v>2.0906446675227931E-4</v>
      </c>
    </row>
    <row r="207" spans="2:9">
      <c r="B207" t="s">
        <v>540</v>
      </c>
      <c r="C207">
        <f>'Table-T'!C208</f>
        <v>8.8737745433848519E-5</v>
      </c>
      <c r="D207">
        <f>'Table-T'!D208</f>
        <v>9.9999999999999395E-5</v>
      </c>
      <c r="E207">
        <f>'Table-T'!E208</f>
        <v>9.9999999999999395E-5</v>
      </c>
      <c r="F207">
        <f>'Table-T'!F208</f>
        <v>4.800201523757347E-5</v>
      </c>
      <c r="G207">
        <f>'Table-T'!G208</f>
        <v>0</v>
      </c>
      <c r="H207">
        <f>'Table-T'!H208</f>
        <v>0</v>
      </c>
      <c r="I207">
        <f>'Table-T'!O208</f>
        <v>5.7202107508534314E-5</v>
      </c>
    </row>
    <row r="208" spans="2:9">
      <c r="B208" t="s">
        <v>546</v>
      </c>
      <c r="C208">
        <f>'Table-T'!C209</f>
        <v>7.0621746232890983E-4</v>
      </c>
      <c r="D208">
        <f>'Table-T'!D209</f>
        <v>0</v>
      </c>
      <c r="E208">
        <f>'Table-T'!E209</f>
        <v>0</v>
      </c>
      <c r="F208">
        <f>'Table-T'!F209</f>
        <v>8.6685916076375755E-5</v>
      </c>
      <c r="G208">
        <f>'Table-T'!G209</f>
        <v>1.0434691780819433E-3</v>
      </c>
      <c r="H208">
        <f>'Table-T'!H209</f>
        <v>1.4999999999999996E-3</v>
      </c>
      <c r="I208">
        <f>'Table-T'!O209</f>
        <v>8.1619931883297747E-6</v>
      </c>
    </row>
    <row r="209" spans="2:9">
      <c r="B209" t="s">
        <v>547</v>
      </c>
      <c r="C209">
        <f>'Table-T'!C210</f>
        <v>3.7456849128538784E-4</v>
      </c>
      <c r="D209">
        <f>'Table-T'!D210</f>
        <v>0</v>
      </c>
      <c r="E209">
        <f>'Table-T'!E210</f>
        <v>0</v>
      </c>
      <c r="F209">
        <f>'Table-T'!F210</f>
        <v>7.3410698079607456E-6</v>
      </c>
      <c r="G209">
        <f>'Table-T'!G210</f>
        <v>-8.8997821353319073E-7</v>
      </c>
      <c r="H209">
        <f>'Table-T'!H210</f>
        <v>0</v>
      </c>
      <c r="I209">
        <f>'Table-T'!O210</f>
        <v>8.3903696270551387E-6</v>
      </c>
    </row>
    <row r="210" spans="2:9">
      <c r="B210" t="s">
        <v>543</v>
      </c>
      <c r="C210">
        <f>'Table-T'!C211</f>
        <v>7.0203072796806484E-3</v>
      </c>
      <c r="D210">
        <f>'Table-T'!D211</f>
        <v>0</v>
      </c>
      <c r="E210">
        <f>'Table-T'!E211</f>
        <v>0</v>
      </c>
      <c r="F210">
        <f>'Table-T'!F211</f>
        <v>7.7563700001099948E-3</v>
      </c>
      <c r="G210">
        <f>'Table-T'!G211</f>
        <v>6.9569328767116667E-3</v>
      </c>
      <c r="H210">
        <f>'Table-T'!H211</f>
        <v>7.4700000000000009E-3</v>
      </c>
      <c r="I210">
        <f>'Table-T'!O211</f>
        <v>7.4614837789798273E-3</v>
      </c>
    </row>
    <row r="211" spans="2:9">
      <c r="B211" t="s">
        <v>544</v>
      </c>
      <c r="C211">
        <f>'Table-T'!C212</f>
        <v>-3.5487509520560241E-3</v>
      </c>
      <c r="D211">
        <f>'Table-T'!D212</f>
        <v>0</v>
      </c>
      <c r="E211">
        <f>'Table-T'!E212</f>
        <v>0</v>
      </c>
      <c r="F211">
        <f>'Table-T'!F212</f>
        <v>-2.6606499597951905E-3</v>
      </c>
      <c r="G211">
        <f>'Table-T'!G212</f>
        <v>-4.4207799086762129E-3</v>
      </c>
      <c r="H211">
        <f>'Table-T'!H212</f>
        <v>-4.0299999999999997E-3</v>
      </c>
      <c r="I211">
        <f>'Table-T'!O212</f>
        <v>-6.3097145385146497E-3</v>
      </c>
    </row>
    <row r="212" spans="2:9">
      <c r="B212" t="s">
        <v>545</v>
      </c>
      <c r="C212">
        <f>'Table-T'!C213</f>
        <v>1.766440163240555E-3</v>
      </c>
      <c r="D212">
        <f>'Table-T'!D213</f>
        <v>0</v>
      </c>
      <c r="E212">
        <f>'Table-T'!E213</f>
        <v>0</v>
      </c>
      <c r="F212">
        <f>'Table-T'!F213</f>
        <v>2.3867573383061407E-3</v>
      </c>
      <c r="G212">
        <f>'Table-T'!G213</f>
        <v>2.8944619863000192E-3</v>
      </c>
      <c r="H212">
        <f>'Table-T'!H213</f>
        <v>2.5900000000000003E-3</v>
      </c>
      <c r="I212">
        <f>'Table-T'!O213</f>
        <v>-1.3877787807814457E-17</v>
      </c>
    </row>
    <row r="213" spans="2:9">
      <c r="B213" t="str">
        <f>'Table-T'!B214</f>
        <v>Relative Humidity (%)</v>
      </c>
      <c r="C213">
        <f>'Table-T'!C214</f>
        <v>0</v>
      </c>
      <c r="D213">
        <f>'Table-T'!D214</f>
        <v>0</v>
      </c>
      <c r="E213">
        <f>'Table-T'!E214</f>
        <v>0</v>
      </c>
      <c r="F213">
        <f>'Table-T'!F214</f>
        <v>0</v>
      </c>
      <c r="G213">
        <f>'Table-T'!G214</f>
        <v>0</v>
      </c>
      <c r="H213">
        <f>'Table-T'!H214</f>
        <v>0</v>
      </c>
      <c r="I213">
        <f>'Table-T'!O214</f>
        <v>0</v>
      </c>
    </row>
    <row r="214" spans="2:9">
      <c r="B214">
        <f>'Table-T'!B215</f>
        <v>0</v>
      </c>
      <c r="C214" t="str">
        <f>'Table-T'!C215</f>
        <v>TRNSYS</v>
      </c>
      <c r="D214" t="str">
        <f>'Table-T'!D215</f>
        <v>DOE-2.2</v>
      </c>
      <c r="E214" t="str">
        <f>'Table-T'!E215</f>
        <v>DOE21E-E</v>
      </c>
      <c r="F214" t="str">
        <f>'Table-T'!F215</f>
        <v>EnergyPlus</v>
      </c>
      <c r="G214" t="str">
        <f>'Table-T'!G215</f>
        <v>CODYRUN</v>
      </c>
      <c r="H214" t="str">
        <f>'Table-T'!H215</f>
        <v>HOT3000</v>
      </c>
      <c r="I214" t="str">
        <f>'Table-T'!O215</f>
        <v>Tested Prg</v>
      </c>
    </row>
    <row r="215" spans="2:9">
      <c r="B215" t="str">
        <f>'Table-T'!B216</f>
        <v>Case</v>
      </c>
      <c r="C215" t="s">
        <v>434</v>
      </c>
      <c r="D215" t="s">
        <v>435</v>
      </c>
      <c r="E215" t="s">
        <v>438</v>
      </c>
      <c r="F215" t="s">
        <v>548</v>
      </c>
      <c r="G215" t="s">
        <v>436</v>
      </c>
      <c r="H215" t="s">
        <v>437</v>
      </c>
      <c r="I215" t="str">
        <f>'Table-T'!O215</f>
        <v>Tested Prg</v>
      </c>
    </row>
    <row r="216" spans="2:9">
      <c r="B216" t="s">
        <v>527</v>
      </c>
      <c r="C216">
        <f>'Table-T'!C217</f>
        <v>9.71584081050176</v>
      </c>
      <c r="D216">
        <f>'Table-T'!D217</f>
        <v>10.25</v>
      </c>
      <c r="E216">
        <f>'Table-T'!E217</f>
        <v>10.25</v>
      </c>
      <c r="F216">
        <f>'Table-T'!F217</f>
        <v>9.9598428181054501</v>
      </c>
      <c r="G216">
        <f>'Table-T'!G217</f>
        <v>10.014840182646743</v>
      </c>
      <c r="H216">
        <f>'Table-T'!H217</f>
        <v>9.8699999999999974</v>
      </c>
      <c r="I216">
        <f>'Table-T'!O217</f>
        <v>10.052080795521569</v>
      </c>
    </row>
    <row r="217" spans="2:9">
      <c r="B217" t="s">
        <v>528</v>
      </c>
      <c r="C217">
        <f>'Table-T'!C218</f>
        <v>3.3904429109588961</v>
      </c>
      <c r="D217">
        <f>'Table-T'!D218</f>
        <v>2.9500000000000028</v>
      </c>
      <c r="E217">
        <f>'Table-T'!E218</f>
        <v>2.9699999999999989</v>
      </c>
      <c r="F217">
        <f>'Table-T'!F218</f>
        <v>3.2493852380509125</v>
      </c>
      <c r="G217">
        <f>'Table-T'!G218</f>
        <v>3.2772831050228106</v>
      </c>
      <c r="H217">
        <f>'Table-T'!H218</f>
        <v>2.009999999999998</v>
      </c>
      <c r="I217">
        <f>'Table-T'!O218</f>
        <v>3.5012399511754282</v>
      </c>
    </row>
    <row r="218" spans="2:9">
      <c r="B218" t="s">
        <v>529</v>
      </c>
      <c r="C218">
        <f>'Table-T'!C219</f>
        <v>2.2296104452054237</v>
      </c>
      <c r="D218">
        <f>'Table-T'!D219</f>
        <v>2.3200000000000003</v>
      </c>
      <c r="E218">
        <f>'Table-T'!E219</f>
        <v>2.3699999999999974</v>
      </c>
      <c r="F218">
        <f>'Table-T'!F219</f>
        <v>2.5851336423558493</v>
      </c>
      <c r="G218">
        <f>'Table-T'!G219</f>
        <v>2.2586757990866175</v>
      </c>
      <c r="H218">
        <f>'Table-T'!H219</f>
        <v>2.7700000000000031</v>
      </c>
      <c r="I218">
        <f>'Table-T'!O219</f>
        <v>18.400172154191146</v>
      </c>
    </row>
    <row r="219" spans="2:9">
      <c r="B219" t="s">
        <v>530</v>
      </c>
      <c r="C219">
        <f>'Table-T'!C220</f>
        <v>-1.1608324657534723</v>
      </c>
      <c r="D219">
        <f>'Table-T'!D220</f>
        <v>-0.63000000000000256</v>
      </c>
      <c r="E219">
        <f>'Table-T'!E220</f>
        <v>-0.60000000000000142</v>
      </c>
      <c r="F219">
        <f>'Table-T'!F220</f>
        <v>-0.6642515956950632</v>
      </c>
      <c r="G219">
        <f>'Table-T'!G220</f>
        <v>-1.0186073059361931</v>
      </c>
      <c r="H219">
        <f>'Table-T'!H220</f>
        <v>0.76000000000000512</v>
      </c>
      <c r="I219">
        <f>'Table-T'!O220</f>
        <v>14.898932203015718</v>
      </c>
    </row>
    <row r="220" spans="2:9">
      <c r="B220" t="s">
        <v>531</v>
      </c>
      <c r="C220">
        <f>'Table-T'!C221</f>
        <v>2.4701719406391831</v>
      </c>
      <c r="D220">
        <f>'Table-T'!D221</f>
        <v>2.4299999999999997</v>
      </c>
      <c r="E220">
        <f>'Table-T'!E221</f>
        <v>2.4499999999999957</v>
      </c>
      <c r="F220">
        <f>'Table-T'!F221</f>
        <v>2.556582550812216</v>
      </c>
      <c r="G220">
        <f>'Table-T'!G221</f>
        <v>2.470547945205503</v>
      </c>
      <c r="H220">
        <f>'Table-T'!H221</f>
        <v>2.8500000000000014</v>
      </c>
      <c r="I220">
        <f>'Table-T'!O221</f>
        <v>18.877468737542877</v>
      </c>
    </row>
    <row r="221" spans="2:9">
      <c r="B221" t="s">
        <v>532</v>
      </c>
      <c r="C221">
        <f>'Table-T'!C222</f>
        <v>-0.24056149543375938</v>
      </c>
      <c r="D221">
        <f>'Table-T'!D222</f>
        <v>-0.10999999999999943</v>
      </c>
      <c r="E221">
        <f>'Table-T'!E222</f>
        <v>-7.9999999999998295E-2</v>
      </c>
      <c r="F221">
        <f>'Table-T'!F222</f>
        <v>2.8551091543633333E-2</v>
      </c>
      <c r="G221">
        <f>'Table-T'!G222</f>
        <v>-0.2118721461188855</v>
      </c>
      <c r="H221">
        <f>'Table-T'!H222</f>
        <v>-7.9999999999998295E-2</v>
      </c>
      <c r="I221">
        <f>'Table-T'!O222</f>
        <v>-0.47729658335173042</v>
      </c>
    </row>
    <row r="222" spans="2:9">
      <c r="B222" t="s">
        <v>533</v>
      </c>
      <c r="C222">
        <f>'Table-T'!C223</f>
        <v>-3.1309044748858241</v>
      </c>
      <c r="D222">
        <f>'Table-T'!D223</f>
        <v>-2.8099999999999952</v>
      </c>
      <c r="E222">
        <f>'Table-T'!E223</f>
        <v>-2.730000000000004</v>
      </c>
      <c r="F222">
        <f>'Table-T'!F223</f>
        <v>-3.418214664028568</v>
      </c>
      <c r="G222">
        <f>'Table-T'!G223</f>
        <v>-3.5099315068494761</v>
      </c>
      <c r="H222">
        <f>'Table-T'!H223</f>
        <v>-3.3699999999999974</v>
      </c>
      <c r="I222">
        <f>'Table-T'!O223</f>
        <v>-3.3436459671957834</v>
      </c>
    </row>
    <row r="223" spans="2:9">
      <c r="B223" t="s">
        <v>535</v>
      </c>
      <c r="C223">
        <f>'Table-T'!C224</f>
        <v>-7.5813861187215963</v>
      </c>
      <c r="D223">
        <f>'Table-T'!D224</f>
        <v>-6.769999999999996</v>
      </c>
      <c r="E223">
        <f>'Table-T'!E224</f>
        <v>-6.7899999999999991</v>
      </c>
      <c r="F223">
        <f>'Table-T'!F224</f>
        <v>-6.2218610014084419</v>
      </c>
      <c r="G223">
        <f>'Table-T'!G224</f>
        <v>-6.9551369862997703</v>
      </c>
      <c r="H223">
        <f>'Table-T'!H224</f>
        <v>-6.7199999999999989</v>
      </c>
      <c r="I223">
        <f>'Table-T'!O224</f>
        <v>-6.5704833139655889</v>
      </c>
    </row>
    <row r="224" spans="2:9">
      <c r="B224" t="s">
        <v>536</v>
      </c>
      <c r="C224">
        <f>'Table-T'!C225</f>
        <v>2.1560376255706188</v>
      </c>
      <c r="D224">
        <f>'Table-T'!D225</f>
        <v>3.9500000000000028</v>
      </c>
      <c r="E224">
        <f>'Table-T'!E225</f>
        <v>3.9699999999999989</v>
      </c>
      <c r="F224">
        <f>'Table-T'!F225</f>
        <v>3.9571927993806568</v>
      </c>
      <c r="G224">
        <f>'Table-T'!G225</f>
        <v>0</v>
      </c>
      <c r="H224">
        <f>'Table-T'!H225</f>
        <v>4.0799999999999983</v>
      </c>
      <c r="I224">
        <f>'Table-T'!O225</f>
        <v>5.7489236549955862</v>
      </c>
    </row>
    <row r="225" spans="2:9">
      <c r="B225" t="s">
        <v>537</v>
      </c>
      <c r="C225">
        <f>'Table-T'!C226</f>
        <v>1.8822388470317151</v>
      </c>
      <c r="D225">
        <f>'Table-T'!D226</f>
        <v>1.3900000000000006</v>
      </c>
      <c r="E225">
        <f>'Table-T'!E226</f>
        <v>1.3500000000000014</v>
      </c>
      <c r="F225">
        <f>'Table-T'!F226</f>
        <v>0</v>
      </c>
      <c r="G225">
        <f>'Table-T'!G226</f>
        <v>0</v>
      </c>
      <c r="H225">
        <f>'Table-T'!H226</f>
        <v>1.8200000000000003</v>
      </c>
      <c r="I225">
        <f>'Table-T'!O226</f>
        <v>0</v>
      </c>
    </row>
    <row r="226" spans="2:9">
      <c r="B226" t="s">
        <v>538</v>
      </c>
      <c r="C226">
        <f>'Table-T'!C227</f>
        <v>0.164507899543473</v>
      </c>
      <c r="D226">
        <f>'Table-T'!D227</f>
        <v>0.88000000000000256</v>
      </c>
      <c r="E226">
        <f>'Table-T'!E227</f>
        <v>0.68999999999999773</v>
      </c>
      <c r="F226">
        <f>'Table-T'!F227</f>
        <v>0.80676081215198536</v>
      </c>
      <c r="G226">
        <f>'Table-T'!G227</f>
        <v>0</v>
      </c>
      <c r="H226">
        <f>'Table-T'!H227</f>
        <v>0.82999999999999829</v>
      </c>
      <c r="I226">
        <f>'Table-T'!O227</f>
        <v>0</v>
      </c>
    </row>
    <row r="227" spans="2:9">
      <c r="B227" t="s">
        <v>539</v>
      </c>
      <c r="C227">
        <f>'Table-T'!C228</f>
        <v>0.20708473744288369</v>
      </c>
      <c r="D227">
        <f>'Table-T'!D228</f>
        <v>0.91000000000000369</v>
      </c>
      <c r="E227">
        <f>'Table-T'!E228</f>
        <v>1.019999999999996</v>
      </c>
      <c r="F227">
        <f>'Table-T'!F228</f>
        <v>1.008884475323697</v>
      </c>
      <c r="G227">
        <f>'Table-T'!G228</f>
        <v>0</v>
      </c>
      <c r="H227">
        <f>'Table-T'!H228</f>
        <v>1.240000000000002</v>
      </c>
      <c r="I227">
        <f>'Table-T'!O228</f>
        <v>3.6920689532539726</v>
      </c>
    </row>
    <row r="228" spans="2:9">
      <c r="B228" t="s">
        <v>540</v>
      </c>
      <c r="C228">
        <f>'Table-T'!C229</f>
        <v>-0.28509143835612605</v>
      </c>
      <c r="D228">
        <f>'Table-T'!D229</f>
        <v>0.20000000000000284</v>
      </c>
      <c r="E228">
        <f>'Table-T'!E229</f>
        <v>0.28999999999999915</v>
      </c>
      <c r="F228">
        <f>'Table-T'!F229</f>
        <v>0.2374914948821143</v>
      </c>
      <c r="G228">
        <f>'Table-T'!G229</f>
        <v>0</v>
      </c>
      <c r="H228">
        <f>'Table-T'!H229</f>
        <v>0.29999999999999716</v>
      </c>
      <c r="I228">
        <f>'Table-T'!O229</f>
        <v>2.2766984543282476</v>
      </c>
    </row>
    <row r="229" spans="2:9">
      <c r="B229" t="s">
        <v>546</v>
      </c>
      <c r="C229">
        <f>'Table-T'!C230</f>
        <v>17.911262100456398</v>
      </c>
      <c r="D229">
        <f>'Table-T'!D230</f>
        <v>0</v>
      </c>
      <c r="E229">
        <f>'Table-T'!E230</f>
        <v>0</v>
      </c>
      <c r="F229">
        <f>'Table-T'!F230</f>
        <v>10.606230253133432</v>
      </c>
      <c r="G229">
        <f>'Table-T'!G230</f>
        <v>18.115753424659552</v>
      </c>
      <c r="H229">
        <f>'Table-T'!H230</f>
        <v>15.799999999999997</v>
      </c>
      <c r="I229">
        <f>'Table-T'!O230</f>
        <v>9.8023380338058033</v>
      </c>
    </row>
    <row r="230" spans="2:9">
      <c r="B230" t="s">
        <v>547</v>
      </c>
      <c r="C230">
        <f>'Table-T'!C231</f>
        <v>-2.3475590686273549</v>
      </c>
      <c r="D230">
        <f>'Table-T'!D231</f>
        <v>0</v>
      </c>
      <c r="E230">
        <f>'Table-T'!E231</f>
        <v>0</v>
      </c>
      <c r="F230">
        <f>'Table-T'!F231</f>
        <v>0.1141728008953109</v>
      </c>
      <c r="G230">
        <f>'Table-T'!G231</f>
        <v>-1.0620915032731659E-2</v>
      </c>
      <c r="H230">
        <f>'Table-T'!H231</f>
        <v>0.10999999999999943</v>
      </c>
      <c r="I230">
        <f>'Table-T'!O231</f>
        <v>0.11791424193833677</v>
      </c>
    </row>
    <row r="231" spans="2:9">
      <c r="B231" t="s">
        <v>543</v>
      </c>
      <c r="C231">
        <f>'Table-T'!C232</f>
        <v>-8.4070569178079779</v>
      </c>
      <c r="D231">
        <f>'Table-T'!D232</f>
        <v>0</v>
      </c>
      <c r="E231">
        <f>'Table-T'!E232</f>
        <v>0</v>
      </c>
      <c r="F231">
        <f>'Table-T'!F232</f>
        <v>-6.4104709905247432</v>
      </c>
      <c r="G231">
        <f>'Table-T'!G232</f>
        <v>-10.088127853884934</v>
      </c>
      <c r="H231">
        <f>'Table-T'!H232</f>
        <v>-14.800000000000004</v>
      </c>
      <c r="I231">
        <f>'Table-T'!O232</f>
        <v>-7.0174159796775371</v>
      </c>
    </row>
    <row r="232" spans="2:9">
      <c r="B232" t="s">
        <v>544</v>
      </c>
      <c r="C232">
        <f>'Table-T'!C233</f>
        <v>-19.79618232876696</v>
      </c>
      <c r="D232">
        <f>'Table-T'!D233</f>
        <v>0</v>
      </c>
      <c r="E232">
        <f>'Table-T'!E233</f>
        <v>0</v>
      </c>
      <c r="F232">
        <f>'Table-T'!F233</f>
        <v>-10.224303760837557</v>
      </c>
      <c r="G232">
        <f>'Table-T'!G233</f>
        <v>-24.490296803649507</v>
      </c>
      <c r="H232">
        <f>'Table-T'!H233</f>
        <v>-24.129999999999995</v>
      </c>
      <c r="I232">
        <f>'Table-T'!O233</f>
        <v>-36.281357219218208</v>
      </c>
    </row>
    <row r="233" spans="2:9">
      <c r="B233" t="s">
        <v>545</v>
      </c>
      <c r="C233">
        <f>'Table-T'!C234</f>
        <v>-11.896106038813087</v>
      </c>
      <c r="D233">
        <f>'Table-T'!D234</f>
        <v>0</v>
      </c>
      <c r="E233">
        <f>'Table-T'!E234</f>
        <v>0</v>
      </c>
      <c r="F233">
        <f>'Table-T'!F234</f>
        <v>-7.6765904296201484</v>
      </c>
      <c r="G233">
        <f>'Table-T'!G234</f>
        <v>-3.17625570775607</v>
      </c>
      <c r="H233">
        <f>'Table-T'!H234</f>
        <v>-14.620000000000001</v>
      </c>
      <c r="I233">
        <f>'Table-T'!O234</f>
        <v>-13.277667303600566</v>
      </c>
    </row>
    <row r="242" spans="2:9">
      <c r="B242" t="str">
        <f>'Table-T'!B243</f>
        <v>Table B16.5.2-22.  Delta Hourly Integrated Maximum Total Consumptions</v>
      </c>
      <c r="C242">
        <f>'Table-T'!C243</f>
        <v>0</v>
      </c>
      <c r="D242">
        <f>'Table-T'!D243</f>
        <v>0</v>
      </c>
      <c r="E242">
        <f>'Table-T'!E243</f>
        <v>0</v>
      </c>
      <c r="F242">
        <f>'Table-T'!F243</f>
        <v>0</v>
      </c>
      <c r="G242">
        <f>'Table-T'!G243</f>
        <v>0</v>
      </c>
      <c r="H242">
        <f>'Table-T'!H243</f>
        <v>0</v>
      </c>
      <c r="I242">
        <f>'Table-T'!O243</f>
        <v>0</v>
      </c>
    </row>
    <row r="243" spans="2:9">
      <c r="B243" t="str">
        <f>'Table-T'!B244</f>
        <v>Total Consumption (Wh,e)</v>
      </c>
      <c r="C243">
        <f>'Table-T'!C244</f>
        <v>0</v>
      </c>
      <c r="D243">
        <f>'Table-T'!D244</f>
        <v>0</v>
      </c>
      <c r="E243">
        <f>'Table-T'!E244</f>
        <v>0</v>
      </c>
      <c r="F243">
        <f>'Table-T'!F244</f>
        <v>0</v>
      </c>
      <c r="G243">
        <f>'Table-T'!G244</f>
        <v>0</v>
      </c>
      <c r="H243">
        <f>'Table-T'!H244</f>
        <v>0</v>
      </c>
      <c r="I243">
        <f>'Table-T'!O244</f>
        <v>0</v>
      </c>
    </row>
    <row r="244" spans="2:9">
      <c r="B244">
        <f>'Table-T'!B245</f>
        <v>0</v>
      </c>
      <c r="C244" t="str">
        <f>'Table-T'!C245</f>
        <v>TRNSYS</v>
      </c>
      <c r="D244" t="str">
        <f>'Table-T'!D245</f>
        <v>DOE-2.2</v>
      </c>
      <c r="E244" t="str">
        <f>'Table-T'!E245</f>
        <v>DOE21E-E</v>
      </c>
      <c r="F244" t="str">
        <f>'Table-T'!F245</f>
        <v>EnergyPlus</v>
      </c>
      <c r="G244" t="str">
        <f>'Table-T'!G245</f>
        <v>CODYRUN</v>
      </c>
      <c r="H244" t="str">
        <f>'Table-T'!H245</f>
        <v>HOT3000</v>
      </c>
      <c r="I244" t="str">
        <f>'Table-T'!O245</f>
        <v>Tested Prg</v>
      </c>
    </row>
    <row r="245" spans="2:9">
      <c r="B245" t="str">
        <f>'Table-T'!B246</f>
        <v>Case</v>
      </c>
      <c r="C245" t="s">
        <v>434</v>
      </c>
      <c r="D245" t="s">
        <v>435</v>
      </c>
      <c r="E245" t="s">
        <v>438</v>
      </c>
      <c r="F245" t="s">
        <v>548</v>
      </c>
      <c r="G245" t="s">
        <v>436</v>
      </c>
      <c r="H245" t="s">
        <v>437</v>
      </c>
      <c r="I245" t="str">
        <f>'Table-T'!O245</f>
        <v>Tested Prg</v>
      </c>
    </row>
    <row r="246" spans="2:9">
      <c r="B246" t="s">
        <v>527</v>
      </c>
      <c r="C246">
        <f>'Table-T'!C247</f>
        <v>968.3644875039754</v>
      </c>
      <c r="D246">
        <f>'Table-T'!D247</f>
        <v>1019</v>
      </c>
      <c r="E246">
        <f>'Table-T'!E247</f>
        <v>993</v>
      </c>
      <c r="F246">
        <f>'Table-T'!F247</f>
        <v>640.95913304050009</v>
      </c>
      <c r="G246">
        <f>'Table-T'!G247</f>
        <v>721</v>
      </c>
      <c r="H246">
        <f>'Table-T'!H247</f>
        <v>614</v>
      </c>
      <c r="I246">
        <f>'Table-T'!O247</f>
        <v>576.05581343012818</v>
      </c>
    </row>
    <row r="247" spans="2:9">
      <c r="B247" t="s">
        <v>528</v>
      </c>
      <c r="C247">
        <f>'Table-T'!C248</f>
        <v>1402.1615356183192</v>
      </c>
      <c r="D247">
        <f>'Table-T'!D248</f>
        <v>1352</v>
      </c>
      <c r="E247">
        <f>'Table-T'!E248</f>
        <v>1379</v>
      </c>
      <c r="F247">
        <f>'Table-T'!F248</f>
        <v>1054.5669696992009</v>
      </c>
      <c r="G247">
        <f>'Table-T'!G248</f>
        <v>1172</v>
      </c>
      <c r="H247">
        <f>'Table-T'!H248</f>
        <v>1327</v>
      </c>
      <c r="I247">
        <f>'Table-T'!O248</f>
        <v>992.71451343736044</v>
      </c>
    </row>
    <row r="248" spans="2:9">
      <c r="B248" t="s">
        <v>529</v>
      </c>
      <c r="C248">
        <f>'Table-T'!C249</f>
        <v>1720.6639535603426</v>
      </c>
      <c r="D248">
        <f>'Table-T'!D249</f>
        <v>1648</v>
      </c>
      <c r="E248">
        <f>'Table-T'!E249</f>
        <v>1805</v>
      </c>
      <c r="F248">
        <f>'Table-T'!F249</f>
        <v>1414.2502173212997</v>
      </c>
      <c r="G248">
        <f>'Table-T'!G249</f>
        <v>1535</v>
      </c>
      <c r="H248">
        <f>'Table-T'!H249</f>
        <v>1787</v>
      </c>
      <c r="I248">
        <f>'Table-T'!O249</f>
        <v>1360.1477944359667</v>
      </c>
    </row>
    <row r="249" spans="2:9">
      <c r="B249" t="s">
        <v>530</v>
      </c>
      <c r="C249">
        <f>'Table-T'!C250</f>
        <v>318.50241794202338</v>
      </c>
      <c r="D249">
        <f>'Table-T'!D250</f>
        <v>296</v>
      </c>
      <c r="E249">
        <f>'Table-T'!E250</f>
        <v>426</v>
      </c>
      <c r="F249">
        <f>'Table-T'!F250</f>
        <v>359.68324762209886</v>
      </c>
      <c r="G249">
        <f>'Table-T'!G250</f>
        <v>363</v>
      </c>
      <c r="H249">
        <f>'Table-T'!H250</f>
        <v>460</v>
      </c>
      <c r="I249">
        <f>'Table-T'!O250</f>
        <v>367.43328099860628</v>
      </c>
    </row>
    <row r="250" spans="2:9">
      <c r="B250" t="s">
        <v>531</v>
      </c>
      <c r="C250">
        <f>'Table-T'!C251</f>
        <v>1554.8647652256695</v>
      </c>
      <c r="D250">
        <f>'Table-T'!D251</f>
        <v>1594</v>
      </c>
      <c r="E250">
        <f>'Table-T'!E251</f>
        <v>1588</v>
      </c>
      <c r="F250">
        <f>'Table-T'!F251</f>
        <v>1234.3106243532002</v>
      </c>
      <c r="G250">
        <f>'Table-T'!G251</f>
        <v>1345</v>
      </c>
      <c r="H250">
        <f>'Table-T'!H251</f>
        <v>1553</v>
      </c>
      <c r="I250">
        <f>'Table-T'!O251</f>
        <v>1360.1477944359667</v>
      </c>
    </row>
    <row r="251" spans="2:9">
      <c r="B251" t="s">
        <v>532</v>
      </c>
      <c r="C251">
        <f>'Table-T'!C252</f>
        <v>165.79918833467309</v>
      </c>
      <c r="D251">
        <f>'Table-T'!D252</f>
        <v>54</v>
      </c>
      <c r="E251">
        <f>'Table-T'!E252</f>
        <v>217</v>
      </c>
      <c r="F251">
        <f>'Table-T'!F252</f>
        <v>179.93959296809953</v>
      </c>
      <c r="G251">
        <f>'Table-T'!G252</f>
        <v>190</v>
      </c>
      <c r="H251">
        <f>'Table-T'!H252</f>
        <v>234</v>
      </c>
      <c r="I251">
        <f>'Table-T'!O252</f>
        <v>0</v>
      </c>
    </row>
    <row r="252" spans="2:9">
      <c r="B252" t="s">
        <v>533</v>
      </c>
      <c r="C252">
        <f>'Table-T'!C253</f>
        <v>0.85194168084126431</v>
      </c>
      <c r="D252">
        <f>'Table-T'!D253</f>
        <v>90</v>
      </c>
      <c r="E252">
        <f>'Table-T'!E253</f>
        <v>0</v>
      </c>
      <c r="F252">
        <f>'Table-T'!F253</f>
        <v>2.1836929008713923E-3</v>
      </c>
      <c r="G252">
        <f>'Table-T'!G253</f>
        <v>0</v>
      </c>
      <c r="H252">
        <f>'Table-T'!H253</f>
        <v>-2</v>
      </c>
      <c r="I252">
        <f>'Table-T'!O253</f>
        <v>-9.2247193970251828E-3</v>
      </c>
    </row>
    <row r="253" spans="2:9">
      <c r="B253" t="s">
        <v>535</v>
      </c>
      <c r="C253">
        <f>'Table-T'!C254</f>
        <v>1143.4651129168324</v>
      </c>
      <c r="D253">
        <f>'Table-T'!D254</f>
        <v>1172</v>
      </c>
      <c r="E253">
        <f>'Table-T'!E254</f>
        <v>1124</v>
      </c>
      <c r="F253">
        <f>'Table-T'!F254</f>
        <v>844.41859855900111</v>
      </c>
      <c r="G253">
        <f>'Table-T'!G254</f>
        <v>931</v>
      </c>
      <c r="H253">
        <f>'Table-T'!H254</f>
        <v>1214</v>
      </c>
      <c r="I253">
        <f>'Table-T'!O254</f>
        <v>780.41600179479428</v>
      </c>
    </row>
    <row r="254" spans="2:9">
      <c r="B254" t="s">
        <v>536</v>
      </c>
      <c r="C254">
        <f>'Table-T'!C255</f>
        <v>1.8306604180033901</v>
      </c>
      <c r="D254">
        <f>'Table-T'!D255</f>
        <v>0</v>
      </c>
      <c r="E254">
        <f>'Table-T'!E255</f>
        <v>75</v>
      </c>
      <c r="F254">
        <f>'Table-T'!F255</f>
        <v>-1.7555994418216869E-6</v>
      </c>
      <c r="G254">
        <f>'Table-T'!G255</f>
        <v>0</v>
      </c>
      <c r="H254">
        <f>'Table-T'!H255</f>
        <v>-29</v>
      </c>
      <c r="I254">
        <f>'Table-T'!O255</f>
        <v>-1.1575866665225476E-7</v>
      </c>
    </row>
    <row r="255" spans="2:9">
      <c r="B255" t="s">
        <v>537</v>
      </c>
      <c r="C255">
        <f>'Table-T'!C256</f>
        <v>1.8306604180033901</v>
      </c>
      <c r="D255">
        <f>'Table-T'!D256</f>
        <v>0</v>
      </c>
      <c r="E255">
        <f>'Table-T'!E256</f>
        <v>0</v>
      </c>
      <c r="F255">
        <f>'Table-T'!F256</f>
        <v>0</v>
      </c>
      <c r="G255">
        <f>'Table-T'!G256</f>
        <v>0</v>
      </c>
      <c r="H255">
        <f>'Table-T'!H256</f>
        <v>1</v>
      </c>
      <c r="I255">
        <f>'Table-T'!O256</f>
        <v>0</v>
      </c>
    </row>
    <row r="256" spans="2:9">
      <c r="B256" t="s">
        <v>538</v>
      </c>
      <c r="C256">
        <f>'Table-T'!C257</f>
        <v>0</v>
      </c>
      <c r="D256">
        <f>'Table-T'!D257</f>
        <v>0</v>
      </c>
      <c r="E256">
        <f>'Table-T'!E257</f>
        <v>0</v>
      </c>
      <c r="F256">
        <f>'Table-T'!F257</f>
        <v>0</v>
      </c>
      <c r="G256">
        <f>'Table-T'!G257</f>
        <v>0</v>
      </c>
      <c r="H256">
        <f>'Table-T'!H257</f>
        <v>0</v>
      </c>
      <c r="I256">
        <f>'Table-T'!O257</f>
        <v>0</v>
      </c>
    </row>
    <row r="257" spans="2:9">
      <c r="B257" t="s">
        <v>539</v>
      </c>
      <c r="C257">
        <f>'Table-T'!C258</f>
        <v>0</v>
      </c>
      <c r="D257">
        <f>'Table-T'!D258</f>
        <v>0</v>
      </c>
      <c r="E257">
        <f>'Table-T'!E258</f>
        <v>0</v>
      </c>
      <c r="F257">
        <f>'Table-T'!F258</f>
        <v>-1.0004441719502211E-10</v>
      </c>
      <c r="G257">
        <f>'Table-T'!G258</f>
        <v>0</v>
      </c>
      <c r="H257">
        <f>'Table-T'!H258</f>
        <v>0</v>
      </c>
      <c r="I257">
        <f>'Table-T'!O258</f>
        <v>-5.6388671509921551E-11</v>
      </c>
    </row>
    <row r="258" spans="2:9">
      <c r="B258" t="s">
        <v>540</v>
      </c>
      <c r="C258">
        <f>'Table-T'!C259</f>
        <v>0</v>
      </c>
      <c r="D258">
        <f>'Table-T'!D259</f>
        <v>0</v>
      </c>
      <c r="E258">
        <f>'Table-T'!E259</f>
        <v>0</v>
      </c>
      <c r="F258">
        <f>'Table-T'!F259</f>
        <v>0</v>
      </c>
      <c r="G258">
        <f>'Table-T'!G259</f>
        <v>0</v>
      </c>
      <c r="H258">
        <f>'Table-T'!H259</f>
        <v>-87</v>
      </c>
      <c r="I258">
        <f>'Table-T'!O259</f>
        <v>1.4551915228366852E-11</v>
      </c>
    </row>
    <row r="259" spans="2:9">
      <c r="B259" t="s">
        <v>546</v>
      </c>
      <c r="C259">
        <f>'Table-T'!C260</f>
        <v>-1459.5539439853874</v>
      </c>
      <c r="D259">
        <f>'Table-T'!D260</f>
        <v>-1133</v>
      </c>
      <c r="E259">
        <f>'Table-T'!E260</f>
        <v>-1177</v>
      </c>
      <c r="F259">
        <f>'Table-T'!F260</f>
        <v>-1501.1724408339887</v>
      </c>
      <c r="G259">
        <f>'Table-T'!G260</f>
        <v>-1755</v>
      </c>
      <c r="H259">
        <f>'Table-T'!H260</f>
        <v>-1274</v>
      </c>
      <c r="I259">
        <f>'Table-T'!O260</f>
        <v>-1557.6048444046264</v>
      </c>
    </row>
    <row r="260" spans="2:9">
      <c r="B260" t="s">
        <v>547</v>
      </c>
      <c r="C260">
        <f>'Table-T'!C261</f>
        <v>1038.4136281133397</v>
      </c>
      <c r="D260">
        <f>'Table-T'!D261</f>
        <v>1159</v>
      </c>
      <c r="E260">
        <f>'Table-T'!E261</f>
        <v>1162</v>
      </c>
      <c r="F260">
        <f>'Table-T'!F261</f>
        <v>1011.116194032169</v>
      </c>
      <c r="G260">
        <f>'Table-T'!G261</f>
        <v>1009</v>
      </c>
      <c r="H260">
        <f>'Table-T'!H261</f>
        <v>1070</v>
      </c>
      <c r="I260">
        <f>'Table-T'!O261</f>
        <v>1012.2676722201086</v>
      </c>
    </row>
    <row r="261" spans="2:9">
      <c r="B261" t="s">
        <v>543</v>
      </c>
      <c r="C261">
        <f>'Table-T'!C262</f>
        <v>-1668.6417470918586</v>
      </c>
      <c r="D261">
        <f>'Table-T'!D262</f>
        <v>-1451</v>
      </c>
      <c r="E261">
        <f>'Table-T'!E262</f>
        <v>-1483</v>
      </c>
      <c r="F261">
        <f>'Table-T'!F262</f>
        <v>-1530.9547319340072</v>
      </c>
      <c r="G261">
        <f>'Table-T'!G262</f>
        <v>-1625</v>
      </c>
      <c r="H261">
        <f>'Table-T'!H262</f>
        <v>-1099</v>
      </c>
      <c r="I261">
        <f>'Table-T'!O262</f>
        <v>-1673.5770238686364</v>
      </c>
    </row>
    <row r="262" spans="2:9">
      <c r="B262" t="s">
        <v>544</v>
      </c>
      <c r="C262">
        <f>'Table-T'!C263</f>
        <v>-2138.1545786625256</v>
      </c>
      <c r="D262">
        <f>'Table-T'!D263</f>
        <v>-2372</v>
      </c>
      <c r="E262">
        <f>'Table-T'!E263</f>
        <v>-2370</v>
      </c>
      <c r="F262">
        <f>'Table-T'!F263</f>
        <v>-2227.6393913845786</v>
      </c>
      <c r="G262">
        <f>'Table-T'!G263</f>
        <v>-2185</v>
      </c>
      <c r="H262">
        <f>'Table-T'!H263</f>
        <v>-2185</v>
      </c>
      <c r="I262">
        <f>'Table-T'!O263</f>
        <v>-1971.68453948754</v>
      </c>
    </row>
    <row r="263" spans="2:9">
      <c r="B263" t="s">
        <v>545</v>
      </c>
      <c r="C263">
        <f>'Table-T'!C264</f>
        <v>-1494.1291365557972</v>
      </c>
      <c r="D263">
        <f>'Table-T'!D264</f>
        <v>-1593</v>
      </c>
      <c r="E263">
        <f>'Table-T'!E264</f>
        <v>-1593</v>
      </c>
      <c r="F263">
        <f>'Table-T'!F264</f>
        <v>-914.64645384757478</v>
      </c>
      <c r="G263">
        <f>'Table-T'!G264</f>
        <v>-1495</v>
      </c>
      <c r="H263">
        <f>'Table-T'!H264</f>
        <v>-1514</v>
      </c>
      <c r="I263">
        <f>'Table-T'!O264</f>
        <v>-1194.1443103679785</v>
      </c>
    </row>
    <row r="267" spans="2:9">
      <c r="B267" t="str">
        <f>'Table-T'!B268</f>
        <v>Sensible + Latent Coil Load (Wh,th)</v>
      </c>
      <c r="C267">
        <f>'Table-T'!C268</f>
        <v>0</v>
      </c>
      <c r="D267">
        <f>'Table-T'!D268</f>
        <v>0</v>
      </c>
      <c r="E267">
        <f>'Table-T'!E268</f>
        <v>0</v>
      </c>
      <c r="F267">
        <f>'Table-T'!F268</f>
        <v>0</v>
      </c>
      <c r="G267">
        <f>'Table-T'!G268</f>
        <v>0</v>
      </c>
      <c r="H267">
        <f>'Table-T'!H268</f>
        <v>0</v>
      </c>
      <c r="I267">
        <f>'Table-T'!O268</f>
        <v>0</v>
      </c>
    </row>
    <row r="268" spans="2:9">
      <c r="B268">
        <f>'Table-T'!B269</f>
        <v>0</v>
      </c>
      <c r="C268" t="str">
        <f>'Table-T'!C269</f>
        <v>TRNSYS</v>
      </c>
      <c r="D268" t="str">
        <f>'Table-T'!D269</f>
        <v>DOE-2.2</v>
      </c>
      <c r="E268" t="str">
        <f>'Table-T'!E269</f>
        <v>DOE21E-E</v>
      </c>
      <c r="F268" t="str">
        <f>'Table-T'!F269</f>
        <v>EnergyPlus</v>
      </c>
      <c r="G268" t="str">
        <f>'Table-T'!G269</f>
        <v>CODYRUN</v>
      </c>
      <c r="H268" t="str">
        <f>'Table-T'!H269</f>
        <v>HOT3000</v>
      </c>
      <c r="I268" t="str">
        <f>'Table-T'!O269</f>
        <v>Tested Prg</v>
      </c>
    </row>
    <row r="269" spans="2:9">
      <c r="B269" t="str">
        <f>'Table-T'!B270</f>
        <v>Case</v>
      </c>
      <c r="C269" t="s">
        <v>434</v>
      </c>
      <c r="D269" t="s">
        <v>435</v>
      </c>
      <c r="E269" t="s">
        <v>438</v>
      </c>
      <c r="F269" t="s">
        <v>548</v>
      </c>
      <c r="G269" t="s">
        <v>436</v>
      </c>
      <c r="H269" t="s">
        <v>437</v>
      </c>
      <c r="I269" t="str">
        <f>'Table-T'!O269</f>
        <v>Tested Prg</v>
      </c>
    </row>
    <row r="270" spans="2:9">
      <c r="B270" t="s">
        <v>527</v>
      </c>
      <c r="C270">
        <f>'Table-T'!C271</f>
        <v>5153.9500000000007</v>
      </c>
      <c r="D270">
        <f>'Table-T'!D271</f>
        <v>5349</v>
      </c>
      <c r="E270">
        <f>'Table-T'!E271</f>
        <v>5578</v>
      </c>
      <c r="F270">
        <f>'Table-T'!F271</f>
        <v>4393.2238716913962</v>
      </c>
      <c r="G270">
        <f>'Table-T'!G271</f>
        <v>4759</v>
      </c>
      <c r="H270">
        <f>'Table-T'!H271</f>
        <v>4919</v>
      </c>
      <c r="I270">
        <f>'Table-T'!O271</f>
        <v>4313.9981431908309</v>
      </c>
    </row>
    <row r="271" spans="2:9">
      <c r="B271" t="s">
        <v>528</v>
      </c>
      <c r="C271">
        <f>'Table-T'!C272</f>
        <v>8143.5499999999993</v>
      </c>
      <c r="D271">
        <f>'Table-T'!D272</f>
        <v>22412</v>
      </c>
      <c r="E271">
        <f>'Table-T'!E272</f>
        <v>22368</v>
      </c>
      <c r="F271">
        <f>'Table-T'!F272</f>
        <v>7031.9272527400062</v>
      </c>
      <c r="G271">
        <f>'Table-T'!G272</f>
        <v>7402</v>
      </c>
      <c r="H271">
        <f>'Table-T'!H272</f>
        <v>7848</v>
      </c>
      <c r="I271">
        <f>'Table-T'!O272</f>
        <v>7037.5329072825334</v>
      </c>
    </row>
    <row r="272" spans="2:9">
      <c r="B272" t="s">
        <v>529</v>
      </c>
      <c r="C272">
        <f>'Table-T'!C273</f>
        <v>11317.95</v>
      </c>
      <c r="D272">
        <f>'Table-T'!D273</f>
        <v>12227</v>
      </c>
      <c r="E272">
        <f>'Table-T'!E273</f>
        <v>33117</v>
      </c>
      <c r="F272">
        <f>'Table-T'!F273</f>
        <v>10711.825213160835</v>
      </c>
      <c r="G272">
        <f>'Table-T'!G273</f>
        <v>11476</v>
      </c>
      <c r="H272">
        <f>'Table-T'!H273</f>
        <v>10343</v>
      </c>
      <c r="I272">
        <f>'Table-T'!O273</f>
        <v>10538.81330813087</v>
      </c>
    </row>
    <row r="273" spans="2:9">
      <c r="B273" t="s">
        <v>530</v>
      </c>
      <c r="C273">
        <f>'Table-T'!C274</f>
        <v>3174.4000000000015</v>
      </c>
      <c r="D273">
        <f>'Table-T'!D274</f>
        <v>-10185</v>
      </c>
      <c r="E273">
        <f>'Table-T'!E274</f>
        <v>10749</v>
      </c>
      <c r="F273">
        <f>'Table-T'!F274</f>
        <v>3679.8979604208289</v>
      </c>
      <c r="G273">
        <f>'Table-T'!G274</f>
        <v>4074</v>
      </c>
      <c r="H273">
        <f>'Table-T'!H274</f>
        <v>2495</v>
      </c>
      <c r="I273">
        <f>'Table-T'!O274</f>
        <v>3501.2804008483363</v>
      </c>
    </row>
    <row r="274" spans="2:9">
      <c r="B274" t="s">
        <v>531</v>
      </c>
      <c r="C274">
        <f>'Table-T'!C275</f>
        <v>9477.6499999999978</v>
      </c>
      <c r="D274">
        <f>'Table-T'!D275</f>
        <v>19418</v>
      </c>
      <c r="E274">
        <f>'Table-T'!E275</f>
        <v>28094</v>
      </c>
      <c r="F274">
        <f>'Table-T'!F275</f>
        <v>8595.018008308336</v>
      </c>
      <c r="G274">
        <f>'Table-T'!G275</f>
        <v>8864</v>
      </c>
      <c r="H274">
        <f>'Table-T'!H275</f>
        <v>9060</v>
      </c>
      <c r="I274">
        <f>'Table-T'!O275</f>
        <v>10538.81330813087</v>
      </c>
    </row>
    <row r="275" spans="2:9">
      <c r="B275" t="s">
        <v>532</v>
      </c>
      <c r="C275">
        <f>'Table-T'!C276</f>
        <v>1840.3000000000029</v>
      </c>
      <c r="D275">
        <f>'Table-T'!D276</f>
        <v>-7191</v>
      </c>
      <c r="E275">
        <f>'Table-T'!E276</f>
        <v>5023</v>
      </c>
      <c r="F275">
        <f>'Table-T'!F276</f>
        <v>2116.8072048524991</v>
      </c>
      <c r="G275">
        <f>'Table-T'!G276</f>
        <v>2612</v>
      </c>
      <c r="H275">
        <f>'Table-T'!H276</f>
        <v>1283</v>
      </c>
      <c r="I275">
        <f>'Table-T'!O276</f>
        <v>0</v>
      </c>
    </row>
    <row r="276" spans="2:9">
      <c r="B276" t="s">
        <v>533</v>
      </c>
      <c r="C276">
        <f>'Table-T'!C277</f>
        <v>-82.319999999999709</v>
      </c>
      <c r="D276">
        <f>'Table-T'!D277</f>
        <v>0</v>
      </c>
      <c r="E276">
        <f>'Table-T'!E277</f>
        <v>-1</v>
      </c>
      <c r="F276">
        <f>'Table-T'!F277</f>
        <v>9.3743100042047445E-3</v>
      </c>
      <c r="G276">
        <f>'Table-T'!G277</f>
        <v>0</v>
      </c>
      <c r="H276">
        <f>'Table-T'!H277</f>
        <v>5</v>
      </c>
      <c r="I276">
        <f>'Table-T'!O277</f>
        <v>-3.340063236100832E-2</v>
      </c>
    </row>
    <row r="277" spans="2:9">
      <c r="B277" t="s">
        <v>535</v>
      </c>
      <c r="C277">
        <f>'Table-T'!C278</f>
        <v>6683.1100000000042</v>
      </c>
      <c r="D277">
        <f>'Table-T'!D278</f>
        <v>9212</v>
      </c>
      <c r="E277">
        <f>'Table-T'!E278</f>
        <v>9564</v>
      </c>
      <c r="F277">
        <f>'Table-T'!F278</f>
        <v>5726.4725892325041</v>
      </c>
      <c r="G277">
        <f>'Table-T'!G278</f>
        <v>5820</v>
      </c>
      <c r="H277">
        <f>'Table-T'!H278</f>
        <v>6379</v>
      </c>
      <c r="I277">
        <f>'Table-T'!O278</f>
        <v>5632.9485903937311</v>
      </c>
    </row>
    <row r="278" spans="2:9">
      <c r="B278" t="s">
        <v>536</v>
      </c>
      <c r="C278">
        <f>'Table-T'!C279</f>
        <v>9004.5499999999993</v>
      </c>
      <c r="D278">
        <f>'Table-T'!D279</f>
        <v>9142</v>
      </c>
      <c r="E278">
        <f>'Table-T'!E279</f>
        <v>18383</v>
      </c>
      <c r="F278">
        <f>'Table-T'!F279</f>
        <v>7994.8866066766677</v>
      </c>
      <c r="G278">
        <f>'Table-T'!G279</f>
        <v>0</v>
      </c>
      <c r="H278">
        <f>'Table-T'!H279</f>
        <v>8702</v>
      </c>
      <c r="I278">
        <f>'Table-T'!O279</f>
        <v>6063.163789059683</v>
      </c>
    </row>
    <row r="279" spans="2:9">
      <c r="B279" t="s">
        <v>537</v>
      </c>
      <c r="C279">
        <f>'Table-T'!C280</f>
        <v>-82.319999999999709</v>
      </c>
      <c r="D279">
        <f>'Table-T'!D280</f>
        <v>0</v>
      </c>
      <c r="E279">
        <f>'Table-T'!E280</f>
        <v>0</v>
      </c>
      <c r="F279">
        <f>'Table-T'!F280</f>
        <v>0</v>
      </c>
      <c r="G279">
        <f>'Table-T'!G280</f>
        <v>0</v>
      </c>
      <c r="H279">
        <f>'Table-T'!H280</f>
        <v>1</v>
      </c>
      <c r="I279">
        <f>'Table-T'!O280</f>
        <v>0</v>
      </c>
    </row>
    <row r="280" spans="2:9">
      <c r="B280" t="s">
        <v>538</v>
      </c>
      <c r="C280">
        <f>'Table-T'!C281</f>
        <v>0</v>
      </c>
      <c r="D280">
        <f>'Table-T'!D281</f>
        <v>0</v>
      </c>
      <c r="E280">
        <f>'Table-T'!E281</f>
        <v>0</v>
      </c>
      <c r="F280">
        <f>'Table-T'!F281</f>
        <v>0</v>
      </c>
      <c r="G280">
        <f>'Table-T'!G281</f>
        <v>0</v>
      </c>
      <c r="H280">
        <f>'Table-T'!H281</f>
        <v>0</v>
      </c>
      <c r="I280">
        <f>'Table-T'!O281</f>
        <v>0</v>
      </c>
    </row>
    <row r="281" spans="2:9">
      <c r="B281" t="s">
        <v>539</v>
      </c>
      <c r="C281">
        <f>'Table-T'!C282</f>
        <v>0</v>
      </c>
      <c r="D281">
        <f>'Table-T'!D282</f>
        <v>0</v>
      </c>
      <c r="E281">
        <f>'Table-T'!E282</f>
        <v>0</v>
      </c>
      <c r="F281">
        <f>'Table-T'!F282</f>
        <v>-5.5297277867794037E-10</v>
      </c>
      <c r="G281">
        <f>'Table-T'!G282</f>
        <v>0</v>
      </c>
      <c r="H281">
        <f>'Table-T'!H282</f>
        <v>0</v>
      </c>
      <c r="I281">
        <f>'Table-T'!O282</f>
        <v>-2.1100277081131935E-10</v>
      </c>
    </row>
    <row r="282" spans="2:9">
      <c r="B282" t="s">
        <v>540</v>
      </c>
      <c r="C282">
        <f>'Table-T'!C283</f>
        <v>0</v>
      </c>
      <c r="D282">
        <f>'Table-T'!D283</f>
        <v>0</v>
      </c>
      <c r="E282">
        <f>'Table-T'!E283</f>
        <v>0</v>
      </c>
      <c r="F282">
        <f>'Table-T'!F283</f>
        <v>-2.7648638933897018E-10</v>
      </c>
      <c r="G282">
        <f>'Table-T'!G283</f>
        <v>0</v>
      </c>
      <c r="H282">
        <f>'Table-T'!H283</f>
        <v>-295</v>
      </c>
      <c r="I282">
        <f>'Table-T'!O283</f>
        <v>6.5483618527650833E-11</v>
      </c>
    </row>
    <row r="283" spans="2:9">
      <c r="B283" t="s">
        <v>546</v>
      </c>
      <c r="C283">
        <f>'Table-T'!C284</f>
        <v>-4688.5400000000009</v>
      </c>
      <c r="D283">
        <f>'Table-T'!D284</f>
        <v>-3694</v>
      </c>
      <c r="E283">
        <f>'Table-T'!E284</f>
        <v>-3749</v>
      </c>
      <c r="F283">
        <f>'Table-T'!F284</f>
        <v>-5086.8299802724687</v>
      </c>
      <c r="G283">
        <f>'Table-T'!G284</f>
        <v>-5935</v>
      </c>
      <c r="H283">
        <f>'Table-T'!H284</f>
        <v>-4517</v>
      </c>
      <c r="I283">
        <f>'Table-T'!O284</f>
        <v>-5402.7466202172836</v>
      </c>
    </row>
    <row r="284" spans="2:9">
      <c r="B284" t="s">
        <v>547</v>
      </c>
      <c r="C284">
        <f>'Table-T'!C285</f>
        <v>3107.5400000000009</v>
      </c>
      <c r="D284">
        <f>'Table-T'!D285</f>
        <v>3481</v>
      </c>
      <c r="E284">
        <f>'Table-T'!E285</f>
        <v>3482</v>
      </c>
      <c r="F284">
        <f>'Table-T'!F285</f>
        <v>3531.3253803646949</v>
      </c>
      <c r="G284">
        <f>'Table-T'!G285</f>
        <v>3381</v>
      </c>
      <c r="H284">
        <f>'Table-T'!H285</f>
        <v>3542</v>
      </c>
      <c r="I284">
        <f>'Table-T'!O285</f>
        <v>3538.1047332675262</v>
      </c>
    </row>
    <row r="285" spans="2:9">
      <c r="B285" t="s">
        <v>543</v>
      </c>
      <c r="C285">
        <f>'Table-T'!C286</f>
        <v>410.17000000000189</v>
      </c>
      <c r="D285">
        <f>'Table-T'!D286</f>
        <v>-412</v>
      </c>
      <c r="E285">
        <f>'Table-T'!E286</f>
        <v>-412</v>
      </c>
      <c r="F285">
        <f>'Table-T'!F286</f>
        <v>-76.181720748136286</v>
      </c>
      <c r="G285">
        <f>'Table-T'!G286</f>
        <v>8</v>
      </c>
      <c r="H285">
        <f>'Table-T'!H286</f>
        <v>-881</v>
      </c>
      <c r="I285">
        <f>'Table-T'!O286</f>
        <v>-166.34049676673385</v>
      </c>
    </row>
    <row r="286" spans="2:9">
      <c r="B286" t="s">
        <v>544</v>
      </c>
      <c r="C286">
        <f>'Table-T'!C287</f>
        <v>-7651.41</v>
      </c>
      <c r="D286">
        <f>'Table-T'!D287</f>
        <v>-8131</v>
      </c>
      <c r="E286">
        <f>'Table-T'!E287</f>
        <v>-8131</v>
      </c>
      <c r="F286">
        <f>'Table-T'!F287</f>
        <v>-8007.6599459077224</v>
      </c>
      <c r="G286">
        <f>'Table-T'!G287</f>
        <v>-7791</v>
      </c>
      <c r="H286">
        <f>'Table-T'!H287</f>
        <v>-7929</v>
      </c>
      <c r="I286">
        <f>'Table-T'!O287</f>
        <v>-7967.8681179731029</v>
      </c>
    </row>
    <row r="287" spans="2:9">
      <c r="B287" t="s">
        <v>545</v>
      </c>
      <c r="C287">
        <f>'Table-T'!C288</f>
        <v>500.20000000000073</v>
      </c>
      <c r="D287">
        <f>'Table-T'!D288</f>
        <v>-291</v>
      </c>
      <c r="E287">
        <f>'Table-T'!E288</f>
        <v>-292</v>
      </c>
      <c r="F287">
        <f>'Table-T'!F288</f>
        <v>-186.61191611097456</v>
      </c>
      <c r="G287">
        <f>'Table-T'!G288</f>
        <v>-30</v>
      </c>
      <c r="H287">
        <f>'Table-T'!H288</f>
        <v>-302</v>
      </c>
      <c r="I287">
        <f>'Table-T'!O288</f>
        <v>-250.41590462970271</v>
      </c>
    </row>
    <row r="288" spans="2:9">
      <c r="B288" t="str">
        <f>'Table-T'!B289</f>
        <v>Sensible Coil Load (Wh,th)</v>
      </c>
      <c r="C288">
        <f>'Table-T'!C289</f>
        <v>0</v>
      </c>
      <c r="D288">
        <f>'Table-T'!D289</f>
        <v>0</v>
      </c>
      <c r="E288">
        <f>'Table-T'!E289</f>
        <v>0</v>
      </c>
      <c r="F288">
        <f>'Table-T'!F289</f>
        <v>0</v>
      </c>
      <c r="G288">
        <f>'Table-T'!G289</f>
        <v>0</v>
      </c>
      <c r="H288">
        <f>'Table-T'!H289</f>
        <v>0</v>
      </c>
      <c r="I288">
        <f>'Table-T'!O289</f>
        <v>0</v>
      </c>
    </row>
    <row r="289" spans="2:9">
      <c r="B289">
        <f>'Table-T'!B290</f>
        <v>0</v>
      </c>
      <c r="C289" t="str">
        <f>'Table-T'!C290</f>
        <v>TRNSYS</v>
      </c>
      <c r="D289" t="str">
        <f>'Table-T'!D290</f>
        <v>DOE-2.2</v>
      </c>
      <c r="E289" t="str">
        <f>'Table-T'!E290</f>
        <v>DOE21E-E</v>
      </c>
      <c r="F289" t="str">
        <f>'Table-T'!F290</f>
        <v>EnergyPlus</v>
      </c>
      <c r="G289" t="str">
        <f>'Table-T'!G290</f>
        <v>CODYRUN</v>
      </c>
      <c r="H289" t="str">
        <f>'Table-T'!H290</f>
        <v>HOT3000</v>
      </c>
      <c r="I289" t="str">
        <f>'Table-T'!O290</f>
        <v>Tested Prg</v>
      </c>
    </row>
    <row r="290" spans="2:9">
      <c r="B290" t="str">
        <f>'Table-T'!B291</f>
        <v>Case</v>
      </c>
      <c r="C290" t="s">
        <v>434</v>
      </c>
      <c r="D290" t="s">
        <v>435</v>
      </c>
      <c r="E290" t="s">
        <v>438</v>
      </c>
      <c r="F290" t="s">
        <v>548</v>
      </c>
      <c r="G290" t="s">
        <v>436</v>
      </c>
      <c r="H290" t="s">
        <v>437</v>
      </c>
      <c r="I290" t="str">
        <f>'Table-T'!O290</f>
        <v>Tested Prg</v>
      </c>
    </row>
    <row r="291" spans="2:9">
      <c r="B291" t="s">
        <v>527</v>
      </c>
      <c r="C291">
        <f>'Table-T'!C292</f>
        <v>-183.10000000000218</v>
      </c>
      <c r="D291">
        <f>'Table-T'!D292</f>
        <v>-123</v>
      </c>
      <c r="E291">
        <f>'Table-T'!E292</f>
        <v>-86</v>
      </c>
      <c r="F291">
        <f>'Table-T'!F292</f>
        <v>-254.34839438041672</v>
      </c>
      <c r="G291">
        <f>'Table-T'!G292</f>
        <v>-379</v>
      </c>
      <c r="H291">
        <f>'Table-T'!H292</f>
        <v>-259</v>
      </c>
      <c r="I291">
        <f>'Table-T'!O292</f>
        <v>-318.34899917818257</v>
      </c>
    </row>
    <row r="292" spans="2:9">
      <c r="B292" t="s">
        <v>528</v>
      </c>
      <c r="C292">
        <f>'Table-T'!C293</f>
        <v>8038.1999999999971</v>
      </c>
      <c r="D292">
        <f>'Table-T'!D293</f>
        <v>7916</v>
      </c>
      <c r="E292">
        <f>'Table-T'!E293</f>
        <v>7867</v>
      </c>
      <c r="F292">
        <f>'Table-T'!F293</f>
        <v>8441.2774625860839</v>
      </c>
      <c r="G292">
        <f>'Table-T'!G293</f>
        <v>7677</v>
      </c>
      <c r="H292">
        <f>'Table-T'!H293</f>
        <v>8059</v>
      </c>
      <c r="I292">
        <f>'Table-T'!O293</f>
        <v>8064.9404533276356</v>
      </c>
    </row>
    <row r="293" spans="2:9">
      <c r="B293" t="s">
        <v>529</v>
      </c>
      <c r="C293">
        <f>'Table-T'!C294</f>
        <v>9948.6999999999971</v>
      </c>
      <c r="D293">
        <f>'Table-T'!D294</f>
        <v>10207</v>
      </c>
      <c r="E293">
        <f>'Table-T'!E294</f>
        <v>11285</v>
      </c>
      <c r="F293">
        <f>'Table-T'!F294</f>
        <v>11233.97194181164</v>
      </c>
      <c r="G293">
        <f>'Table-T'!G294</f>
        <v>10540</v>
      </c>
      <c r="H293">
        <f>'Table-T'!H294</f>
        <v>10513</v>
      </c>
      <c r="I293">
        <f>'Table-T'!O294</f>
        <v>11228.907456129426</v>
      </c>
    </row>
    <row r="294" spans="2:9">
      <c r="B294" t="s">
        <v>530</v>
      </c>
      <c r="C294">
        <f>'Table-T'!C295</f>
        <v>1910.5</v>
      </c>
      <c r="D294">
        <f>'Table-T'!D295</f>
        <v>2291</v>
      </c>
      <c r="E294">
        <f>'Table-T'!E295</f>
        <v>3418</v>
      </c>
      <c r="F294">
        <f>'Table-T'!F295</f>
        <v>2792.6944792255563</v>
      </c>
      <c r="G294">
        <f>'Table-T'!G295</f>
        <v>2863</v>
      </c>
      <c r="H294">
        <f>'Table-T'!H295</f>
        <v>2454</v>
      </c>
      <c r="I294">
        <f>'Table-T'!O295</f>
        <v>3163.9670028017899</v>
      </c>
    </row>
    <row r="295" spans="2:9">
      <c r="B295" t="s">
        <v>531</v>
      </c>
      <c r="C295">
        <f>'Table-T'!C296</f>
        <v>9551.5</v>
      </c>
      <c r="D295">
        <f>'Table-T'!D296</f>
        <v>8883</v>
      </c>
      <c r="E295">
        <f>'Table-T'!E296</f>
        <v>8881</v>
      </c>
      <c r="F295">
        <f>'Table-T'!F296</f>
        <v>9356.9767909174734</v>
      </c>
      <c r="G295">
        <f>'Table-T'!G296</f>
        <v>9483</v>
      </c>
      <c r="H295">
        <f>'Table-T'!H296</f>
        <v>9272</v>
      </c>
      <c r="I295">
        <f>'Table-T'!O296</f>
        <v>11344.834256635884</v>
      </c>
    </row>
    <row r="296" spans="2:9">
      <c r="B296" t="s">
        <v>532</v>
      </c>
      <c r="C296">
        <f>'Table-T'!C297</f>
        <v>397.19999999999709</v>
      </c>
      <c r="D296">
        <f>'Table-T'!D297</f>
        <v>1324</v>
      </c>
      <c r="E296">
        <f>'Table-T'!E297</f>
        <v>2404</v>
      </c>
      <c r="F296">
        <f>'Table-T'!F297</f>
        <v>1876.9951508941667</v>
      </c>
      <c r="G296">
        <f>'Table-T'!G297</f>
        <v>1057</v>
      </c>
      <c r="H296">
        <f>'Table-T'!H297</f>
        <v>1241</v>
      </c>
      <c r="I296">
        <f>'Table-T'!O297</f>
        <v>-115.92680050645868</v>
      </c>
    </row>
    <row r="297" spans="2:9">
      <c r="B297" t="s">
        <v>533</v>
      </c>
      <c r="C297">
        <f>'Table-T'!C298</f>
        <v>9.9999999998544808E-2</v>
      </c>
      <c r="D297">
        <f>'Table-T'!D298</f>
        <v>0</v>
      </c>
      <c r="E297">
        <f>'Table-T'!E298</f>
        <v>0</v>
      </c>
      <c r="F297">
        <f>'Table-T'!F298</f>
        <v>-3.7973952566972002E-4</v>
      </c>
      <c r="G297">
        <f>'Table-T'!G298</f>
        <v>0</v>
      </c>
      <c r="H297">
        <f>'Table-T'!H298</f>
        <v>-32</v>
      </c>
      <c r="I297">
        <f>'Table-T'!O298</f>
        <v>-4.8351347890275065E-2</v>
      </c>
    </row>
    <row r="298" spans="2:9">
      <c r="B298" t="s">
        <v>535</v>
      </c>
      <c r="C298">
        <f>'Table-T'!C299</f>
        <v>8783.2999999999993</v>
      </c>
      <c r="D298">
        <f>'Table-T'!D299</f>
        <v>8908</v>
      </c>
      <c r="E298">
        <f>'Table-T'!E299</f>
        <v>8860</v>
      </c>
      <c r="F298">
        <f>'Table-T'!F299</f>
        <v>9090.1056389488622</v>
      </c>
      <c r="G298">
        <f>'Table-T'!G299</f>
        <v>8524</v>
      </c>
      <c r="H298">
        <f>'Table-T'!H299</f>
        <v>9271</v>
      </c>
      <c r="I298">
        <f>'Table-T'!O299</f>
        <v>8945.943613080628</v>
      </c>
    </row>
    <row r="299" spans="2:9">
      <c r="B299" t="s">
        <v>536</v>
      </c>
      <c r="C299">
        <f>'Table-T'!C300</f>
        <v>9.9999999998544808E-2</v>
      </c>
      <c r="D299">
        <f>'Table-T'!D300</f>
        <v>0</v>
      </c>
      <c r="E299">
        <f>'Table-T'!E300</f>
        <v>0</v>
      </c>
      <c r="F299">
        <f>'Table-T'!F300</f>
        <v>-7.3683331720530987E-6</v>
      </c>
      <c r="G299">
        <f>'Table-T'!G300</f>
        <v>0</v>
      </c>
      <c r="H299">
        <f>'Table-T'!H300</f>
        <v>-31</v>
      </c>
      <c r="I299">
        <f>'Table-T'!O300</f>
        <v>-5.1041570259258151E-7</v>
      </c>
    </row>
    <row r="300" spans="2:9">
      <c r="B300" t="s">
        <v>537</v>
      </c>
      <c r="C300">
        <f>'Table-T'!C301</f>
        <v>-11.700000000000728</v>
      </c>
      <c r="D300">
        <f>'Table-T'!D301</f>
        <v>0</v>
      </c>
      <c r="E300">
        <f>'Table-T'!E301</f>
        <v>0</v>
      </c>
      <c r="F300">
        <f>'Table-T'!F301</f>
        <v>0</v>
      </c>
      <c r="G300">
        <f>'Table-T'!G301</f>
        <v>0</v>
      </c>
      <c r="H300">
        <f>'Table-T'!H301</f>
        <v>-15</v>
      </c>
      <c r="I300">
        <f>'Table-T'!O301</f>
        <v>0</v>
      </c>
    </row>
    <row r="301" spans="2:9">
      <c r="B301" t="s">
        <v>538</v>
      </c>
      <c r="C301">
        <f>'Table-T'!C302</f>
        <v>0</v>
      </c>
      <c r="D301">
        <f>'Table-T'!D302</f>
        <v>0</v>
      </c>
      <c r="E301">
        <f>'Table-T'!E302</f>
        <v>0</v>
      </c>
      <c r="F301">
        <f>'Table-T'!F302</f>
        <v>-2.9103830456733704E-11</v>
      </c>
      <c r="G301">
        <f>'Table-T'!G302</f>
        <v>0</v>
      </c>
      <c r="H301">
        <f>'Table-T'!H302</f>
        <v>-15</v>
      </c>
      <c r="I301">
        <f>'Table-T'!O302</f>
        <v>0</v>
      </c>
    </row>
    <row r="302" spans="2:9">
      <c r="B302" t="s">
        <v>539</v>
      </c>
      <c r="C302">
        <f>'Table-T'!C303</f>
        <v>0</v>
      </c>
      <c r="D302">
        <f>'Table-T'!D303</f>
        <v>0</v>
      </c>
      <c r="E302">
        <f>'Table-T'!E303</f>
        <v>0</v>
      </c>
      <c r="F302">
        <f>'Table-T'!F303</f>
        <v>-4.1472958400845528E-10</v>
      </c>
      <c r="G302">
        <f>'Table-T'!G303</f>
        <v>0</v>
      </c>
      <c r="H302">
        <f>'Table-T'!H303</f>
        <v>-15</v>
      </c>
      <c r="I302">
        <f>'Table-T'!O303</f>
        <v>-1.2369127944111824E-10</v>
      </c>
    </row>
    <row r="303" spans="2:9">
      <c r="B303" t="s">
        <v>540</v>
      </c>
      <c r="C303">
        <f>'Table-T'!C304</f>
        <v>0</v>
      </c>
      <c r="D303">
        <f>'Table-T'!D304</f>
        <v>0</v>
      </c>
      <c r="E303">
        <f>'Table-T'!E304</f>
        <v>0</v>
      </c>
      <c r="F303">
        <f>'Table-T'!F304</f>
        <v>-1.6370904631912708E-10</v>
      </c>
      <c r="G303">
        <f>'Table-T'!G304</f>
        <v>0</v>
      </c>
      <c r="H303">
        <f>'Table-T'!H304</f>
        <v>-33</v>
      </c>
      <c r="I303">
        <f>'Table-T'!O304</f>
        <v>3.8926373235881329E-10</v>
      </c>
    </row>
    <row r="304" spans="2:9">
      <c r="B304" t="s">
        <v>546</v>
      </c>
      <c r="C304">
        <f>'Table-T'!C305</f>
        <v>-3728.2000000000007</v>
      </c>
      <c r="D304">
        <f>'Table-T'!D305</f>
        <v>-3194</v>
      </c>
      <c r="E304">
        <f>'Table-T'!E305</f>
        <v>-3197</v>
      </c>
      <c r="F304">
        <f>'Table-T'!F305</f>
        <v>-3681.5173729975832</v>
      </c>
      <c r="G304">
        <f>'Table-T'!G305</f>
        <v>-4681</v>
      </c>
      <c r="H304">
        <f>'Table-T'!H305</f>
        <v>-3090</v>
      </c>
      <c r="I304">
        <f>'Table-T'!O305</f>
        <v>-3667.9152155399715</v>
      </c>
    </row>
    <row r="305" spans="2:9">
      <c r="B305" t="s">
        <v>547</v>
      </c>
      <c r="C305">
        <f>'Table-T'!C306</f>
        <v>2180</v>
      </c>
      <c r="D305">
        <f>'Table-T'!D306</f>
        <v>2504</v>
      </c>
      <c r="E305">
        <f>'Table-T'!E306</f>
        <v>2505</v>
      </c>
      <c r="F305">
        <f>'Table-T'!F306</f>
        <v>2441.0215861985562</v>
      </c>
      <c r="G305">
        <f>'Table-T'!G306</f>
        <v>2345</v>
      </c>
      <c r="H305">
        <f>'Table-T'!H306</f>
        <v>2451</v>
      </c>
      <c r="I305">
        <f>'Table-T'!O306</f>
        <v>2432.1700914415487</v>
      </c>
    </row>
    <row r="306" spans="2:9">
      <c r="B306" t="s">
        <v>543</v>
      </c>
      <c r="C306">
        <f>'Table-T'!C307</f>
        <v>286.79999999999927</v>
      </c>
      <c r="D306">
        <f>'Table-T'!D307</f>
        <v>-309</v>
      </c>
      <c r="E306">
        <f>'Table-T'!E307</f>
        <v>-304</v>
      </c>
      <c r="F306">
        <f>'Table-T'!F307</f>
        <v>-335.62145775933823</v>
      </c>
      <c r="G306">
        <f>'Table-T'!G307</f>
        <v>-210</v>
      </c>
      <c r="H306">
        <f>'Table-T'!H307</f>
        <v>-717</v>
      </c>
      <c r="I306">
        <f>'Table-T'!O307</f>
        <v>-413.39969099891096</v>
      </c>
    </row>
    <row r="307" spans="2:9">
      <c r="B307" t="s">
        <v>544</v>
      </c>
      <c r="C307">
        <f>'Table-T'!C308</f>
        <v>284.89999999999782</v>
      </c>
      <c r="D307">
        <f>'Table-T'!D308</f>
        <v>-433</v>
      </c>
      <c r="E307">
        <f>'Table-T'!E308</f>
        <v>-433</v>
      </c>
      <c r="F307">
        <f>'Table-T'!F308</f>
        <v>-210.52442061652619</v>
      </c>
      <c r="G307">
        <f>'Table-T'!G308</f>
        <v>0</v>
      </c>
      <c r="H307">
        <f>'Table-T'!H308</f>
        <v>-192</v>
      </c>
      <c r="I307">
        <f>'Table-T'!O308</f>
        <v>-107.26201316216611</v>
      </c>
    </row>
    <row r="308" spans="2:9">
      <c r="B308" t="s">
        <v>545</v>
      </c>
      <c r="C308">
        <f>'Table-T'!C309</f>
        <v>500.20000000000073</v>
      </c>
      <c r="D308">
        <f>'Table-T'!D309</f>
        <v>-291</v>
      </c>
      <c r="E308">
        <f>'Table-T'!E309</f>
        <v>-292</v>
      </c>
      <c r="F308">
        <f>'Table-T'!F309</f>
        <v>-186.61191611097456</v>
      </c>
      <c r="G308">
        <f>'Table-T'!G309</f>
        <v>-35</v>
      </c>
      <c r="H308">
        <f>'Table-T'!H309</f>
        <v>-302</v>
      </c>
      <c r="I308">
        <f>'Table-T'!O309</f>
        <v>-250.41590462970635</v>
      </c>
    </row>
    <row r="309" spans="2:9">
      <c r="B309" t="str">
        <f>'Table-T'!B312</f>
        <v>Latent Coil Load (Wh,th)</v>
      </c>
      <c r="C309">
        <f>'Table-T'!C312</f>
        <v>0</v>
      </c>
      <c r="D309">
        <f>'Table-T'!D312</f>
        <v>0</v>
      </c>
      <c r="E309">
        <f>'Table-T'!E312</f>
        <v>0</v>
      </c>
      <c r="F309">
        <f>'Table-T'!F312</f>
        <v>0</v>
      </c>
      <c r="G309">
        <f>'Table-T'!G312</f>
        <v>0</v>
      </c>
      <c r="H309">
        <f>'Table-T'!H312</f>
        <v>0</v>
      </c>
      <c r="I309">
        <f>'Table-T'!O312</f>
        <v>0</v>
      </c>
    </row>
    <row r="310" spans="2:9">
      <c r="B310">
        <f>'Table-T'!B313</f>
        <v>0</v>
      </c>
      <c r="C310" t="str">
        <f>'Table-T'!C313</f>
        <v>TRNSYS</v>
      </c>
      <c r="D310" t="str">
        <f>'Table-T'!D313</f>
        <v>DOE-2.2</v>
      </c>
      <c r="E310" t="str">
        <f>'Table-T'!E313</f>
        <v>DOE21E-E</v>
      </c>
      <c r="F310" t="str">
        <f>'Table-T'!F313</f>
        <v>EnergyPlus</v>
      </c>
      <c r="G310" t="str">
        <f>'Table-T'!G313</f>
        <v>CODYRUN</v>
      </c>
      <c r="H310" t="str">
        <f>'Table-T'!H313</f>
        <v>HOT3000</v>
      </c>
      <c r="I310" t="str">
        <f>'Table-T'!O313</f>
        <v>Tested Prg</v>
      </c>
    </row>
    <row r="311" spans="2:9">
      <c r="B311" t="str">
        <f>'Table-T'!B314</f>
        <v>Case</v>
      </c>
      <c r="C311" t="s">
        <v>434</v>
      </c>
      <c r="D311" t="s">
        <v>435</v>
      </c>
      <c r="E311" t="s">
        <v>438</v>
      </c>
      <c r="F311" t="s">
        <v>548</v>
      </c>
      <c r="G311" t="s">
        <v>436</v>
      </c>
      <c r="H311" t="s">
        <v>437</v>
      </c>
      <c r="I311" t="str">
        <f>'Table-T'!O313</f>
        <v>Tested Prg</v>
      </c>
    </row>
    <row r="312" spans="2:9">
      <c r="B312" t="s">
        <v>527</v>
      </c>
      <c r="C312">
        <f>'Table-T'!C315</f>
        <v>6271.2999999999993</v>
      </c>
      <c r="D312">
        <f>'Table-T'!D315</f>
        <v>5835</v>
      </c>
      <c r="E312">
        <f>'Table-T'!E315</f>
        <v>5876</v>
      </c>
      <c r="F312">
        <f>'Table-T'!F315</f>
        <v>6040.0162054766643</v>
      </c>
      <c r="G312">
        <f>'Table-T'!G315</f>
        <v>5737</v>
      </c>
      <c r="H312">
        <f>'Table-T'!H315</f>
        <v>5685</v>
      </c>
      <c r="I312">
        <f>'Table-T'!O315</f>
        <v>6048.8185502173219</v>
      </c>
    </row>
    <row r="313" spans="2:9">
      <c r="B313" t="s">
        <v>528</v>
      </c>
      <c r="C313">
        <f>'Table-T'!C316</f>
        <v>13511.599999999999</v>
      </c>
      <c r="D313">
        <f>'Table-T'!D316</f>
        <v>22193</v>
      </c>
      <c r="E313">
        <f>'Table-T'!E316</f>
        <v>22109</v>
      </c>
      <c r="F313">
        <f>'Table-T'!F316</f>
        <v>11960.649448920834</v>
      </c>
      <c r="G313">
        <f>'Table-T'!G316</f>
        <v>11322</v>
      </c>
      <c r="H313">
        <f>'Table-T'!H316</f>
        <v>11537</v>
      </c>
      <c r="I313">
        <f>'Table-T'!O316</f>
        <v>12159.571952001312</v>
      </c>
    </row>
    <row r="314" spans="2:9">
      <c r="B314" t="s">
        <v>529</v>
      </c>
      <c r="C314">
        <f>'Table-T'!C317</f>
        <v>18189.5</v>
      </c>
      <c r="D314">
        <f>'Table-T'!D317</f>
        <v>17637</v>
      </c>
      <c r="E314">
        <f>'Table-T'!E317</f>
        <v>31415</v>
      </c>
      <c r="F314">
        <f>'Table-T'!F317</f>
        <v>16899.493150642222</v>
      </c>
      <c r="G314">
        <f>'Table-T'!G317</f>
        <v>17809</v>
      </c>
      <c r="H314">
        <f>'Table-T'!H317</f>
        <v>17096</v>
      </c>
      <c r="I314">
        <f>'Table-T'!O317</f>
        <v>17000.405186229273</v>
      </c>
    </row>
    <row r="315" spans="2:9">
      <c r="B315" t="s">
        <v>530</v>
      </c>
      <c r="C315">
        <f>'Table-T'!C318</f>
        <v>4677.9000000000015</v>
      </c>
      <c r="D315">
        <f>'Table-T'!D318</f>
        <v>-4556</v>
      </c>
      <c r="E315">
        <f>'Table-T'!E318</f>
        <v>9306</v>
      </c>
      <c r="F315">
        <f>'Table-T'!F318</f>
        <v>4938.8437017213873</v>
      </c>
      <c r="G315">
        <f>'Table-T'!G318</f>
        <v>6487</v>
      </c>
      <c r="H315">
        <f>'Table-T'!H318</f>
        <v>5559</v>
      </c>
      <c r="I315">
        <f>'Table-T'!O318</f>
        <v>4840.8332342279609</v>
      </c>
    </row>
    <row r="316" spans="2:9">
      <c r="B316" t="s">
        <v>531</v>
      </c>
      <c r="C316">
        <f>'Table-T'!C319</f>
        <v>15212.599999999999</v>
      </c>
      <c r="D316">
        <f>'Table-T'!D319</f>
        <v>21147</v>
      </c>
      <c r="E316">
        <f>'Table-T'!E319</f>
        <v>26617</v>
      </c>
      <c r="F316">
        <f>'Table-T'!F319</f>
        <v>13676.419777676609</v>
      </c>
      <c r="G316">
        <f>'Table-T'!G319</f>
        <v>13850</v>
      </c>
      <c r="H316">
        <f>'Table-T'!H319</f>
        <v>13402</v>
      </c>
      <c r="I316">
        <f>'Table-T'!O319</f>
        <v>17000.405186229273</v>
      </c>
    </row>
    <row r="317" spans="2:9">
      <c r="B317" t="s">
        <v>532</v>
      </c>
      <c r="C317">
        <f>'Table-T'!C320</f>
        <v>2976.9000000000015</v>
      </c>
      <c r="D317">
        <f>'Table-T'!D320</f>
        <v>-3510</v>
      </c>
      <c r="E317">
        <f>'Table-T'!E320</f>
        <v>4798</v>
      </c>
      <c r="F317">
        <f>'Table-T'!F320</f>
        <v>3223.0733729656131</v>
      </c>
      <c r="G317">
        <f>'Table-T'!G320</f>
        <v>3959</v>
      </c>
      <c r="H317">
        <f>'Table-T'!H320</f>
        <v>3694</v>
      </c>
      <c r="I317">
        <f>'Table-T'!O320</f>
        <v>0</v>
      </c>
    </row>
    <row r="318" spans="2:9">
      <c r="B318" t="s">
        <v>533</v>
      </c>
      <c r="C318">
        <f>'Table-T'!C321</f>
        <v>115.55999999999949</v>
      </c>
      <c r="D318">
        <f>'Table-T'!D321</f>
        <v>-1</v>
      </c>
      <c r="E318">
        <f>'Table-T'!E321</f>
        <v>-1</v>
      </c>
      <c r="F318">
        <f>'Table-T'!F321</f>
        <v>0.53144271505516372</v>
      </c>
      <c r="G318">
        <f>'Table-T'!G321</f>
        <v>380</v>
      </c>
      <c r="H318">
        <f>'Table-T'!H321</f>
        <v>1211</v>
      </c>
      <c r="I318">
        <f>'Table-T'!O321</f>
        <v>0.5724170739940746</v>
      </c>
    </row>
    <row r="319" spans="2:9">
      <c r="B319" t="s">
        <v>535</v>
      </c>
      <c r="C319">
        <f>'Table-T'!C322</f>
        <v>-360.54000000000087</v>
      </c>
      <c r="D319">
        <f>'Table-T'!D322</f>
        <v>722</v>
      </c>
      <c r="E319">
        <f>'Table-T'!E322</f>
        <v>942</v>
      </c>
      <c r="F319">
        <f>'Table-T'!F322</f>
        <v>-1714.5040820153627</v>
      </c>
      <c r="G319">
        <f>'Table-T'!G322</f>
        <v>-1516</v>
      </c>
      <c r="H319">
        <f>'Table-T'!H322</f>
        <v>-1458</v>
      </c>
      <c r="I319">
        <f>'Table-T'!O322</f>
        <v>-1687.9843524688586</v>
      </c>
    </row>
    <row r="320" spans="2:9">
      <c r="B320" t="s">
        <v>536</v>
      </c>
      <c r="C320">
        <f>'Table-T'!C323</f>
        <v>17439.599999999999</v>
      </c>
      <c r="D320">
        <f>'Table-T'!D323</f>
        <v>16274</v>
      </c>
      <c r="E320">
        <f>'Table-T'!E323</f>
        <v>23002</v>
      </c>
      <c r="F320">
        <f>'Table-T'!F323</f>
        <v>16082.460084178638</v>
      </c>
      <c r="G320">
        <f>'Table-T'!G323</f>
        <v>0</v>
      </c>
      <c r="H320">
        <f>'Table-T'!H323</f>
        <v>16253</v>
      </c>
      <c r="I320">
        <f>'Table-T'!O323</f>
        <v>12119.541880943078</v>
      </c>
    </row>
    <row r="321" spans="2:9">
      <c r="B321" t="s">
        <v>537</v>
      </c>
      <c r="C321">
        <f>'Table-T'!C324</f>
        <v>1503.1999999999989</v>
      </c>
      <c r="D321">
        <f>'Table-T'!D324</f>
        <v>0</v>
      </c>
      <c r="E321">
        <f>'Table-T'!E324</f>
        <v>-3</v>
      </c>
      <c r="F321">
        <f>'Table-T'!F324</f>
        <v>0</v>
      </c>
      <c r="G321">
        <f>'Table-T'!G324</f>
        <v>0</v>
      </c>
      <c r="H321">
        <f>'Table-T'!H324</f>
        <v>-15</v>
      </c>
      <c r="I321">
        <f>'Table-T'!O324</f>
        <v>0</v>
      </c>
    </row>
    <row r="322" spans="2:9">
      <c r="B322" t="s">
        <v>538</v>
      </c>
      <c r="C322">
        <f>'Table-T'!C325</f>
        <v>115.34000000000015</v>
      </c>
      <c r="D322">
        <f>'Table-T'!D325</f>
        <v>0</v>
      </c>
      <c r="E322">
        <f>'Table-T'!E325</f>
        <v>0</v>
      </c>
      <c r="F322">
        <f>'Table-T'!F325</f>
        <v>-5.6388671509921551E-11</v>
      </c>
      <c r="G322">
        <f>'Table-T'!G325</f>
        <v>0</v>
      </c>
      <c r="H322">
        <f>'Table-T'!H325</f>
        <v>2</v>
      </c>
      <c r="I322">
        <f>'Table-T'!O325</f>
        <v>0</v>
      </c>
    </row>
    <row r="323" spans="2:9">
      <c r="B323" t="s">
        <v>539</v>
      </c>
      <c r="C323">
        <f>'Table-T'!C326</f>
        <v>0</v>
      </c>
      <c r="D323">
        <f>'Table-T'!D326</f>
        <v>1801</v>
      </c>
      <c r="E323">
        <f>'Table-T'!E326</f>
        <v>1707</v>
      </c>
      <c r="F323">
        <f>'Table-T'!F326</f>
        <v>838.95219381283277</v>
      </c>
      <c r="G323">
        <f>'Table-T'!G326</f>
        <v>0</v>
      </c>
      <c r="H323">
        <f>'Table-T'!H326</f>
        <v>2</v>
      </c>
      <c r="I323">
        <f>'Table-T'!O326</f>
        <v>777.42260259442264</v>
      </c>
    </row>
    <row r="324" spans="2:9">
      <c r="B324" t="s">
        <v>540</v>
      </c>
      <c r="C324">
        <f>'Table-T'!C327</f>
        <v>0</v>
      </c>
      <c r="D324">
        <f>'Table-T'!D327</f>
        <v>0</v>
      </c>
      <c r="E324">
        <f>'Table-T'!E327</f>
        <v>-3</v>
      </c>
      <c r="F324">
        <f>'Table-T'!F327</f>
        <v>-2.9103830456733704E-11</v>
      </c>
      <c r="G324">
        <f>'Table-T'!G327</f>
        <v>0</v>
      </c>
      <c r="H324">
        <f>'Table-T'!H327</f>
        <v>-253</v>
      </c>
      <c r="I324">
        <f>'Table-T'!O327</f>
        <v>1.5643308870494366E-10</v>
      </c>
    </row>
    <row r="325" spans="2:9">
      <c r="B325" t="s">
        <v>546</v>
      </c>
      <c r="C325">
        <f>'Table-T'!C328</f>
        <v>-1670.2400000000007</v>
      </c>
      <c r="D325">
        <f>'Table-T'!D328</f>
        <v>-1571</v>
      </c>
      <c r="E325">
        <f>'Table-T'!E328</f>
        <v>-1661</v>
      </c>
      <c r="F325">
        <f>'Table-T'!F328</f>
        <v>-2396.1013806175297</v>
      </c>
      <c r="G325">
        <f>'Table-T'!G328</f>
        <v>-2570</v>
      </c>
      <c r="H325">
        <f>'Table-T'!H328</f>
        <v>-2630</v>
      </c>
      <c r="I325">
        <f>'Table-T'!O328</f>
        <v>-2687.3177197176601</v>
      </c>
    </row>
    <row r="326" spans="2:9">
      <c r="B326" t="s">
        <v>547</v>
      </c>
      <c r="C326">
        <f>'Table-T'!C329</f>
        <v>927.09999999999945</v>
      </c>
      <c r="D326">
        <f>'Table-T'!D329</f>
        <v>990</v>
      </c>
      <c r="E326">
        <f>'Table-T'!E329</f>
        <v>990</v>
      </c>
      <c r="F326">
        <f>'Table-T'!F329</f>
        <v>1116.0714636499733</v>
      </c>
      <c r="G326">
        <f>'Table-T'!G329</f>
        <v>1045</v>
      </c>
      <c r="H326">
        <f>'Table-T'!H329</f>
        <v>1112</v>
      </c>
      <c r="I326">
        <f>'Table-T'!O329</f>
        <v>1139.2343169729911</v>
      </c>
    </row>
    <row r="327" spans="2:9">
      <c r="B327" t="s">
        <v>543</v>
      </c>
      <c r="C327">
        <f>'Table-T'!C330</f>
        <v>123.36999999999989</v>
      </c>
      <c r="D327">
        <f>'Table-T'!D330</f>
        <v>-122</v>
      </c>
      <c r="E327">
        <f>'Table-T'!E330</f>
        <v>-122</v>
      </c>
      <c r="F327">
        <f>'Table-T'!F330</f>
        <v>248.8577711765829</v>
      </c>
      <c r="G327">
        <f>'Table-T'!G330</f>
        <v>212</v>
      </c>
      <c r="H327">
        <f>'Table-T'!H330</f>
        <v>-144</v>
      </c>
      <c r="I327">
        <f>'Table-T'!O330</f>
        <v>221.29834765432315</v>
      </c>
    </row>
    <row r="328" spans="2:9">
      <c r="B328" t="s">
        <v>544</v>
      </c>
      <c r="C328">
        <f>'Table-T'!C331</f>
        <v>-7965.4599999999837</v>
      </c>
      <c r="D328">
        <f>'Table-T'!D331</f>
        <v>-7733</v>
      </c>
      <c r="E328">
        <f>'Table-T'!E331</f>
        <v>-7733</v>
      </c>
      <c r="F328">
        <f>'Table-T'!F331</f>
        <v>-7837.6616075940283</v>
      </c>
      <c r="G328">
        <f>'Table-T'!G331</f>
        <v>-7626</v>
      </c>
      <c r="H328">
        <f>'Table-T'!H331</f>
        <v>-7726.1</v>
      </c>
      <c r="I328">
        <f>'Table-T'!O331</f>
        <v>-7908.9775784557942</v>
      </c>
    </row>
    <row r="329" spans="2:9">
      <c r="B329" t="s">
        <v>545</v>
      </c>
      <c r="C329">
        <f>'Table-T'!C332</f>
        <v>-627.18599999998196</v>
      </c>
      <c r="D329">
        <f>'Table-T'!D332</f>
        <v>0</v>
      </c>
      <c r="E329">
        <f>'Table-T'!E332</f>
        <v>0</v>
      </c>
      <c r="F329">
        <f>'Table-T'!F332</f>
        <v>-1654.9514186530334</v>
      </c>
      <c r="G329">
        <f>'Table-T'!G332</f>
        <v>-841</v>
      </c>
      <c r="H329">
        <f>'Table-T'!H332</f>
        <v>-1181</v>
      </c>
      <c r="I329">
        <f>'Table-T'!O332</f>
        <v>9.0949470177292824E-12</v>
      </c>
    </row>
    <row r="339" spans="2:9">
      <c r="B339">
        <f>'Table-T'!B335</f>
        <v>0</v>
      </c>
      <c r="C339">
        <f>'Table-T'!C335</f>
        <v>0</v>
      </c>
      <c r="D339">
        <f>'Table-T'!D335</f>
        <v>0</v>
      </c>
      <c r="E339">
        <f>'Table-T'!E335</f>
        <v>0</v>
      </c>
      <c r="F339">
        <f>'Table-T'!F335</f>
        <v>0</v>
      </c>
      <c r="G339">
        <f>'Table-T'!G335</f>
        <v>0</v>
      </c>
      <c r="H339">
        <f>'Table-T'!H335</f>
        <v>0</v>
      </c>
      <c r="I339">
        <f>'Table-T'!O335</f>
        <v>0</v>
      </c>
    </row>
    <row r="340" spans="2:9">
      <c r="B340" t="e">
        <f>'Table-T'!#REF!</f>
        <v>#REF!</v>
      </c>
      <c r="C340" t="e">
        <f>'Table-T'!#REF!</f>
        <v>#REF!</v>
      </c>
      <c r="D340" t="e">
        <f>'Table-T'!#REF!</f>
        <v>#REF!</v>
      </c>
      <c r="E340" t="e">
        <f>'Table-T'!#REF!</f>
        <v>#REF!</v>
      </c>
      <c r="F340" t="e">
        <f>'Table-T'!#REF!</f>
        <v>#REF!</v>
      </c>
      <c r="G340" t="e">
        <f>'Table-T'!#REF!</f>
        <v>#REF!</v>
      </c>
      <c r="H340" t="e">
        <f>'Table-T'!#REF!</f>
        <v>#REF!</v>
      </c>
      <c r="I340" t="e">
        <f>'Table-T'!#REF!</f>
        <v>#REF!</v>
      </c>
    </row>
    <row r="341" spans="2:9">
      <c r="B341" t="str">
        <f>'Table-T'!B336</f>
        <v>Table B16.5.2-25.  Delta Hourly Integrated Maximum and Minimum COP2</v>
      </c>
      <c r="C341">
        <f>'Table-T'!C336</f>
        <v>0</v>
      </c>
      <c r="D341">
        <f>'Table-T'!D336</f>
        <v>0</v>
      </c>
      <c r="E341">
        <f>'Table-T'!E336</f>
        <v>0</v>
      </c>
      <c r="F341">
        <f>'Table-T'!F336</f>
        <v>0</v>
      </c>
      <c r="G341">
        <f>'Table-T'!G336</f>
        <v>0</v>
      </c>
      <c r="H341">
        <f>'Table-T'!H336</f>
        <v>0</v>
      </c>
      <c r="I341">
        <f>'Table-T'!O336</f>
        <v>0</v>
      </c>
    </row>
    <row r="342" spans="2:9">
      <c r="B342" t="str">
        <f>'Table-T'!B337</f>
        <v>Maximum COP2</v>
      </c>
      <c r="C342">
        <f>'Table-T'!C337</f>
        <v>0</v>
      </c>
      <c r="D342">
        <f>'Table-T'!D337</f>
        <v>0</v>
      </c>
      <c r="E342">
        <f>'Table-T'!E337</f>
        <v>0</v>
      </c>
      <c r="F342">
        <f>'Table-T'!F337</f>
        <v>0</v>
      </c>
      <c r="G342">
        <f>'Table-T'!G337</f>
        <v>0</v>
      </c>
      <c r="H342">
        <f>'Table-T'!H337</f>
        <v>0</v>
      </c>
      <c r="I342">
        <f>'Table-T'!O337</f>
        <v>0</v>
      </c>
    </row>
    <row r="343" spans="2:9">
      <c r="B343">
        <f>'Table-T'!B338</f>
        <v>0</v>
      </c>
      <c r="C343" t="str">
        <f>'Table-T'!C338</f>
        <v>TRNSYS</v>
      </c>
      <c r="D343" t="str">
        <f>'Table-T'!D338</f>
        <v>DOE-2.2</v>
      </c>
      <c r="E343" t="str">
        <f>'Table-T'!E338</f>
        <v>DOE21E-E</v>
      </c>
      <c r="F343" t="str">
        <f>'Table-T'!F338</f>
        <v>EnergyPlus</v>
      </c>
      <c r="G343" t="str">
        <f>'Table-T'!G338</f>
        <v>CODYRUN</v>
      </c>
      <c r="H343" t="str">
        <f>'Table-T'!H338</f>
        <v>HOT3000</v>
      </c>
      <c r="I343" t="str">
        <f>'Table-T'!O338</f>
        <v>Tested Prg</v>
      </c>
    </row>
    <row r="344" spans="2:9">
      <c r="B344" t="str">
        <f>'Table-T'!B339</f>
        <v>Case</v>
      </c>
      <c r="C344" t="s">
        <v>434</v>
      </c>
      <c r="D344" t="s">
        <v>435</v>
      </c>
      <c r="E344" t="s">
        <v>438</v>
      </c>
      <c r="F344" t="s">
        <v>548</v>
      </c>
      <c r="G344" t="s">
        <v>436</v>
      </c>
      <c r="H344" t="s">
        <v>437</v>
      </c>
      <c r="I344" t="str">
        <f>'Table-T'!O338</f>
        <v>Tested Prg</v>
      </c>
    </row>
    <row r="345" spans="2:9">
      <c r="B345" t="s">
        <v>527</v>
      </c>
      <c r="C345">
        <f>'Table-T'!C340</f>
        <v>-2.503710504220269E-2</v>
      </c>
      <c r="D345">
        <f>'Table-T'!D340</f>
        <v>0.2719999999999998</v>
      </c>
      <c r="E345">
        <f>'Table-T'!E340</f>
        <v>0.27099999999999991</v>
      </c>
      <c r="F345">
        <f>'Table-T'!F340</f>
        <v>0.2477009090155784</v>
      </c>
      <c r="G345">
        <f>'Table-T'!G340</f>
        <v>0.25702934970804447</v>
      </c>
      <c r="H345">
        <f>'Table-T'!H340</f>
        <v>0.24000000000000021</v>
      </c>
      <c r="I345">
        <f>'Table-T'!O340</f>
        <v>0.36291455751361745</v>
      </c>
    </row>
    <row r="346" spans="2:9">
      <c r="B346" t="s">
        <v>528</v>
      </c>
      <c r="C346">
        <f>'Table-T'!C341</f>
        <v>0</v>
      </c>
      <c r="D346">
        <f>'Table-T'!D341</f>
        <v>1.2739999999999996</v>
      </c>
      <c r="E346">
        <f>'Table-T'!E341</f>
        <v>1.1099999999999994</v>
      </c>
      <c r="F346">
        <f>'Table-T'!F341</f>
        <v>1.4297918665007181E-2</v>
      </c>
      <c r="G346">
        <f>'Table-T'!G341</f>
        <v>7.2694012320202006E-2</v>
      </c>
      <c r="H346">
        <f>'Table-T'!H341</f>
        <v>0.5</v>
      </c>
      <c r="I346">
        <f>'Table-T'!O341</f>
        <v>8.2585174178078091E-2</v>
      </c>
    </row>
    <row r="347" spans="2:9">
      <c r="B347" t="s">
        <v>529</v>
      </c>
      <c r="C347">
        <f>'Table-T'!C342</f>
        <v>0</v>
      </c>
      <c r="D347">
        <f>'Table-T'!D342</f>
        <v>0.23999999999999977</v>
      </c>
      <c r="E347">
        <f>'Table-T'!E342</f>
        <v>1.7379999999999995</v>
      </c>
      <c r="F347">
        <f>'Table-T'!F342</f>
        <v>0.14626131959988165</v>
      </c>
      <c r="G347">
        <f>'Table-T'!G342</f>
        <v>0.25133541762216671</v>
      </c>
      <c r="H347">
        <f>'Table-T'!H342</f>
        <v>0.16999999999999993</v>
      </c>
      <c r="I347">
        <f>'Table-T'!O342</f>
        <v>7.8722564117080118E-2</v>
      </c>
    </row>
    <row r="348" spans="2:9">
      <c r="B348" t="s">
        <v>530</v>
      </c>
      <c r="C348">
        <f>'Table-T'!C343</f>
        <v>0</v>
      </c>
      <c r="D348">
        <f>'Table-T'!D343</f>
        <v>-1.0339999999999998</v>
      </c>
      <c r="E348">
        <f>'Table-T'!E343</f>
        <v>0.62800000000000011</v>
      </c>
      <c r="F348">
        <f>'Table-T'!F343</f>
        <v>0.13196340093487446</v>
      </c>
      <c r="G348">
        <f>'Table-T'!G343</f>
        <v>0.17864140530196471</v>
      </c>
      <c r="H348">
        <f>'Table-T'!H343</f>
        <v>-0.33000000000000007</v>
      </c>
      <c r="I348">
        <f>'Table-T'!O343</f>
        <v>-3.862610060997973E-3</v>
      </c>
    </row>
    <row r="349" spans="2:9">
      <c r="B349" t="s">
        <v>531</v>
      </c>
      <c r="C349">
        <f>'Table-T'!C344</f>
        <v>0</v>
      </c>
      <c r="D349">
        <f>'Table-T'!D344</f>
        <v>0.75200000000000022</v>
      </c>
      <c r="E349">
        <f>'Table-T'!E344</f>
        <v>1.4820000000000002</v>
      </c>
      <c r="F349">
        <f>'Table-T'!F344</f>
        <v>6.1376482014672717E-2</v>
      </c>
      <c r="G349">
        <f>'Table-T'!G344</f>
        <v>0.14655015781869229</v>
      </c>
      <c r="H349">
        <f>'Table-T'!H344</f>
        <v>7.0000000000000284E-2</v>
      </c>
      <c r="I349">
        <f>'Table-T'!O344</f>
        <v>6.2842273573386009E-2</v>
      </c>
    </row>
    <row r="350" spans="2:9">
      <c r="B350" t="s">
        <v>532</v>
      </c>
      <c r="C350">
        <f>'Table-T'!C345</f>
        <v>0</v>
      </c>
      <c r="D350">
        <f>'Table-T'!D345</f>
        <v>-0.51200000000000045</v>
      </c>
      <c r="E350">
        <f>'Table-T'!E345</f>
        <v>0.25599999999999934</v>
      </c>
      <c r="F350">
        <f>'Table-T'!F345</f>
        <v>8.4884837585208928E-2</v>
      </c>
      <c r="G350">
        <f>'Table-T'!G345</f>
        <v>0.10478525980347442</v>
      </c>
      <c r="H350">
        <f>'Table-T'!H345</f>
        <v>9.9999999999999645E-2</v>
      </c>
      <c r="I350">
        <f>'Table-T'!O345</f>
        <v>1.5880290543694109E-2</v>
      </c>
    </row>
    <row r="351" spans="2:9">
      <c r="B351" t="s">
        <v>533</v>
      </c>
      <c r="C351">
        <f>'Table-T'!C346</f>
        <v>0</v>
      </c>
      <c r="D351">
        <f>'Table-T'!D346</f>
        <v>1.9999999999999574E-2</v>
      </c>
      <c r="E351">
        <f>'Table-T'!E346</f>
        <v>5.9999999999997833E-3</v>
      </c>
      <c r="F351">
        <f>'Table-T'!F346</f>
        <v>0.63002364117033594</v>
      </c>
      <c r="G351">
        <f>'Table-T'!G346</f>
        <v>6.1488078409198899E-2</v>
      </c>
      <c r="H351">
        <f>'Table-T'!H346</f>
        <v>0</v>
      </c>
      <c r="I351">
        <f>'Table-T'!O346</f>
        <v>0.74126808947454581</v>
      </c>
    </row>
    <row r="352" spans="2:9">
      <c r="B352" t="s">
        <v>535</v>
      </c>
      <c r="C352">
        <f>'Table-T'!C347</f>
        <v>0.23262741822968813</v>
      </c>
      <c r="D352">
        <f>'Table-T'!D347</f>
        <v>0.55899999999999972</v>
      </c>
      <c r="E352">
        <f>'Table-T'!E347</f>
        <v>0.5699999999999994</v>
      </c>
      <c r="F352">
        <f>'Table-T'!F347</f>
        <v>0.53014395668865522</v>
      </c>
      <c r="G352">
        <f>'Table-T'!G347</f>
        <v>0.56139931610307636</v>
      </c>
      <c r="H352">
        <f>'Table-T'!H347</f>
        <v>0.5600000000000005</v>
      </c>
      <c r="I352">
        <f>'Table-T'!O347</f>
        <v>0.60911538715645452</v>
      </c>
    </row>
    <row r="353" spans="2:9">
      <c r="B353" t="s">
        <v>536</v>
      </c>
      <c r="C353">
        <f>'Table-T'!C348</f>
        <v>-9.1397944443967205E-2</v>
      </c>
      <c r="D353">
        <f>'Table-T'!D348</f>
        <v>0.21899999999999986</v>
      </c>
      <c r="E353">
        <f>'Table-T'!E348</f>
        <v>0.91899999999999959</v>
      </c>
      <c r="F353">
        <f>'Table-T'!F348</f>
        <v>0.14624739507340045</v>
      </c>
      <c r="G353">
        <f>'Table-T'!G348</f>
        <v>0</v>
      </c>
      <c r="H353">
        <f>'Table-T'!H348</f>
        <v>0.16999999999999993</v>
      </c>
      <c r="I353">
        <f>'Table-T'!O348</f>
        <v>7.0740980693104305E-2</v>
      </c>
    </row>
    <row r="354" spans="2:9">
      <c r="B354" t="s">
        <v>537</v>
      </c>
      <c r="C354">
        <f>'Table-T'!C349</f>
        <v>-0.28042792095087998</v>
      </c>
      <c r="D354">
        <f>'Table-T'!D349</f>
        <v>3.3999999999999808E-2</v>
      </c>
      <c r="E354">
        <f>'Table-T'!E349</f>
        <v>-2.0000000000002238E-3</v>
      </c>
      <c r="F354">
        <f>'Table-T'!F349</f>
        <v>0</v>
      </c>
      <c r="G354">
        <f>'Table-T'!G349</f>
        <v>0</v>
      </c>
      <c r="H354">
        <f>'Table-T'!H349</f>
        <v>-4.0000000000000036E-2</v>
      </c>
      <c r="I354">
        <f>'Table-T'!O349</f>
        <v>0</v>
      </c>
    </row>
    <row r="355" spans="2:9">
      <c r="B355" t="s">
        <v>538</v>
      </c>
      <c r="C355">
        <f>'Table-T'!C350</f>
        <v>-0.38704909834862278</v>
      </c>
      <c r="D355">
        <f>'Table-T'!D350</f>
        <v>-6.2000000000000277E-2</v>
      </c>
      <c r="E355">
        <f>'Table-T'!E350</f>
        <v>-9.8000000000000309E-2</v>
      </c>
      <c r="F355">
        <f>'Table-T'!F350</f>
        <v>-0.10384494611625517</v>
      </c>
      <c r="G355">
        <f>'Table-T'!G350</f>
        <v>0</v>
      </c>
      <c r="H355">
        <f>'Table-T'!H350</f>
        <v>6.0000000000000053E-2</v>
      </c>
      <c r="I355">
        <f>'Table-T'!O350</f>
        <v>0</v>
      </c>
    </row>
    <row r="356" spans="2:9">
      <c r="B356" t="s">
        <v>539</v>
      </c>
      <c r="C356">
        <f>'Table-T'!C351</f>
        <v>-0.38704909834862278</v>
      </c>
      <c r="D356">
        <f>'Table-T'!D351</f>
        <v>-6.4000000000000057E-2</v>
      </c>
      <c r="E356">
        <f>'Table-T'!E351</f>
        <v>-9.8000000000000309E-2</v>
      </c>
      <c r="F356">
        <f>'Table-T'!F351</f>
        <v>-0.13252696337398362</v>
      </c>
      <c r="G356">
        <f>'Table-T'!G351</f>
        <v>0</v>
      </c>
      <c r="H356">
        <f>'Table-T'!H351</f>
        <v>5.0000000000000266E-2</v>
      </c>
      <c r="I356">
        <f>'Table-T'!O351</f>
        <v>-0.21300494580611584</v>
      </c>
    </row>
    <row r="357" spans="2:9">
      <c r="B357" t="s">
        <v>540</v>
      </c>
      <c r="C357">
        <f>'Table-T'!C352</f>
        <v>-0.28486266604066124</v>
      </c>
      <c r="D357">
        <f>'Table-T'!D352</f>
        <v>-9.5000000000000195E-2</v>
      </c>
      <c r="E357">
        <f>'Table-T'!E352</f>
        <v>-9.8000000000000309E-2</v>
      </c>
      <c r="F357">
        <f>'Table-T'!F352</f>
        <v>-0.12337825841886607</v>
      </c>
      <c r="G357">
        <f>'Table-T'!G352</f>
        <v>0</v>
      </c>
      <c r="H357">
        <f>'Table-T'!H352</f>
        <v>-6.999999999999984E-2</v>
      </c>
      <c r="I357">
        <f>'Table-T'!O352</f>
        <v>-0.21300494580612117</v>
      </c>
    </row>
    <row r="358" spans="2:9">
      <c r="B358" t="s">
        <v>546</v>
      </c>
      <c r="C358">
        <f>'Table-T'!C353</f>
        <v>0.10680263386901867</v>
      </c>
      <c r="D358">
        <f>'Table-T'!D353</f>
        <v>3.4979999999999998</v>
      </c>
      <c r="E358">
        <f>'Table-T'!E353</f>
        <v>1.444</v>
      </c>
      <c r="F358">
        <f>'Table-T'!F353</f>
        <v>0.27275600982229342</v>
      </c>
      <c r="G358">
        <f>'Table-T'!G353</f>
        <v>0.31401119721875537</v>
      </c>
      <c r="H358">
        <f>'Table-T'!H353</f>
        <v>0.25999999999999979</v>
      </c>
      <c r="I358">
        <f>'Table-T'!O353</f>
        <v>0.60181656205638046</v>
      </c>
    </row>
    <row r="359" spans="2:9">
      <c r="B359" t="s">
        <v>547</v>
      </c>
      <c r="C359">
        <f>'Table-T'!C354</f>
        <v>0.41740162823860505</v>
      </c>
      <c r="D359">
        <f>'Table-T'!D354</f>
        <v>0</v>
      </c>
      <c r="E359">
        <f>'Table-T'!E354</f>
        <v>0</v>
      </c>
      <c r="F359">
        <f>'Table-T'!F354</f>
        <v>0.48668875334522799</v>
      </c>
      <c r="G359">
        <f>'Table-T'!G354</f>
        <v>0.50496243692161258</v>
      </c>
      <c r="H359">
        <f>'Table-T'!H354</f>
        <v>0.39000000000000057</v>
      </c>
      <c r="I359">
        <f>'Table-T'!O354</f>
        <v>0.3737214574211043</v>
      </c>
    </row>
    <row r="360" spans="2:9">
      <c r="B360" t="s">
        <v>543</v>
      </c>
      <c r="C360">
        <f>'Table-T'!C355</f>
        <v>0.90401996268755447</v>
      </c>
      <c r="D360">
        <f>'Table-T'!D355</f>
        <v>1.4290000000000003</v>
      </c>
      <c r="E360">
        <f>'Table-T'!E355</f>
        <v>1.3789999999999996</v>
      </c>
      <c r="F360">
        <f>'Table-T'!F355</f>
        <v>0.76636004188282536</v>
      </c>
      <c r="G360">
        <f>'Table-T'!G355</f>
        <v>0.8363252567480095</v>
      </c>
      <c r="H360">
        <f>'Table-T'!H355</f>
        <v>0.5600000000000005</v>
      </c>
      <c r="I360">
        <f>'Table-T'!O355</f>
        <v>0.90966360452095163</v>
      </c>
    </row>
    <row r="361" spans="2:9">
      <c r="B361" t="s">
        <v>544</v>
      </c>
      <c r="C361">
        <f>'Table-T'!C356</f>
        <v>-0.26906792864342766</v>
      </c>
      <c r="D361">
        <f>'Table-T'!D356</f>
        <v>-3.3860000000000001</v>
      </c>
      <c r="E361">
        <f>'Table-T'!E356</f>
        <v>-1.4510000000000001</v>
      </c>
      <c r="F361">
        <f>'Table-T'!F356</f>
        <v>-0.27295684497387152</v>
      </c>
      <c r="G361">
        <f>'Table-T'!G356</f>
        <v>-0.34457714151234953</v>
      </c>
      <c r="H361">
        <f>'Table-T'!H356</f>
        <v>-0.25999999999999979</v>
      </c>
      <c r="I361">
        <f>'Table-T'!O356</f>
        <v>-0.42060282568976159</v>
      </c>
    </row>
    <row r="362" spans="2:9">
      <c r="B362" t="s">
        <v>545</v>
      </c>
      <c r="C362">
        <f>'Table-T'!C357</f>
        <v>0.79447541603758243</v>
      </c>
      <c r="D362">
        <f>'Table-T'!D357</f>
        <v>0.81900000000000039</v>
      </c>
      <c r="E362">
        <f>'Table-T'!E357</f>
        <v>0.97299999999999986</v>
      </c>
      <c r="F362">
        <f>'Table-T'!F357</f>
        <v>0.47021239000479165</v>
      </c>
      <c r="G362">
        <f>'Table-T'!G357</f>
        <v>0.48982188295165363</v>
      </c>
      <c r="H362">
        <f>'Table-T'!H357</f>
        <v>0.48</v>
      </c>
      <c r="I362">
        <f>'Table-T'!O357</f>
        <v>0.7005685542571598</v>
      </c>
    </row>
    <row r="363" spans="2:9">
      <c r="B363" t="str">
        <f>'Table-T'!B358</f>
        <v>Minimum COP2</v>
      </c>
      <c r="C363">
        <f>'Table-T'!C358</f>
        <v>0</v>
      </c>
      <c r="D363">
        <f>'Table-T'!D358</f>
        <v>0</v>
      </c>
      <c r="E363">
        <f>'Table-T'!E358</f>
        <v>0</v>
      </c>
      <c r="F363">
        <f>'Table-T'!F358</f>
        <v>0</v>
      </c>
      <c r="G363">
        <f>'Table-T'!G358</f>
        <v>0</v>
      </c>
      <c r="H363">
        <f>'Table-T'!H358</f>
        <v>0</v>
      </c>
      <c r="I363">
        <f>'Table-T'!O358</f>
        <v>0</v>
      </c>
    </row>
    <row r="364" spans="2:9">
      <c r="B364">
        <f>'Table-T'!B359</f>
        <v>0</v>
      </c>
      <c r="C364" t="str">
        <f>'Table-T'!C359</f>
        <v>TRNSYS</v>
      </c>
      <c r="D364" t="str">
        <f>'Table-T'!D359</f>
        <v>DOE-2.2</v>
      </c>
      <c r="E364" t="str">
        <f>'Table-T'!E359</f>
        <v>DOE21E-E</v>
      </c>
      <c r="F364" t="str">
        <f>'Table-T'!F359</f>
        <v>EnergyPlus</v>
      </c>
      <c r="G364" t="str">
        <f>'Table-T'!G359</f>
        <v>CODYRUN</v>
      </c>
      <c r="H364" t="str">
        <f>'Table-T'!H359</f>
        <v>HOT3000</v>
      </c>
      <c r="I364" t="str">
        <f>'Table-T'!O359</f>
        <v>Tested Prg</v>
      </c>
    </row>
    <row r="365" spans="2:9">
      <c r="B365" t="str">
        <f>'Table-T'!B360</f>
        <v>Case</v>
      </c>
      <c r="C365" t="s">
        <v>434</v>
      </c>
      <c r="D365" t="s">
        <v>435</v>
      </c>
      <c r="E365" t="s">
        <v>438</v>
      </c>
      <c r="F365" t="s">
        <v>548</v>
      </c>
      <c r="G365" t="s">
        <v>436</v>
      </c>
      <c r="H365" t="s">
        <v>437</v>
      </c>
      <c r="I365" t="str">
        <f>'Table-T'!O359</f>
        <v>Tested Prg</v>
      </c>
    </row>
    <row r="366" spans="2:9">
      <c r="B366" t="s">
        <v>527</v>
      </c>
      <c r="C366">
        <f>'Table-T'!C361</f>
        <v>7.2168953545786341E-2</v>
      </c>
      <c r="D366">
        <f>'Table-T'!D361</f>
        <v>5.2000000000000046E-2</v>
      </c>
      <c r="E366">
        <f>'Table-T'!E361</f>
        <v>4.9999999999999822E-2</v>
      </c>
      <c r="F366">
        <f>'Table-T'!F361</f>
        <v>0.11112912837364997</v>
      </c>
      <c r="G366">
        <f>'Table-T'!G361</f>
        <v>8.7015424049905921E-2</v>
      </c>
      <c r="H366">
        <f>'Table-T'!H361</f>
        <v>6.0000000000000053E-2</v>
      </c>
      <c r="I366">
        <f>'Table-T'!O361</f>
        <v>9.2696673138836783E-2</v>
      </c>
    </row>
    <row r="367" spans="2:9">
      <c r="B367" t="s">
        <v>528</v>
      </c>
      <c r="C367">
        <f>'Table-T'!C362</f>
        <v>3.2137147461959614E-2</v>
      </c>
      <c r="D367">
        <f>'Table-T'!D362</f>
        <v>3.0000000000001137E-3</v>
      </c>
      <c r="E367">
        <f>'Table-T'!E362</f>
        <v>4.0000000000000036E-3</v>
      </c>
      <c r="F367">
        <f>'Table-T'!F362</f>
        <v>5.9983747791654274E-2</v>
      </c>
      <c r="G367">
        <f>'Table-T'!G362</f>
        <v>2.8893343731450472E-2</v>
      </c>
      <c r="H367">
        <f>'Table-T'!H362</f>
        <v>2.0000000000000018E-2</v>
      </c>
      <c r="I367">
        <f>'Table-T'!O362</f>
        <v>4.865774180337068E-2</v>
      </c>
    </row>
    <row r="368" spans="2:9">
      <c r="B368" t="s">
        <v>529</v>
      </c>
      <c r="C368">
        <f>'Table-T'!C363</f>
        <v>3.2137147461959614E-2</v>
      </c>
      <c r="D368">
        <f>'Table-T'!D363</f>
        <v>0</v>
      </c>
      <c r="E368">
        <f>'Table-T'!E363</f>
        <v>0</v>
      </c>
      <c r="F368">
        <f>'Table-T'!F363</f>
        <v>6.2559303135176325E-2</v>
      </c>
      <c r="G368">
        <f>'Table-T'!G363</f>
        <v>3.7696176579154805E-2</v>
      </c>
      <c r="H368">
        <f>'Table-T'!H363</f>
        <v>2.9999999999999805E-2</v>
      </c>
      <c r="I368">
        <f>'Table-T'!O363</f>
        <v>1.513758907728624E-2</v>
      </c>
    </row>
    <row r="369" spans="2:9">
      <c r="B369" t="s">
        <v>530</v>
      </c>
      <c r="C369">
        <f>'Table-T'!C364</f>
        <v>0</v>
      </c>
      <c r="D369">
        <f>'Table-T'!D364</f>
        <v>-3.0000000000001137E-3</v>
      </c>
      <c r="E369">
        <f>'Table-T'!E364</f>
        <v>-4.0000000000000036E-3</v>
      </c>
      <c r="F369">
        <f>'Table-T'!F364</f>
        <v>2.5755553435220513E-3</v>
      </c>
      <c r="G369">
        <f>'Table-T'!G364</f>
        <v>8.8028328477043338E-3</v>
      </c>
      <c r="H369">
        <f>'Table-T'!H364</f>
        <v>9.9999999999997868E-3</v>
      </c>
      <c r="I369">
        <f>'Table-T'!O364</f>
        <v>-3.352015272608444E-2</v>
      </c>
    </row>
    <row r="370" spans="2:9">
      <c r="B370" t="s">
        <v>531</v>
      </c>
      <c r="C370">
        <f>'Table-T'!C365</f>
        <v>3.2137147461959614E-2</v>
      </c>
      <c r="D370">
        <f>'Table-T'!D365</f>
        <v>0</v>
      </c>
      <c r="E370">
        <f>'Table-T'!E365</f>
        <v>0</v>
      </c>
      <c r="F370">
        <f>'Table-T'!F365</f>
        <v>6.2559303135176325E-2</v>
      </c>
      <c r="G370">
        <f>'Table-T'!G365</f>
        <v>3.7696176579154805E-2</v>
      </c>
      <c r="H370">
        <f>'Table-T'!H365</f>
        <v>2.9999999999999805E-2</v>
      </c>
      <c r="I370">
        <f>'Table-T'!O365</f>
        <v>1.4372454291234238E-2</v>
      </c>
    </row>
    <row r="371" spans="2:9">
      <c r="B371" t="s">
        <v>532</v>
      </c>
      <c r="C371">
        <f>'Table-T'!C366</f>
        <v>0</v>
      </c>
      <c r="D371">
        <f>'Table-T'!D366</f>
        <v>0</v>
      </c>
      <c r="E371">
        <f>'Table-T'!E366</f>
        <v>0</v>
      </c>
      <c r="F371">
        <f>'Table-T'!F366</f>
        <v>0</v>
      </c>
      <c r="G371">
        <f>'Table-T'!G366</f>
        <v>0</v>
      </c>
      <c r="H371">
        <f>'Table-T'!H366</f>
        <v>0</v>
      </c>
      <c r="I371">
        <f>'Table-T'!O366</f>
        <v>7.6513478605200191E-4</v>
      </c>
    </row>
    <row r="372" spans="2:9">
      <c r="B372" t="s">
        <v>533</v>
      </c>
      <c r="C372">
        <f>'Table-T'!C367</f>
        <v>-2.6371945346084225E-3</v>
      </c>
      <c r="D372">
        <f>'Table-T'!D367</f>
        <v>0</v>
      </c>
      <c r="E372">
        <f>'Table-T'!E367</f>
        <v>0</v>
      </c>
      <c r="F372">
        <f>'Table-T'!F367</f>
        <v>-4.2544358791474224E-7</v>
      </c>
      <c r="G372">
        <f>'Table-T'!G367</f>
        <v>2.7963113494866576E-4</v>
      </c>
      <c r="H372">
        <f>'Table-T'!H367</f>
        <v>0</v>
      </c>
      <c r="I372">
        <f>'Table-T'!O367</f>
        <v>4.5186737329672155E-7</v>
      </c>
    </row>
    <row r="373" spans="2:9">
      <c r="B373" t="s">
        <v>535</v>
      </c>
      <c r="C373">
        <f>'Table-T'!C368</f>
        <v>3.2137147461959614E-2</v>
      </c>
      <c r="D373">
        <f>'Table-T'!D368</f>
        <v>9.9999999999988987E-4</v>
      </c>
      <c r="E373">
        <f>'Table-T'!E368</f>
        <v>0</v>
      </c>
      <c r="F373">
        <f>'Table-T'!F368</f>
        <v>6.2561251798623818E-2</v>
      </c>
      <c r="G373">
        <f>'Table-T'!G368</f>
        <v>3.7696176579154805E-2</v>
      </c>
      <c r="H373">
        <f>'Table-T'!H368</f>
        <v>2.9999999999999805E-2</v>
      </c>
      <c r="I373">
        <f>'Table-T'!O368</f>
        <v>5.4142163219800032E-2</v>
      </c>
    </row>
    <row r="374" spans="2:9">
      <c r="B374" t="s">
        <v>536</v>
      </c>
      <c r="C374">
        <f>'Table-T'!C369</f>
        <v>-1.1154911313208782E-2</v>
      </c>
      <c r="D374">
        <f>'Table-T'!D369</f>
        <v>-6.4000000000000057E-2</v>
      </c>
      <c r="E374">
        <f>'Table-T'!E369</f>
        <v>-6.6000000000000281E-2</v>
      </c>
      <c r="F374">
        <f>'Table-T'!F369</f>
        <v>-3.9918446681497244E-7</v>
      </c>
      <c r="G374">
        <f>'Table-T'!G369</f>
        <v>0</v>
      </c>
      <c r="H374">
        <f>'Table-T'!H369</f>
        <v>0</v>
      </c>
      <c r="I374">
        <f>'Table-T'!O369</f>
        <v>-1.4214277666013686E-7</v>
      </c>
    </row>
    <row r="375" spans="2:9">
      <c r="B375" t="s">
        <v>537</v>
      </c>
      <c r="C375">
        <f>'Table-T'!C370</f>
        <v>-7.2339227856548227E-3</v>
      </c>
      <c r="D375">
        <f>'Table-T'!D370</f>
        <v>0</v>
      </c>
      <c r="E375">
        <f>'Table-T'!E370</f>
        <v>0</v>
      </c>
      <c r="F375">
        <f>'Table-T'!F370</f>
        <v>0</v>
      </c>
      <c r="G375">
        <f>'Table-T'!G370</f>
        <v>0</v>
      </c>
      <c r="H375">
        <f>'Table-T'!H370</f>
        <v>0</v>
      </c>
      <c r="I375">
        <f>'Table-T'!O370</f>
        <v>0</v>
      </c>
    </row>
    <row r="376" spans="2:9">
      <c r="B376" t="s">
        <v>538</v>
      </c>
      <c r="C376">
        <f>'Table-T'!C371</f>
        <v>0</v>
      </c>
      <c r="D376">
        <f>'Table-T'!D371</f>
        <v>0</v>
      </c>
      <c r="E376">
        <f>'Table-T'!E371</f>
        <v>0</v>
      </c>
      <c r="F376">
        <f>'Table-T'!F371</f>
        <v>0</v>
      </c>
      <c r="G376">
        <f>'Table-T'!G371</f>
        <v>0</v>
      </c>
      <c r="H376">
        <f>'Table-T'!H371</f>
        <v>0</v>
      </c>
      <c r="I376">
        <f>'Table-T'!O371</f>
        <v>0</v>
      </c>
    </row>
    <row r="377" spans="2:9">
      <c r="B377" t="s">
        <v>539</v>
      </c>
      <c r="C377">
        <f>'Table-T'!C372</f>
        <v>-2.1928500576346988E-2</v>
      </c>
      <c r="D377">
        <f>'Table-T'!D372</f>
        <v>-6.4000000000000057E-2</v>
      </c>
      <c r="E377">
        <f>'Table-T'!E372</f>
        <v>-6.6000000000000281E-2</v>
      </c>
      <c r="F377">
        <f>'Table-T'!F372</f>
        <v>0</v>
      </c>
      <c r="G377">
        <f>'Table-T'!G372</f>
        <v>0</v>
      </c>
      <c r="H377">
        <f>'Table-T'!H372</f>
        <v>0</v>
      </c>
      <c r="I377">
        <f>'Table-T'!O372</f>
        <v>-3.9968028886505635E-15</v>
      </c>
    </row>
    <row r="378" spans="2:9">
      <c r="B378" t="s">
        <v>540</v>
      </c>
      <c r="C378">
        <f>'Table-T'!C373</f>
        <v>-1.0584563811382619E-2</v>
      </c>
      <c r="D378">
        <f>'Table-T'!D373</f>
        <v>-6.4000000000000057E-2</v>
      </c>
      <c r="E378">
        <f>'Table-T'!E373</f>
        <v>-6.6000000000000281E-2</v>
      </c>
      <c r="F378">
        <f>'Table-T'!F373</f>
        <v>-4.8849813083506888E-15</v>
      </c>
      <c r="G378">
        <f>'Table-T'!G373</f>
        <v>0</v>
      </c>
      <c r="H378">
        <f>'Table-T'!H373</f>
        <v>0</v>
      </c>
      <c r="I378">
        <f>'Table-T'!O373</f>
        <v>2.6645352591003757E-15</v>
      </c>
    </row>
    <row r="379" spans="2:9">
      <c r="B379" t="s">
        <v>546</v>
      </c>
      <c r="C379">
        <f>'Table-T'!C374</f>
        <v>-0.1078688539372723</v>
      </c>
      <c r="D379">
        <f>'Table-T'!D374</f>
        <v>-0.10499999999999998</v>
      </c>
      <c r="E379">
        <f>'Table-T'!E374</f>
        <v>-0.14900000000000002</v>
      </c>
      <c r="F379">
        <f>'Table-T'!F374</f>
        <v>-7.6073499018862289E-2</v>
      </c>
      <c r="G379">
        <f>'Table-T'!G374</f>
        <v>-0.11916499482050069</v>
      </c>
      <c r="H379">
        <f>'Table-T'!H374</f>
        <v>-0.10000000000000009</v>
      </c>
      <c r="I379">
        <f>'Table-T'!O374</f>
        <v>-7.9677410471484578E-2</v>
      </c>
    </row>
    <row r="380" spans="2:9">
      <c r="B380" t="s">
        <v>547</v>
      </c>
      <c r="C380">
        <f>'Table-T'!C375</f>
        <v>0.20276147008734036</v>
      </c>
      <c r="D380">
        <f>'Table-T'!D375</f>
        <v>0.12400000000000011</v>
      </c>
      <c r="E380">
        <f>'Table-T'!E375</f>
        <v>0</v>
      </c>
      <c r="F380">
        <f>'Table-T'!F375</f>
        <v>0.15983253248223228</v>
      </c>
      <c r="G380">
        <f>'Table-T'!G375</f>
        <v>0.21527193535405598</v>
      </c>
      <c r="H380">
        <f>'Table-T'!H375</f>
        <v>0.18999999999999995</v>
      </c>
      <c r="I380">
        <f>'Table-T'!O375</f>
        <v>0.29067742116158746</v>
      </c>
    </row>
    <row r="381" spans="2:9">
      <c r="B381" t="s">
        <v>543</v>
      </c>
      <c r="C381">
        <f>'Table-T'!C376</f>
        <v>0.46938675252422701</v>
      </c>
      <c r="D381">
        <f>'Table-T'!D376</f>
        <v>0.47599999999999998</v>
      </c>
      <c r="E381">
        <f>'Table-T'!E376</f>
        <v>0.41999999999999993</v>
      </c>
      <c r="F381">
        <f>'Table-T'!F376</f>
        <v>0.40795424130675428</v>
      </c>
      <c r="G381">
        <f>'Table-T'!G376</f>
        <v>0.56074008550788701</v>
      </c>
      <c r="H381">
        <f>'Table-T'!H376</f>
        <v>0.42999999999999972</v>
      </c>
      <c r="I381">
        <f>'Table-T'!O376</f>
        <v>0.47145091621239432</v>
      </c>
    </row>
    <row r="382" spans="2:9">
      <c r="B382" t="s">
        <v>544</v>
      </c>
      <c r="C382">
        <f>'Table-T'!C377</f>
        <v>-0.18393149263882336</v>
      </c>
      <c r="D382">
        <f>'Table-T'!D377</f>
        <v>-0.19799999999999995</v>
      </c>
      <c r="E382">
        <f>'Table-T'!E377</f>
        <v>-0.15399999999999991</v>
      </c>
      <c r="F382">
        <f>'Table-T'!F377</f>
        <v>-0.17349813591500096</v>
      </c>
      <c r="G382">
        <f>'Table-T'!G377</f>
        <v>-0.19318171278046226</v>
      </c>
      <c r="H382">
        <f>'Table-T'!H377</f>
        <v>-0.18999999999999995</v>
      </c>
      <c r="I382">
        <f>'Table-T'!O377</f>
        <v>-0.25116033811716942</v>
      </c>
    </row>
    <row r="383" spans="2:9">
      <c r="B383" t="s">
        <v>545</v>
      </c>
      <c r="C383">
        <f>'Table-T'!C378</f>
        <v>0.4794993906284315</v>
      </c>
      <c r="D383">
        <f>'Table-T'!D378</f>
        <v>0.45900000000000007</v>
      </c>
      <c r="E383">
        <f>'Table-T'!E378</f>
        <v>0.45999999999999996</v>
      </c>
      <c r="F383">
        <f>'Table-T'!F378</f>
        <v>0.27714499646132618</v>
      </c>
      <c r="G383">
        <f>'Table-T'!G378</f>
        <v>0.54916352304412008</v>
      </c>
      <c r="H383">
        <f>'Table-T'!H378</f>
        <v>0.44000000000000039</v>
      </c>
      <c r="I383">
        <f>'Table-T'!O378</f>
        <v>0.33790653931394976</v>
      </c>
    </row>
    <row r="386" spans="2:9">
      <c r="B386" t="str">
        <f>'Table-T'!B381</f>
        <v>Table B16.5.2-26.  Delta Hourly Integrated Maximum and Minimum IDB</v>
      </c>
      <c r="C386">
        <f>'Table-T'!C381</f>
        <v>0</v>
      </c>
      <c r="D386">
        <f>'Table-T'!D381</f>
        <v>0</v>
      </c>
      <c r="E386">
        <f>'Table-T'!E381</f>
        <v>0</v>
      </c>
      <c r="F386">
        <f>'Table-T'!F381</f>
        <v>0</v>
      </c>
      <c r="G386">
        <f>'Table-T'!G381</f>
        <v>0</v>
      </c>
      <c r="H386">
        <f>'Table-T'!H381</f>
        <v>0</v>
      </c>
      <c r="I386">
        <f>'Table-T'!O381</f>
        <v>0</v>
      </c>
    </row>
    <row r="387" spans="2:9">
      <c r="B387" t="str">
        <f>'Table-T'!B382</f>
        <v>Maximum IDB (°C)</v>
      </c>
      <c r="C387">
        <f>'Table-T'!C382</f>
        <v>0</v>
      </c>
      <c r="D387">
        <f>'Table-T'!D382</f>
        <v>0</v>
      </c>
      <c r="E387">
        <f>'Table-T'!E382</f>
        <v>0</v>
      </c>
      <c r="F387">
        <f>'Table-T'!F382</f>
        <v>0</v>
      </c>
      <c r="G387">
        <f>'Table-T'!G382</f>
        <v>0</v>
      </c>
      <c r="H387">
        <f>'Table-T'!H382</f>
        <v>0</v>
      </c>
      <c r="I387">
        <f>'Table-T'!O382</f>
        <v>0</v>
      </c>
    </row>
    <row r="388" spans="2:9">
      <c r="B388">
        <f>'Table-T'!B383</f>
        <v>0</v>
      </c>
      <c r="C388" t="str">
        <f>'Table-T'!C383</f>
        <v>TRNSYS</v>
      </c>
      <c r="D388" t="str">
        <f>'Table-T'!D383</f>
        <v>DOE-2.2</v>
      </c>
      <c r="E388" t="str">
        <f>'Table-T'!E383</f>
        <v>DOE21E-E</v>
      </c>
      <c r="F388" t="str">
        <f>'Table-T'!F383</f>
        <v>EnergyPlus</v>
      </c>
      <c r="G388" t="str">
        <f>'Table-T'!G383</f>
        <v>CODYRUN</v>
      </c>
      <c r="H388" t="str">
        <f>'Table-T'!H383</f>
        <v>HOT3000</v>
      </c>
      <c r="I388" t="str">
        <f>'Table-T'!O383</f>
        <v>Tested Prg</v>
      </c>
    </row>
    <row r="389" spans="2:9">
      <c r="B389" t="str">
        <f>'Table-T'!B384</f>
        <v>Case</v>
      </c>
      <c r="C389" t="s">
        <v>434</v>
      </c>
      <c r="D389" t="s">
        <v>435</v>
      </c>
      <c r="E389" t="s">
        <v>438</v>
      </c>
      <c r="F389" t="s">
        <v>548</v>
      </c>
      <c r="G389" t="s">
        <v>436</v>
      </c>
      <c r="H389" t="s">
        <v>437</v>
      </c>
      <c r="I389" t="str">
        <f>'Table-T'!O383</f>
        <v>Tested Prg</v>
      </c>
    </row>
    <row r="390" spans="2:9">
      <c r="B390" t="s">
        <v>527</v>
      </c>
      <c r="C390">
        <f>'Table-T'!C385</f>
        <v>0.87790000000000035</v>
      </c>
      <c r="D390">
        <f>'Table-T'!D385</f>
        <v>1.7800000000000011</v>
      </c>
      <c r="E390">
        <f>'Table-T'!E385</f>
        <v>1.6099999999999994</v>
      </c>
      <c r="F390">
        <f>'Table-T'!F385</f>
        <v>1.4721983315208007</v>
      </c>
      <c r="G390">
        <f>'Table-T'!G385</f>
        <v>1.5700000000000003</v>
      </c>
      <c r="H390">
        <f>'Table-T'!H385</f>
        <v>1</v>
      </c>
      <c r="I390">
        <f>'Table-T'!O385</f>
        <v>1.5539625566507063</v>
      </c>
    </row>
    <row r="391" spans="2:9">
      <c r="B391" t="s">
        <v>528</v>
      </c>
      <c r="C391">
        <f>'Table-T'!C386</f>
        <v>6.160499999999999</v>
      </c>
      <c r="D391">
        <f>'Table-T'!D386</f>
        <v>6.5</v>
      </c>
      <c r="E391">
        <f>'Table-T'!E386</f>
        <v>6.3900000000000006</v>
      </c>
      <c r="F391">
        <f>'Table-T'!F386</f>
        <v>6.7064552668910977</v>
      </c>
      <c r="G391">
        <f>'Table-T'!G386</f>
        <v>7.27</v>
      </c>
      <c r="H391">
        <f>'Table-T'!H386</f>
        <v>5.4599999999999973</v>
      </c>
      <c r="I391">
        <f>'Table-T'!O386</f>
        <v>6.8403753103010025</v>
      </c>
    </row>
    <row r="392" spans="2:9">
      <c r="B392" t="s">
        <v>529</v>
      </c>
      <c r="C392">
        <f>'Table-T'!C387</f>
        <v>6.0322000000000031</v>
      </c>
      <c r="D392">
        <f>'Table-T'!D387</f>
        <v>6.6099999999999994</v>
      </c>
      <c r="E392">
        <f>'Table-T'!E387</f>
        <v>6.8900000000000006</v>
      </c>
      <c r="F392">
        <f>'Table-T'!F387</f>
        <v>6.0661707687332012</v>
      </c>
      <c r="G392">
        <f>'Table-T'!G387</f>
        <v>6.8499999999999979</v>
      </c>
      <c r="H392">
        <f>'Table-T'!H387</f>
        <v>5.1099999999999994</v>
      </c>
      <c r="I392">
        <f>'Table-T'!O387</f>
        <v>6.4931661569730359</v>
      </c>
    </row>
    <row r="393" spans="2:9">
      <c r="B393" t="s">
        <v>530</v>
      </c>
      <c r="C393">
        <f>'Table-T'!C388</f>
        <v>-0.12829999999999586</v>
      </c>
      <c r="D393">
        <f>'Table-T'!D388</f>
        <v>0.10999999999999943</v>
      </c>
      <c r="E393">
        <f>'Table-T'!E388</f>
        <v>0.5</v>
      </c>
      <c r="F393">
        <f>'Table-T'!F388</f>
        <v>-0.64028449815789656</v>
      </c>
      <c r="G393">
        <f>'Table-T'!G388</f>
        <v>-0.42000000000000171</v>
      </c>
      <c r="H393">
        <f>'Table-T'!H388</f>
        <v>-0.34999999999999787</v>
      </c>
      <c r="I393">
        <f>'Table-T'!O388</f>
        <v>-0.34720915332796665</v>
      </c>
    </row>
    <row r="394" spans="2:9">
      <c r="B394" t="s">
        <v>531</v>
      </c>
      <c r="C394">
        <f>'Table-T'!C389</f>
        <v>6.1067000000000036</v>
      </c>
      <c r="D394">
        <f>'Table-T'!D389</f>
        <v>6.5</v>
      </c>
      <c r="E394">
        <f>'Table-T'!E389</f>
        <v>6.4499999999999993</v>
      </c>
      <c r="F394">
        <f>'Table-T'!F389</f>
        <v>6.4952678109277002</v>
      </c>
      <c r="G394">
        <f>'Table-T'!G389</f>
        <v>7.0999999999999979</v>
      </c>
      <c r="H394">
        <f>'Table-T'!H389</f>
        <v>5.389999999999997</v>
      </c>
      <c r="I394">
        <f>'Table-T'!O389</f>
        <v>7.5602470949561571</v>
      </c>
    </row>
    <row r="395" spans="2:9">
      <c r="B395" t="s">
        <v>532</v>
      </c>
      <c r="C395">
        <f>'Table-T'!C390</f>
        <v>-7.4500000000000455E-2</v>
      </c>
      <c r="D395">
        <f>'Table-T'!D390</f>
        <v>0.10999999999999943</v>
      </c>
      <c r="E395">
        <f>'Table-T'!E390</f>
        <v>0.44000000000000128</v>
      </c>
      <c r="F395">
        <f>'Table-T'!F390</f>
        <v>-0.42909704219449907</v>
      </c>
      <c r="G395">
        <f>'Table-T'!G390</f>
        <v>-0.25</v>
      </c>
      <c r="H395">
        <f>'Table-T'!H390</f>
        <v>-0.27999999999999758</v>
      </c>
      <c r="I395">
        <f>'Table-T'!O390</f>
        <v>-1.0670809379831212</v>
      </c>
    </row>
    <row r="396" spans="2:9">
      <c r="B396" t="s">
        <v>533</v>
      </c>
      <c r="C396">
        <f>'Table-T'!C391</f>
        <v>8.3841999999999999</v>
      </c>
      <c r="D396">
        <f>'Table-T'!D391</f>
        <v>9.8299999999999983</v>
      </c>
      <c r="E396">
        <f>'Table-T'!E391</f>
        <v>9.8299999999999983</v>
      </c>
      <c r="F396">
        <f>'Table-T'!F391</f>
        <v>9.9996587624237989</v>
      </c>
      <c r="G396">
        <f>'Table-T'!G391</f>
        <v>9.9499999999999993</v>
      </c>
      <c r="H396">
        <f>'Table-T'!H391</f>
        <v>8.8099999999999987</v>
      </c>
      <c r="I396">
        <f>'Table-T'!O391</f>
        <v>9.9988155544960087</v>
      </c>
    </row>
    <row r="397" spans="2:9">
      <c r="B397" t="s">
        <v>535</v>
      </c>
      <c r="C397">
        <f>'Table-T'!C392</f>
        <v>7.5585999999999984</v>
      </c>
      <c r="D397">
        <f>'Table-T'!D392</f>
        <v>7.6700000000000017</v>
      </c>
      <c r="E397">
        <f>'Table-T'!E392</f>
        <v>7.4500000000000028</v>
      </c>
      <c r="F397">
        <f>'Table-T'!F392</f>
        <v>7.5080792569812971</v>
      </c>
      <c r="G397">
        <f>'Table-T'!G392</f>
        <v>7.9499999999999993</v>
      </c>
      <c r="H397">
        <f>'Table-T'!H392</f>
        <v>6.9400000000000013</v>
      </c>
      <c r="I397">
        <f>'Table-T'!O392</f>
        <v>7.8169954895027551</v>
      </c>
    </row>
    <row r="398" spans="2:9">
      <c r="B398" t="s">
        <v>536</v>
      </c>
      <c r="C398">
        <f>'Table-T'!C393</f>
        <v>0.91489999999999938</v>
      </c>
      <c r="D398">
        <f>'Table-T'!D393</f>
        <v>2.4499999999999993</v>
      </c>
      <c r="E398">
        <f>'Table-T'!E393</f>
        <v>3.7199999999999989</v>
      </c>
      <c r="F398">
        <f>'Table-T'!F393</f>
        <v>1.9073982983817004</v>
      </c>
      <c r="G398">
        <f>'Table-T'!G393</f>
        <v>0</v>
      </c>
      <c r="H398">
        <f>'Table-T'!H393</f>
        <v>-0.15000000000000213</v>
      </c>
      <c r="I398">
        <f>'Table-T'!O393</f>
        <v>0.2622678408489314</v>
      </c>
    </row>
    <row r="399" spans="2:9">
      <c r="B399" t="s">
        <v>537</v>
      </c>
      <c r="C399">
        <f>'Table-T'!C394</f>
        <v>0.62570000000000192</v>
      </c>
      <c r="D399">
        <f>'Table-T'!D394</f>
        <v>0</v>
      </c>
      <c r="E399">
        <f>'Table-T'!E394</f>
        <v>0</v>
      </c>
      <c r="F399">
        <f>'Table-T'!F394</f>
        <v>0</v>
      </c>
      <c r="G399">
        <f>'Table-T'!G394</f>
        <v>0</v>
      </c>
      <c r="H399">
        <f>'Table-T'!H394</f>
        <v>0</v>
      </c>
      <c r="I399">
        <f>'Table-T'!O394</f>
        <v>0</v>
      </c>
    </row>
    <row r="400" spans="2:9">
      <c r="B400" t="s">
        <v>538</v>
      </c>
      <c r="C400">
        <f>'Table-T'!C395</f>
        <v>0</v>
      </c>
      <c r="D400">
        <f>'Table-T'!D395</f>
        <v>0</v>
      </c>
      <c r="E400">
        <f>'Table-T'!E395</f>
        <v>0</v>
      </c>
      <c r="F400">
        <f>'Table-T'!F395</f>
        <v>-1.5401013797600172E-11</v>
      </c>
      <c r="G400">
        <f>'Table-T'!G395</f>
        <v>0</v>
      </c>
      <c r="H400">
        <f>'Table-T'!H395</f>
        <v>3.9999999999999147E-2</v>
      </c>
      <c r="I400">
        <f>'Table-T'!O395</f>
        <v>0</v>
      </c>
    </row>
    <row r="401" spans="2:9">
      <c r="B401" t="s">
        <v>539</v>
      </c>
      <c r="C401">
        <f>'Table-T'!C396</f>
        <v>0.99930000000000163</v>
      </c>
      <c r="D401">
        <f>'Table-T'!D396</f>
        <v>0</v>
      </c>
      <c r="E401">
        <f>'Table-T'!E396</f>
        <v>0</v>
      </c>
      <c r="F401">
        <f>'Table-T'!F396</f>
        <v>5.6794006919957951E-4</v>
      </c>
      <c r="G401">
        <f>'Table-T'!G396</f>
        <v>0</v>
      </c>
      <c r="H401">
        <f>'Table-T'!H396</f>
        <v>0.25999999999999801</v>
      </c>
      <c r="I401">
        <f>'Table-T'!O396</f>
        <v>2.3245898287882483E-4</v>
      </c>
    </row>
    <row r="402" spans="2:9">
      <c r="B402" t="s">
        <v>540</v>
      </c>
      <c r="C402">
        <f>'Table-T'!C397</f>
        <v>0.84530000000000172</v>
      </c>
      <c r="D402">
        <f>'Table-T'!D397</f>
        <v>0</v>
      </c>
      <c r="E402">
        <f>'Table-T'!E397</f>
        <v>0</v>
      </c>
      <c r="F402">
        <f>'Table-T'!F397</f>
        <v>4.9509406849779225E-4</v>
      </c>
      <c r="G402">
        <f>'Table-T'!G397</f>
        <v>0</v>
      </c>
      <c r="H402">
        <f>'Table-T'!H397</f>
        <v>7.0000000000000284E-2</v>
      </c>
      <c r="I402">
        <f>'Table-T'!O397</f>
        <v>8.1712414612411521E-14</v>
      </c>
    </row>
    <row r="403" spans="2:9">
      <c r="B403" t="s">
        <v>546</v>
      </c>
      <c r="C403">
        <f>'Table-T'!C398</f>
        <v>-0.39450000000000074</v>
      </c>
      <c r="D403">
        <f>'Table-T'!D398</f>
        <v>0</v>
      </c>
      <c r="E403">
        <f>'Table-T'!E398</f>
        <v>0</v>
      </c>
      <c r="F403">
        <f>'Table-T'!F398</f>
        <v>-2.6447356469994077E-3</v>
      </c>
      <c r="G403">
        <f>'Table-T'!G398</f>
        <v>-3.0000000000001137E-2</v>
      </c>
      <c r="H403">
        <f>'Table-T'!H398</f>
        <v>-1.1900000000000013</v>
      </c>
      <c r="I403">
        <f>'Table-T'!O398</f>
        <v>-1.9447617406243012E-3</v>
      </c>
    </row>
    <row r="404" spans="2:9">
      <c r="B404" t="s">
        <v>547</v>
      </c>
      <c r="C404">
        <f>'Table-T'!C399</f>
        <v>0.29490000000000194</v>
      </c>
      <c r="D404">
        <f>'Table-T'!D399</f>
        <v>0</v>
      </c>
      <c r="E404">
        <f>'Table-T'!E399</f>
        <v>0</v>
      </c>
      <c r="F404">
        <f>'Table-T'!F399</f>
        <v>-2.2957802769951741E-8</v>
      </c>
      <c r="G404">
        <f>'Table-T'!G399</f>
        <v>0</v>
      </c>
      <c r="H404">
        <f>'Table-T'!H399</f>
        <v>0</v>
      </c>
      <c r="I404">
        <f>'Table-T'!O399</f>
        <v>8.5012602468736986E-7</v>
      </c>
    </row>
    <row r="405" spans="2:9">
      <c r="B405" t="s">
        <v>543</v>
      </c>
      <c r="C405">
        <f>'Table-T'!C400</f>
        <v>19.956799999999998</v>
      </c>
      <c r="D405">
        <f>'Table-T'!D400</f>
        <v>18.950000000000003</v>
      </c>
      <c r="E405">
        <f>'Table-T'!E400</f>
        <v>19.120000000000005</v>
      </c>
      <c r="F405">
        <f>'Table-T'!F400</f>
        <v>19.999015920822799</v>
      </c>
      <c r="G405">
        <f>'Table-T'!G400</f>
        <v>19.02</v>
      </c>
      <c r="H405">
        <f>'Table-T'!H400</f>
        <v>16.38</v>
      </c>
      <c r="I405">
        <f>'Table-T'!O400</f>
        <v>19.718814202041294</v>
      </c>
    </row>
    <row r="406" spans="2:9">
      <c r="B406" t="s">
        <v>544</v>
      </c>
      <c r="C406">
        <f>'Table-T'!C401</f>
        <v>0.31060000000000088</v>
      </c>
      <c r="D406">
        <f>'Table-T'!D401</f>
        <v>-5.0000000000000711E-2</v>
      </c>
      <c r="E406">
        <f>'Table-T'!E401</f>
        <v>-5.0000000000000711E-2</v>
      </c>
      <c r="F406">
        <f>'Table-T'!F401</f>
        <v>4.3309250359868656E-4</v>
      </c>
      <c r="G406">
        <f>'Table-T'!G401</f>
        <v>0</v>
      </c>
      <c r="H406">
        <f>'Table-T'!H401</f>
        <v>0</v>
      </c>
      <c r="I406">
        <f>'Table-T'!O401</f>
        <v>1.2759785793470257E-3</v>
      </c>
    </row>
    <row r="407" spans="2:9">
      <c r="B407" t="s">
        <v>545</v>
      </c>
      <c r="C407">
        <f>'Table-T'!C402</f>
        <v>19.525000000000002</v>
      </c>
      <c r="D407">
        <f>'Table-T'!D402</f>
        <v>19.89</v>
      </c>
      <c r="E407">
        <f>'Table-T'!E402</f>
        <v>19.89</v>
      </c>
      <c r="F407">
        <f>'Table-T'!F402</f>
        <v>19.9994577498816</v>
      </c>
      <c r="G407">
        <f>'Table-T'!G402</f>
        <v>19.95</v>
      </c>
      <c r="H407">
        <f>'Table-T'!H402</f>
        <v>20</v>
      </c>
      <c r="I407">
        <f>'Table-T'!O402</f>
        <v>19.997248526139714</v>
      </c>
    </row>
    <row r="408" spans="2:9">
      <c r="B408" t="str">
        <f>'Table-T'!B403</f>
        <v>Minimum IDB (°C)</v>
      </c>
      <c r="C408">
        <f>'Table-T'!C403</f>
        <v>0</v>
      </c>
      <c r="D408">
        <f>'Table-T'!D403</f>
        <v>0</v>
      </c>
      <c r="E408">
        <f>'Table-T'!E403</f>
        <v>0</v>
      </c>
      <c r="F408">
        <f>'Table-T'!F403</f>
        <v>0</v>
      </c>
      <c r="G408">
        <f>'Table-T'!G403</f>
        <v>0</v>
      </c>
      <c r="H408">
        <f>'Table-T'!H403</f>
        <v>0</v>
      </c>
      <c r="I408">
        <f>'Table-T'!O403</f>
        <v>0</v>
      </c>
    </row>
    <row r="409" spans="2:9">
      <c r="B409">
        <f>'Table-T'!B404</f>
        <v>0</v>
      </c>
      <c r="C409" t="str">
        <f>'Table-T'!C404</f>
        <v>TRNSYS</v>
      </c>
      <c r="D409" t="str">
        <f>'Table-T'!D404</f>
        <v>DOE-2.2</v>
      </c>
      <c r="E409" t="str">
        <f>'Table-T'!E404</f>
        <v>DOE21E-E</v>
      </c>
      <c r="F409" t="str">
        <f>'Table-T'!F404</f>
        <v>EnergyPlus</v>
      </c>
      <c r="G409" t="str">
        <f>'Table-T'!G404</f>
        <v>CODYRUN</v>
      </c>
      <c r="H409" t="str">
        <f>'Table-T'!H404</f>
        <v>HOT3000</v>
      </c>
      <c r="I409" t="str">
        <f>'Table-T'!O404</f>
        <v>Tested Prg</v>
      </c>
    </row>
    <row r="410" spans="2:9">
      <c r="B410" t="str">
        <f>'Table-T'!B405</f>
        <v>Case</v>
      </c>
      <c r="C410" t="s">
        <v>434</v>
      </c>
      <c r="D410" t="s">
        <v>435</v>
      </c>
      <c r="E410" t="s">
        <v>438</v>
      </c>
      <c r="F410" t="s">
        <v>548</v>
      </c>
      <c r="G410" t="s">
        <v>436</v>
      </c>
      <c r="H410" t="s">
        <v>437</v>
      </c>
      <c r="I410" t="str">
        <f>'Table-T'!O404</f>
        <v>Tested Prg</v>
      </c>
    </row>
    <row r="411" spans="2:9">
      <c r="B411" t="s">
        <v>527</v>
      </c>
      <c r="C411">
        <f>'Table-T'!C406</f>
        <v>0</v>
      </c>
      <c r="D411">
        <f>'Table-T'!D406</f>
        <v>0</v>
      </c>
      <c r="E411">
        <f>'Table-T'!E406</f>
        <v>0</v>
      </c>
      <c r="F411">
        <f>'Table-T'!F406</f>
        <v>-1.2888923201970215E-4</v>
      </c>
      <c r="G411">
        <f>'Table-T'!G406</f>
        <v>0</v>
      </c>
      <c r="H411">
        <f>'Table-T'!H406</f>
        <v>0</v>
      </c>
      <c r="I411">
        <f>'Table-T'!O406</f>
        <v>-7.7001830366185686E-5</v>
      </c>
    </row>
    <row r="412" spans="2:9">
      <c r="B412" t="s">
        <v>528</v>
      </c>
      <c r="C412">
        <f>'Table-T'!C407</f>
        <v>0</v>
      </c>
      <c r="D412">
        <f>'Table-T'!D407</f>
        <v>1.9399999999999995</v>
      </c>
      <c r="E412">
        <f>'Table-T'!E407</f>
        <v>1.9499999999999993</v>
      </c>
      <c r="F412">
        <f>'Table-T'!F407</f>
        <v>-0.96380367084058971</v>
      </c>
      <c r="G412">
        <f>'Table-T'!G407</f>
        <v>0</v>
      </c>
      <c r="H412">
        <f>'Table-T'!H407</f>
        <v>0</v>
      </c>
      <c r="I412">
        <f>'Table-T'!O407</f>
        <v>-0.96641357431806707</v>
      </c>
    </row>
    <row r="413" spans="2:9">
      <c r="B413" t="s">
        <v>529</v>
      </c>
      <c r="C413">
        <f>'Table-T'!C408</f>
        <v>0</v>
      </c>
      <c r="D413">
        <f>'Table-T'!D408</f>
        <v>0</v>
      </c>
      <c r="E413">
        <f>'Table-T'!E408</f>
        <v>0</v>
      </c>
      <c r="F413">
        <f>'Table-T'!F408</f>
        <v>-1.5681045938897853E-3</v>
      </c>
      <c r="G413">
        <f>'Table-T'!G408</f>
        <v>0</v>
      </c>
      <c r="H413">
        <f>'Table-T'!H408</f>
        <v>0</v>
      </c>
      <c r="I413">
        <f>'Table-T'!O408</f>
        <v>-11.056210018520598</v>
      </c>
    </row>
    <row r="414" spans="2:9">
      <c r="B414" t="s">
        <v>530</v>
      </c>
      <c r="C414">
        <f>'Table-T'!C409</f>
        <v>0</v>
      </c>
      <c r="D414">
        <f>'Table-T'!D409</f>
        <v>-1.9399999999999995</v>
      </c>
      <c r="E414">
        <f>'Table-T'!E409</f>
        <v>-1.9499999999999993</v>
      </c>
      <c r="F414">
        <f>'Table-T'!F409</f>
        <v>0.96223556624669992</v>
      </c>
      <c r="G414">
        <f>'Table-T'!G409</f>
        <v>0</v>
      </c>
      <c r="H414">
        <f>'Table-T'!H409</f>
        <v>0</v>
      </c>
      <c r="I414">
        <f>'Table-T'!O409</f>
        <v>-10.089796444202531</v>
      </c>
    </row>
    <row r="415" spans="2:9">
      <c r="B415" t="s">
        <v>531</v>
      </c>
      <c r="C415">
        <f>'Table-T'!C410</f>
        <v>0</v>
      </c>
      <c r="D415">
        <f>'Table-T'!D410</f>
        <v>0</v>
      </c>
      <c r="E415">
        <f>'Table-T'!E410</f>
        <v>0</v>
      </c>
      <c r="F415">
        <f>'Table-T'!F410</f>
        <v>-1.5681045938897853E-3</v>
      </c>
      <c r="G415">
        <f>'Table-T'!G410</f>
        <v>0</v>
      </c>
      <c r="H415">
        <f>'Table-T'!H410</f>
        <v>0</v>
      </c>
      <c r="I415">
        <f>'Table-T'!O410</f>
        <v>-11.198519173522829</v>
      </c>
    </row>
    <row r="416" spans="2:9">
      <c r="B416" t="s">
        <v>532</v>
      </c>
      <c r="C416">
        <f>'Table-T'!C411</f>
        <v>0</v>
      </c>
      <c r="D416">
        <f>'Table-T'!D411</f>
        <v>0</v>
      </c>
      <c r="E416">
        <f>'Table-T'!E411</f>
        <v>0</v>
      </c>
      <c r="F416">
        <f>'Table-T'!F411</f>
        <v>0</v>
      </c>
      <c r="G416">
        <f>'Table-T'!G411</f>
        <v>0</v>
      </c>
      <c r="H416">
        <f>'Table-T'!H411</f>
        <v>0</v>
      </c>
      <c r="I416">
        <f>'Table-T'!O411</f>
        <v>0.14230915500223151</v>
      </c>
    </row>
    <row r="417" spans="2:9">
      <c r="B417" t="s">
        <v>533</v>
      </c>
      <c r="C417">
        <f>'Table-T'!C412</f>
        <v>0</v>
      </c>
      <c r="D417">
        <f>'Table-T'!D412</f>
        <v>0</v>
      </c>
      <c r="E417">
        <f>'Table-T'!E412</f>
        <v>0</v>
      </c>
      <c r="F417">
        <f>'Table-T'!F412</f>
        <v>0</v>
      </c>
      <c r="G417">
        <f>'Table-T'!G412</f>
        <v>0</v>
      </c>
      <c r="H417">
        <f>'Table-T'!H412</f>
        <v>0</v>
      </c>
      <c r="I417">
        <f>'Table-T'!O412</f>
        <v>0</v>
      </c>
    </row>
    <row r="418" spans="2:9">
      <c r="B418" t="s">
        <v>535</v>
      </c>
      <c r="C418">
        <f>'Table-T'!C413</f>
        <v>0</v>
      </c>
      <c r="D418">
        <f>'Table-T'!D413</f>
        <v>0</v>
      </c>
      <c r="E418">
        <f>'Table-T'!E413</f>
        <v>0</v>
      </c>
      <c r="F418">
        <f>'Table-T'!F413</f>
        <v>1.7982920114967271E-4</v>
      </c>
      <c r="G418">
        <f>'Table-T'!G413</f>
        <v>0</v>
      </c>
      <c r="H418">
        <f>'Table-T'!H413</f>
        <v>0</v>
      </c>
      <c r="I418">
        <f>'Table-T'!O413</f>
        <v>1.8001142495727152E-4</v>
      </c>
    </row>
    <row r="419" spans="2:9">
      <c r="B419" t="s">
        <v>536</v>
      </c>
      <c r="C419">
        <f>'Table-T'!C414</f>
        <v>0</v>
      </c>
      <c r="D419">
        <f>'Table-T'!D414</f>
        <v>0</v>
      </c>
      <c r="E419">
        <f>'Table-T'!E414</f>
        <v>0</v>
      </c>
      <c r="F419">
        <f>'Table-T'!F414</f>
        <v>-3.0198066269804258E-14</v>
      </c>
      <c r="G419">
        <f>'Table-T'!G414</f>
        <v>0</v>
      </c>
      <c r="H419">
        <f>'Table-T'!H414</f>
        <v>0</v>
      </c>
      <c r="I419">
        <f>'Table-T'!O414</f>
        <v>-5.0272674911866488E-11</v>
      </c>
    </row>
    <row r="420" spans="2:9">
      <c r="B420" t="s">
        <v>537</v>
      </c>
      <c r="C420">
        <f>'Table-T'!C415</f>
        <v>0</v>
      </c>
      <c r="D420">
        <f>'Table-T'!D415</f>
        <v>0</v>
      </c>
      <c r="E420">
        <f>'Table-T'!E415</f>
        <v>0</v>
      </c>
      <c r="F420">
        <f>'Table-T'!F415</f>
        <v>0</v>
      </c>
      <c r="G420">
        <f>'Table-T'!G415</f>
        <v>0</v>
      </c>
      <c r="H420">
        <f>'Table-T'!H415</f>
        <v>0</v>
      </c>
      <c r="I420">
        <f>'Table-T'!O415</f>
        <v>0</v>
      </c>
    </row>
    <row r="421" spans="2:9">
      <c r="B421" t="s">
        <v>538</v>
      </c>
      <c r="C421">
        <f>'Table-T'!C416</f>
        <v>0</v>
      </c>
      <c r="D421">
        <f>'Table-T'!D416</f>
        <v>0</v>
      </c>
      <c r="E421">
        <f>'Table-T'!E416</f>
        <v>0</v>
      </c>
      <c r="F421">
        <f>'Table-T'!F416</f>
        <v>-3.0198066269804258E-14</v>
      </c>
      <c r="G421">
        <f>'Table-T'!G416</f>
        <v>0</v>
      </c>
      <c r="H421">
        <f>'Table-T'!H416</f>
        <v>0</v>
      </c>
      <c r="I421">
        <f>'Table-T'!O416</f>
        <v>0</v>
      </c>
    </row>
    <row r="422" spans="2:9">
      <c r="B422" t="s">
        <v>539</v>
      </c>
      <c r="C422">
        <f>'Table-T'!C417</f>
        <v>0</v>
      </c>
      <c r="D422">
        <f>'Table-T'!D417</f>
        <v>0</v>
      </c>
      <c r="E422">
        <f>'Table-T'!E417</f>
        <v>0</v>
      </c>
      <c r="F422">
        <f>'Table-T'!F417</f>
        <v>-3.0198066269804258E-14</v>
      </c>
      <c r="G422">
        <f>'Table-T'!G417</f>
        <v>0</v>
      </c>
      <c r="H422">
        <f>'Table-T'!H417</f>
        <v>0</v>
      </c>
      <c r="I422">
        <f>'Table-T'!O417</f>
        <v>-5.0272674911866488E-11</v>
      </c>
    </row>
    <row r="423" spans="2:9">
      <c r="B423" t="s">
        <v>540</v>
      </c>
      <c r="C423">
        <f>'Table-T'!C418</f>
        <v>0</v>
      </c>
      <c r="D423">
        <f>'Table-T'!D418</f>
        <v>0</v>
      </c>
      <c r="E423">
        <f>'Table-T'!E418</f>
        <v>0</v>
      </c>
      <c r="F423">
        <f>'Table-T'!F418</f>
        <v>-3.0198066269804258E-14</v>
      </c>
      <c r="G423">
        <f>'Table-T'!G418</f>
        <v>0</v>
      </c>
      <c r="H423">
        <f>'Table-T'!H418</f>
        <v>9.9999999999997868E-3</v>
      </c>
      <c r="I423">
        <f>'Table-T'!O418</f>
        <v>-5.0272674911866488E-11</v>
      </c>
    </row>
    <row r="424" spans="2:9">
      <c r="B424" t="s">
        <v>546</v>
      </c>
      <c r="C424">
        <f>'Table-T'!C419</f>
        <v>0.49702999999999964</v>
      </c>
      <c r="D424">
        <f>'Table-T'!D419</f>
        <v>-0.72000000000000064</v>
      </c>
      <c r="E424">
        <f>'Table-T'!E419</f>
        <v>-0.88999999999999968</v>
      </c>
      <c r="F424">
        <f>'Table-T'!F419</f>
        <v>0.22125364121469993</v>
      </c>
      <c r="G424">
        <f>'Table-T'!G419</f>
        <v>0.53999999999999915</v>
      </c>
      <c r="H424">
        <f>'Table-T'!H419</f>
        <v>17.049999999999997</v>
      </c>
      <c r="I424">
        <f>'Table-T'!O419</f>
        <v>0.23259261140629484</v>
      </c>
    </row>
    <row r="425" spans="2:9">
      <c r="B425" t="s">
        <v>547</v>
      </c>
      <c r="C425">
        <f>'Table-T'!C420</f>
        <v>0</v>
      </c>
      <c r="D425">
        <f>'Table-T'!D420</f>
        <v>0</v>
      </c>
      <c r="E425">
        <f>'Table-T'!E420</f>
        <v>0</v>
      </c>
      <c r="F425">
        <f>'Table-T'!F420</f>
        <v>1.2601249821386773E-8</v>
      </c>
      <c r="G425">
        <f>'Table-T'!G420</f>
        <v>0</v>
      </c>
      <c r="H425">
        <f>'Table-T'!H420</f>
        <v>0</v>
      </c>
      <c r="I425">
        <f>'Table-T'!O420</f>
        <v>3.2195739407825386E-9</v>
      </c>
    </row>
    <row r="426" spans="2:9">
      <c r="B426" t="s">
        <v>543</v>
      </c>
      <c r="C426">
        <f>'Table-T'!C421</f>
        <v>0.13888999999999996</v>
      </c>
      <c r="D426">
        <f>'Table-T'!D421</f>
        <v>6.0000000000000497E-2</v>
      </c>
      <c r="E426">
        <f>'Table-T'!E421</f>
        <v>5.0000000000000711E-2</v>
      </c>
      <c r="F426">
        <f>'Table-T'!F421</f>
        <v>0.17974111345886001</v>
      </c>
      <c r="G426">
        <f>'Table-T'!G421</f>
        <v>2.9999999999999361E-2</v>
      </c>
      <c r="H426">
        <f>'Table-T'!H421</f>
        <v>19.439999999999998</v>
      </c>
      <c r="I426">
        <f>'Table-T'!O421</f>
        <v>0.20343879626775063</v>
      </c>
    </row>
    <row r="427" spans="2:9">
      <c r="B427" t="s">
        <v>544</v>
      </c>
      <c r="C427">
        <f>'Table-T'!C422</f>
        <v>-5.5099999999992377E-3</v>
      </c>
      <c r="D427">
        <f>'Table-T'!D422</f>
        <v>0</v>
      </c>
      <c r="E427">
        <f>'Table-T'!E422</f>
        <v>0</v>
      </c>
      <c r="F427">
        <f>'Table-T'!F422</f>
        <v>-6.8516463236001357E-4</v>
      </c>
      <c r="G427">
        <f>'Table-T'!G422</f>
        <v>0</v>
      </c>
      <c r="H427">
        <f>'Table-T'!H422</f>
        <v>0</v>
      </c>
      <c r="I427">
        <f>'Table-T'!O422</f>
        <v>-5.3018535981497195E-3</v>
      </c>
    </row>
    <row r="428" spans="2:9">
      <c r="B428" t="s">
        <v>545</v>
      </c>
      <c r="C428">
        <f>'Table-T'!C423</f>
        <v>0.22078000000000131</v>
      </c>
      <c r="D428">
        <f>'Table-T'!D423</f>
        <v>6.0000000000000497E-2</v>
      </c>
      <c r="E428">
        <f>'Table-T'!E423</f>
        <v>5.0000000000000711E-2</v>
      </c>
      <c r="F428">
        <f>'Table-T'!F423</f>
        <v>0.18048814149404002</v>
      </c>
      <c r="G428">
        <f>'Table-T'!G423</f>
        <v>2.9999999999999361E-2</v>
      </c>
      <c r="H428">
        <f>'Table-T'!H423</f>
        <v>18.059999999999999</v>
      </c>
      <c r="I428">
        <f>'Table-T'!O423</f>
        <v>0.19990213603611906</v>
      </c>
    </row>
    <row r="431" spans="2:9">
      <c r="B431" t="str">
        <f>'Table-T'!B426</f>
        <v>Table B16.5.2-27.  Delta Hourly Integrated Maximum and Minimum Zone Humidity Ratio</v>
      </c>
      <c r="C431">
        <f>'Table-T'!C426</f>
        <v>0</v>
      </c>
      <c r="D431">
        <f>'Table-T'!D426</f>
        <v>0</v>
      </c>
      <c r="E431">
        <f>'Table-T'!E426</f>
        <v>0</v>
      </c>
      <c r="F431">
        <f>'Table-T'!F426</f>
        <v>0</v>
      </c>
      <c r="G431">
        <f>'Table-T'!G426</f>
        <v>0</v>
      </c>
      <c r="H431">
        <f>'Table-T'!H426</f>
        <v>0</v>
      </c>
      <c r="I431">
        <f>'Table-T'!O426</f>
        <v>0</v>
      </c>
    </row>
    <row r="432" spans="2:9">
      <c r="B432" t="str">
        <f>'Table-T'!B427</f>
        <v>Maximum Humidity Ratio (kg/kg)</v>
      </c>
      <c r="C432">
        <f>'Table-T'!C427</f>
        <v>0</v>
      </c>
      <c r="D432">
        <f>'Table-T'!D427</f>
        <v>0</v>
      </c>
      <c r="E432">
        <f>'Table-T'!E427</f>
        <v>0</v>
      </c>
      <c r="F432">
        <f>'Table-T'!F427</f>
        <v>0</v>
      </c>
      <c r="G432">
        <f>'Table-T'!G427</f>
        <v>0</v>
      </c>
      <c r="H432">
        <f>'Table-T'!H427</f>
        <v>0</v>
      </c>
      <c r="I432">
        <f>'Table-T'!O427</f>
        <v>0</v>
      </c>
    </row>
    <row r="433" spans="2:9">
      <c r="B433">
        <f>'Table-T'!B428</f>
        <v>0</v>
      </c>
      <c r="C433" t="str">
        <f>'Table-T'!C428</f>
        <v>TRNSYS</v>
      </c>
      <c r="D433" t="str">
        <f>'Table-T'!D428</f>
        <v>DOE-2.2</v>
      </c>
      <c r="E433" t="str">
        <f>'Table-T'!E428</f>
        <v>DOE21E-E</v>
      </c>
      <c r="F433" t="str">
        <f>'Table-T'!F428</f>
        <v>EnergyPlus</v>
      </c>
      <c r="G433" t="str">
        <f>'Table-T'!G428</f>
        <v>CODYRUN</v>
      </c>
      <c r="H433" t="str">
        <f>'Table-T'!H428</f>
        <v>HOT3000</v>
      </c>
      <c r="I433" t="str">
        <f>'Table-T'!O428</f>
        <v>Tested Prg</v>
      </c>
    </row>
    <row r="434" spans="2:9">
      <c r="B434" t="str">
        <f>'Table-T'!B429</f>
        <v>Case</v>
      </c>
      <c r="C434" t="s">
        <v>434</v>
      </c>
      <c r="D434" t="s">
        <v>435</v>
      </c>
      <c r="E434" t="s">
        <v>438</v>
      </c>
      <c r="F434" t="s">
        <v>548</v>
      </c>
      <c r="G434" t="s">
        <v>436</v>
      </c>
      <c r="H434" t="s">
        <v>437</v>
      </c>
      <c r="I434" t="str">
        <f>'Table-T'!O428</f>
        <v>Tested Prg</v>
      </c>
    </row>
    <row r="435" spans="2:9">
      <c r="B435" t="s">
        <v>527</v>
      </c>
      <c r="C435">
        <f>'Table-T'!C430</f>
        <v>2.4657999999999989E-3</v>
      </c>
      <c r="D435">
        <f>'Table-T'!D430</f>
        <v>5.000000000000001E-3</v>
      </c>
      <c r="E435">
        <f>'Table-T'!E430</f>
        <v>5.1999999999999998E-3</v>
      </c>
      <c r="F435">
        <f>'Table-T'!F430</f>
        <v>2.0112197111719979E-3</v>
      </c>
      <c r="G435">
        <f>'Table-T'!G430</f>
        <v>1.9749999999999993E-3</v>
      </c>
      <c r="H435">
        <f>'Table-T'!H430</f>
        <v>2.2999999999999982E-3</v>
      </c>
      <c r="I435">
        <f>'Table-T'!O430</f>
        <v>1.9809523274451433E-3</v>
      </c>
    </row>
    <row r="436" spans="2:9">
      <c r="B436" t="s">
        <v>528</v>
      </c>
      <c r="C436">
        <f>'Table-T'!C431</f>
        <v>4.7325999999999983E-3</v>
      </c>
      <c r="D436">
        <f>'Table-T'!D431</f>
        <v>3.9000000000000007E-3</v>
      </c>
      <c r="E436">
        <f>'Table-T'!E431</f>
        <v>3.9000000000000007E-3</v>
      </c>
      <c r="F436">
        <f>'Table-T'!F431</f>
        <v>4.1811246896840994E-3</v>
      </c>
      <c r="G436">
        <f>'Table-T'!G431</f>
        <v>4.0899999999999999E-3</v>
      </c>
      <c r="H436">
        <f>'Table-T'!H431</f>
        <v>4.3E-3</v>
      </c>
      <c r="I436">
        <f>'Table-T'!O431</f>
        <v>4.1816011622102731E-3</v>
      </c>
    </row>
    <row r="437" spans="2:9">
      <c r="B437" t="s">
        <v>529</v>
      </c>
      <c r="C437">
        <f>'Table-T'!C432</f>
        <v>4.3671000000000005E-3</v>
      </c>
      <c r="D437">
        <f>'Table-T'!D432</f>
        <v>4.0000000000000001E-3</v>
      </c>
      <c r="E437">
        <f>'Table-T'!E432</f>
        <v>4.0000000000000001E-3</v>
      </c>
      <c r="F437">
        <f>'Table-T'!F432</f>
        <v>4.3073972643376986E-3</v>
      </c>
      <c r="G437">
        <f>'Table-T'!G432</f>
        <v>3.5880000000000009E-3</v>
      </c>
      <c r="H437">
        <f>'Table-T'!H432</f>
        <v>4.3E-3</v>
      </c>
      <c r="I437">
        <f>'Table-T'!O432</f>
        <v>4.3025881886762027E-3</v>
      </c>
    </row>
    <row r="438" spans="2:9">
      <c r="B438" t="s">
        <v>530</v>
      </c>
      <c r="C438">
        <f>'Table-T'!C433</f>
        <v>-3.6549999999999777E-4</v>
      </c>
      <c r="D438">
        <f>'Table-T'!D433</f>
        <v>9.9999999999999395E-5</v>
      </c>
      <c r="E438">
        <f>'Table-T'!E433</f>
        <v>9.9999999999999395E-5</v>
      </c>
      <c r="F438">
        <f>'Table-T'!F433</f>
        <v>1.262725746535992E-4</v>
      </c>
      <c r="G438">
        <f>'Table-T'!G433</f>
        <v>-5.0199999999999897E-4</v>
      </c>
      <c r="H438">
        <f>'Table-T'!H433</f>
        <v>0</v>
      </c>
      <c r="I438">
        <f>'Table-T'!O433</f>
        <v>1.2098702646592963E-4</v>
      </c>
    </row>
    <row r="439" spans="2:9">
      <c r="B439" t="s">
        <v>531</v>
      </c>
      <c r="C439">
        <f>'Table-T'!C434</f>
        <v>4.5870999999999985E-3</v>
      </c>
      <c r="D439">
        <f>'Table-T'!D434</f>
        <v>3.9000000000000007E-3</v>
      </c>
      <c r="E439">
        <f>'Table-T'!E434</f>
        <v>3.6999999999999984E-3</v>
      </c>
      <c r="F439">
        <f>'Table-T'!F434</f>
        <v>4.1607821758343003E-3</v>
      </c>
      <c r="G439">
        <f>'Table-T'!G434</f>
        <v>3.8149999999999989E-3</v>
      </c>
      <c r="H439">
        <f>'Table-T'!H434</f>
        <v>4.3E-3</v>
      </c>
      <c r="I439">
        <f>'Table-T'!O434</f>
        <v>5.366919087217599E-3</v>
      </c>
    </row>
    <row r="440" spans="2:9">
      <c r="B440" t="s">
        <v>532</v>
      </c>
      <c r="C440">
        <f>'Table-T'!C435</f>
        <v>-2.1999999999999797E-4</v>
      </c>
      <c r="D440">
        <f>'Table-T'!D435</f>
        <v>9.9999999999999395E-5</v>
      </c>
      <c r="E440">
        <f>'Table-T'!E435</f>
        <v>3.0000000000000165E-4</v>
      </c>
      <c r="F440">
        <f>'Table-T'!F435</f>
        <v>1.466150885033983E-4</v>
      </c>
      <c r="G440">
        <f>'Table-T'!G435</f>
        <v>-2.2699999999999804E-4</v>
      </c>
      <c r="H440">
        <f>'Table-T'!H435</f>
        <v>0</v>
      </c>
      <c r="I440">
        <f>'Table-T'!O435</f>
        <v>-1.0643308985413963E-3</v>
      </c>
    </row>
    <row r="441" spans="2:9">
      <c r="B441" t="s">
        <v>533</v>
      </c>
      <c r="C441">
        <f>'Table-T'!C436</f>
        <v>3.4739000000000003E-3</v>
      </c>
      <c r="D441">
        <f>'Table-T'!D436</f>
        <v>6.1000000000000013E-3</v>
      </c>
      <c r="E441">
        <f>'Table-T'!E436</f>
        <v>6.2000000000000006E-3</v>
      </c>
      <c r="F441">
        <f>'Table-T'!F436</f>
        <v>3.5636095457522998E-3</v>
      </c>
      <c r="G441">
        <f>'Table-T'!G436</f>
        <v>3.0220000000000004E-3</v>
      </c>
      <c r="H441">
        <f>'Table-T'!H436</f>
        <v>3.1999999999999997E-3</v>
      </c>
      <c r="I441">
        <f>'Table-T'!O436</f>
        <v>3.4245448585064273E-3</v>
      </c>
    </row>
    <row r="442" spans="2:9">
      <c r="B442" t="s">
        <v>535</v>
      </c>
      <c r="C442">
        <f>'Table-T'!C437</f>
        <v>1.4909999999999923E-4</v>
      </c>
      <c r="D442">
        <f>'Table-T'!D437</f>
        <v>0</v>
      </c>
      <c r="E442">
        <f>'Table-T'!E437</f>
        <v>0</v>
      </c>
      <c r="F442">
        <f>'Table-T'!F437</f>
        <v>2.3398884659459919E-4</v>
      </c>
      <c r="G442">
        <f>'Table-T'!G437</f>
        <v>0</v>
      </c>
      <c r="H442">
        <f>'Table-T'!H437</f>
        <v>0</v>
      </c>
      <c r="I442">
        <f>'Table-T'!O437</f>
        <v>-3.5294695168233692E-8</v>
      </c>
    </row>
    <row r="443" spans="2:9">
      <c r="B443" t="s">
        <v>536</v>
      </c>
      <c r="C443">
        <f>'Table-T'!C438</f>
        <v>3.659299999999999E-3</v>
      </c>
      <c r="D443">
        <f>'Table-T'!D438</f>
        <v>3.2000000000000015E-3</v>
      </c>
      <c r="E443">
        <f>'Table-T'!E438</f>
        <v>3.3000000000000008E-3</v>
      </c>
      <c r="F443">
        <f>'Table-T'!F438</f>
        <v>3.2500319849034995E-3</v>
      </c>
      <c r="G443">
        <f>'Table-T'!G438</f>
        <v>0</v>
      </c>
      <c r="H443">
        <f>'Table-T'!H438</f>
        <v>3.899999999999999E-3</v>
      </c>
      <c r="I443">
        <f>'Table-T'!O438</f>
        <v>2.5443427501669405E-3</v>
      </c>
    </row>
    <row r="444" spans="2:9">
      <c r="B444" t="s">
        <v>537</v>
      </c>
      <c r="C444">
        <f>'Table-T'!C439</f>
        <v>3.5511999999999991E-3</v>
      </c>
      <c r="D444">
        <f>'Table-T'!D439</f>
        <v>3.0999999999999986E-3</v>
      </c>
      <c r="E444">
        <f>'Table-T'!E439</f>
        <v>3.199999999999998E-3</v>
      </c>
      <c r="F444">
        <f>'Table-T'!F439</f>
        <v>0</v>
      </c>
      <c r="G444">
        <f>'Table-T'!G439</f>
        <v>0</v>
      </c>
      <c r="H444">
        <f>'Table-T'!H439</f>
        <v>3.899999999999999E-3</v>
      </c>
      <c r="I444">
        <f>'Table-T'!O439</f>
        <v>0</v>
      </c>
    </row>
    <row r="445" spans="2:9">
      <c r="B445" t="s">
        <v>538</v>
      </c>
      <c r="C445">
        <f>'Table-T'!C440</f>
        <v>1.0124999999999995E-3</v>
      </c>
      <c r="D445">
        <f>'Table-T'!D440</f>
        <v>8.9999999999999976E-4</v>
      </c>
      <c r="E445">
        <f>'Table-T'!E440</f>
        <v>3.9999999999999931E-4</v>
      </c>
      <c r="F445">
        <f>'Table-T'!F440</f>
        <v>9.6639004465099917E-4</v>
      </c>
      <c r="G445">
        <f>'Table-T'!G440</f>
        <v>0</v>
      </c>
      <c r="H445">
        <f>'Table-T'!H440</f>
        <v>1.2999999999999991E-3</v>
      </c>
      <c r="I445">
        <f>'Table-T'!O440</f>
        <v>0</v>
      </c>
    </row>
    <row r="446" spans="2:9">
      <c r="B446" t="s">
        <v>539</v>
      </c>
      <c r="C446">
        <f>'Table-T'!C441</f>
        <v>2.9463000000000007E-3</v>
      </c>
      <c r="D446">
        <f>'Table-T'!D441</f>
        <v>1.7999999999999995E-3</v>
      </c>
      <c r="E446">
        <f>'Table-T'!E441</f>
        <v>1.8999999999999989E-3</v>
      </c>
      <c r="F446">
        <f>'Table-T'!F441</f>
        <v>2.5083104601386005E-3</v>
      </c>
      <c r="G446">
        <f>'Table-T'!G441</f>
        <v>0</v>
      </c>
      <c r="H446">
        <f>'Table-T'!H441</f>
        <v>2.4000000000000011E-3</v>
      </c>
      <c r="I446">
        <f>'Table-T'!O441</f>
        <v>2.5443427503375679E-3</v>
      </c>
    </row>
    <row r="447" spans="2:9">
      <c r="B447" t="s">
        <v>540</v>
      </c>
      <c r="C447">
        <f>'Table-T'!C442</f>
        <v>2.8499999999999012E-5</v>
      </c>
      <c r="D447">
        <f>'Table-T'!D442</f>
        <v>0</v>
      </c>
      <c r="E447">
        <f>'Table-T'!E442</f>
        <v>0</v>
      </c>
      <c r="F447">
        <f>'Table-T'!F442</f>
        <v>1.3696994927148154E-12</v>
      </c>
      <c r="G447">
        <f>'Table-T'!G442</f>
        <v>0</v>
      </c>
      <c r="H447">
        <f>'Table-T'!H442</f>
        <v>0</v>
      </c>
      <c r="I447">
        <f>'Table-T'!O442</f>
        <v>-1.07211808875185E-12</v>
      </c>
    </row>
    <row r="448" spans="2:9">
      <c r="B448" t="s">
        <v>546</v>
      </c>
      <c r="C448">
        <f>'Table-T'!C443</f>
        <v>-1.5646000000000011E-3</v>
      </c>
      <c r="D448">
        <f>'Table-T'!D443</f>
        <v>-1.8999999999999989E-3</v>
      </c>
      <c r="E448">
        <f>'Table-T'!E443</f>
        <v>-1.9000000000000006E-3</v>
      </c>
      <c r="F448">
        <f>'Table-T'!F443</f>
        <v>-1.9410603863063008E-3</v>
      </c>
      <c r="G448">
        <f>'Table-T'!G443</f>
        <v>-1.7440000000000008E-3</v>
      </c>
      <c r="H448">
        <f>'Table-T'!H443</f>
        <v>-1.9000000000000006E-3</v>
      </c>
      <c r="I448">
        <f>'Table-T'!O443</f>
        <v>-2.1411198896345088E-3</v>
      </c>
    </row>
    <row r="449" spans="2:9">
      <c r="B449" t="s">
        <v>547</v>
      </c>
      <c r="C449">
        <f>'Table-T'!C444</f>
        <v>1.5170000000000114E-4</v>
      </c>
      <c r="D449">
        <f>'Table-T'!D444</f>
        <v>0</v>
      </c>
      <c r="E449">
        <f>'Table-T'!E444</f>
        <v>1.0000000000000113E-4</v>
      </c>
      <c r="F449">
        <f>'Table-T'!F444</f>
        <v>3.4061286460010387E-6</v>
      </c>
      <c r="G449">
        <f>'Table-T'!G444</f>
        <v>3.0000000000012655E-6</v>
      </c>
      <c r="H449">
        <f>'Table-T'!H444</f>
        <v>0</v>
      </c>
      <c r="I449">
        <f>'Table-T'!O444</f>
        <v>9.9851336781975331E-6</v>
      </c>
    </row>
    <row r="450" spans="2:9">
      <c r="B450" t="s">
        <v>543</v>
      </c>
      <c r="C450">
        <f>'Table-T'!C445</f>
        <v>1.0392090000000001E-2</v>
      </c>
      <c r="D450">
        <f>'Table-T'!D445</f>
        <v>1.0299999999999998E-2</v>
      </c>
      <c r="E450">
        <f>'Table-T'!E445</f>
        <v>1.0199999999999999E-2</v>
      </c>
      <c r="F450">
        <f>'Table-T'!F445</f>
        <v>1.146224646051878E-2</v>
      </c>
      <c r="G450">
        <f>'Table-T'!G445</f>
        <v>1.0059999999999999E-2</v>
      </c>
      <c r="H450">
        <f>'Table-T'!H445</f>
        <v>6.6999999999999994E-3</v>
      </c>
      <c r="I450">
        <f>'Table-T'!O445</f>
        <v>1.0744499839446984E-2</v>
      </c>
    </row>
    <row r="451" spans="2:9">
      <c r="B451" t="s">
        <v>544</v>
      </c>
      <c r="C451">
        <f>'Table-T'!C446</f>
        <v>-4.7305499999999992E-3</v>
      </c>
      <c r="D451">
        <f>'Table-T'!D446</f>
        <v>-3.8000000000000013E-3</v>
      </c>
      <c r="E451">
        <f>'Table-T'!E446</f>
        <v>-3.7000000000000002E-3</v>
      </c>
      <c r="F451">
        <f>'Table-T'!F446</f>
        <v>-4.90961269628585E-3</v>
      </c>
      <c r="G451">
        <f>'Table-T'!G446</f>
        <v>-6.2219999999999992E-3</v>
      </c>
      <c r="H451">
        <f>'Table-T'!H446</f>
        <v>-4.7299999999999998E-3</v>
      </c>
      <c r="I451">
        <f>'Table-T'!O446</f>
        <v>-8.5100459336184143E-3</v>
      </c>
    </row>
    <row r="452" spans="2:9">
      <c r="B452" t="s">
        <v>545</v>
      </c>
      <c r="C452">
        <f>'Table-T'!C447</f>
        <v>9.051000000000007E-4</v>
      </c>
      <c r="D452">
        <f>'Table-T'!D447</f>
        <v>7.2000000000000007E-3</v>
      </c>
      <c r="E452">
        <f>'Table-T'!E447</f>
        <v>5.9000000000000007E-3</v>
      </c>
      <c r="F452">
        <f>'Table-T'!F447</f>
        <v>1.8956017311388962E-13</v>
      </c>
      <c r="G452">
        <f>'Table-T'!G447</f>
        <v>3.4329999999999994E-3</v>
      </c>
      <c r="H452">
        <f>'Table-T'!H447</f>
        <v>1.2899999999999995E-3</v>
      </c>
      <c r="I452">
        <f>'Table-T'!O447</f>
        <v>-5.5164206536062466E-16</v>
      </c>
    </row>
    <row r="453" spans="2:9">
      <c r="B453" t="str">
        <f>'Table-T'!B448</f>
        <v>Minimum Humidity Ratio (kg/kg)</v>
      </c>
      <c r="C453">
        <f>'Table-T'!C448</f>
        <v>0</v>
      </c>
      <c r="D453">
        <f>'Table-T'!D448</f>
        <v>0</v>
      </c>
      <c r="E453">
        <f>'Table-T'!E448</f>
        <v>0</v>
      </c>
      <c r="F453">
        <f>'Table-T'!F448</f>
        <v>0</v>
      </c>
      <c r="G453">
        <f>'Table-T'!G448</f>
        <v>0</v>
      </c>
      <c r="H453">
        <f>'Table-T'!H448</f>
        <v>0</v>
      </c>
      <c r="I453">
        <f>'Table-T'!O448</f>
        <v>0</v>
      </c>
    </row>
    <row r="454" spans="2:9">
      <c r="B454">
        <f>'Table-T'!B449</f>
        <v>0</v>
      </c>
      <c r="C454" t="str">
        <f>'Table-T'!C449</f>
        <v>TRNSYS</v>
      </c>
      <c r="D454" t="str">
        <f>'Table-T'!D449</f>
        <v>DOE-2.2</v>
      </c>
      <c r="E454" t="str">
        <f>'Table-T'!E449</f>
        <v>DOE21E-E</v>
      </c>
      <c r="F454" t="str">
        <f>'Table-T'!F449</f>
        <v>EnergyPlus</v>
      </c>
      <c r="G454" t="str">
        <f>'Table-T'!G449</f>
        <v>CODYRUN</v>
      </c>
      <c r="H454" t="str">
        <f>'Table-T'!H449</f>
        <v>HOT3000</v>
      </c>
      <c r="I454" t="str">
        <f>'Table-T'!O449</f>
        <v>Tested Prg</v>
      </c>
    </row>
    <row r="455" spans="2:9">
      <c r="B455" t="str">
        <f>'Table-T'!B450</f>
        <v>Case</v>
      </c>
      <c r="C455" t="s">
        <v>434</v>
      </c>
      <c r="D455" t="s">
        <v>435</v>
      </c>
      <c r="E455" t="s">
        <v>438</v>
      </c>
      <c r="F455" t="s">
        <v>548</v>
      </c>
      <c r="G455" t="s">
        <v>436</v>
      </c>
      <c r="H455" t="s">
        <v>437</v>
      </c>
      <c r="I455" t="str">
        <f>'Table-T'!O449</f>
        <v>Tested Prg</v>
      </c>
    </row>
    <row r="456" spans="2:9">
      <c r="B456" t="s">
        <v>527</v>
      </c>
      <c r="C456">
        <f>'Table-T'!C451</f>
        <v>9.9999999999406119E-9</v>
      </c>
      <c r="D456">
        <f>'Table-T'!D451</f>
        <v>0</v>
      </c>
      <c r="E456">
        <f>'Table-T'!E451</f>
        <v>0</v>
      </c>
      <c r="F456">
        <f>'Table-T'!F451</f>
        <v>1.5608227966850113E-5</v>
      </c>
      <c r="G456">
        <f>'Table-T'!G451</f>
        <v>5.099999999999983E-5</v>
      </c>
      <c r="H456">
        <f>'Table-T'!H451</f>
        <v>-1.0000000000000026E-5</v>
      </c>
      <c r="I456">
        <f>'Table-T'!O451</f>
        <v>1.4278866427038786E-5</v>
      </c>
    </row>
    <row r="457" spans="2:9">
      <c r="B457" t="s">
        <v>528</v>
      </c>
      <c r="C457">
        <f>'Table-T'!C452</f>
        <v>0</v>
      </c>
      <c r="D457">
        <f>'Table-T'!D452</f>
        <v>0</v>
      </c>
      <c r="E457">
        <f>'Table-T'!E452</f>
        <v>0</v>
      </c>
      <c r="F457">
        <f>'Table-T'!F452</f>
        <v>5.8672060676001614E-6</v>
      </c>
      <c r="G457">
        <f>'Table-T'!G452</f>
        <v>0</v>
      </c>
      <c r="H457">
        <f>'Table-T'!H452</f>
        <v>0</v>
      </c>
      <c r="I457">
        <f>'Table-T'!O452</f>
        <v>5.9195698027313202E-6</v>
      </c>
    </row>
    <row r="458" spans="2:9">
      <c r="B458" t="s">
        <v>529</v>
      </c>
      <c r="C458">
        <f>'Table-T'!C453</f>
        <v>0</v>
      </c>
      <c r="D458">
        <f>'Table-T'!D453</f>
        <v>0</v>
      </c>
      <c r="E458">
        <f>'Table-T'!E453</f>
        <v>0</v>
      </c>
      <c r="F458">
        <f>'Table-T'!F453</f>
        <v>-1.7035829839905439E-8</v>
      </c>
      <c r="G458">
        <f>'Table-T'!G453</f>
        <v>0</v>
      </c>
      <c r="H458">
        <f>'Table-T'!H453</f>
        <v>0</v>
      </c>
      <c r="I458">
        <f>'Table-T'!O453</f>
        <v>-8.357965800898353E-5</v>
      </c>
    </row>
    <row r="459" spans="2:9">
      <c r="B459" t="s">
        <v>530</v>
      </c>
      <c r="C459">
        <f>'Table-T'!C454</f>
        <v>0</v>
      </c>
      <c r="D459">
        <f>'Table-T'!D454</f>
        <v>0</v>
      </c>
      <c r="E459">
        <f>'Table-T'!E454</f>
        <v>0</v>
      </c>
      <c r="F459">
        <f>'Table-T'!F454</f>
        <v>-5.8842418974400668E-6</v>
      </c>
      <c r="G459">
        <f>'Table-T'!G454</f>
        <v>0</v>
      </c>
      <c r="H459">
        <f>'Table-T'!H454</f>
        <v>0</v>
      </c>
      <c r="I459">
        <f>'Table-T'!O454</f>
        <v>-8.949922781171485E-5</v>
      </c>
    </row>
    <row r="460" spans="2:9">
      <c r="B460" t="s">
        <v>531</v>
      </c>
      <c r="C460">
        <f>'Table-T'!C455</f>
        <v>0</v>
      </c>
      <c r="D460">
        <f>'Table-T'!D455</f>
        <v>0</v>
      </c>
      <c r="E460">
        <f>'Table-T'!E455</f>
        <v>0</v>
      </c>
      <c r="F460">
        <f>'Table-T'!F455</f>
        <v>-1.7035829839905439E-8</v>
      </c>
      <c r="G460">
        <f>'Table-T'!G455</f>
        <v>0</v>
      </c>
      <c r="H460">
        <f>'Table-T'!H455</f>
        <v>0</v>
      </c>
      <c r="I460">
        <f>'Table-T'!O455</f>
        <v>-8.3614310944851548E-5</v>
      </c>
    </row>
    <row r="461" spans="2:9">
      <c r="B461" t="s">
        <v>532</v>
      </c>
      <c r="C461">
        <f>'Table-T'!C456</f>
        <v>0</v>
      </c>
      <c r="D461">
        <f>'Table-T'!D456</f>
        <v>0</v>
      </c>
      <c r="E461">
        <f>'Table-T'!E456</f>
        <v>0</v>
      </c>
      <c r="F461">
        <f>'Table-T'!F456</f>
        <v>0</v>
      </c>
      <c r="G461">
        <f>'Table-T'!G456</f>
        <v>0</v>
      </c>
      <c r="H461">
        <f>'Table-T'!H456</f>
        <v>0</v>
      </c>
      <c r="I461">
        <f>'Table-T'!O456</f>
        <v>3.4652935868018098E-8</v>
      </c>
    </row>
    <row r="462" spans="2:9">
      <c r="B462" t="s">
        <v>533</v>
      </c>
      <c r="C462">
        <f>'Table-T'!C457</f>
        <v>0</v>
      </c>
      <c r="D462">
        <f>'Table-T'!D457</f>
        <v>0</v>
      </c>
      <c r="E462">
        <f>'Table-T'!E457</f>
        <v>0</v>
      </c>
      <c r="F462">
        <f>'Table-T'!F457</f>
        <v>0</v>
      </c>
      <c r="G462">
        <f>'Table-T'!G457</f>
        <v>0</v>
      </c>
      <c r="H462">
        <f>'Table-T'!H457</f>
        <v>0</v>
      </c>
      <c r="I462">
        <f>'Table-T'!O457</f>
        <v>0</v>
      </c>
    </row>
    <row r="463" spans="2:9">
      <c r="B463" t="s">
        <v>535</v>
      </c>
      <c r="C463">
        <f>'Table-T'!C458</f>
        <v>0</v>
      </c>
      <c r="D463">
        <f>'Table-T'!D458</f>
        <v>0</v>
      </c>
      <c r="E463">
        <f>'Table-T'!E458</f>
        <v>0</v>
      </c>
      <c r="F463">
        <f>'Table-T'!F458</f>
        <v>-2.231841989865091E-11</v>
      </c>
      <c r="G463">
        <f>'Table-T'!G458</f>
        <v>0</v>
      </c>
      <c r="H463">
        <f>'Table-T'!H458</f>
        <v>0</v>
      </c>
      <c r="I463">
        <f>'Table-T'!O458</f>
        <v>-2.2360109640587322E-11</v>
      </c>
    </row>
    <row r="464" spans="2:9">
      <c r="B464" t="s">
        <v>536</v>
      </c>
      <c r="C464">
        <f>'Table-T'!C459</f>
        <v>0</v>
      </c>
      <c r="D464">
        <f>'Table-T'!D459</f>
        <v>0</v>
      </c>
      <c r="E464">
        <f>'Table-T'!E459</f>
        <v>0</v>
      </c>
      <c r="F464">
        <f>'Table-T'!F459</f>
        <v>2.2053500518814939E-12</v>
      </c>
      <c r="G464">
        <f>'Table-T'!G459</f>
        <v>0</v>
      </c>
      <c r="H464">
        <f>'Table-T'!H459</f>
        <v>0</v>
      </c>
      <c r="I464">
        <f>'Table-T'!O459</f>
        <v>-3.5849944974436498E-11</v>
      </c>
    </row>
    <row r="465" spans="2:9">
      <c r="B465" t="s">
        <v>537</v>
      </c>
      <c r="C465">
        <f>'Table-T'!C460</f>
        <v>0</v>
      </c>
      <c r="D465">
        <f>'Table-T'!D460</f>
        <v>0</v>
      </c>
      <c r="E465">
        <f>'Table-T'!E460</f>
        <v>0</v>
      </c>
      <c r="F465">
        <f>'Table-T'!F460</f>
        <v>0</v>
      </c>
      <c r="G465">
        <f>'Table-T'!G460</f>
        <v>0</v>
      </c>
      <c r="H465">
        <f>'Table-T'!H460</f>
        <v>0</v>
      </c>
      <c r="I465">
        <f>'Table-T'!O460</f>
        <v>0</v>
      </c>
    </row>
    <row r="466" spans="2:9">
      <c r="B466" t="s">
        <v>538</v>
      </c>
      <c r="C466">
        <f>'Table-T'!C461</f>
        <v>0</v>
      </c>
      <c r="D466">
        <f>'Table-T'!D461</f>
        <v>0</v>
      </c>
      <c r="E466">
        <f>'Table-T'!E461</f>
        <v>0</v>
      </c>
      <c r="F466">
        <f>'Table-T'!F461</f>
        <v>-1.2812199218226183E-12</v>
      </c>
      <c r="G466">
        <f>'Table-T'!G461</f>
        <v>0</v>
      </c>
      <c r="H466">
        <f>'Table-T'!H461</f>
        <v>0</v>
      </c>
      <c r="I466">
        <f>'Table-T'!O461</f>
        <v>0</v>
      </c>
    </row>
    <row r="467" spans="2:9">
      <c r="B467" t="s">
        <v>539</v>
      </c>
      <c r="C467">
        <f>'Table-T'!C462</f>
        <v>0</v>
      </c>
      <c r="D467">
        <f>'Table-T'!D462</f>
        <v>0</v>
      </c>
      <c r="E467">
        <f>'Table-T'!E462</f>
        <v>0</v>
      </c>
      <c r="F467">
        <f>'Table-T'!F462</f>
        <v>2.2053500518814939E-12</v>
      </c>
      <c r="G467">
        <f>'Table-T'!G462</f>
        <v>0</v>
      </c>
      <c r="H467">
        <f>'Table-T'!H462</f>
        <v>0</v>
      </c>
      <c r="I467">
        <f>'Table-T'!O462</f>
        <v>-3.5849944974436498E-11</v>
      </c>
    </row>
    <row r="468" spans="2:9">
      <c r="B468" t="s">
        <v>540</v>
      </c>
      <c r="C468">
        <f>'Table-T'!C463</f>
        <v>0</v>
      </c>
      <c r="D468">
        <f>'Table-T'!D463</f>
        <v>0</v>
      </c>
      <c r="E468">
        <f>'Table-T'!E463</f>
        <v>0</v>
      </c>
      <c r="F468">
        <f>'Table-T'!F463</f>
        <v>-1.7443099915859239E-12</v>
      </c>
      <c r="G468">
        <f>'Table-T'!G463</f>
        <v>0</v>
      </c>
      <c r="H468">
        <f>'Table-T'!H463</f>
        <v>0</v>
      </c>
      <c r="I468">
        <f>'Table-T'!O463</f>
        <v>-3.6770954770642961E-11</v>
      </c>
    </row>
    <row r="469" spans="2:9">
      <c r="B469" t="s">
        <v>546</v>
      </c>
      <c r="C469">
        <f>'Table-T'!C464</f>
        <v>4.9507099999999997E-3</v>
      </c>
      <c r="D469">
        <f>'Table-T'!D464</f>
        <v>0</v>
      </c>
      <c r="E469">
        <f>'Table-T'!E464</f>
        <v>0</v>
      </c>
      <c r="F469">
        <f>'Table-T'!F464</f>
        <v>5.0771414495248699E-3</v>
      </c>
      <c r="G469">
        <f>'Table-T'!G464</f>
        <v>4.9399999999999999E-3</v>
      </c>
      <c r="H469">
        <f>'Table-T'!H464</f>
        <v>8.3300000000000006E-3</v>
      </c>
      <c r="I469">
        <f>'Table-T'!O464</f>
        <v>5.0897611047100062E-3</v>
      </c>
    </row>
    <row r="470" spans="2:9">
      <c r="B470" t="s">
        <v>547</v>
      </c>
      <c r="C470">
        <f>'Table-T'!C465</f>
        <v>0</v>
      </c>
      <c r="D470">
        <f>'Table-T'!D465</f>
        <v>0</v>
      </c>
      <c r="E470">
        <f>'Table-T'!E465</f>
        <v>0</v>
      </c>
      <c r="F470">
        <f>'Table-T'!F465</f>
        <v>6.1789800706590903E-12</v>
      </c>
      <c r="G470">
        <f>'Table-T'!G465</f>
        <v>0</v>
      </c>
      <c r="H470">
        <f>'Table-T'!H465</f>
        <v>2.0000000000000052E-4</v>
      </c>
      <c r="I470">
        <f>'Table-T'!O465</f>
        <v>0</v>
      </c>
    </row>
    <row r="471" spans="2:9">
      <c r="B471" t="s">
        <v>543</v>
      </c>
      <c r="C471">
        <f>'Table-T'!C466</f>
        <v>7.3265999999999956E-4</v>
      </c>
      <c r="D471">
        <f>'Table-T'!D466</f>
        <v>0</v>
      </c>
      <c r="E471">
        <f>'Table-T'!E466</f>
        <v>0</v>
      </c>
      <c r="F471">
        <f>'Table-T'!F466</f>
        <v>5.2082283091801993E-4</v>
      </c>
      <c r="G471">
        <f>'Table-T'!G466</f>
        <v>3.8399999999999979E-4</v>
      </c>
      <c r="H471">
        <f>'Table-T'!H466</f>
        <v>8.830000000000001E-3</v>
      </c>
      <c r="I471">
        <f>'Table-T'!O466</f>
        <v>8.0170627195530302E-4</v>
      </c>
    </row>
    <row r="472" spans="2:9">
      <c r="B472" t="s">
        <v>544</v>
      </c>
      <c r="C472">
        <f>'Table-T'!C467</f>
        <v>-6.1958999999999972E-4</v>
      </c>
      <c r="D472">
        <f>'Table-T'!D467</f>
        <v>0</v>
      </c>
      <c r="E472">
        <f>'Table-T'!E467</f>
        <v>0</v>
      </c>
      <c r="F472">
        <f>'Table-T'!F467</f>
        <v>-2.7005053702242997E-4</v>
      </c>
      <c r="G472">
        <f>'Table-T'!G467</f>
        <v>-1.4540000000000004E-3</v>
      </c>
      <c r="H472">
        <f>'Table-T'!H467</f>
        <v>-3.6700000000000005E-3</v>
      </c>
      <c r="I472">
        <f>'Table-T'!O467</f>
        <v>-4.1492488989017346E-3</v>
      </c>
    </row>
    <row r="473" spans="2:9">
      <c r="B473" t="s">
        <v>545</v>
      </c>
      <c r="C473">
        <f>'Table-T'!C468</f>
        <v>2.0983399999999998E-3</v>
      </c>
      <c r="D473">
        <f>'Table-T'!D468</f>
        <v>0</v>
      </c>
      <c r="E473">
        <f>'Table-T'!E468</f>
        <v>0</v>
      </c>
      <c r="F473">
        <f>'Table-T'!F468</f>
        <v>2.9569646370478601E-3</v>
      </c>
      <c r="G473">
        <f>'Table-T'!G468</f>
        <v>3.4320000000000002E-3</v>
      </c>
      <c r="H473">
        <f>'Table-T'!H468</f>
        <v>2.8000000000000004E-3</v>
      </c>
      <c r="I473">
        <f>'Table-T'!O468</f>
        <v>-1.0408340855860843E-17</v>
      </c>
    </row>
    <row r="476" spans="2:9">
      <c r="B476" t="str">
        <f>'Table-T'!B471</f>
        <v>Table B16.5.2-28.  Delta Hourly Integrated Maximum and Minimum Zone Relative Humidity</v>
      </c>
      <c r="C476">
        <f>'Table-T'!C471</f>
        <v>0</v>
      </c>
      <c r="D476">
        <f>'Table-T'!D471</f>
        <v>0</v>
      </c>
      <c r="E476">
        <f>'Table-T'!E471</f>
        <v>0</v>
      </c>
      <c r="F476">
        <f>'Table-T'!F471</f>
        <v>0</v>
      </c>
      <c r="G476">
        <f>'Table-T'!G471</f>
        <v>0</v>
      </c>
      <c r="H476">
        <f>'Table-T'!H471</f>
        <v>0</v>
      </c>
      <c r="I476">
        <f>'Table-T'!O471</f>
        <v>0</v>
      </c>
    </row>
    <row r="477" spans="2:9">
      <c r="B477" t="str">
        <f>'Table-T'!B472</f>
        <v>Maximum Relative Humidity (%)</v>
      </c>
      <c r="C477">
        <f>'Table-T'!C472</f>
        <v>0</v>
      </c>
      <c r="D477">
        <f>'Table-T'!D472</f>
        <v>0</v>
      </c>
      <c r="E477">
        <f>'Table-T'!E472</f>
        <v>0</v>
      </c>
      <c r="F477">
        <f>'Table-T'!F472</f>
        <v>0</v>
      </c>
      <c r="G477">
        <f>'Table-T'!G472</f>
        <v>0</v>
      </c>
      <c r="H477">
        <f>'Table-T'!H472</f>
        <v>0</v>
      </c>
      <c r="I477">
        <f>'Table-T'!O472</f>
        <v>0</v>
      </c>
    </row>
    <row r="478" spans="2:9">
      <c r="B478">
        <f>'Table-T'!B473</f>
        <v>0</v>
      </c>
      <c r="C478" t="str">
        <f>'Table-T'!C473</f>
        <v>TRNSYS</v>
      </c>
      <c r="D478" t="str">
        <f>'Table-T'!D473</f>
        <v>DOE-2.2</v>
      </c>
      <c r="E478" t="str">
        <f>'Table-T'!E473</f>
        <v>DOE21E-E</v>
      </c>
      <c r="F478" t="str">
        <f>'Table-T'!F473</f>
        <v>EnergyPlus</v>
      </c>
      <c r="G478" t="str">
        <f>'Table-T'!G473</f>
        <v>CODYRUN</v>
      </c>
      <c r="H478" t="str">
        <f>'Table-T'!H473</f>
        <v>HOT3000</v>
      </c>
      <c r="I478" t="str">
        <f>'Table-T'!O473</f>
        <v>Tested Prg</v>
      </c>
    </row>
    <row r="479" spans="2:9">
      <c r="B479" t="str">
        <f>'Table-T'!B474</f>
        <v>Case</v>
      </c>
      <c r="C479" t="s">
        <v>434</v>
      </c>
      <c r="D479" t="s">
        <v>435</v>
      </c>
      <c r="E479" t="s">
        <v>438</v>
      </c>
      <c r="F479" t="s">
        <v>548</v>
      </c>
      <c r="G479" t="s">
        <v>436</v>
      </c>
      <c r="H479" t="s">
        <v>437</v>
      </c>
      <c r="I479" t="str">
        <f>'Table-T'!O473</f>
        <v>Tested Prg</v>
      </c>
    </row>
    <row r="480" spans="2:9">
      <c r="B480" t="s">
        <v>527</v>
      </c>
      <c r="C480">
        <f>'Table-T'!C475</f>
        <v>8.9137000000000057</v>
      </c>
      <c r="D480">
        <f>'Table-T'!D475</f>
        <v>30.830000000000013</v>
      </c>
      <c r="E480">
        <f>'Table-T'!E475</f>
        <v>31.850000000000009</v>
      </c>
      <c r="F480">
        <f>'Table-T'!F475</f>
        <v>10.276600285913503</v>
      </c>
      <c r="G480">
        <f>'Table-T'!G475</f>
        <v>9</v>
      </c>
      <c r="H480">
        <f>'Table-T'!H475</f>
        <v>10.75</v>
      </c>
      <c r="I480">
        <f>'Table-T'!O475</f>
        <v>10.147822200730317</v>
      </c>
    </row>
    <row r="481" spans="2:9">
      <c r="B481" t="s">
        <v>528</v>
      </c>
      <c r="C481">
        <f>'Table-T'!C476</f>
        <v>13.046600000000012</v>
      </c>
      <c r="D481">
        <f>'Table-T'!D476</f>
        <v>14.060000000000002</v>
      </c>
      <c r="E481">
        <f>'Table-T'!E476</f>
        <v>14.820000000000007</v>
      </c>
      <c r="F481">
        <f>'Table-T'!F476</f>
        <v>14.599273627543795</v>
      </c>
      <c r="G481">
        <f>'Table-T'!G476</f>
        <v>15</v>
      </c>
      <c r="H481">
        <f>'Table-T'!H476</f>
        <v>14.439999999999998</v>
      </c>
      <c r="I481">
        <f>'Table-T'!O476</f>
        <v>14.936143784396307</v>
      </c>
    </row>
    <row r="482" spans="2:9">
      <c r="B482" t="s">
        <v>529</v>
      </c>
      <c r="C482">
        <f>'Table-T'!C477</f>
        <v>7.8699000000000012</v>
      </c>
      <c r="D482">
        <f>'Table-T'!D477</f>
        <v>9.11</v>
      </c>
      <c r="E482">
        <f>'Table-T'!E477</f>
        <v>9.0900000000000034</v>
      </c>
      <c r="F482">
        <f>'Table-T'!F477</f>
        <v>8.5081406760778009</v>
      </c>
      <c r="G482">
        <f>'Table-T'!G477</f>
        <v>8</v>
      </c>
      <c r="H482">
        <f>'Table-T'!H477</f>
        <v>11.260000000000005</v>
      </c>
      <c r="I482">
        <f>'Table-T'!O477</f>
        <v>22.293407163334962</v>
      </c>
    </row>
    <row r="483" spans="2:9">
      <c r="B483" t="s">
        <v>530</v>
      </c>
      <c r="C483">
        <f>'Table-T'!C478</f>
        <v>-5.176700000000011</v>
      </c>
      <c r="D483">
        <f>'Table-T'!D478</f>
        <v>-4.9500000000000028</v>
      </c>
      <c r="E483">
        <f>'Table-T'!E478</f>
        <v>-5.730000000000004</v>
      </c>
      <c r="F483">
        <f>'Table-T'!F478</f>
        <v>-6.091132951465994</v>
      </c>
      <c r="G483">
        <f>'Table-T'!G478</f>
        <v>-7</v>
      </c>
      <c r="H483">
        <f>'Table-T'!H478</f>
        <v>-3.1799999999999926</v>
      </c>
      <c r="I483">
        <f>'Table-T'!O478</f>
        <v>7.3572633789386543</v>
      </c>
    </row>
    <row r="484" spans="2:9">
      <c r="B484" t="s">
        <v>531</v>
      </c>
      <c r="C484">
        <f>'Table-T'!C479</f>
        <v>11.140100000000004</v>
      </c>
      <c r="D484">
        <f>'Table-T'!D479</f>
        <v>12.02000000000001</v>
      </c>
      <c r="E484">
        <f>'Table-T'!E479</f>
        <v>12.410000000000011</v>
      </c>
      <c r="F484">
        <f>'Table-T'!F479</f>
        <v>12.428659931900199</v>
      </c>
      <c r="G484">
        <f>'Table-T'!G479</f>
        <v>12</v>
      </c>
      <c r="H484">
        <f>'Table-T'!H479</f>
        <v>12.810000000000002</v>
      </c>
      <c r="I484">
        <f>'Table-T'!O479</f>
        <v>22.939754985274064</v>
      </c>
    </row>
    <row r="485" spans="2:9">
      <c r="B485" t="s">
        <v>532</v>
      </c>
      <c r="C485">
        <f>'Table-T'!C480</f>
        <v>-3.2702000000000027</v>
      </c>
      <c r="D485">
        <f>'Table-T'!D480</f>
        <v>-2.9100000000000108</v>
      </c>
      <c r="E485">
        <f>'Table-T'!E480</f>
        <v>-3.3200000000000074</v>
      </c>
      <c r="F485">
        <f>'Table-T'!F480</f>
        <v>-3.9205192558223985</v>
      </c>
      <c r="G485">
        <f>'Table-T'!G480</f>
        <v>-4</v>
      </c>
      <c r="H485">
        <f>'Table-T'!H480</f>
        <v>-1.5499999999999972</v>
      </c>
      <c r="I485">
        <f>'Table-T'!O480</f>
        <v>-0.64634782193910212</v>
      </c>
    </row>
    <row r="486" spans="2:9">
      <c r="B486" t="s">
        <v>533</v>
      </c>
      <c r="C486">
        <f>'Table-T'!C481</f>
        <v>0</v>
      </c>
      <c r="D486">
        <f>'Table-T'!D481</f>
        <v>11.77000000000001</v>
      </c>
      <c r="E486">
        <f>'Table-T'!E481</f>
        <v>12.27000000000001</v>
      </c>
      <c r="F486">
        <f>'Table-T'!F481</f>
        <v>4.9737991503207013E-13</v>
      </c>
      <c r="G486">
        <f>'Table-T'!G481</f>
        <v>2</v>
      </c>
      <c r="H486">
        <f>'Table-T'!H481</f>
        <v>5.210000000000008</v>
      </c>
      <c r="I486">
        <f>'Table-T'!O481</f>
        <v>1.4210854715202004E-14</v>
      </c>
    </row>
    <row r="487" spans="2:9">
      <c r="B487" t="s">
        <v>535</v>
      </c>
      <c r="C487">
        <f>'Table-T'!C482</f>
        <v>0</v>
      </c>
      <c r="D487">
        <f>'Table-T'!D482</f>
        <v>0</v>
      </c>
      <c r="E487">
        <f>'Table-T'!E482</f>
        <v>0</v>
      </c>
      <c r="F487">
        <f>'Table-T'!F482</f>
        <v>-1.6648182669598555E-4</v>
      </c>
      <c r="G487">
        <f>'Table-T'!G482</f>
        <v>0</v>
      </c>
      <c r="H487">
        <f>'Table-T'!H482</f>
        <v>0</v>
      </c>
      <c r="I487">
        <f>'Table-T'!O482</f>
        <v>-1.7316357769914248E-4</v>
      </c>
    </row>
    <row r="488" spans="2:9">
      <c r="B488" t="s">
        <v>536</v>
      </c>
      <c r="C488">
        <f>'Table-T'!C483</f>
        <v>14.964200000000005</v>
      </c>
      <c r="D488">
        <f>'Table-T'!D483</f>
        <v>16.22</v>
      </c>
      <c r="E488">
        <f>'Table-T'!E483</f>
        <v>16.72</v>
      </c>
      <c r="F488">
        <f>'Table-T'!F483</f>
        <v>16.269005359763</v>
      </c>
      <c r="G488">
        <f>'Table-T'!G483</f>
        <v>0</v>
      </c>
      <c r="H488">
        <f>'Table-T'!H483</f>
        <v>18.870000000000005</v>
      </c>
      <c r="I488">
        <f>'Table-T'!O483</f>
        <v>21.972655674426989</v>
      </c>
    </row>
    <row r="489" spans="2:9">
      <c r="B489" t="s">
        <v>537</v>
      </c>
      <c r="C489">
        <f>'Table-T'!C484</f>
        <v>14.435500000000005</v>
      </c>
      <c r="D489">
        <f>'Table-T'!D484</f>
        <v>15.440000000000012</v>
      </c>
      <c r="E489">
        <f>'Table-T'!E484</f>
        <v>15.940000000000012</v>
      </c>
      <c r="F489">
        <f>'Table-T'!F484</f>
        <v>0</v>
      </c>
      <c r="G489">
        <f>'Table-T'!G484</f>
        <v>0</v>
      </c>
      <c r="H489">
        <f>'Table-T'!H484</f>
        <v>18.740000000000009</v>
      </c>
      <c r="I489">
        <f>'Table-T'!O484</f>
        <v>0</v>
      </c>
    </row>
    <row r="490" spans="2:9">
      <c r="B490" t="s">
        <v>538</v>
      </c>
      <c r="C490">
        <f>'Table-T'!C485</f>
        <v>2.0519000000000034</v>
      </c>
      <c r="D490">
        <f>'Table-T'!D485</f>
        <v>5.1600000000000108</v>
      </c>
      <c r="E490">
        <f>'Table-T'!E485</f>
        <v>2.6800000000000068</v>
      </c>
      <c r="F490">
        <f>'Table-T'!F485</f>
        <v>4.9167289010720054</v>
      </c>
      <c r="G490">
        <f>'Table-T'!G485</f>
        <v>0</v>
      </c>
      <c r="H490">
        <f>'Table-T'!H485</f>
        <v>6.4099999999999966</v>
      </c>
      <c r="I490">
        <f>'Table-T'!O485</f>
        <v>0</v>
      </c>
    </row>
    <row r="491" spans="2:9">
      <c r="B491" t="s">
        <v>539</v>
      </c>
      <c r="C491">
        <f>'Table-T'!C486</f>
        <v>11.919499999999999</v>
      </c>
      <c r="D491">
        <f>'Table-T'!D486</f>
        <v>9.0800000000000125</v>
      </c>
      <c r="E491">
        <f>'Table-T'!E486</f>
        <v>9.5800000000000125</v>
      </c>
      <c r="F491">
        <f>'Table-T'!F486</f>
        <v>12.375403808047594</v>
      </c>
      <c r="G491">
        <f>'Table-T'!G486</f>
        <v>0</v>
      </c>
      <c r="H491">
        <f>'Table-T'!H486</f>
        <v>11.5</v>
      </c>
      <c r="I491">
        <f>'Table-T'!O486</f>
        <v>21.97294138275339</v>
      </c>
    </row>
    <row r="492" spans="2:9">
      <c r="B492" t="s">
        <v>540</v>
      </c>
      <c r="C492">
        <f>'Table-T'!C487</f>
        <v>-6.4999999999997726E-2</v>
      </c>
      <c r="D492">
        <f>'Table-T'!D487</f>
        <v>0</v>
      </c>
      <c r="E492">
        <f>'Table-T'!E487</f>
        <v>0</v>
      </c>
      <c r="F492">
        <f>'Table-T'!F487</f>
        <v>6.6574017409948283E-9</v>
      </c>
      <c r="G492">
        <f>'Table-T'!G487</f>
        <v>0</v>
      </c>
      <c r="H492">
        <f>'Table-T'!H487</f>
        <v>7.000000000000739E-2</v>
      </c>
      <c r="I492">
        <f>'Table-T'!O487</f>
        <v>4.4195324077457627</v>
      </c>
    </row>
    <row r="493" spans="2:9">
      <c r="B493" t="s">
        <v>546</v>
      </c>
      <c r="C493">
        <f>'Table-T'!C488</f>
        <v>31.210800000000006</v>
      </c>
      <c r="D493">
        <f>'Table-T'!D488</f>
        <v>0</v>
      </c>
      <c r="E493">
        <f>'Table-T'!E488</f>
        <v>0</v>
      </c>
      <c r="F493">
        <f>'Table-T'!F488</f>
        <v>31.632684970387899</v>
      </c>
      <c r="G493">
        <f>'Table-T'!G488</f>
        <v>32</v>
      </c>
      <c r="H493">
        <f>'Table-T'!H488</f>
        <v>-7.3599999999999994</v>
      </c>
      <c r="I493">
        <f>'Table-T'!O488</f>
        <v>32.222001029991389</v>
      </c>
    </row>
    <row r="494" spans="2:9">
      <c r="B494" t="s">
        <v>547</v>
      </c>
      <c r="C494">
        <f>'Table-T'!C489</f>
        <v>0</v>
      </c>
      <c r="D494">
        <f>'Table-T'!D489</f>
        <v>0</v>
      </c>
      <c r="E494">
        <f>'Table-T'!E489</f>
        <v>0</v>
      </c>
      <c r="F494">
        <f>'Table-T'!F489</f>
        <v>0</v>
      </c>
      <c r="G494">
        <f>'Table-T'!G489</f>
        <v>0</v>
      </c>
      <c r="H494">
        <f>'Table-T'!H489</f>
        <v>-2.5700000000000003</v>
      </c>
      <c r="I494">
        <f>'Table-T'!O489</f>
        <v>0</v>
      </c>
    </row>
    <row r="495" spans="2:9">
      <c r="B495" t="s">
        <v>543</v>
      </c>
      <c r="C495">
        <f>'Table-T'!C490</f>
        <v>9.7700999999999993</v>
      </c>
      <c r="D495">
        <f>'Table-T'!D490</f>
        <v>0</v>
      </c>
      <c r="E495">
        <f>'Table-T'!E490</f>
        <v>0</v>
      </c>
      <c r="F495">
        <f>'Table-T'!F490</f>
        <v>6.1863499544541014</v>
      </c>
      <c r="G495">
        <f>'Table-T'!G490</f>
        <v>5</v>
      </c>
      <c r="H495">
        <f>'Table-T'!H490</f>
        <v>-20.65</v>
      </c>
      <c r="I495">
        <f>'Table-T'!O490</f>
        <v>10.013251752097943</v>
      </c>
    </row>
    <row r="496" spans="2:9">
      <c r="B496" t="s">
        <v>544</v>
      </c>
      <c r="C496">
        <f>'Table-T'!C491</f>
        <v>-8.9555000000000007</v>
      </c>
      <c r="D496">
        <f>'Table-T'!D491</f>
        <v>0</v>
      </c>
      <c r="E496">
        <f>'Table-T'!E491</f>
        <v>0</v>
      </c>
      <c r="F496">
        <f>'Table-T'!F491</f>
        <v>-3.8397842192181031</v>
      </c>
      <c r="G496">
        <f>'Table-T'!G491</f>
        <v>-21</v>
      </c>
      <c r="H496">
        <f>'Table-T'!H491</f>
        <v>-24.07</v>
      </c>
      <c r="I496">
        <f>'Table-T'!O491</f>
        <v>-58.84143686445212</v>
      </c>
    </row>
    <row r="497" spans="2:9">
      <c r="B497" t="s">
        <v>545</v>
      </c>
      <c r="C497">
        <f>'Table-T'!C492</f>
        <v>29.602200000000003</v>
      </c>
      <c r="D497">
        <f>'Table-T'!D492</f>
        <v>0</v>
      </c>
      <c r="E497">
        <f>'Table-T'!E492</f>
        <v>0</v>
      </c>
      <c r="F497">
        <f>'Table-T'!F492</f>
        <v>41.055405237855901</v>
      </c>
      <c r="G497">
        <f>'Table-T'!G492</f>
        <v>50</v>
      </c>
      <c r="H497">
        <f>'Table-T'!H492</f>
        <v>-15.82</v>
      </c>
      <c r="I497">
        <f>'Table-T'!O492</f>
        <v>-0.57144827439232415</v>
      </c>
    </row>
    <row r="498" spans="2:9">
      <c r="B498" t="str">
        <f>'Table-T'!B493</f>
        <v>Minimum Relative Humidity (%)</v>
      </c>
      <c r="C498">
        <f>'Table-T'!C493</f>
        <v>0</v>
      </c>
      <c r="D498">
        <f>'Table-T'!D493</f>
        <v>0</v>
      </c>
      <c r="E498">
        <f>'Table-T'!E493</f>
        <v>0</v>
      </c>
      <c r="F498">
        <f>'Table-T'!F493</f>
        <v>0</v>
      </c>
      <c r="G498">
        <f>'Table-T'!G493</f>
        <v>0</v>
      </c>
      <c r="H498">
        <f>'Table-T'!H493</f>
        <v>0</v>
      </c>
      <c r="I498">
        <f>'Table-T'!O493</f>
        <v>0</v>
      </c>
    </row>
    <row r="499" spans="2:9">
      <c r="B499">
        <f>'Table-T'!B494</f>
        <v>0</v>
      </c>
      <c r="C499" t="str">
        <f>'Table-T'!C494</f>
        <v>TRNSYS</v>
      </c>
      <c r="D499" t="str">
        <f>'Table-T'!D494</f>
        <v>DOE-2.2</v>
      </c>
      <c r="E499" t="str">
        <f>'Table-T'!E494</f>
        <v>DOE21E-E</v>
      </c>
      <c r="F499" t="str">
        <f>'Table-T'!F494</f>
        <v>EnergyPlus</v>
      </c>
      <c r="G499" t="str">
        <f>'Table-T'!G494</f>
        <v>CODYRUN</v>
      </c>
      <c r="H499" t="str">
        <f>'Table-T'!H494</f>
        <v>HOT3000</v>
      </c>
      <c r="I499" t="str">
        <f>'Table-T'!O494</f>
        <v>Tested Prg</v>
      </c>
    </row>
    <row r="500" spans="2:9">
      <c r="B500" t="str">
        <f>'Table-T'!B495</f>
        <v>Case</v>
      </c>
      <c r="C500" t="s">
        <v>434</v>
      </c>
      <c r="D500" t="s">
        <v>435</v>
      </c>
      <c r="E500" t="s">
        <v>438</v>
      </c>
      <c r="F500" t="s">
        <v>548</v>
      </c>
      <c r="G500" t="s">
        <v>436</v>
      </c>
      <c r="H500" t="s">
        <v>437</v>
      </c>
      <c r="I500" t="str">
        <f>'Table-T'!O494</f>
        <v>Tested Prg</v>
      </c>
    </row>
    <row r="501" spans="2:9">
      <c r="B501" t="s">
        <v>527</v>
      </c>
      <c r="C501">
        <f>'Table-T'!C496</f>
        <v>5.8599999999998431E-2</v>
      </c>
      <c r="D501">
        <f>'Table-T'!D496</f>
        <v>0</v>
      </c>
      <c r="E501">
        <f>'Table-T'!E496</f>
        <v>0</v>
      </c>
      <c r="F501">
        <f>'Table-T'!F496</f>
        <v>1.0999653182679996</v>
      </c>
      <c r="G501">
        <f>'Table-T'!G496</f>
        <v>1</v>
      </c>
      <c r="H501">
        <f>'Table-T'!H496</f>
        <v>0.99000000000000021</v>
      </c>
      <c r="I501">
        <f>'Table-T'!O496</f>
        <v>3.7285164381552871</v>
      </c>
    </row>
    <row r="502" spans="2:9">
      <c r="B502" t="s">
        <v>528</v>
      </c>
      <c r="C502">
        <f>'Table-T'!C497</f>
        <v>0</v>
      </c>
      <c r="D502">
        <f>'Table-T'!D497</f>
        <v>0</v>
      </c>
      <c r="E502">
        <f>'Table-T'!E497</f>
        <v>0</v>
      </c>
      <c r="F502">
        <f>'Table-T'!F497</f>
        <v>0.23921165140069967</v>
      </c>
      <c r="G502">
        <f>'Table-T'!G497</f>
        <v>0</v>
      </c>
      <c r="H502">
        <f>'Table-T'!H497</f>
        <v>-2.0199999999999996</v>
      </c>
      <c r="I502">
        <f>'Table-T'!O497</f>
        <v>0.40925636946485255</v>
      </c>
    </row>
    <row r="503" spans="2:9">
      <c r="B503" t="s">
        <v>529</v>
      </c>
      <c r="C503">
        <f>'Table-T'!C498</f>
        <v>0</v>
      </c>
      <c r="D503">
        <f>'Table-T'!D498</f>
        <v>0</v>
      </c>
      <c r="E503">
        <f>'Table-T'!E498</f>
        <v>0</v>
      </c>
      <c r="F503">
        <f>'Table-T'!F498</f>
        <v>1.0510859099888137E-4</v>
      </c>
      <c r="G503">
        <f>'Table-T'!G498</f>
        <v>0</v>
      </c>
      <c r="H503">
        <f>'Table-T'!H498</f>
        <v>0</v>
      </c>
      <c r="I503">
        <f>'Table-T'!O498</f>
        <v>2.1496895354966501</v>
      </c>
    </row>
    <row r="504" spans="2:9">
      <c r="B504" t="s">
        <v>530</v>
      </c>
      <c r="C504">
        <f>'Table-T'!C499</f>
        <v>0</v>
      </c>
      <c r="D504">
        <f>'Table-T'!D499</f>
        <v>0</v>
      </c>
      <c r="E504">
        <f>'Table-T'!E499</f>
        <v>0</v>
      </c>
      <c r="F504">
        <f>'Table-T'!F499</f>
        <v>-0.23910654280970078</v>
      </c>
      <c r="G504">
        <f>'Table-T'!G499</f>
        <v>0</v>
      </c>
      <c r="H504">
        <f>'Table-T'!H499</f>
        <v>2.0199999999999996</v>
      </c>
      <c r="I504">
        <f>'Table-T'!O499</f>
        <v>1.7404331660317975</v>
      </c>
    </row>
    <row r="505" spans="2:9">
      <c r="B505" t="s">
        <v>531</v>
      </c>
      <c r="C505">
        <f>'Table-T'!C500</f>
        <v>0</v>
      </c>
      <c r="D505">
        <f>'Table-T'!D500</f>
        <v>0</v>
      </c>
      <c r="E505">
        <f>'Table-T'!E500</f>
        <v>0</v>
      </c>
      <c r="F505">
        <f>'Table-T'!F500</f>
        <v>1.0510859099888137E-4</v>
      </c>
      <c r="G505">
        <f>'Table-T'!G500</f>
        <v>0</v>
      </c>
      <c r="H505">
        <f>'Table-T'!H500</f>
        <v>0</v>
      </c>
      <c r="I505">
        <f>'Table-T'!O500</f>
        <v>2.0607431256736941</v>
      </c>
    </row>
    <row r="506" spans="2:9">
      <c r="B506" t="s">
        <v>532</v>
      </c>
      <c r="C506">
        <f>'Table-T'!C501</f>
        <v>0</v>
      </c>
      <c r="D506">
        <f>'Table-T'!D501</f>
        <v>0</v>
      </c>
      <c r="E506">
        <f>'Table-T'!E501</f>
        <v>0</v>
      </c>
      <c r="F506">
        <f>'Table-T'!F501</f>
        <v>0</v>
      </c>
      <c r="G506">
        <f>'Table-T'!G501</f>
        <v>0</v>
      </c>
      <c r="H506">
        <f>'Table-T'!H501</f>
        <v>0</v>
      </c>
      <c r="I506">
        <f>'Table-T'!O501</f>
        <v>8.8946409822955985E-2</v>
      </c>
    </row>
    <row r="507" spans="2:9">
      <c r="B507" t="s">
        <v>533</v>
      </c>
      <c r="C507">
        <f>'Table-T'!C502</f>
        <v>0</v>
      </c>
      <c r="D507">
        <f>'Table-T'!D502</f>
        <v>0</v>
      </c>
      <c r="E507">
        <f>'Table-T'!E502</f>
        <v>0</v>
      </c>
      <c r="F507">
        <f>'Table-T'!F502</f>
        <v>0</v>
      </c>
      <c r="G507">
        <f>'Table-T'!G502</f>
        <v>0</v>
      </c>
      <c r="H507">
        <f>'Table-T'!H502</f>
        <v>0</v>
      </c>
      <c r="I507">
        <f>'Table-T'!O502</f>
        <v>-1.1579251811716258</v>
      </c>
    </row>
    <row r="508" spans="2:9">
      <c r="B508" t="s">
        <v>535</v>
      </c>
      <c r="C508">
        <f>'Table-T'!C503</f>
        <v>0</v>
      </c>
      <c r="D508">
        <f>'Table-T'!D503</f>
        <v>0</v>
      </c>
      <c r="E508">
        <f>'Table-T'!E503</f>
        <v>0</v>
      </c>
      <c r="F508">
        <f>'Table-T'!F503</f>
        <v>-5.7187352300758221E-5</v>
      </c>
      <c r="G508">
        <f>'Table-T'!G503</f>
        <v>0</v>
      </c>
      <c r="H508">
        <f>'Table-T'!H503</f>
        <v>0</v>
      </c>
      <c r="I508">
        <f>'Table-T'!O503</f>
        <v>-5.7584536961030608E-5</v>
      </c>
    </row>
    <row r="509" spans="2:9">
      <c r="B509" t="s">
        <v>536</v>
      </c>
      <c r="C509">
        <f>'Table-T'!C504</f>
        <v>-0.1222000000000012</v>
      </c>
      <c r="D509">
        <f>'Table-T'!D504</f>
        <v>0</v>
      </c>
      <c r="E509">
        <f>'Table-T'!E504</f>
        <v>0</v>
      </c>
      <c r="F509">
        <f>'Table-T'!F504</f>
        <v>-0.47677867060230028</v>
      </c>
      <c r="G509">
        <f>'Table-T'!G504</f>
        <v>0</v>
      </c>
      <c r="H509">
        <f>'Table-T'!H504</f>
        <v>-0.36999999999999922</v>
      </c>
      <c r="I509">
        <f>'Table-T'!O504</f>
        <v>1.94043028038414</v>
      </c>
    </row>
    <row r="510" spans="2:9">
      <c r="B510" t="s">
        <v>537</v>
      </c>
      <c r="C510">
        <f>'Table-T'!C505</f>
        <v>-0.12210000000000143</v>
      </c>
      <c r="D510">
        <f>'Table-T'!D505</f>
        <v>0</v>
      </c>
      <c r="E510">
        <f>'Table-T'!E505</f>
        <v>0</v>
      </c>
      <c r="F510">
        <f>'Table-T'!F505</f>
        <v>0</v>
      </c>
      <c r="G510">
        <f>'Table-T'!G505</f>
        <v>0</v>
      </c>
      <c r="H510">
        <f>'Table-T'!H505</f>
        <v>-0.35999999999999943</v>
      </c>
      <c r="I510">
        <f>'Table-T'!O505</f>
        <v>0</v>
      </c>
    </row>
    <row r="511" spans="2:9">
      <c r="B511" t="s">
        <v>538</v>
      </c>
      <c r="C511">
        <f>'Table-T'!C506</f>
        <v>-0.12130000000000152</v>
      </c>
      <c r="D511">
        <f>'Table-T'!D506</f>
        <v>0</v>
      </c>
      <c r="E511">
        <f>'Table-T'!E506</f>
        <v>0</v>
      </c>
      <c r="F511">
        <f>'Table-T'!F506</f>
        <v>-0.47665044684530145</v>
      </c>
      <c r="G511">
        <f>'Table-T'!G506</f>
        <v>0</v>
      </c>
      <c r="H511">
        <f>'Table-T'!H506</f>
        <v>-0.34999999999999964</v>
      </c>
      <c r="I511">
        <f>'Table-T'!O506</f>
        <v>0</v>
      </c>
    </row>
    <row r="512" spans="2:9">
      <c r="B512" t="s">
        <v>539</v>
      </c>
      <c r="C512">
        <f>'Table-T'!C507</f>
        <v>-0.12340000000000018</v>
      </c>
      <c r="D512">
        <f>'Table-T'!D507</f>
        <v>0</v>
      </c>
      <c r="E512">
        <f>'Table-T'!E507</f>
        <v>0</v>
      </c>
      <c r="F512">
        <f>'Table-T'!F507</f>
        <v>-0.47677867932130091</v>
      </c>
      <c r="G512">
        <f>'Table-T'!G507</f>
        <v>0</v>
      </c>
      <c r="H512">
        <f>'Table-T'!H507</f>
        <v>-0.35999999999999943</v>
      </c>
      <c r="I512">
        <f>'Table-T'!O507</f>
        <v>1.9404302798993012</v>
      </c>
    </row>
    <row r="513" spans="2:9">
      <c r="B513" t="s">
        <v>540</v>
      </c>
      <c r="C513">
        <f>'Table-T'!C508</f>
        <v>-0.12430000000000163</v>
      </c>
      <c r="D513">
        <f>'Table-T'!D508</f>
        <v>0</v>
      </c>
      <c r="E513">
        <f>'Table-T'!E508</f>
        <v>0</v>
      </c>
      <c r="F513">
        <f>'Table-T'!F508</f>
        <v>-0.47677876021089993</v>
      </c>
      <c r="G513">
        <f>'Table-T'!G508</f>
        <v>0</v>
      </c>
      <c r="H513">
        <f>'Table-T'!H508</f>
        <v>-0.40000000000000036</v>
      </c>
      <c r="I513">
        <f>'Table-T'!O508</f>
        <v>1.9404302785314353</v>
      </c>
    </row>
    <row r="514" spans="2:9">
      <c r="B514" t="s">
        <v>546</v>
      </c>
      <c r="C514">
        <f>'Table-T'!C509</f>
        <v>40.074199999999998</v>
      </c>
      <c r="D514">
        <f>'Table-T'!D509</f>
        <v>0</v>
      </c>
      <c r="E514">
        <f>'Table-T'!E509</f>
        <v>0</v>
      </c>
      <c r="F514">
        <f>'Table-T'!F509</f>
        <v>40.764405441287799</v>
      </c>
      <c r="G514">
        <f>'Table-T'!G509</f>
        <v>39</v>
      </c>
      <c r="H514">
        <f>'Table-T'!H509</f>
        <v>37.89</v>
      </c>
      <c r="I514">
        <f>'Table-T'!O509</f>
        <v>38.162643118086891</v>
      </c>
    </row>
    <row r="515" spans="2:9">
      <c r="B515" t="s">
        <v>547</v>
      </c>
      <c r="C515">
        <f>'Table-T'!C510</f>
        <v>-1.3175000000000026</v>
      </c>
      <c r="D515">
        <f>'Table-T'!D510</f>
        <v>0</v>
      </c>
      <c r="E515">
        <f>'Table-T'!E510</f>
        <v>0</v>
      </c>
      <c r="F515">
        <f>'Table-T'!F510</f>
        <v>0.12164659947080025</v>
      </c>
      <c r="G515">
        <f>'Table-T'!G510</f>
        <v>0</v>
      </c>
      <c r="H515">
        <f>'Table-T'!H510</f>
        <v>0.32000000000000028</v>
      </c>
      <c r="I515">
        <f>'Table-T'!O510</f>
        <v>-1.4085116568196554E-3</v>
      </c>
    </row>
    <row r="516" spans="2:9">
      <c r="B516" t="s">
        <v>543</v>
      </c>
      <c r="C516">
        <f>'Table-T'!C511</f>
        <v>-15.7395</v>
      </c>
      <c r="D516">
        <f>'Table-T'!D511</f>
        <v>0</v>
      </c>
      <c r="E516">
        <f>'Table-T'!E511</f>
        <v>0</v>
      </c>
      <c r="F516">
        <f>'Table-T'!F511</f>
        <v>-13.874819207083704</v>
      </c>
      <c r="G516">
        <f>'Table-T'!G511</f>
        <v>-17</v>
      </c>
      <c r="H516">
        <f>'Table-T'!H511</f>
        <v>-17.5</v>
      </c>
      <c r="I516">
        <f>'Table-T'!O511</f>
        <v>-14.102299806588334</v>
      </c>
    </row>
    <row r="517" spans="2:9">
      <c r="B517" t="s">
        <v>544</v>
      </c>
      <c r="C517">
        <f>'Table-T'!C512</f>
        <v>-23.812000000000001</v>
      </c>
      <c r="D517">
        <f>'Table-T'!D512</f>
        <v>0</v>
      </c>
      <c r="E517">
        <f>'Table-T'!E512</f>
        <v>0</v>
      </c>
      <c r="F517">
        <f>'Table-T'!F512</f>
        <v>-21.139037317539298</v>
      </c>
      <c r="G517">
        <f>'Table-T'!G512</f>
        <v>-26</v>
      </c>
      <c r="H517">
        <f>'Table-T'!H512</f>
        <v>-19.149999999999999</v>
      </c>
      <c r="I517">
        <f>'Table-T'!O512</f>
        <v>-38.016104591876399</v>
      </c>
    </row>
    <row r="518" spans="2:9">
      <c r="B518" t="s">
        <v>545</v>
      </c>
      <c r="C518">
        <f>'Table-T'!C513</f>
        <v>-19.350499999999997</v>
      </c>
      <c r="D518">
        <f>'Table-T'!D513</f>
        <v>0</v>
      </c>
      <c r="E518">
        <f>'Table-T'!E513</f>
        <v>0</v>
      </c>
      <c r="F518">
        <f>'Table-T'!F513</f>
        <v>-16.774764971232798</v>
      </c>
      <c r="G518">
        <f>'Table-T'!G513</f>
        <v>-12</v>
      </c>
      <c r="H518">
        <f>'Table-T'!H513</f>
        <v>-19.600000000000001</v>
      </c>
      <c r="I518">
        <f>'Table-T'!O513</f>
        <v>-18.824436858801377</v>
      </c>
    </row>
    <row r="519" spans="2:9">
      <c r="B519" t="str">
        <f>'Table-T'!B514</f>
        <v xml:space="preserve"> * ABS[ (Max-Min) / (Mean of Example Simulation Results) ]</v>
      </c>
      <c r="C519">
        <f>'Table-T'!C514</f>
        <v>0</v>
      </c>
      <c r="D519">
        <f>'Table-T'!D514</f>
        <v>0</v>
      </c>
      <c r="E519">
        <f>'Table-T'!E514</f>
        <v>0</v>
      </c>
      <c r="F519">
        <f>'Table-T'!F514</f>
        <v>0</v>
      </c>
      <c r="G519">
        <f>'Table-T'!G514</f>
        <v>0</v>
      </c>
      <c r="H519">
        <f>'Table-T'!H514</f>
        <v>0</v>
      </c>
      <c r="I519">
        <f>'Table-T'!O514</f>
        <v>0</v>
      </c>
    </row>
  </sheetData>
  <phoneticPr fontId="0" type="noConversion"/>
  <pageMargins left="0.75" right="0.75" top="1" bottom="1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3" enableFormatConditionsCalculation="0">
    <pageSetUpPr fitToPage="1"/>
  </sheetPr>
  <dimension ref="A1:AO130"/>
  <sheetViews>
    <sheetView defaultGridColor="0" colorId="22" workbookViewId="0">
      <selection activeCell="G14" sqref="G14"/>
    </sheetView>
  </sheetViews>
  <sheetFormatPr baseColWidth="10" defaultColWidth="9.625" defaultRowHeight="16" x14ac:dyDescent="0"/>
  <sheetData>
    <row r="1" spans="1:4">
      <c r="A1" t="s">
        <v>327</v>
      </c>
    </row>
    <row r="2" spans="1:4">
      <c r="A2" t="s">
        <v>30</v>
      </c>
    </row>
    <row r="3" spans="1:4">
      <c r="A3" s="70" t="s">
        <v>380</v>
      </c>
    </row>
    <row r="4" spans="1:4">
      <c r="A4" t="s">
        <v>0</v>
      </c>
    </row>
    <row r="6" spans="1:4">
      <c r="A6" t="s">
        <v>21</v>
      </c>
    </row>
    <row r="8" spans="1:4">
      <c r="A8" t="s">
        <v>31</v>
      </c>
    </row>
    <row r="10" spans="1:4">
      <c r="B10" s="46" t="s">
        <v>305</v>
      </c>
      <c r="C10" s="46"/>
      <c r="D10" t="s">
        <v>32</v>
      </c>
    </row>
    <row r="11" spans="1:4">
      <c r="B11" s="46" t="s">
        <v>306</v>
      </c>
      <c r="C11" s="46"/>
      <c r="D11" t="s">
        <v>307</v>
      </c>
    </row>
    <row r="12" spans="1:4">
      <c r="B12" s="46" t="s">
        <v>308</v>
      </c>
      <c r="C12" s="46"/>
      <c r="D12" t="s">
        <v>33</v>
      </c>
    </row>
    <row r="13" spans="1:4">
      <c r="B13" s="46" t="s">
        <v>309</v>
      </c>
      <c r="C13" s="46"/>
      <c r="D13" t="s">
        <v>34</v>
      </c>
    </row>
    <row r="14" spans="1:4">
      <c r="B14" s="46" t="s">
        <v>310</v>
      </c>
      <c r="C14" s="46"/>
      <c r="D14" t="s">
        <v>35</v>
      </c>
    </row>
    <row r="15" spans="1:4">
      <c r="B15" s="46" t="s">
        <v>311</v>
      </c>
      <c r="C15" s="46"/>
      <c r="D15" t="s">
        <v>36</v>
      </c>
    </row>
    <row r="16" spans="1:4">
      <c r="B16" s="46" t="s">
        <v>312</v>
      </c>
      <c r="C16" s="46"/>
      <c r="D16" t="s">
        <v>313</v>
      </c>
    </row>
    <row r="17" spans="1:4">
      <c r="B17" s="46" t="s">
        <v>314</v>
      </c>
      <c r="C17" s="46"/>
      <c r="D17" t="s">
        <v>37</v>
      </c>
    </row>
    <row r="18" spans="1:4">
      <c r="B18" s="46"/>
      <c r="C18" s="46"/>
    </row>
    <row r="19" spans="1:4">
      <c r="A19" t="s">
        <v>38</v>
      </c>
    </row>
    <row r="20" spans="1:4">
      <c r="A20" t="s">
        <v>39</v>
      </c>
    </row>
    <row r="21" spans="1:4">
      <c r="A21" t="s">
        <v>40</v>
      </c>
    </row>
    <row r="22" spans="1:4">
      <c r="A22" t="s">
        <v>41</v>
      </c>
    </row>
    <row r="24" spans="1:4">
      <c r="A24" t="s">
        <v>42</v>
      </c>
    </row>
    <row r="25" spans="1:4">
      <c r="A25" t="s">
        <v>43</v>
      </c>
    </row>
    <row r="27" spans="1:4">
      <c r="A27" t="s">
        <v>44</v>
      </c>
    </row>
    <row r="28" spans="1:4">
      <c r="A28" t="s">
        <v>45</v>
      </c>
    </row>
    <row r="30" spans="1:4">
      <c r="A30" t="s">
        <v>46</v>
      </c>
    </row>
    <row r="32" spans="1:4">
      <c r="B32" t="s">
        <v>47</v>
      </c>
      <c r="D32" s="71" t="s">
        <v>48</v>
      </c>
    </row>
    <row r="34" spans="1:4">
      <c r="B34" t="s">
        <v>49</v>
      </c>
      <c r="D34" s="71" t="s">
        <v>50</v>
      </c>
    </row>
    <row r="35" spans="1:4">
      <c r="B35" t="s">
        <v>51</v>
      </c>
      <c r="D35" s="71" t="s">
        <v>52</v>
      </c>
    </row>
    <row r="36" spans="1:4">
      <c r="B36" t="s">
        <v>53</v>
      </c>
      <c r="D36" s="71" t="s">
        <v>54</v>
      </c>
    </row>
    <row r="37" spans="1:4">
      <c r="B37" t="s">
        <v>55</v>
      </c>
      <c r="D37" s="71" t="s">
        <v>56</v>
      </c>
    </row>
    <row r="38" spans="1:4">
      <c r="B38" t="s">
        <v>57</v>
      </c>
      <c r="D38" s="71" t="s">
        <v>58</v>
      </c>
    </row>
    <row r="39" spans="1:4">
      <c r="B39" t="s">
        <v>59</v>
      </c>
      <c r="D39" s="71" t="s">
        <v>60</v>
      </c>
    </row>
    <row r="40" spans="1:4">
      <c r="B40" t="s">
        <v>61</v>
      </c>
      <c r="D40" s="71" t="s">
        <v>62</v>
      </c>
    </row>
    <row r="41" spans="1:4">
      <c r="B41" t="s">
        <v>63</v>
      </c>
      <c r="D41" s="71" t="s">
        <v>64</v>
      </c>
    </row>
    <row r="42" spans="1:4">
      <c r="B42" t="s">
        <v>65</v>
      </c>
      <c r="D42" s="71" t="s">
        <v>66</v>
      </c>
    </row>
    <row r="43" spans="1:4">
      <c r="B43" t="s">
        <v>67</v>
      </c>
      <c r="D43" s="71" t="s">
        <v>68</v>
      </c>
    </row>
    <row r="44" spans="1:4">
      <c r="B44" t="s">
        <v>69</v>
      </c>
      <c r="D44" s="71" t="s">
        <v>70</v>
      </c>
    </row>
    <row r="45" spans="1:4">
      <c r="B45" t="s">
        <v>71</v>
      </c>
      <c r="D45" s="71" t="s">
        <v>72</v>
      </c>
    </row>
    <row r="47" spans="1:4">
      <c r="A47" t="s">
        <v>73</v>
      </c>
    </row>
    <row r="48" spans="1:4">
      <c r="A48" t="s">
        <v>74</v>
      </c>
    </row>
    <row r="49" spans="1:41">
      <c r="B49" s="46" t="s">
        <v>75</v>
      </c>
      <c r="C49" s="46"/>
      <c r="D49" s="71" t="s">
        <v>76</v>
      </c>
    </row>
    <row r="51" spans="1:41">
      <c r="B51" s="72">
        <v>36388</v>
      </c>
      <c r="C51" s="72"/>
      <c r="D51" s="71" t="s">
        <v>77</v>
      </c>
    </row>
    <row r="52" spans="1:41">
      <c r="A52" s="70" t="s">
        <v>380</v>
      </c>
    </row>
    <row r="53" spans="1:41">
      <c r="A53" s="453" t="s">
        <v>409</v>
      </c>
    </row>
    <row r="54" spans="1:41">
      <c r="A54" s="453" t="s">
        <v>407</v>
      </c>
    </row>
    <row r="55" spans="1:41">
      <c r="A55" t="s">
        <v>408</v>
      </c>
    </row>
    <row r="56" spans="1:41">
      <c r="A56" s="38"/>
      <c r="B56" s="38"/>
      <c r="C56" s="39"/>
      <c r="D56" s="39" t="s">
        <v>78</v>
      </c>
      <c r="E56" s="39"/>
      <c r="F56" s="39"/>
      <c r="G56" s="39"/>
      <c r="H56" s="39"/>
      <c r="I56" s="38" t="s">
        <v>79</v>
      </c>
      <c r="J56" s="39"/>
      <c r="K56" s="39"/>
      <c r="L56" s="39"/>
      <c r="M56" s="38" t="s">
        <v>288</v>
      </c>
      <c r="N56" s="40"/>
      <c r="O56" s="39"/>
      <c r="P56" s="38"/>
      <c r="Q56" s="220" t="s">
        <v>289</v>
      </c>
      <c r="R56" s="221"/>
      <c r="S56" s="221"/>
      <c r="T56" s="221"/>
      <c r="U56" s="221"/>
      <c r="V56" s="221"/>
      <c r="W56" s="39"/>
      <c r="X56" s="39"/>
      <c r="Y56" s="39"/>
      <c r="Z56" s="39"/>
      <c r="AA56" s="39"/>
      <c r="AB56" s="40"/>
      <c r="AC56" s="38"/>
      <c r="AD56" s="39" t="s">
        <v>290</v>
      </c>
      <c r="AE56" s="39"/>
      <c r="AF56" s="39"/>
      <c r="AG56" s="39"/>
      <c r="AH56" s="40"/>
    </row>
    <row r="57" spans="1:41">
      <c r="A57" s="41"/>
      <c r="B57" s="42"/>
      <c r="C57" s="43"/>
      <c r="D57" s="43"/>
      <c r="E57" s="43"/>
      <c r="F57" s="43"/>
      <c r="G57" s="43"/>
      <c r="H57" s="43"/>
      <c r="I57" s="42"/>
      <c r="J57" s="43"/>
      <c r="K57" s="43"/>
      <c r="L57" s="43"/>
      <c r="M57" s="42" t="s">
        <v>291</v>
      </c>
      <c r="N57" s="44"/>
      <c r="O57" s="119"/>
      <c r="P57" s="41"/>
      <c r="Q57" s="42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4"/>
      <c r="AC57" s="42"/>
      <c r="AD57" s="43"/>
      <c r="AE57" s="43"/>
      <c r="AF57" s="43"/>
      <c r="AG57" s="43"/>
      <c r="AH57" s="44"/>
    </row>
    <row r="58" spans="1:41">
      <c r="A58" s="41"/>
      <c r="B58" s="41"/>
      <c r="C58" s="119"/>
      <c r="D58" s="119"/>
      <c r="E58" s="119"/>
      <c r="F58" s="119"/>
      <c r="G58" s="119"/>
      <c r="H58" s="119"/>
      <c r="I58" s="41"/>
      <c r="J58" s="119"/>
      <c r="K58" s="222" t="s">
        <v>292</v>
      </c>
      <c r="L58" s="222" t="s">
        <v>292</v>
      </c>
      <c r="M58" s="41"/>
      <c r="N58" s="47" t="s">
        <v>293</v>
      </c>
      <c r="O58" s="46"/>
      <c r="P58" s="41"/>
      <c r="Q58" s="38"/>
      <c r="R58" s="39"/>
      <c r="S58" s="40"/>
      <c r="T58" s="119"/>
      <c r="U58" s="119"/>
      <c r="V58" s="119"/>
      <c r="W58" s="119"/>
      <c r="X58" s="119"/>
      <c r="Y58" s="119"/>
      <c r="Z58" s="119"/>
      <c r="AA58" s="119"/>
      <c r="AB58" s="45"/>
      <c r="AD58" t="s">
        <v>294</v>
      </c>
      <c r="AH58" s="40"/>
    </row>
    <row r="59" spans="1:41">
      <c r="A59" s="41"/>
      <c r="B59" s="41" t="s">
        <v>295</v>
      </c>
      <c r="C59" s="119"/>
      <c r="F59" s="41" t="s">
        <v>296</v>
      </c>
      <c r="G59" s="119"/>
      <c r="I59" s="41"/>
      <c r="K59" s="46" t="s">
        <v>2</v>
      </c>
      <c r="L59" s="46" t="s">
        <v>80</v>
      </c>
      <c r="M59" s="41"/>
      <c r="N59" s="47" t="s">
        <v>2</v>
      </c>
      <c r="O59" s="46"/>
      <c r="P59" s="41"/>
      <c r="Q59" s="223" t="s">
        <v>297</v>
      </c>
      <c r="R59" s="119"/>
      <c r="S59" s="45"/>
      <c r="T59" s="119"/>
      <c r="V59" t="s">
        <v>81</v>
      </c>
      <c r="AB59" s="45"/>
      <c r="AE59" s="45"/>
      <c r="AH59" s="45"/>
    </row>
    <row r="60" spans="1:41">
      <c r="A60" s="41" t="s">
        <v>3</v>
      </c>
      <c r="B60" s="48" t="s">
        <v>4</v>
      </c>
      <c r="C60" s="222" t="s">
        <v>5</v>
      </c>
      <c r="D60" s="46" t="s">
        <v>82</v>
      </c>
      <c r="E60" s="46" t="s">
        <v>83</v>
      </c>
      <c r="F60" s="48" t="s">
        <v>4</v>
      </c>
      <c r="G60" s="222" t="s">
        <v>6</v>
      </c>
      <c r="H60" s="46" t="s">
        <v>7</v>
      </c>
      <c r="I60" s="48" t="s">
        <v>84</v>
      </c>
      <c r="J60" s="46" t="s">
        <v>8</v>
      </c>
      <c r="K60" s="46" t="s">
        <v>9</v>
      </c>
      <c r="L60" s="46" t="s">
        <v>2</v>
      </c>
      <c r="M60" s="48" t="s">
        <v>149</v>
      </c>
      <c r="N60" s="47" t="s">
        <v>9</v>
      </c>
      <c r="O60" s="46"/>
      <c r="P60" s="41" t="s">
        <v>3</v>
      </c>
      <c r="Q60" s="41" t="s">
        <v>85</v>
      </c>
      <c r="T60" s="41"/>
      <c r="U60" s="46" t="s">
        <v>6</v>
      </c>
      <c r="W60" s="41"/>
      <c r="X60" s="46" t="s">
        <v>7</v>
      </c>
      <c r="Z60" s="41" t="s">
        <v>86</v>
      </c>
      <c r="AB60" s="45"/>
      <c r="AD60" t="s">
        <v>298</v>
      </c>
      <c r="AE60" s="45"/>
      <c r="AF60" t="s">
        <v>299</v>
      </c>
      <c r="AH60" s="45"/>
    </row>
    <row r="61" spans="1:41">
      <c r="A61" s="42"/>
      <c r="B61" s="49" t="s">
        <v>10</v>
      </c>
      <c r="C61" s="50" t="s">
        <v>10</v>
      </c>
      <c r="D61" s="50" t="s">
        <v>10</v>
      </c>
      <c r="E61" s="50" t="s">
        <v>10</v>
      </c>
      <c r="F61" s="49" t="s">
        <v>10</v>
      </c>
      <c r="G61" s="50" t="s">
        <v>10</v>
      </c>
      <c r="H61" s="50" t="s">
        <v>10</v>
      </c>
      <c r="I61" s="42"/>
      <c r="J61" s="50" t="s">
        <v>11</v>
      </c>
      <c r="K61" s="50" t="s">
        <v>22</v>
      </c>
      <c r="L61" s="50" t="s">
        <v>87</v>
      </c>
      <c r="M61" s="49" t="s">
        <v>11</v>
      </c>
      <c r="N61" s="51" t="s">
        <v>22</v>
      </c>
      <c r="O61" s="50"/>
      <c r="P61" s="42"/>
      <c r="Q61" s="49" t="s">
        <v>88</v>
      </c>
      <c r="R61" s="50" t="s">
        <v>75</v>
      </c>
      <c r="S61" s="50" t="s">
        <v>76</v>
      </c>
      <c r="T61" s="49" t="s">
        <v>88</v>
      </c>
      <c r="U61" s="50" t="s">
        <v>75</v>
      </c>
      <c r="V61" s="50" t="s">
        <v>76</v>
      </c>
      <c r="W61" s="49" t="s">
        <v>88</v>
      </c>
      <c r="X61" s="50" t="s">
        <v>75</v>
      </c>
      <c r="Y61" s="50" t="s">
        <v>76</v>
      </c>
      <c r="Z61" s="49" t="s">
        <v>88</v>
      </c>
      <c r="AA61" s="50" t="s">
        <v>75</v>
      </c>
      <c r="AB61" s="51" t="s">
        <v>76</v>
      </c>
      <c r="AC61" s="49" t="s">
        <v>28</v>
      </c>
      <c r="AD61" s="50" t="s">
        <v>75</v>
      </c>
      <c r="AE61" s="51" t="s">
        <v>76</v>
      </c>
      <c r="AF61" s="50" t="s">
        <v>29</v>
      </c>
      <c r="AG61" s="50" t="s">
        <v>75</v>
      </c>
      <c r="AH61" s="51" t="s">
        <v>76</v>
      </c>
    </row>
    <row r="62" spans="1:41">
      <c r="A62" s="41" t="s">
        <v>89</v>
      </c>
      <c r="B62" s="74">
        <f t="shared" ref="B62:B81" si="0">C62+D62+E62</f>
        <v>35633.777252734755</v>
      </c>
      <c r="C62" s="237">
        <v>22353.534309268729</v>
      </c>
      <c r="D62" s="75">
        <v>2400.3229434660229</v>
      </c>
      <c r="E62" s="75">
        <v>10879.92</v>
      </c>
      <c r="F62" s="74">
        <f t="shared" ref="F62:F82" si="1">G62+H62</f>
        <v>80426.867481742112</v>
      </c>
      <c r="G62" s="237">
        <v>56661.748439000134</v>
      </c>
      <c r="H62" s="75">
        <v>23765.119042741982</v>
      </c>
      <c r="I62" s="60">
        <f>F62/(C62+D62)</f>
        <v>3.2490640412357039</v>
      </c>
      <c r="J62" s="77">
        <v>23.624274631278602</v>
      </c>
      <c r="K62" s="58">
        <v>9.0690822031963426E-3</v>
      </c>
      <c r="L62" s="77">
        <v>48.614860102739854</v>
      </c>
      <c r="M62" s="238">
        <v>19.914452054794491</v>
      </c>
      <c r="N62" s="225">
        <v>1.1642917900684956E-2</v>
      </c>
      <c r="O62" s="96"/>
      <c r="P62" s="41" t="s">
        <v>89</v>
      </c>
      <c r="Q62" s="74">
        <v>11626.03706926033</v>
      </c>
      <c r="R62" s="58" t="s">
        <v>90</v>
      </c>
      <c r="S62" s="58">
        <v>15</v>
      </c>
      <c r="T62" s="74">
        <v>23277.4</v>
      </c>
      <c r="U62" s="58" t="s">
        <v>90</v>
      </c>
      <c r="V62" s="58">
        <v>16</v>
      </c>
      <c r="W62" s="74">
        <v>9635.7000000000007</v>
      </c>
      <c r="X62" s="58" t="s">
        <v>93</v>
      </c>
      <c r="Y62" s="58">
        <v>16</v>
      </c>
      <c r="Z62" s="74">
        <v>32174.05</v>
      </c>
      <c r="AA62" s="58" t="s">
        <v>91</v>
      </c>
      <c r="AB62" s="78">
        <v>15</v>
      </c>
      <c r="AC62" s="300">
        <v>34.700000000000003</v>
      </c>
      <c r="AD62" s="227" t="s">
        <v>90</v>
      </c>
      <c r="AE62" s="228">
        <v>15</v>
      </c>
      <c r="AF62" s="301">
        <v>2.1877500000000001E-2</v>
      </c>
      <c r="AG62" s="227" t="s">
        <v>99</v>
      </c>
      <c r="AH62" s="228">
        <v>9</v>
      </c>
    </row>
    <row r="63" spans="1:41">
      <c r="A63" s="41" t="s">
        <v>94</v>
      </c>
      <c r="B63" s="74">
        <f t="shared" si="0"/>
        <v>39973.379846119082</v>
      </c>
      <c r="C63" s="237">
        <v>26339.625369982768</v>
      </c>
      <c r="D63" s="75">
        <v>2753.8344761363155</v>
      </c>
      <c r="E63" s="75">
        <v>10879.92</v>
      </c>
      <c r="F63" s="74">
        <f t="shared" si="1"/>
        <v>99342.131564849216</v>
      </c>
      <c r="G63" s="237">
        <v>56256.3774670001</v>
      </c>
      <c r="H63" s="75">
        <v>43085.754097849116</v>
      </c>
      <c r="I63" s="60">
        <f t="shared" ref="I63:I82" si="2">F63/(C63+D63)</f>
        <v>3.4145863740610052</v>
      </c>
      <c r="J63" s="77">
        <v>23.755573192922416</v>
      </c>
      <c r="K63" s="58">
        <v>1.1070886085616464E-2</v>
      </c>
      <c r="L63" s="77">
        <v>58.330700913241614</v>
      </c>
      <c r="M63" s="73"/>
      <c r="N63" s="58"/>
      <c r="O63" s="58"/>
      <c r="P63" s="41" t="s">
        <v>94</v>
      </c>
      <c r="Q63" s="74">
        <v>12594.401556764305</v>
      </c>
      <c r="R63" s="58" t="s">
        <v>90</v>
      </c>
      <c r="S63" s="58">
        <v>15</v>
      </c>
      <c r="T63" s="74">
        <v>23094.3</v>
      </c>
      <c r="U63" s="58" t="s">
        <v>95</v>
      </c>
      <c r="V63" s="58">
        <v>15</v>
      </c>
      <c r="W63" s="74">
        <v>15907</v>
      </c>
      <c r="X63" s="58" t="s">
        <v>93</v>
      </c>
      <c r="Y63" s="58">
        <v>15</v>
      </c>
      <c r="Z63" s="74">
        <v>37328</v>
      </c>
      <c r="AA63" s="58" t="s">
        <v>93</v>
      </c>
      <c r="AB63" s="78">
        <v>15</v>
      </c>
    </row>
    <row r="64" spans="1:41">
      <c r="A64" s="454" t="s">
        <v>96</v>
      </c>
      <c r="B64" s="455">
        <f t="shared" si="0"/>
        <v>40059.657032557334</v>
      </c>
      <c r="C64" s="456">
        <v>26433.137388696625</v>
      </c>
      <c r="D64" s="457">
        <v>2746.5996438607058</v>
      </c>
      <c r="E64" s="457">
        <v>10879.92</v>
      </c>
      <c r="F64" s="455">
        <f t="shared" si="1"/>
        <v>99791.677967264899</v>
      </c>
      <c r="G64" s="456">
        <v>62859.205321999878</v>
      </c>
      <c r="H64" s="457">
        <v>36932.472645265028</v>
      </c>
      <c r="I64" s="60">
        <f t="shared" si="2"/>
        <v>3.419896411537986</v>
      </c>
      <c r="J64" s="458">
        <v>23.90049940753422</v>
      </c>
      <c r="K64" s="459">
        <v>9.9880373253424821E-3</v>
      </c>
      <c r="L64" s="458">
        <v>52.00530301369875</v>
      </c>
      <c r="M64" s="460"/>
      <c r="N64" s="459"/>
      <c r="O64" s="459"/>
      <c r="P64" s="454" t="s">
        <v>96</v>
      </c>
      <c r="Q64" s="455">
        <v>13028.198604878649</v>
      </c>
      <c r="R64" s="459" t="s">
        <v>90</v>
      </c>
      <c r="S64" s="459">
        <v>15</v>
      </c>
      <c r="T64" s="455">
        <v>31315.599999999999</v>
      </c>
      <c r="U64" s="459" t="s">
        <v>98</v>
      </c>
      <c r="V64" s="459">
        <v>16</v>
      </c>
      <c r="W64" s="455">
        <v>23147.3</v>
      </c>
      <c r="X64" s="459" t="s">
        <v>99</v>
      </c>
      <c r="Y64" s="459">
        <v>10</v>
      </c>
      <c r="Z64" s="455">
        <v>40317.599999999999</v>
      </c>
      <c r="AA64" s="459" t="s">
        <v>93</v>
      </c>
      <c r="AB64" s="461">
        <v>16</v>
      </c>
      <c r="AC64" s="462"/>
      <c r="AD64" s="462"/>
      <c r="AE64" s="462"/>
      <c r="AF64" s="462"/>
      <c r="AG64" s="462"/>
      <c r="AH64" s="462"/>
      <c r="AI64" s="462"/>
      <c r="AJ64" s="462"/>
      <c r="AK64" s="462"/>
      <c r="AL64" s="462"/>
      <c r="AM64" s="462"/>
      <c r="AN64" s="462"/>
      <c r="AO64" s="462"/>
    </row>
    <row r="65" spans="1:41">
      <c r="A65" s="41" t="s">
        <v>100</v>
      </c>
      <c r="B65" s="74">
        <f t="shared" si="0"/>
        <v>40963.300377974272</v>
      </c>
      <c r="C65" s="237">
        <v>27299.732074423395</v>
      </c>
      <c r="D65" s="75">
        <v>2783.6483035508809</v>
      </c>
      <c r="E65" s="75">
        <v>10879.92</v>
      </c>
      <c r="F65" s="74">
        <f t="shared" si="1"/>
        <v>105012.87148956976</v>
      </c>
      <c r="G65" s="237">
        <v>63083.376498999918</v>
      </c>
      <c r="H65" s="75">
        <v>41929.494990569845</v>
      </c>
      <c r="I65" s="60">
        <f t="shared" si="2"/>
        <v>3.4907271114537237</v>
      </c>
      <c r="J65" s="77">
        <v>23.879729368721453</v>
      </c>
      <c r="K65" s="58">
        <v>9.7409446187214678E-3</v>
      </c>
      <c r="L65" s="77">
        <v>50.844470547945278</v>
      </c>
      <c r="M65" s="73"/>
      <c r="N65" s="58"/>
      <c r="O65" s="58"/>
      <c r="P65" s="41" t="s">
        <v>100</v>
      </c>
      <c r="Q65" s="74">
        <v>13346.701022820673</v>
      </c>
      <c r="R65" s="58" t="s">
        <v>90</v>
      </c>
      <c r="S65" s="58">
        <v>15</v>
      </c>
      <c r="T65" s="74">
        <v>33226.1</v>
      </c>
      <c r="U65" s="58" t="s">
        <v>101</v>
      </c>
      <c r="V65" s="58">
        <v>14</v>
      </c>
      <c r="W65" s="74">
        <v>27825.200000000001</v>
      </c>
      <c r="X65" s="58" t="s">
        <v>102</v>
      </c>
      <c r="Y65" s="58">
        <v>16</v>
      </c>
      <c r="Z65" s="74">
        <v>43492</v>
      </c>
      <c r="AA65" s="58" t="s">
        <v>99</v>
      </c>
      <c r="AB65" s="78">
        <v>9</v>
      </c>
    </row>
    <row r="66" spans="1:41">
      <c r="A66" s="454" t="s">
        <v>287</v>
      </c>
      <c r="B66" s="455">
        <f t="shared" si="0"/>
        <v>40619.295122139025</v>
      </c>
      <c r="C66" s="456">
        <v>26962.93733737541</v>
      </c>
      <c r="D66" s="457">
        <v>2776.4377847636142</v>
      </c>
      <c r="E66" s="457">
        <v>10879.92</v>
      </c>
      <c r="F66" s="455">
        <f t="shared" si="1"/>
        <v>102727.97891432175</v>
      </c>
      <c r="G66" s="456">
        <v>63032.606061999933</v>
      </c>
      <c r="H66" s="457">
        <v>39695.372852321809</v>
      </c>
      <c r="I66" s="60">
        <f t="shared" si="2"/>
        <v>3.4542749634926753</v>
      </c>
      <c r="J66" s="458">
        <v>23.875627816210084</v>
      </c>
      <c r="K66" s="459">
        <v>9.7914059041095854E-3</v>
      </c>
      <c r="L66" s="458">
        <v>51.085032043379037</v>
      </c>
      <c r="M66" s="460"/>
      <c r="N66" s="459"/>
      <c r="O66" s="459"/>
      <c r="P66" s="454" t="s">
        <v>287</v>
      </c>
      <c r="Q66" s="455">
        <v>13180.901834486</v>
      </c>
      <c r="R66" s="459" t="s">
        <v>90</v>
      </c>
      <c r="S66" s="459">
        <v>15</v>
      </c>
      <c r="T66" s="455">
        <v>32828.9</v>
      </c>
      <c r="U66" s="459" t="s">
        <v>98</v>
      </c>
      <c r="V66" s="459">
        <v>15</v>
      </c>
      <c r="W66" s="455">
        <v>24848.3</v>
      </c>
      <c r="X66" s="459" t="s">
        <v>99</v>
      </c>
      <c r="Y66" s="459">
        <v>9</v>
      </c>
      <c r="Z66" s="455">
        <v>41651.699999999997</v>
      </c>
      <c r="AA66" s="459" t="s">
        <v>99</v>
      </c>
      <c r="AB66" s="461">
        <v>10</v>
      </c>
      <c r="AC66" s="462"/>
      <c r="AD66" s="462"/>
      <c r="AE66" s="462"/>
      <c r="AF66" s="462"/>
      <c r="AG66" s="462"/>
      <c r="AH66" s="462"/>
      <c r="AI66" s="462"/>
      <c r="AJ66" s="462"/>
      <c r="AK66" s="462"/>
      <c r="AL66" s="462"/>
      <c r="AM66" s="462"/>
      <c r="AN66" s="462"/>
      <c r="AO66" s="462"/>
    </row>
    <row r="67" spans="1:41">
      <c r="A67" s="41" t="s">
        <v>103</v>
      </c>
      <c r="B67" s="74">
        <f t="shared" si="0"/>
        <v>32236.979468446429</v>
      </c>
      <c r="C67" s="237">
        <v>19316.840364594198</v>
      </c>
      <c r="D67" s="75">
        <v>2040.2191038522333</v>
      </c>
      <c r="E67" s="75">
        <v>10879.92</v>
      </c>
      <c r="F67" s="74">
        <f t="shared" si="1"/>
        <v>69387.997605120792</v>
      </c>
      <c r="G67" s="237">
        <v>50370.830375999802</v>
      </c>
      <c r="H67" s="75">
        <v>19017.167229120987</v>
      </c>
      <c r="I67" s="60">
        <f t="shared" si="2"/>
        <v>3.2489490281954185</v>
      </c>
      <c r="J67" s="77">
        <v>25.659465613013619</v>
      </c>
      <c r="K67" s="58">
        <v>9.705930864155235E-3</v>
      </c>
      <c r="L67" s="77">
        <v>45.48395562785403</v>
      </c>
      <c r="M67" s="73"/>
      <c r="N67" s="58"/>
      <c r="O67" s="58"/>
      <c r="P67" s="41" t="s">
        <v>103</v>
      </c>
      <c r="Q67" s="74">
        <v>11626.889010941171</v>
      </c>
      <c r="R67" s="58" t="s">
        <v>90</v>
      </c>
      <c r="S67" s="58">
        <v>15</v>
      </c>
      <c r="T67" s="74">
        <v>23277.5</v>
      </c>
      <c r="U67" s="58" t="s">
        <v>104</v>
      </c>
      <c r="V67" s="58">
        <v>15</v>
      </c>
      <c r="W67" s="74">
        <v>9751.26</v>
      </c>
      <c r="X67" s="58" t="s">
        <v>105</v>
      </c>
      <c r="Y67" s="58">
        <v>13</v>
      </c>
      <c r="Z67" s="74">
        <v>32091.73</v>
      </c>
      <c r="AA67" s="58" t="s">
        <v>91</v>
      </c>
      <c r="AB67" s="78">
        <v>15</v>
      </c>
    </row>
    <row r="68" spans="1:41">
      <c r="A68" s="41" t="s">
        <v>106</v>
      </c>
      <c r="B68" s="74">
        <f t="shared" si="0"/>
        <v>55298.791720929417</v>
      </c>
      <c r="C68" s="237">
        <v>40105.839879967134</v>
      </c>
      <c r="D68" s="75">
        <v>4313.0318409622851</v>
      </c>
      <c r="E68" s="75">
        <v>10879.92</v>
      </c>
      <c r="F68" s="74">
        <f t="shared" si="1"/>
        <v>162974.06257335175</v>
      </c>
      <c r="G68" s="237">
        <v>134976.83514699971</v>
      </c>
      <c r="H68" s="75">
        <v>27997.227426352034</v>
      </c>
      <c r="I68" s="60">
        <f t="shared" si="2"/>
        <v>3.6690275159907122</v>
      </c>
      <c r="J68" s="77">
        <v>25.364948660958916</v>
      </c>
      <c r="K68" s="58">
        <v>8.4994811107306049E-3</v>
      </c>
      <c r="L68" s="77">
        <v>41.033473984018258</v>
      </c>
      <c r="M68" s="73"/>
      <c r="N68" s="58"/>
      <c r="O68" s="58"/>
      <c r="P68" s="41" t="s">
        <v>106</v>
      </c>
      <c r="Q68" s="74">
        <v>12769.502182177162</v>
      </c>
      <c r="R68" s="58" t="s">
        <v>90</v>
      </c>
      <c r="S68" s="58">
        <v>15</v>
      </c>
      <c r="T68" s="74">
        <v>32060.7</v>
      </c>
      <c r="U68" s="58" t="s">
        <v>98</v>
      </c>
      <c r="V68" s="58">
        <v>16</v>
      </c>
      <c r="W68" s="74">
        <v>9275.16</v>
      </c>
      <c r="X68" s="58" t="s">
        <v>99</v>
      </c>
      <c r="Y68" s="58">
        <v>10</v>
      </c>
      <c r="Z68" s="74">
        <v>38857.160000000003</v>
      </c>
      <c r="AA68" s="58" t="s">
        <v>99</v>
      </c>
      <c r="AB68" s="78">
        <v>10</v>
      </c>
    </row>
    <row r="69" spans="1:41">
      <c r="A69" s="41" t="s">
        <v>107</v>
      </c>
      <c r="B69" s="74">
        <f t="shared" si="0"/>
        <v>32045.153568170928</v>
      </c>
      <c r="C69" s="237">
        <v>19178.948737703857</v>
      </c>
      <c r="D69" s="75">
        <v>1986.2848304670733</v>
      </c>
      <c r="E69" s="75">
        <v>10879.92</v>
      </c>
      <c r="F69" s="74">
        <f t="shared" si="1"/>
        <v>68792.822126469924</v>
      </c>
      <c r="G69" s="237">
        <v>41952.359514999953</v>
      </c>
      <c r="H69" s="75">
        <v>26840.462611469979</v>
      </c>
      <c r="I69" s="60">
        <f t="shared" si="2"/>
        <v>3.2502746499298332</v>
      </c>
      <c r="J69" s="77">
        <v>24.126294471461257</v>
      </c>
      <c r="K69" s="58">
        <v>9.8011450958904334E-3</v>
      </c>
      <c r="L69" s="77">
        <v>50.770897728310473</v>
      </c>
      <c r="M69" s="73"/>
      <c r="N69" s="58"/>
      <c r="O69" s="58"/>
      <c r="P69" s="41" t="s">
        <v>107</v>
      </c>
      <c r="Q69" s="74">
        <v>11627.867729678333</v>
      </c>
      <c r="R69" s="58" t="s">
        <v>90</v>
      </c>
      <c r="S69" s="58">
        <v>15</v>
      </c>
      <c r="T69" s="74">
        <v>23277.5</v>
      </c>
      <c r="U69" s="58" t="s">
        <v>104</v>
      </c>
      <c r="V69" s="58">
        <v>15</v>
      </c>
      <c r="W69" s="74">
        <v>27075.3</v>
      </c>
      <c r="X69" s="58" t="s">
        <v>108</v>
      </c>
      <c r="Y69" s="58">
        <v>15</v>
      </c>
      <c r="Z69" s="74">
        <v>41178.6</v>
      </c>
      <c r="AA69" s="58" t="s">
        <v>108</v>
      </c>
      <c r="AB69" s="78">
        <v>15</v>
      </c>
    </row>
    <row r="70" spans="1:41">
      <c r="A70" s="41" t="s">
        <v>109</v>
      </c>
      <c r="B70" s="74">
        <f t="shared" si="0"/>
        <v>32078.431863626436</v>
      </c>
      <c r="C70" s="237">
        <v>19204.494365578117</v>
      </c>
      <c r="D70" s="75">
        <v>1994.01749804832</v>
      </c>
      <c r="E70" s="75">
        <v>10879.92</v>
      </c>
      <c r="F70" s="74">
        <f t="shared" si="1"/>
        <v>68672.853832539928</v>
      </c>
      <c r="G70" s="237">
        <v>45676.645576999981</v>
      </c>
      <c r="H70" s="75">
        <v>22996.208255539954</v>
      </c>
      <c r="I70" s="60">
        <f t="shared" si="2"/>
        <v>3.2395129561133276</v>
      </c>
      <c r="J70" s="77">
        <v>24.122146412100513</v>
      </c>
      <c r="K70" s="58">
        <v>9.7404771940639307E-3</v>
      </c>
      <c r="L70" s="77">
        <v>50.497098949771569</v>
      </c>
      <c r="M70" s="73"/>
      <c r="N70" s="58"/>
      <c r="O70" s="58"/>
      <c r="P70" s="41" t="s">
        <v>109</v>
      </c>
      <c r="Q70" s="74">
        <v>11627.867729678333</v>
      </c>
      <c r="R70" s="58" t="s">
        <v>90</v>
      </c>
      <c r="S70" s="58">
        <v>15</v>
      </c>
      <c r="T70" s="74">
        <v>23265.7</v>
      </c>
      <c r="U70" s="58" t="s">
        <v>95</v>
      </c>
      <c r="V70" s="58">
        <v>16</v>
      </c>
      <c r="W70" s="74">
        <v>11138.9</v>
      </c>
      <c r="X70" s="58" t="s">
        <v>108</v>
      </c>
      <c r="Y70" s="58">
        <v>15</v>
      </c>
      <c r="Z70" s="74">
        <v>32091.73</v>
      </c>
      <c r="AA70" s="58" t="s">
        <v>91</v>
      </c>
      <c r="AB70" s="78">
        <v>15</v>
      </c>
    </row>
    <row r="71" spans="1:41">
      <c r="A71" s="41" t="s">
        <v>110</v>
      </c>
      <c r="B71" s="74">
        <f t="shared" si="0"/>
        <v>33387.007607424253</v>
      </c>
      <c r="C71" s="237">
        <v>20358.585393713744</v>
      </c>
      <c r="D71" s="75">
        <v>2148.5022137105116</v>
      </c>
      <c r="E71" s="75">
        <v>10879.92</v>
      </c>
      <c r="F71" s="74">
        <f t="shared" si="1"/>
        <v>72609.307406750057</v>
      </c>
      <c r="G71" s="237">
        <v>50389.824659000034</v>
      </c>
      <c r="H71" s="75">
        <v>22219.482747750022</v>
      </c>
      <c r="I71" s="60">
        <f t="shared" si="2"/>
        <v>3.2260641035937025</v>
      </c>
      <c r="J71" s="77">
        <v>23.926173912100584</v>
      </c>
      <c r="K71" s="58">
        <v>9.2638875388127741E-3</v>
      </c>
      <c r="L71" s="77">
        <v>48.779368002283327</v>
      </c>
      <c r="M71" s="73"/>
      <c r="N71" s="58"/>
      <c r="O71" s="58"/>
      <c r="P71" s="41" t="s">
        <v>110</v>
      </c>
      <c r="Q71" s="74">
        <v>11626.03706926033</v>
      </c>
      <c r="R71" s="58" t="s">
        <v>90</v>
      </c>
      <c r="S71" s="58">
        <v>15</v>
      </c>
      <c r="T71" s="74">
        <v>23277.4</v>
      </c>
      <c r="U71" s="58" t="s">
        <v>90</v>
      </c>
      <c r="V71" s="58">
        <v>16</v>
      </c>
      <c r="W71" s="74">
        <v>9751.0400000000009</v>
      </c>
      <c r="X71" s="58" t="s">
        <v>105</v>
      </c>
      <c r="Y71" s="58">
        <v>13</v>
      </c>
      <c r="Z71" s="74">
        <v>32174.05</v>
      </c>
      <c r="AA71" s="58" t="s">
        <v>91</v>
      </c>
      <c r="AB71" s="78">
        <v>15</v>
      </c>
    </row>
    <row r="72" spans="1:41">
      <c r="A72" s="41" t="s">
        <v>111</v>
      </c>
      <c r="B72" s="74">
        <f t="shared" si="0"/>
        <v>32538.031318731744</v>
      </c>
      <c r="C72" s="237">
        <v>19598.621063024904</v>
      </c>
      <c r="D72" s="75">
        <v>2059.490255706839</v>
      </c>
      <c r="E72" s="75">
        <v>10879.92</v>
      </c>
      <c r="F72" s="74">
        <f t="shared" si="1"/>
        <v>69756.311989893147</v>
      </c>
      <c r="G72" s="237">
        <v>47863.346245000044</v>
      </c>
      <c r="H72" s="75">
        <v>21892.965744893096</v>
      </c>
      <c r="I72" s="60">
        <f t="shared" si="2"/>
        <v>3.2207938616310492</v>
      </c>
      <c r="J72" s="77">
        <v>23.991582428082271</v>
      </c>
      <c r="K72" s="58">
        <v>9.310276779680382E-3</v>
      </c>
      <c r="L72" s="77">
        <v>48.821944840182738</v>
      </c>
      <c r="M72" s="73"/>
      <c r="N72" s="58"/>
      <c r="O72" s="58"/>
      <c r="P72" s="41" t="s">
        <v>111</v>
      </c>
      <c r="Q72" s="74">
        <v>11626.03706926033</v>
      </c>
      <c r="R72" s="58" t="s">
        <v>90</v>
      </c>
      <c r="S72" s="58">
        <v>15</v>
      </c>
      <c r="T72" s="74">
        <v>23277.4</v>
      </c>
      <c r="U72" s="58" t="s">
        <v>90</v>
      </c>
      <c r="V72" s="58">
        <v>16</v>
      </c>
      <c r="W72" s="74">
        <v>9635.7000000000007</v>
      </c>
      <c r="X72" s="58" t="s">
        <v>93</v>
      </c>
      <c r="Y72" s="58">
        <v>16</v>
      </c>
      <c r="Z72" s="74">
        <v>32174.05</v>
      </c>
      <c r="AA72" s="58" t="s">
        <v>91</v>
      </c>
      <c r="AB72" s="78">
        <v>15</v>
      </c>
    </row>
    <row r="73" spans="1:41">
      <c r="A73" s="41" t="s">
        <v>112</v>
      </c>
      <c r="B73" s="586">
        <v>33691.321017245209</v>
      </c>
      <c r="C73" s="587">
        <v>20629.133255656114</v>
      </c>
      <c r="D73" s="588">
        <v>2182.2677615890984</v>
      </c>
      <c r="E73" s="588">
        <v>10879.92</v>
      </c>
      <c r="F73" s="586">
        <v>73711.363480827218</v>
      </c>
      <c r="G73" s="587">
        <v>50876.072483000105</v>
      </c>
      <c r="H73" s="588">
        <v>22835.290997827113</v>
      </c>
      <c r="I73" s="60">
        <f t="shared" si="2"/>
        <v>3.2313387251007555</v>
      </c>
      <c r="J73" s="589">
        <v>23.91177118379002</v>
      </c>
      <c r="K73" s="442">
        <v>9.1578199486301911E-3</v>
      </c>
      <c r="L73" s="590">
        <v>48.329768664383728</v>
      </c>
      <c r="M73" s="73"/>
      <c r="N73" s="58"/>
      <c r="O73" s="58"/>
      <c r="P73" s="41" t="s">
        <v>112</v>
      </c>
      <c r="Q73" s="586">
        <v>11626.03706926033</v>
      </c>
      <c r="R73" s="442" t="s">
        <v>90</v>
      </c>
      <c r="S73" s="442">
        <v>15</v>
      </c>
      <c r="T73" s="586">
        <v>23277.4</v>
      </c>
      <c r="U73" s="442" t="s">
        <v>90</v>
      </c>
      <c r="V73" s="442">
        <v>16</v>
      </c>
      <c r="W73" s="586">
        <v>9635.7000000000007</v>
      </c>
      <c r="X73" s="442" t="s">
        <v>93</v>
      </c>
      <c r="Y73" s="442">
        <v>16</v>
      </c>
      <c r="Z73" s="586">
        <v>32174.05</v>
      </c>
      <c r="AA73" s="442" t="s">
        <v>91</v>
      </c>
      <c r="AB73" s="444">
        <v>15</v>
      </c>
    </row>
    <row r="74" spans="1:41">
      <c r="A74" s="41" t="s">
        <v>113</v>
      </c>
      <c r="B74" s="74">
        <f t="shared" si="0"/>
        <v>22337.887016316719</v>
      </c>
      <c r="C74" s="237">
        <v>17854.295557848422</v>
      </c>
      <c r="D74" s="75">
        <v>1919.7698233773071</v>
      </c>
      <c r="E74" s="75">
        <v>2563.8216350909911</v>
      </c>
      <c r="F74" s="74">
        <f t="shared" si="1"/>
        <v>63357.106250000092</v>
      </c>
      <c r="G74" s="237">
        <v>45043.800000000097</v>
      </c>
      <c r="H74" s="75">
        <v>18313.306249999994</v>
      </c>
      <c r="I74" s="60">
        <f t="shared" si="2"/>
        <v>3.2040506101569686</v>
      </c>
      <c r="J74" s="77">
        <v>20.234182794520542</v>
      </c>
      <c r="K74" s="58">
        <v>9.7752996655252524E-3</v>
      </c>
      <c r="L74" s="77">
        <v>66.526122203196252</v>
      </c>
      <c r="M74" s="73"/>
      <c r="N74" s="58"/>
      <c r="O74" s="58"/>
      <c r="P74" s="41" t="s">
        <v>114</v>
      </c>
      <c r="Q74" s="74">
        <v>10166.483125274943</v>
      </c>
      <c r="R74" s="58" t="s">
        <v>90</v>
      </c>
      <c r="S74" s="58">
        <v>15</v>
      </c>
      <c r="T74" s="74">
        <v>19549.2</v>
      </c>
      <c r="U74" s="58" t="s">
        <v>116</v>
      </c>
      <c r="V74" s="58">
        <v>15</v>
      </c>
      <c r="W74" s="74">
        <v>7965.46</v>
      </c>
      <c r="X74" s="58" t="s">
        <v>117</v>
      </c>
      <c r="Y74" s="58">
        <v>15</v>
      </c>
      <c r="Z74" s="74">
        <v>27485.51</v>
      </c>
      <c r="AA74" s="58" t="s">
        <v>116</v>
      </c>
      <c r="AB74" s="78">
        <v>15</v>
      </c>
    </row>
    <row r="75" spans="1:41">
      <c r="A75" s="41" t="s">
        <v>118</v>
      </c>
      <c r="B75" s="74">
        <f t="shared" si="0"/>
        <v>17390.851076390049</v>
      </c>
      <c r="C75" s="237">
        <v>13942.147864083752</v>
      </c>
      <c r="D75" s="75">
        <v>1476.6546903521444</v>
      </c>
      <c r="E75" s="75">
        <v>1972.0485219541506</v>
      </c>
      <c r="F75" s="74">
        <f t="shared" si="1"/>
        <v>48443.43080000006</v>
      </c>
      <c r="G75" s="237">
        <v>34443.234380000074</v>
      </c>
      <c r="H75" s="75">
        <v>14000.196419999986</v>
      </c>
      <c r="I75" s="60">
        <f t="shared" si="2"/>
        <v>3.1418413089454327</v>
      </c>
      <c r="J75" s="77">
        <v>24.572292429193926</v>
      </c>
      <c r="K75" s="58">
        <v>1.1020851416122001E-2</v>
      </c>
      <c r="L75" s="77">
        <v>57.047631889978156</v>
      </c>
      <c r="M75" s="73"/>
      <c r="N75" s="58"/>
      <c r="O75" s="58"/>
      <c r="P75" s="41" t="s">
        <v>119</v>
      </c>
      <c r="Q75" s="74">
        <v>11204.896753388282</v>
      </c>
      <c r="R75" s="58" t="s">
        <v>90</v>
      </c>
      <c r="S75" s="58">
        <v>15</v>
      </c>
      <c r="T75" s="74">
        <v>21729.200000000001</v>
      </c>
      <c r="U75" s="58" t="s">
        <v>120</v>
      </c>
      <c r="V75" s="58">
        <v>19</v>
      </c>
      <c r="W75" s="74">
        <v>8892.56</v>
      </c>
      <c r="X75" s="58" t="s">
        <v>121</v>
      </c>
      <c r="Y75" s="58">
        <v>11</v>
      </c>
      <c r="Z75" s="74">
        <v>30593.05</v>
      </c>
      <c r="AA75" s="58" t="s">
        <v>120</v>
      </c>
      <c r="AB75" s="78">
        <v>19</v>
      </c>
    </row>
    <row r="76" spans="1:41">
      <c r="A76" s="41" t="s">
        <v>122</v>
      </c>
      <c r="B76" s="74">
        <f t="shared" si="0"/>
        <v>34608.775362869957</v>
      </c>
      <c r="C76" s="237">
        <v>27747.878980448822</v>
      </c>
      <c r="D76" s="75">
        <v>2937.676627832258</v>
      </c>
      <c r="E76" s="75">
        <v>3923.219754588878</v>
      </c>
      <c r="F76" s="74">
        <f t="shared" si="1"/>
        <v>108974.30994000004</v>
      </c>
      <c r="G76" s="237">
        <v>77489.432099999991</v>
      </c>
      <c r="H76" s="75">
        <v>31484.877840000041</v>
      </c>
      <c r="I76" s="60">
        <f t="shared" si="2"/>
        <v>3.5513226917289793</v>
      </c>
      <c r="J76" s="77">
        <v>25.816808224400845</v>
      </c>
      <c r="K76" s="58">
        <v>1.1395419907407389E-2</v>
      </c>
      <c r="L76" s="77">
        <v>54.700072821350801</v>
      </c>
      <c r="M76" s="73"/>
      <c r="N76" s="58"/>
      <c r="O76" s="58"/>
      <c r="P76" s="41" t="s">
        <v>123</v>
      </c>
      <c r="Q76" s="74">
        <v>11035.389839962188</v>
      </c>
      <c r="R76" s="58" t="s">
        <v>90</v>
      </c>
      <c r="S76" s="58">
        <v>15</v>
      </c>
      <c r="T76" s="74">
        <v>19415.900000000001</v>
      </c>
      <c r="U76" s="58" t="s">
        <v>124</v>
      </c>
      <c r="V76" s="58">
        <v>15</v>
      </c>
      <c r="W76" s="74">
        <v>7913.7</v>
      </c>
      <c r="X76" s="58" t="s">
        <v>124</v>
      </c>
      <c r="Y76" s="58">
        <v>15</v>
      </c>
      <c r="Z76" s="74">
        <v>27329.599999999999</v>
      </c>
      <c r="AA76" s="58" t="s">
        <v>124</v>
      </c>
      <c r="AB76" s="78">
        <v>15</v>
      </c>
    </row>
    <row r="77" spans="1:41">
      <c r="A77" s="41" t="s">
        <v>123</v>
      </c>
      <c r="B77" s="74">
        <f t="shared" si="0"/>
        <v>24986.581989315273</v>
      </c>
      <c r="C77" s="237">
        <v>19521.276662968372</v>
      </c>
      <c r="D77" s="75">
        <v>2340.1169215021255</v>
      </c>
      <c r="E77" s="75">
        <v>3125.1884048447769</v>
      </c>
      <c r="F77" s="74">
        <f t="shared" si="1"/>
        <v>63421.544428999987</v>
      </c>
      <c r="G77" s="237">
        <v>45109.614089999988</v>
      </c>
      <c r="H77" s="75">
        <v>18311.930338999995</v>
      </c>
      <c r="I77" s="60">
        <f t="shared" si="2"/>
        <v>2.9010750931291152</v>
      </c>
      <c r="J77" s="77">
        <v>13.51710186187217</v>
      </c>
      <c r="K77" s="58">
        <v>6.6924052328766054E-3</v>
      </c>
      <c r="L77" s="77">
        <v>69.874455981734982</v>
      </c>
      <c r="M77" s="73"/>
      <c r="N77" s="58"/>
      <c r="O77" s="58"/>
      <c r="P77" s="41" t="s">
        <v>125</v>
      </c>
      <c r="Q77" s="74">
        <v>10430.779128711938</v>
      </c>
      <c r="R77" s="58" t="s">
        <v>90</v>
      </c>
      <c r="S77" s="58">
        <v>15</v>
      </c>
      <c r="T77" s="74">
        <v>19488.8</v>
      </c>
      <c r="U77" s="58" t="s">
        <v>126</v>
      </c>
      <c r="V77" s="58">
        <v>15</v>
      </c>
      <c r="W77" s="74">
        <v>7906.7</v>
      </c>
      <c r="X77" s="58" t="s">
        <v>127</v>
      </c>
      <c r="Y77" s="58">
        <v>15</v>
      </c>
      <c r="Z77" s="74">
        <v>27383.59</v>
      </c>
      <c r="AA77" s="58" t="s">
        <v>126</v>
      </c>
      <c r="AB77" s="78">
        <v>15</v>
      </c>
    </row>
    <row r="78" spans="1:41">
      <c r="A78" s="41" t="s">
        <v>125</v>
      </c>
      <c r="B78" s="74">
        <f t="shared" si="0"/>
        <v>23544.160692124755</v>
      </c>
      <c r="C78" s="237">
        <v>18620.310806459944</v>
      </c>
      <c r="D78" s="75">
        <v>2108.2782659614504</v>
      </c>
      <c r="E78" s="75">
        <v>2815.5716197033621</v>
      </c>
      <c r="F78" s="74">
        <f t="shared" si="1"/>
        <v>63389.22280399999</v>
      </c>
      <c r="G78" s="237">
        <v>45076.031247999977</v>
      </c>
      <c r="H78" s="75">
        <v>18313.191556000009</v>
      </c>
      <c r="I78" s="60">
        <f t="shared" si="2"/>
        <v>3.0580577666203514</v>
      </c>
      <c r="J78" s="77">
        <v>16.945636687214613</v>
      </c>
      <c r="K78" s="58">
        <v>8.1904468938349267E-3</v>
      </c>
      <c r="L78" s="77">
        <v>68.677375262557277</v>
      </c>
      <c r="M78" s="73"/>
      <c r="N78" s="58"/>
      <c r="O78" s="58"/>
      <c r="P78" s="41" t="s">
        <v>128</v>
      </c>
      <c r="Q78" s="74">
        <v>9366.7480928703299</v>
      </c>
      <c r="R78" s="58" t="s">
        <v>90</v>
      </c>
      <c r="S78" s="58">
        <v>15</v>
      </c>
      <c r="T78" s="74">
        <v>19702.7</v>
      </c>
      <c r="U78" s="58" t="s">
        <v>129</v>
      </c>
      <c r="V78" s="58">
        <v>16</v>
      </c>
      <c r="W78" s="74">
        <v>8037.07</v>
      </c>
      <c r="X78" s="58" t="s">
        <v>129</v>
      </c>
      <c r="Y78" s="58">
        <v>16</v>
      </c>
      <c r="Z78" s="74">
        <v>27739.77</v>
      </c>
      <c r="AA78" s="58" t="s">
        <v>129</v>
      </c>
      <c r="AB78" s="78">
        <v>16</v>
      </c>
    </row>
    <row r="79" spans="1:41">
      <c r="A79" s="41" t="s">
        <v>128</v>
      </c>
      <c r="B79" s="74">
        <f t="shared" si="0"/>
        <v>20320.873963030244</v>
      </c>
      <c r="C79" s="237">
        <v>16557.874829804307</v>
      </c>
      <c r="D79" s="75">
        <v>1611.2289106354137</v>
      </c>
      <c r="E79" s="75">
        <v>2151.7702225905218</v>
      </c>
      <c r="F79" s="74">
        <f t="shared" si="1"/>
        <v>63292.945401999998</v>
      </c>
      <c r="G79" s="237">
        <v>44979.010342000052</v>
      </c>
      <c r="H79" s="75">
        <v>18313.935059999949</v>
      </c>
      <c r="I79" s="60">
        <f t="shared" si="2"/>
        <v>3.4835480223015232</v>
      </c>
      <c r="J79" s="77">
        <v>26.844263271689471</v>
      </c>
      <c r="K79" s="58">
        <v>1.3712712512557254E-2</v>
      </c>
      <c r="L79" s="77">
        <v>61.467399063927004</v>
      </c>
      <c r="M79" s="73"/>
      <c r="N79" s="58"/>
      <c r="O79" s="58"/>
      <c r="P79" s="41" t="s">
        <v>130</v>
      </c>
      <c r="Q79" s="74">
        <v>8028.3285466124171</v>
      </c>
      <c r="R79" s="58" t="s">
        <v>90</v>
      </c>
      <c r="S79" s="58">
        <v>15</v>
      </c>
      <c r="T79" s="74">
        <v>19834.099999999999</v>
      </c>
      <c r="U79" s="58" t="s">
        <v>131</v>
      </c>
      <c r="V79" s="58">
        <v>15</v>
      </c>
      <c r="W79" s="74">
        <v>1.6431299999999999E-11</v>
      </c>
      <c r="X79" s="58" t="s">
        <v>132</v>
      </c>
      <c r="Y79" s="58">
        <v>16</v>
      </c>
      <c r="Z79" s="74">
        <v>19834.099999999999</v>
      </c>
      <c r="AA79" s="58" t="s">
        <v>131</v>
      </c>
      <c r="AB79" s="78">
        <v>15</v>
      </c>
    </row>
    <row r="80" spans="1:41">
      <c r="A80" s="41" t="s">
        <v>130</v>
      </c>
      <c r="B80" s="74">
        <f t="shared" si="0"/>
        <v>17281.271045603677</v>
      </c>
      <c r="C80" s="237">
        <v>13656.995123440021</v>
      </c>
      <c r="D80" s="75">
        <v>1551.8308506501819</v>
      </c>
      <c r="E80" s="75">
        <v>2072.4450715134722</v>
      </c>
      <c r="F80" s="74">
        <f t="shared" si="1"/>
        <v>45045.847950000098</v>
      </c>
      <c r="G80" s="237">
        <v>45045.847950000098</v>
      </c>
      <c r="H80" s="75">
        <v>0</v>
      </c>
      <c r="I80" s="60">
        <f t="shared" si="2"/>
        <v>2.961822827530562</v>
      </c>
      <c r="J80" s="77">
        <v>20.025301170091296</v>
      </c>
      <c r="K80" s="58">
        <v>6.2265487134692283E-3</v>
      </c>
      <c r="L80" s="77">
        <v>46.729939874429292</v>
      </c>
      <c r="M80" s="73"/>
      <c r="N80" s="58"/>
      <c r="O80" s="58"/>
      <c r="P80" s="41" t="s">
        <v>133</v>
      </c>
      <c r="Q80" s="74">
        <v>8698.956160670863</v>
      </c>
      <c r="R80" s="58" t="s">
        <v>90</v>
      </c>
      <c r="S80" s="58">
        <v>15</v>
      </c>
      <c r="T80" s="74">
        <v>19575</v>
      </c>
      <c r="U80" s="58" t="s">
        <v>134</v>
      </c>
      <c r="V80" s="58">
        <v>16</v>
      </c>
      <c r="W80" s="74">
        <v>627.18600000000004</v>
      </c>
      <c r="X80" s="58" t="s">
        <v>135</v>
      </c>
      <c r="Y80" s="58">
        <v>10</v>
      </c>
      <c r="Z80" s="74">
        <v>19575</v>
      </c>
      <c r="AA80" s="58" t="s">
        <v>134</v>
      </c>
      <c r="AB80" s="78">
        <v>16</v>
      </c>
    </row>
    <row r="81" spans="1:41">
      <c r="A81" s="41" t="s">
        <v>133</v>
      </c>
      <c r="B81" s="74">
        <f t="shared" si="0"/>
        <v>19430.378480857089</v>
      </c>
      <c r="C81" s="237">
        <v>15020.743269785731</v>
      </c>
      <c r="D81" s="75">
        <v>1888.1034743537653</v>
      </c>
      <c r="E81" s="75">
        <v>2521.531736717593</v>
      </c>
      <c r="F81" s="74">
        <f t="shared" si="1"/>
        <v>45112.827029195018</v>
      </c>
      <c r="G81" s="237">
        <v>45111.847271000021</v>
      </c>
      <c r="H81" s="75">
        <v>0.97975819500045036</v>
      </c>
      <c r="I81" s="60">
        <f t="shared" si="2"/>
        <v>2.6680014143975166</v>
      </c>
      <c r="J81" s="77">
        <v>13.289258955479395</v>
      </c>
      <c r="K81" s="58">
        <v>4.4601085502286733E-3</v>
      </c>
      <c r="L81" s="77">
        <v>48.520982031963811</v>
      </c>
      <c r="M81" s="73"/>
      <c r="N81" s="58"/>
      <c r="O81" s="58"/>
      <c r="P81" s="42" t="s">
        <v>136</v>
      </c>
      <c r="Q81" s="82">
        <v>7204.8270241150658</v>
      </c>
      <c r="R81" s="63" t="s">
        <v>90</v>
      </c>
      <c r="S81" s="63">
        <v>15</v>
      </c>
      <c r="T81" s="82">
        <v>20075.2</v>
      </c>
      <c r="U81" s="63" t="s">
        <v>137</v>
      </c>
      <c r="V81" s="63">
        <v>16</v>
      </c>
      <c r="W81" s="82">
        <v>1.81188E-11</v>
      </c>
      <c r="X81" s="63" t="s">
        <v>138</v>
      </c>
      <c r="Y81" s="63">
        <v>16</v>
      </c>
      <c r="Z81" s="82">
        <v>20075.2</v>
      </c>
      <c r="AA81" s="63" t="s">
        <v>137</v>
      </c>
      <c r="AB81" s="83">
        <v>16</v>
      </c>
    </row>
    <row r="82" spans="1:41">
      <c r="A82" s="42" t="s">
        <v>136</v>
      </c>
      <c r="B82" s="82">
        <f>C82+D82+E82</f>
        <v>15687.079578945253</v>
      </c>
      <c r="C82" s="84">
        <v>12621.868518963793</v>
      </c>
      <c r="D82" s="84">
        <v>1312.4522494395735</v>
      </c>
      <c r="E82" s="84">
        <v>1752.7588105418879</v>
      </c>
      <c r="F82" s="82">
        <f t="shared" si="1"/>
        <v>44981.351736000026</v>
      </c>
      <c r="G82" s="84">
        <v>44981.351736000026</v>
      </c>
      <c r="H82" s="84">
        <v>0</v>
      </c>
      <c r="I82" s="60">
        <f t="shared" si="2"/>
        <v>3.2280979090130502</v>
      </c>
      <c r="J82" s="86">
        <v>26.605193127853905</v>
      </c>
      <c r="K82" s="63">
        <v>6.2265487134692283E-3</v>
      </c>
      <c r="L82" s="86">
        <v>36.624875993150724</v>
      </c>
      <c r="M82" s="73"/>
      <c r="N82" s="96"/>
      <c r="O82" s="96"/>
    </row>
    <row r="84" spans="1:41">
      <c r="A84" s="38"/>
      <c r="B84" s="38"/>
      <c r="C84" s="39"/>
      <c r="D84" s="39"/>
      <c r="E84" s="39" t="s">
        <v>139</v>
      </c>
      <c r="F84" s="39"/>
      <c r="G84" s="39"/>
      <c r="H84" s="39"/>
      <c r="I84" s="39"/>
      <c r="J84" s="39"/>
      <c r="K84" s="39"/>
      <c r="L84" s="40"/>
      <c r="P84" s="38"/>
      <c r="Q84" s="38"/>
      <c r="R84" s="39"/>
      <c r="S84" s="39"/>
      <c r="T84" s="39" t="s">
        <v>140</v>
      </c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39"/>
      <c r="AI84" s="39"/>
      <c r="AJ84" s="39"/>
      <c r="AK84" s="39"/>
      <c r="AL84" s="39"/>
      <c r="AM84" s="39"/>
      <c r="AN84" s="40"/>
    </row>
    <row r="85" spans="1:41">
      <c r="A85" s="41"/>
      <c r="B85" s="42"/>
      <c r="C85" s="43"/>
      <c r="D85" s="43"/>
      <c r="E85" s="43"/>
      <c r="F85" s="43"/>
      <c r="G85" s="43"/>
      <c r="H85" s="43"/>
      <c r="I85" s="43"/>
      <c r="J85" s="43"/>
      <c r="K85" s="43"/>
      <c r="L85" s="44"/>
      <c r="P85" s="41"/>
      <c r="Q85" s="42"/>
      <c r="R85" s="43"/>
      <c r="S85" s="43"/>
      <c r="T85" s="43"/>
      <c r="U85" s="43"/>
      <c r="V85" s="43"/>
      <c r="W85" s="43"/>
      <c r="X85" s="43"/>
      <c r="Y85" s="43"/>
      <c r="Z85" s="43"/>
      <c r="AA85" s="43"/>
      <c r="AB85" s="43"/>
      <c r="AC85" s="43"/>
      <c r="AD85" s="43"/>
      <c r="AE85" s="43"/>
      <c r="AF85" s="43"/>
      <c r="AG85" s="43"/>
      <c r="AH85" s="43"/>
      <c r="AI85" s="43"/>
      <c r="AJ85" s="43"/>
      <c r="AK85" s="43"/>
      <c r="AL85" s="43"/>
      <c r="AM85" s="43"/>
      <c r="AN85" s="44"/>
    </row>
    <row r="86" spans="1:41">
      <c r="A86" s="41"/>
      <c r="B86" s="41" t="s">
        <v>141</v>
      </c>
      <c r="C86" s="119"/>
      <c r="D86" s="38" t="s">
        <v>300</v>
      </c>
      <c r="E86" s="119"/>
      <c r="G86" s="48" t="s">
        <v>292</v>
      </c>
      <c r="H86" s="87"/>
      <c r="K86" s="40"/>
      <c r="L86" s="229" t="s">
        <v>301</v>
      </c>
      <c r="P86" s="41"/>
      <c r="Q86" s="41"/>
      <c r="S86" t="s">
        <v>143</v>
      </c>
      <c r="W86" s="41"/>
      <c r="X86" t="s">
        <v>144</v>
      </c>
      <c r="AC86" s="41"/>
      <c r="AD86" t="s">
        <v>145</v>
      </c>
      <c r="AI86" s="41"/>
      <c r="AJ86" t="s">
        <v>146</v>
      </c>
      <c r="AN86" s="45"/>
    </row>
    <row r="87" spans="1:41">
      <c r="A87" s="41" t="s">
        <v>76</v>
      </c>
      <c r="B87" s="48" t="s">
        <v>5</v>
      </c>
      <c r="C87" s="46" t="s">
        <v>82</v>
      </c>
      <c r="D87" s="48" t="s">
        <v>4</v>
      </c>
      <c r="E87" s="222" t="s">
        <v>6</v>
      </c>
      <c r="F87" s="46" t="s">
        <v>7</v>
      </c>
      <c r="G87" s="48" t="s">
        <v>302</v>
      </c>
      <c r="H87" s="88" t="s">
        <v>148</v>
      </c>
      <c r="I87" s="89" t="s">
        <v>149</v>
      </c>
      <c r="J87" s="89" t="s">
        <v>150</v>
      </c>
      <c r="K87" s="90" t="s">
        <v>151</v>
      </c>
      <c r="L87" s="90" t="s">
        <v>302</v>
      </c>
      <c r="P87" s="41" t="s">
        <v>3</v>
      </c>
      <c r="Q87" s="41"/>
      <c r="R87" t="s">
        <v>152</v>
      </c>
      <c r="T87" s="41"/>
      <c r="U87" t="s">
        <v>153</v>
      </c>
      <c r="W87" s="41"/>
      <c r="X87" t="s">
        <v>152</v>
      </c>
      <c r="Z87" s="41"/>
      <c r="AA87" t="s">
        <v>328</v>
      </c>
      <c r="AC87" s="41"/>
      <c r="AD87" t="s">
        <v>152</v>
      </c>
      <c r="AF87" s="41"/>
      <c r="AG87" t="s">
        <v>328</v>
      </c>
      <c r="AI87" s="41"/>
      <c r="AJ87" t="s">
        <v>329</v>
      </c>
      <c r="AL87" s="41"/>
      <c r="AM87" t="s">
        <v>328</v>
      </c>
      <c r="AN87" s="45"/>
    </row>
    <row r="88" spans="1:41">
      <c r="A88" s="42"/>
      <c r="B88" s="49" t="s">
        <v>154</v>
      </c>
      <c r="C88" s="50" t="s">
        <v>154</v>
      </c>
      <c r="D88" s="49" t="s">
        <v>154</v>
      </c>
      <c r="E88" s="50" t="s">
        <v>154</v>
      </c>
      <c r="F88" s="50" t="s">
        <v>154</v>
      </c>
      <c r="G88" s="49" t="s">
        <v>155</v>
      </c>
      <c r="H88" s="91"/>
      <c r="I88" s="50" t="s">
        <v>11</v>
      </c>
      <c r="J88" s="50" t="s">
        <v>11</v>
      </c>
      <c r="K88" s="51" t="s">
        <v>11</v>
      </c>
      <c r="L88" s="230" t="s">
        <v>22</v>
      </c>
      <c r="P88" s="42"/>
      <c r="Q88" s="49" t="s">
        <v>84</v>
      </c>
      <c r="R88" s="50" t="s">
        <v>75</v>
      </c>
      <c r="S88" s="50" t="s">
        <v>76</v>
      </c>
      <c r="T88" s="49" t="s">
        <v>84</v>
      </c>
      <c r="U88" s="50" t="s">
        <v>75</v>
      </c>
      <c r="V88" s="50" t="s">
        <v>76</v>
      </c>
      <c r="W88" s="49" t="s">
        <v>28</v>
      </c>
      <c r="X88" s="50" t="s">
        <v>75</v>
      </c>
      <c r="Y88" s="50" t="s">
        <v>76</v>
      </c>
      <c r="Z88" s="49" t="s">
        <v>28</v>
      </c>
      <c r="AA88" s="50" t="s">
        <v>75</v>
      </c>
      <c r="AB88" s="50" t="s">
        <v>76</v>
      </c>
      <c r="AC88" s="49" t="s">
        <v>29</v>
      </c>
      <c r="AD88" s="50" t="s">
        <v>75</v>
      </c>
      <c r="AE88" s="50" t="s">
        <v>76</v>
      </c>
      <c r="AF88" s="49" t="s">
        <v>29</v>
      </c>
      <c r="AG88" s="50" t="s">
        <v>75</v>
      </c>
      <c r="AH88" s="50" t="s">
        <v>76</v>
      </c>
      <c r="AI88" s="49" t="s">
        <v>156</v>
      </c>
      <c r="AJ88" s="50" t="s">
        <v>75</v>
      </c>
      <c r="AK88" s="50" t="s">
        <v>76</v>
      </c>
      <c r="AL88" s="49" t="s">
        <v>156</v>
      </c>
      <c r="AM88" s="50" t="s">
        <v>75</v>
      </c>
      <c r="AN88" s="51" t="s">
        <v>76</v>
      </c>
    </row>
    <row r="89" spans="1:41">
      <c r="A89" s="41" t="s">
        <v>157</v>
      </c>
      <c r="B89" s="74">
        <v>2055.769720310841</v>
      </c>
      <c r="C89" s="237">
        <v>256.53260248870583</v>
      </c>
      <c r="D89" s="74">
        <f>E89+F89</f>
        <v>8131.7300000000005</v>
      </c>
      <c r="E89" s="237">
        <v>6189.34</v>
      </c>
      <c r="F89" s="75">
        <v>1942.39</v>
      </c>
      <c r="G89" s="92">
        <v>9.0777900000000005E-3</v>
      </c>
      <c r="H89" s="302">
        <v>3.5167244005337355</v>
      </c>
      <c r="I89" s="247">
        <v>18.05</v>
      </c>
      <c r="J89" s="247">
        <v>23.4068</v>
      </c>
      <c r="K89" s="303">
        <v>16.964099999999998</v>
      </c>
      <c r="L89" s="304">
        <v>1.1255100000000001E-2</v>
      </c>
      <c r="P89" s="41" t="s">
        <v>89</v>
      </c>
      <c r="Q89" s="60">
        <v>4.1683375374401095</v>
      </c>
      <c r="R89" s="58" t="s">
        <v>158</v>
      </c>
      <c r="S89" s="58">
        <v>3</v>
      </c>
      <c r="T89" s="60">
        <v>2.7930660792870952</v>
      </c>
      <c r="U89" s="58" t="s">
        <v>98</v>
      </c>
      <c r="V89" s="58">
        <v>17</v>
      </c>
      <c r="W89" s="60">
        <v>26.1999</v>
      </c>
      <c r="X89" s="58" t="s">
        <v>159</v>
      </c>
      <c r="Y89" s="58">
        <v>15</v>
      </c>
      <c r="Z89" s="60">
        <v>7.9299799999999996</v>
      </c>
      <c r="AA89" s="58" t="s">
        <v>160</v>
      </c>
      <c r="AB89" s="58">
        <v>6</v>
      </c>
      <c r="AC89" s="76">
        <v>1.3284300000000001E-2</v>
      </c>
      <c r="AD89" s="58" t="s">
        <v>161</v>
      </c>
      <c r="AE89" s="58">
        <v>17</v>
      </c>
      <c r="AF89" s="76">
        <v>1.87685E-3</v>
      </c>
      <c r="AG89" s="58" t="s">
        <v>162</v>
      </c>
      <c r="AH89" s="58">
        <v>3</v>
      </c>
      <c r="AI89" s="60">
        <v>68.789199999999994</v>
      </c>
      <c r="AJ89" s="58" t="s">
        <v>161</v>
      </c>
      <c r="AK89" s="58">
        <v>17</v>
      </c>
      <c r="AL89" s="60">
        <v>13.331200000000001</v>
      </c>
      <c r="AM89" s="58" t="s">
        <v>163</v>
      </c>
      <c r="AN89" s="78">
        <v>5</v>
      </c>
    </row>
    <row r="90" spans="1:41">
      <c r="A90" s="41" t="s">
        <v>164</v>
      </c>
      <c r="B90" s="74">
        <v>2053.6705655900555</v>
      </c>
      <c r="C90" s="237">
        <v>256.52714424619057</v>
      </c>
      <c r="D90" s="74">
        <f t="shared" ref="D90:D111" si="3">E90+F90</f>
        <v>8115.8</v>
      </c>
      <c r="E90" s="237">
        <v>6201.56</v>
      </c>
      <c r="F90" s="75">
        <v>1914.24</v>
      </c>
      <c r="G90" s="92">
        <v>9.0138200000000005E-3</v>
      </c>
      <c r="H90" s="302">
        <v>3.5130326575275128</v>
      </c>
      <c r="I90" s="247">
        <v>18.05</v>
      </c>
      <c r="J90" s="247">
        <v>23.3748</v>
      </c>
      <c r="K90" s="253">
        <v>16.904599999999999</v>
      </c>
      <c r="L90" s="304">
        <v>1.1255100000000001E-2</v>
      </c>
      <c r="P90" s="41" t="s">
        <v>94</v>
      </c>
      <c r="Q90" s="60">
        <v>4.1433004323979068</v>
      </c>
      <c r="R90" s="58" t="s">
        <v>165</v>
      </c>
      <c r="S90" s="58">
        <v>15</v>
      </c>
      <c r="T90" s="60">
        <v>2.8652350328328815</v>
      </c>
      <c r="U90" s="58" t="s">
        <v>166</v>
      </c>
      <c r="V90" s="58">
        <v>15</v>
      </c>
      <c r="W90" s="60">
        <v>27.0778</v>
      </c>
      <c r="X90" s="58" t="s">
        <v>90</v>
      </c>
      <c r="Y90" s="58">
        <v>15</v>
      </c>
      <c r="Z90" s="60">
        <v>7.9299799999999996</v>
      </c>
      <c r="AA90" s="58" t="s">
        <v>160</v>
      </c>
      <c r="AB90" s="58">
        <v>6</v>
      </c>
      <c r="AC90" s="76">
        <v>1.57501E-2</v>
      </c>
      <c r="AD90" s="58" t="s">
        <v>105</v>
      </c>
      <c r="AE90" s="58">
        <v>23</v>
      </c>
      <c r="AF90" s="76">
        <v>1.8768599999999999E-3</v>
      </c>
      <c r="AG90" s="58" t="s">
        <v>162</v>
      </c>
      <c r="AH90" s="58">
        <v>3</v>
      </c>
      <c r="AI90" s="60">
        <v>77.7029</v>
      </c>
      <c r="AJ90" s="58" t="s">
        <v>99</v>
      </c>
      <c r="AK90" s="58">
        <v>4</v>
      </c>
      <c r="AL90" s="60">
        <v>13.389799999999999</v>
      </c>
      <c r="AM90" s="58" t="s">
        <v>163</v>
      </c>
      <c r="AN90" s="78">
        <v>6</v>
      </c>
    </row>
    <row r="91" spans="1:41">
      <c r="A91" s="454" t="s">
        <v>167</v>
      </c>
      <c r="B91" s="455">
        <v>2054.4922521461531</v>
      </c>
      <c r="C91" s="456">
        <v>256.53561454728344</v>
      </c>
      <c r="D91" s="455">
        <f t="shared" si="3"/>
        <v>8127.89</v>
      </c>
      <c r="E91" s="456">
        <v>6194.38</v>
      </c>
      <c r="F91" s="457">
        <v>1933.51</v>
      </c>
      <c r="G91" s="463">
        <v>9.0643900000000003E-3</v>
      </c>
      <c r="H91" s="464">
        <v>3.5170021604409261</v>
      </c>
      <c r="I91" s="465">
        <v>18.05</v>
      </c>
      <c r="J91" s="465">
        <v>23.383299999999998</v>
      </c>
      <c r="K91" s="466">
        <v>16.941800000000001</v>
      </c>
      <c r="L91" s="467">
        <v>1.1255100000000001E-2</v>
      </c>
      <c r="M91" s="462"/>
      <c r="N91" s="462"/>
      <c r="O91" s="462"/>
      <c r="P91" s="454" t="s">
        <v>96</v>
      </c>
      <c r="Q91" s="468">
        <v>4.1683375374401095</v>
      </c>
      <c r="R91" s="459" t="s">
        <v>158</v>
      </c>
      <c r="S91" s="459">
        <v>3</v>
      </c>
      <c r="T91" s="468">
        <v>2.8252032267490548</v>
      </c>
      <c r="U91" s="459" t="s">
        <v>168</v>
      </c>
      <c r="V91" s="459">
        <v>14</v>
      </c>
      <c r="W91" s="468">
        <v>32.360399999999998</v>
      </c>
      <c r="X91" s="459" t="s">
        <v>90</v>
      </c>
      <c r="Y91" s="459">
        <v>15</v>
      </c>
      <c r="Z91" s="468">
        <v>7.9299799999999996</v>
      </c>
      <c r="AA91" s="459" t="s">
        <v>160</v>
      </c>
      <c r="AB91" s="459">
        <v>6</v>
      </c>
      <c r="AC91" s="469">
        <v>1.8016899999999999E-2</v>
      </c>
      <c r="AD91" s="459" t="s">
        <v>115</v>
      </c>
      <c r="AE91" s="459">
        <v>13</v>
      </c>
      <c r="AF91" s="469">
        <v>1.87685E-3</v>
      </c>
      <c r="AG91" s="459" t="s">
        <v>162</v>
      </c>
      <c r="AH91" s="459">
        <v>3</v>
      </c>
      <c r="AI91" s="468">
        <v>81.835800000000006</v>
      </c>
      <c r="AJ91" s="470" t="s">
        <v>102</v>
      </c>
      <c r="AK91" s="459">
        <v>10</v>
      </c>
      <c r="AL91" s="468">
        <v>13.331200000000001</v>
      </c>
      <c r="AM91" s="459" t="s">
        <v>163</v>
      </c>
      <c r="AN91" s="461">
        <v>5</v>
      </c>
      <c r="AO91" s="462"/>
    </row>
    <row r="92" spans="1:41">
      <c r="A92" s="41" t="s">
        <v>169</v>
      </c>
      <c r="B92" s="74">
        <v>1830.0823980528924</v>
      </c>
      <c r="C92" s="237">
        <v>229.58574447860309</v>
      </c>
      <c r="D92" s="74">
        <f t="shared" si="3"/>
        <v>7224.15</v>
      </c>
      <c r="E92" s="237">
        <v>5548.55</v>
      </c>
      <c r="F92" s="75">
        <v>1675.6</v>
      </c>
      <c r="G92" s="92">
        <v>8.9863900000000003E-3</v>
      </c>
      <c r="H92" s="302">
        <v>3.5074339651245694</v>
      </c>
      <c r="I92" s="247">
        <v>17.8</v>
      </c>
      <c r="J92" s="247">
        <v>23.373899999999999</v>
      </c>
      <c r="K92" s="253">
        <v>16.861899999999999</v>
      </c>
      <c r="L92" s="304">
        <v>1.10746E-2</v>
      </c>
      <c r="P92" s="41" t="s">
        <v>100</v>
      </c>
      <c r="Q92" s="60">
        <v>4.1683375374401095</v>
      </c>
      <c r="R92" s="58" t="s">
        <v>158</v>
      </c>
      <c r="S92" s="58">
        <v>3</v>
      </c>
      <c r="T92" s="60">
        <v>2.8252032267490548</v>
      </c>
      <c r="U92" s="58" t="s">
        <v>168</v>
      </c>
      <c r="V92" s="58">
        <v>14</v>
      </c>
      <c r="W92" s="60">
        <v>32.232100000000003</v>
      </c>
      <c r="X92" s="58" t="s">
        <v>90</v>
      </c>
      <c r="Y92" s="58">
        <v>15</v>
      </c>
      <c r="Z92" s="60">
        <v>7.9299799999999996</v>
      </c>
      <c r="AA92" s="58" t="s">
        <v>160</v>
      </c>
      <c r="AB92" s="58">
        <v>6</v>
      </c>
      <c r="AC92" s="76">
        <v>1.7651400000000001E-2</v>
      </c>
      <c r="AD92" s="58" t="s">
        <v>115</v>
      </c>
      <c r="AE92" s="58">
        <v>12</v>
      </c>
      <c r="AF92" s="76">
        <v>1.87685E-3</v>
      </c>
      <c r="AG92" s="58" t="s">
        <v>162</v>
      </c>
      <c r="AH92" s="58">
        <v>3</v>
      </c>
      <c r="AI92" s="60">
        <v>76.659099999999995</v>
      </c>
      <c r="AJ92" s="58" t="s">
        <v>170</v>
      </c>
      <c r="AK92" s="58">
        <v>20</v>
      </c>
      <c r="AL92" s="60">
        <v>13.331200000000001</v>
      </c>
      <c r="AM92" s="58" t="s">
        <v>163</v>
      </c>
      <c r="AN92" s="78">
        <v>5</v>
      </c>
    </row>
    <row r="93" spans="1:41">
      <c r="A93" s="41" t="s">
        <v>171</v>
      </c>
      <c r="B93" s="74">
        <v>2029.3425670209424</v>
      </c>
      <c r="C93" s="237">
        <v>256.39404940704128</v>
      </c>
      <c r="D93" s="74">
        <f t="shared" si="3"/>
        <v>8104.8499999999995</v>
      </c>
      <c r="E93" s="237">
        <v>6318.9</v>
      </c>
      <c r="F93" s="75">
        <v>1785.95</v>
      </c>
      <c r="G93" s="92">
        <v>8.8405299999999992E-3</v>
      </c>
      <c r="H93" s="302">
        <v>3.5458372332792165</v>
      </c>
      <c r="I93" s="247">
        <v>17.5</v>
      </c>
      <c r="J93" s="247">
        <v>23.350300000000001</v>
      </c>
      <c r="K93" s="253">
        <v>16.6966</v>
      </c>
      <c r="L93" s="304">
        <v>1.06103E-2</v>
      </c>
      <c r="P93" s="41" t="s">
        <v>287</v>
      </c>
      <c r="Q93" s="60">
        <v>4.1683375374401095</v>
      </c>
      <c r="R93" s="58" t="s">
        <v>158</v>
      </c>
      <c r="S93" s="58">
        <v>3</v>
      </c>
      <c r="T93" s="60">
        <v>2.8252032267490548</v>
      </c>
      <c r="U93" s="58" t="s">
        <v>168</v>
      </c>
      <c r="V93" s="58">
        <v>14</v>
      </c>
      <c r="W93" s="60">
        <v>32.306600000000003</v>
      </c>
      <c r="X93" s="58" t="s">
        <v>90</v>
      </c>
      <c r="Y93" s="58">
        <v>15</v>
      </c>
      <c r="Z93" s="60">
        <v>7.9299799999999996</v>
      </c>
      <c r="AA93" s="58" t="s">
        <v>160</v>
      </c>
      <c r="AB93" s="58">
        <v>6</v>
      </c>
      <c r="AC93" s="76">
        <v>1.7871399999999999E-2</v>
      </c>
      <c r="AD93" s="58" t="s">
        <v>115</v>
      </c>
      <c r="AE93" s="58">
        <v>13</v>
      </c>
      <c r="AF93" s="76">
        <v>1.87685E-3</v>
      </c>
      <c r="AG93" s="58" t="s">
        <v>162</v>
      </c>
      <c r="AH93" s="58">
        <v>3</v>
      </c>
      <c r="AI93" s="60">
        <v>79.929299999999998</v>
      </c>
      <c r="AJ93" s="305" t="s">
        <v>102</v>
      </c>
      <c r="AK93" s="58">
        <v>10</v>
      </c>
      <c r="AL93" s="60">
        <v>13.331200000000001</v>
      </c>
      <c r="AM93" s="58" t="s">
        <v>163</v>
      </c>
      <c r="AN93" s="78">
        <v>5</v>
      </c>
    </row>
    <row r="94" spans="1:41">
      <c r="A94" s="41" t="s">
        <v>172</v>
      </c>
      <c r="B94" s="74">
        <v>1839.4316687849705</v>
      </c>
      <c r="C94" s="237">
        <v>229.55972704064635</v>
      </c>
      <c r="D94" s="74">
        <f t="shared" si="3"/>
        <v>7130.87</v>
      </c>
      <c r="E94" s="237">
        <v>5686.24</v>
      </c>
      <c r="F94" s="75">
        <v>1444.63</v>
      </c>
      <c r="G94" s="92">
        <v>8.6577600000000005E-3</v>
      </c>
      <c r="H94" s="302">
        <v>3.4465440573543198</v>
      </c>
      <c r="I94" s="247">
        <v>18.3</v>
      </c>
      <c r="J94" s="247">
        <v>23.417100000000001</v>
      </c>
      <c r="K94" s="253">
        <v>16.573399999999999</v>
      </c>
      <c r="L94" s="304">
        <v>1.05682E-2</v>
      </c>
      <c r="P94" s="41" t="s">
        <v>103</v>
      </c>
      <c r="Q94" s="60">
        <v>4.1683375374401095</v>
      </c>
      <c r="R94" s="58" t="s">
        <v>158</v>
      </c>
      <c r="S94" s="58">
        <v>3</v>
      </c>
      <c r="T94" s="60">
        <v>2.7904288847524867</v>
      </c>
      <c r="U94" s="58" t="s">
        <v>98</v>
      </c>
      <c r="V94" s="58">
        <v>17</v>
      </c>
      <c r="W94" s="60">
        <v>34.584099999999999</v>
      </c>
      <c r="X94" s="58" t="s">
        <v>105</v>
      </c>
      <c r="Y94" s="58">
        <v>24</v>
      </c>
      <c r="Z94" s="60">
        <v>7.9299799999999996</v>
      </c>
      <c r="AA94" s="58" t="s">
        <v>160</v>
      </c>
      <c r="AB94" s="58">
        <v>6</v>
      </c>
      <c r="AC94" s="76">
        <v>1.6758200000000001E-2</v>
      </c>
      <c r="AD94" s="58" t="s">
        <v>105</v>
      </c>
      <c r="AE94" s="58">
        <v>24</v>
      </c>
      <c r="AF94" s="76">
        <v>1.87685E-3</v>
      </c>
      <c r="AG94" s="58" t="s">
        <v>162</v>
      </c>
      <c r="AH94" s="58">
        <v>3</v>
      </c>
      <c r="AI94" s="60">
        <v>68.789199999999994</v>
      </c>
      <c r="AJ94" s="58" t="s">
        <v>161</v>
      </c>
      <c r="AK94" s="58">
        <v>17</v>
      </c>
      <c r="AL94" s="60">
        <v>13.331200000000001</v>
      </c>
      <c r="AM94" s="58" t="s">
        <v>163</v>
      </c>
      <c r="AN94" s="78">
        <v>5</v>
      </c>
    </row>
    <row r="95" spans="1:41">
      <c r="A95" s="41" t="s">
        <v>174</v>
      </c>
      <c r="B95" s="74">
        <v>2667.2443936627674</v>
      </c>
      <c r="C95" s="237">
        <v>308.54463343275864</v>
      </c>
      <c r="D95" s="74">
        <f t="shared" si="3"/>
        <v>9711.380000000001</v>
      </c>
      <c r="E95" s="237">
        <v>7596.88</v>
      </c>
      <c r="F95" s="75">
        <v>2114.5</v>
      </c>
      <c r="G95" s="92">
        <v>9.1530599999999993E-3</v>
      </c>
      <c r="H95" s="302">
        <v>3.2634638785124657</v>
      </c>
      <c r="I95" s="247">
        <v>22.2</v>
      </c>
      <c r="J95" s="247">
        <v>24.0395</v>
      </c>
      <c r="K95" s="253">
        <v>17.319199999999999</v>
      </c>
      <c r="L95" s="304">
        <v>1.20713E-2</v>
      </c>
      <c r="P95" s="41" t="s">
        <v>106</v>
      </c>
      <c r="Q95" s="60">
        <v>4.4009649556697976</v>
      </c>
      <c r="R95" s="58" t="s">
        <v>173</v>
      </c>
      <c r="S95" s="58">
        <v>1</v>
      </c>
      <c r="T95" s="60">
        <v>2.8252032267490548</v>
      </c>
      <c r="U95" s="58" t="s">
        <v>168</v>
      </c>
      <c r="V95" s="58">
        <v>14</v>
      </c>
      <c r="W95" s="60">
        <v>33.758499999999998</v>
      </c>
      <c r="X95" s="58" t="s">
        <v>115</v>
      </c>
      <c r="Y95" s="58">
        <v>13</v>
      </c>
      <c r="Z95" s="60">
        <v>7.9299799999999996</v>
      </c>
      <c r="AA95" s="58" t="s">
        <v>160</v>
      </c>
      <c r="AB95" s="58">
        <v>6</v>
      </c>
      <c r="AC95" s="76">
        <v>1.34334E-2</v>
      </c>
      <c r="AD95" s="58" t="s">
        <v>115</v>
      </c>
      <c r="AE95" s="58">
        <v>13</v>
      </c>
      <c r="AF95" s="76">
        <v>1.87685E-3</v>
      </c>
      <c r="AG95" s="58" t="s">
        <v>162</v>
      </c>
      <c r="AH95" s="58">
        <v>3</v>
      </c>
      <c r="AI95" s="60">
        <v>68.789199999999994</v>
      </c>
      <c r="AJ95" s="58" t="s">
        <v>161</v>
      </c>
      <c r="AK95" s="58">
        <v>17</v>
      </c>
      <c r="AL95" s="60">
        <v>13.331200000000001</v>
      </c>
      <c r="AM95" s="58" t="s">
        <v>163</v>
      </c>
      <c r="AN95" s="78">
        <v>5</v>
      </c>
    </row>
    <row r="96" spans="1:41">
      <c r="A96" s="41" t="s">
        <v>176</v>
      </c>
      <c r="B96" s="74">
        <v>3552.7184949106027</v>
      </c>
      <c r="C96" s="237">
        <v>384.04551577745127</v>
      </c>
      <c r="D96" s="74">
        <f t="shared" si="3"/>
        <v>12121.31</v>
      </c>
      <c r="E96" s="237">
        <v>9558.23</v>
      </c>
      <c r="F96" s="75">
        <v>2563.08</v>
      </c>
      <c r="G96" s="92">
        <v>9.5302800000000003E-3</v>
      </c>
      <c r="H96" s="302">
        <v>3.0790034574313938</v>
      </c>
      <c r="I96" s="247">
        <v>26.1</v>
      </c>
      <c r="J96" s="247">
        <v>24.572399999999998</v>
      </c>
      <c r="K96" s="253">
        <v>17.794499999999999</v>
      </c>
      <c r="L96" s="304">
        <v>1.2173099999999999E-2</v>
      </c>
      <c r="P96" s="41" t="s">
        <v>107</v>
      </c>
      <c r="Q96" s="60">
        <v>4.0769395929961423</v>
      </c>
      <c r="R96" s="58" t="s">
        <v>108</v>
      </c>
      <c r="S96" s="58">
        <v>15</v>
      </c>
      <c r="T96" s="60">
        <v>2.7819111679738864</v>
      </c>
      <c r="U96" s="58" t="s">
        <v>168</v>
      </c>
      <c r="V96" s="58">
        <v>19</v>
      </c>
      <c r="W96" s="60">
        <v>27.114799999999999</v>
      </c>
      <c r="X96" s="58" t="s">
        <v>108</v>
      </c>
      <c r="Y96" s="58">
        <v>15</v>
      </c>
      <c r="Z96" s="60">
        <v>7.9299799999999996</v>
      </c>
      <c r="AA96" s="58" t="s">
        <v>160</v>
      </c>
      <c r="AB96" s="58">
        <v>6</v>
      </c>
      <c r="AC96" s="76">
        <v>1.69436E-2</v>
      </c>
      <c r="AD96" s="58" t="s">
        <v>175</v>
      </c>
      <c r="AE96" s="58">
        <v>22</v>
      </c>
      <c r="AF96" s="76">
        <v>1.87685E-3</v>
      </c>
      <c r="AG96" s="58" t="s">
        <v>162</v>
      </c>
      <c r="AH96" s="58">
        <v>3</v>
      </c>
      <c r="AI96" s="60">
        <v>83.753399999999999</v>
      </c>
      <c r="AJ96" s="58" t="s">
        <v>175</v>
      </c>
      <c r="AK96" s="58">
        <v>22</v>
      </c>
      <c r="AL96" s="60">
        <v>13.209</v>
      </c>
      <c r="AM96" s="58" t="s">
        <v>163</v>
      </c>
      <c r="AN96" s="78">
        <v>5</v>
      </c>
    </row>
    <row r="97" spans="1:40">
      <c r="A97" s="41" t="s">
        <v>178</v>
      </c>
      <c r="B97" s="74">
        <v>4364.7758495164062</v>
      </c>
      <c r="C97" s="237">
        <v>458.10143604695531</v>
      </c>
      <c r="D97" s="74">
        <f t="shared" si="3"/>
        <v>14555.619999999999</v>
      </c>
      <c r="E97" s="237">
        <v>11757.9</v>
      </c>
      <c r="F97" s="75">
        <v>2797.72</v>
      </c>
      <c r="G97" s="92">
        <v>9.6727400000000009E-3</v>
      </c>
      <c r="H97" s="302">
        <v>3.018036565759262</v>
      </c>
      <c r="I97" s="247">
        <v>28.05</v>
      </c>
      <c r="J97" s="247">
        <v>25.093699999999998</v>
      </c>
      <c r="K97" s="253">
        <v>17.972999999999999</v>
      </c>
      <c r="L97" s="304">
        <v>1.1538E-2</v>
      </c>
      <c r="P97" s="41" t="s">
        <v>109</v>
      </c>
      <c r="Q97" s="60">
        <v>3.8879096164892295</v>
      </c>
      <c r="R97" s="58" t="s">
        <v>165</v>
      </c>
      <c r="S97" s="58">
        <v>15</v>
      </c>
      <c r="T97" s="60">
        <v>2.7858321565014403</v>
      </c>
      <c r="U97" s="58" t="s">
        <v>98</v>
      </c>
      <c r="V97" s="58">
        <v>17</v>
      </c>
      <c r="W97" s="60">
        <v>26.825600000000001</v>
      </c>
      <c r="X97" s="58" t="s">
        <v>177</v>
      </c>
      <c r="Y97" s="58">
        <v>15</v>
      </c>
      <c r="Z97" s="60">
        <v>7.9299799999999996</v>
      </c>
      <c r="AA97" s="58" t="s">
        <v>160</v>
      </c>
      <c r="AB97" s="58">
        <v>6</v>
      </c>
      <c r="AC97" s="76">
        <v>1.68355E-2</v>
      </c>
      <c r="AD97" s="58" t="s">
        <v>175</v>
      </c>
      <c r="AE97" s="58">
        <v>22</v>
      </c>
      <c r="AF97" s="76">
        <v>1.87685E-3</v>
      </c>
      <c r="AG97" s="58" t="s">
        <v>162</v>
      </c>
      <c r="AH97" s="58">
        <v>3</v>
      </c>
      <c r="AI97" s="60">
        <v>83.224699999999999</v>
      </c>
      <c r="AJ97" s="58" t="s">
        <v>175</v>
      </c>
      <c r="AK97" s="58">
        <v>22</v>
      </c>
      <c r="AL97" s="60">
        <v>13.209099999999999</v>
      </c>
      <c r="AM97" s="58" t="s">
        <v>163</v>
      </c>
      <c r="AN97" s="78">
        <v>5</v>
      </c>
    </row>
    <row r="98" spans="1:40">
      <c r="A98" s="41" t="s">
        <v>181</v>
      </c>
      <c r="B98" s="74">
        <v>4441.0632976815668</v>
      </c>
      <c r="C98" s="237">
        <v>457.99324477346147</v>
      </c>
      <c r="D98" s="74">
        <f t="shared" si="3"/>
        <v>14639.38</v>
      </c>
      <c r="E98" s="237">
        <v>11506.4</v>
      </c>
      <c r="F98" s="75">
        <v>3132.98</v>
      </c>
      <c r="G98" s="92">
        <v>1.00578E-2</v>
      </c>
      <c r="H98" s="302">
        <v>2.9882039272532817</v>
      </c>
      <c r="I98" s="247">
        <v>28.9</v>
      </c>
      <c r="J98" s="247">
        <v>25.281500000000001</v>
      </c>
      <c r="K98" s="253">
        <v>18.397200000000002</v>
      </c>
      <c r="L98" s="304">
        <v>1.2388E-2</v>
      </c>
      <c r="P98" s="41" t="s">
        <v>110</v>
      </c>
      <c r="Q98" s="60">
        <v>3.7812884390914867</v>
      </c>
      <c r="R98" s="58" t="s">
        <v>179</v>
      </c>
      <c r="S98" s="58">
        <v>16</v>
      </c>
      <c r="T98" s="60">
        <v>2.7930660792870952</v>
      </c>
      <c r="U98" s="58" t="s">
        <v>98</v>
      </c>
      <c r="V98" s="58">
        <v>17</v>
      </c>
      <c r="W98" s="60">
        <v>26.1999</v>
      </c>
      <c r="X98" s="58" t="s">
        <v>159</v>
      </c>
      <c r="Y98" s="58">
        <v>15</v>
      </c>
      <c r="Z98" s="60">
        <v>7.9299799999999996</v>
      </c>
      <c r="AA98" s="58" t="s">
        <v>160</v>
      </c>
      <c r="AB98" s="58">
        <v>6</v>
      </c>
      <c r="AC98" s="76">
        <v>1.42968E-2</v>
      </c>
      <c r="AD98" s="58" t="s">
        <v>180</v>
      </c>
      <c r="AE98" s="58">
        <v>10</v>
      </c>
      <c r="AF98" s="76">
        <v>1.87685E-3</v>
      </c>
      <c r="AG98" s="58" t="s">
        <v>162</v>
      </c>
      <c r="AH98" s="58">
        <v>3</v>
      </c>
      <c r="AI98" s="60">
        <v>70.841099999999997</v>
      </c>
      <c r="AJ98" s="58" t="s">
        <v>180</v>
      </c>
      <c r="AK98" s="58">
        <v>10</v>
      </c>
      <c r="AL98" s="60">
        <v>13.209899999999999</v>
      </c>
      <c r="AM98" s="58" t="s">
        <v>163</v>
      </c>
      <c r="AN98" s="78">
        <v>5</v>
      </c>
    </row>
    <row r="99" spans="1:40">
      <c r="A99" s="41" t="s">
        <v>184</v>
      </c>
      <c r="B99" s="74">
        <v>4999.5949681009843</v>
      </c>
      <c r="C99" s="237">
        <v>506.30451390226443</v>
      </c>
      <c r="D99" s="74">
        <f t="shared" si="3"/>
        <v>16374.09</v>
      </c>
      <c r="E99" s="237">
        <v>12342.2</v>
      </c>
      <c r="F99" s="75">
        <v>4031.89</v>
      </c>
      <c r="G99" s="92">
        <v>1.0407899999999999E-2</v>
      </c>
      <c r="H99" s="302">
        <v>2.9739173505656709</v>
      </c>
      <c r="I99" s="247">
        <v>30</v>
      </c>
      <c r="J99" s="247">
        <v>25.359200000000001</v>
      </c>
      <c r="K99" s="253">
        <v>18.8246</v>
      </c>
      <c r="L99" s="304">
        <v>1.3776E-2</v>
      </c>
      <c r="P99" s="41" t="s">
        <v>111</v>
      </c>
      <c r="Q99" s="60">
        <v>3.7812884390914867</v>
      </c>
      <c r="R99" s="58" t="s">
        <v>179</v>
      </c>
      <c r="S99" s="58">
        <v>16</v>
      </c>
      <c r="T99" s="60">
        <v>2.7711375787107482</v>
      </c>
      <c r="U99" s="58" t="s">
        <v>182</v>
      </c>
      <c r="V99" s="58">
        <v>19</v>
      </c>
      <c r="W99" s="60">
        <v>27.199200000000001</v>
      </c>
      <c r="X99" s="58" t="s">
        <v>183</v>
      </c>
      <c r="Y99" s="58">
        <v>16</v>
      </c>
      <c r="Z99" s="60">
        <v>7.9299799999999996</v>
      </c>
      <c r="AA99" s="58" t="s">
        <v>160</v>
      </c>
      <c r="AB99" s="58">
        <v>6</v>
      </c>
      <c r="AC99" s="76">
        <v>1.6230600000000001E-2</v>
      </c>
      <c r="AD99" s="58" t="s">
        <v>180</v>
      </c>
      <c r="AE99" s="58">
        <v>5</v>
      </c>
      <c r="AF99" s="76">
        <v>1.87685E-3</v>
      </c>
      <c r="AG99" s="58" t="s">
        <v>162</v>
      </c>
      <c r="AH99" s="58">
        <v>3</v>
      </c>
      <c r="AI99" s="60">
        <v>80.708699999999993</v>
      </c>
      <c r="AJ99" s="58" t="s">
        <v>180</v>
      </c>
      <c r="AK99" s="58">
        <v>5</v>
      </c>
      <c r="AL99" s="60">
        <v>13.207800000000001</v>
      </c>
      <c r="AM99" s="58" t="s">
        <v>163</v>
      </c>
      <c r="AN99" s="78">
        <v>5</v>
      </c>
    </row>
    <row r="100" spans="1:40">
      <c r="A100" s="41" t="s">
        <v>185</v>
      </c>
      <c r="B100" s="74">
        <v>5316.7711371459918</v>
      </c>
      <c r="C100" s="237">
        <v>529.36483921726438</v>
      </c>
      <c r="D100" s="74">
        <f t="shared" si="3"/>
        <v>17248.400000000001</v>
      </c>
      <c r="E100" s="237">
        <v>12810</v>
      </c>
      <c r="F100" s="75">
        <v>4438.3999999999996</v>
      </c>
      <c r="G100" s="92">
        <v>1.06838E-2</v>
      </c>
      <c r="H100" s="302">
        <v>2.9503932289186721</v>
      </c>
      <c r="I100" s="247">
        <v>30.85</v>
      </c>
      <c r="J100" s="247">
        <v>25.587700000000002</v>
      </c>
      <c r="K100" s="253">
        <v>19.120200000000001</v>
      </c>
      <c r="L100" s="304">
        <v>1.4040800000000001E-2</v>
      </c>
      <c r="P100" s="41" t="s">
        <v>112</v>
      </c>
      <c r="Q100" s="60">
        <v>3.8834748713994482</v>
      </c>
      <c r="R100" s="58" t="s">
        <v>378</v>
      </c>
      <c r="S100" s="58">
        <v>7</v>
      </c>
      <c r="T100" s="60">
        <v>2.7824815154757125</v>
      </c>
      <c r="U100" s="58" t="s">
        <v>168</v>
      </c>
      <c r="V100" s="58">
        <v>19</v>
      </c>
      <c r="W100" s="60">
        <v>27.045200000000001</v>
      </c>
      <c r="X100" s="58" t="s">
        <v>379</v>
      </c>
      <c r="Y100" s="58">
        <v>15</v>
      </c>
      <c r="Z100" s="60">
        <v>7.9299799999999996</v>
      </c>
      <c r="AA100" s="58" t="s">
        <v>160</v>
      </c>
      <c r="AB100" s="58">
        <v>6</v>
      </c>
      <c r="AC100" s="76">
        <v>1.33128E-2</v>
      </c>
      <c r="AD100" s="58" t="s">
        <v>161</v>
      </c>
      <c r="AE100" s="58">
        <v>17</v>
      </c>
      <c r="AF100" s="76">
        <v>1.87685E-3</v>
      </c>
      <c r="AG100" s="58" t="s">
        <v>162</v>
      </c>
      <c r="AH100" s="58">
        <v>3</v>
      </c>
      <c r="AI100" s="60">
        <v>68.724199999999996</v>
      </c>
      <c r="AJ100" s="58" t="s">
        <v>161</v>
      </c>
      <c r="AK100" s="58">
        <v>17</v>
      </c>
      <c r="AL100" s="60">
        <v>13.206899999999999</v>
      </c>
      <c r="AM100" s="305" t="s">
        <v>163</v>
      </c>
      <c r="AN100" s="78">
        <v>5</v>
      </c>
    </row>
    <row r="101" spans="1:40">
      <c r="A101" s="41" t="s">
        <v>189</v>
      </c>
      <c r="B101" s="74">
        <v>6188.547691714125</v>
      </c>
      <c r="C101" s="237">
        <v>616.60944926018874</v>
      </c>
      <c r="D101" s="74">
        <f t="shared" si="3"/>
        <v>20498.21</v>
      </c>
      <c r="E101" s="237">
        <v>16816.099999999999</v>
      </c>
      <c r="F101" s="75">
        <v>3682.11</v>
      </c>
      <c r="G101" s="92">
        <v>1.00874E-2</v>
      </c>
      <c r="H101" s="302">
        <v>3.0121582169761933</v>
      </c>
      <c r="I101" s="247">
        <v>30.85</v>
      </c>
      <c r="J101" s="247">
        <v>26.53</v>
      </c>
      <c r="K101" s="253">
        <v>18.837700000000002</v>
      </c>
      <c r="L101" s="304">
        <v>1.23149E-2</v>
      </c>
      <c r="P101" s="41" t="s">
        <v>114</v>
      </c>
      <c r="Q101" s="60">
        <v>4.2751401713091282</v>
      </c>
      <c r="R101" s="58" t="s">
        <v>186</v>
      </c>
      <c r="S101" s="58">
        <v>1</v>
      </c>
      <c r="T101" s="60">
        <v>2.6851972253498229</v>
      </c>
      <c r="U101" s="58" t="s">
        <v>187</v>
      </c>
      <c r="V101" s="58">
        <v>12</v>
      </c>
      <c r="W101" s="60">
        <v>25.805399999999999</v>
      </c>
      <c r="X101" s="58" t="s">
        <v>165</v>
      </c>
      <c r="Y101" s="58">
        <v>15</v>
      </c>
      <c r="Z101" s="60">
        <v>8.4270099999999992</v>
      </c>
      <c r="AA101" s="58" t="s">
        <v>330</v>
      </c>
      <c r="AB101" s="58">
        <v>22</v>
      </c>
      <c r="AC101" s="76">
        <v>1.17197E-2</v>
      </c>
      <c r="AD101" s="58" t="s">
        <v>188</v>
      </c>
      <c r="AE101" s="58">
        <v>15</v>
      </c>
      <c r="AF101" s="76">
        <v>6.8275599999999999E-3</v>
      </c>
      <c r="AG101" s="58" t="s">
        <v>330</v>
      </c>
      <c r="AH101" s="58">
        <v>22</v>
      </c>
      <c r="AI101" s="60">
        <v>100</v>
      </c>
      <c r="AJ101" s="305" t="s">
        <v>331</v>
      </c>
      <c r="AK101" s="58">
        <v>24</v>
      </c>
      <c r="AL101" s="60">
        <v>53.4054</v>
      </c>
      <c r="AM101" s="305" t="s">
        <v>165</v>
      </c>
      <c r="AN101" s="78">
        <v>15</v>
      </c>
    </row>
    <row r="102" spans="1:40">
      <c r="A102" s="41" t="s">
        <v>192</v>
      </c>
      <c r="B102" s="74">
        <v>6210.9292642389719</v>
      </c>
      <c r="C102" s="237">
        <v>616.12420083517168</v>
      </c>
      <c r="D102" s="74">
        <f t="shared" si="3"/>
        <v>20234.060000000001</v>
      </c>
      <c r="E102" s="237">
        <v>17283.5</v>
      </c>
      <c r="F102" s="75">
        <v>2950.56</v>
      </c>
      <c r="G102" s="92">
        <v>9.7986700000000006E-3</v>
      </c>
      <c r="H102" s="302">
        <v>2.9638057038096233</v>
      </c>
      <c r="I102" s="247">
        <v>31.4</v>
      </c>
      <c r="J102" s="247">
        <v>26.561699999999998</v>
      </c>
      <c r="K102" s="253">
        <v>18.5548</v>
      </c>
      <c r="L102" s="304">
        <v>1.15429E-2</v>
      </c>
      <c r="P102" s="41" t="s">
        <v>119</v>
      </c>
      <c r="Q102" s="60">
        <v>4.6925417995477332</v>
      </c>
      <c r="R102" s="58" t="s">
        <v>173</v>
      </c>
      <c r="S102" s="58">
        <v>1</v>
      </c>
      <c r="T102" s="60">
        <v>2.8879586954371632</v>
      </c>
      <c r="U102" s="58" t="s">
        <v>168</v>
      </c>
      <c r="V102" s="58">
        <v>15</v>
      </c>
      <c r="W102" s="60">
        <v>26.100300000000001</v>
      </c>
      <c r="X102" s="58" t="s">
        <v>190</v>
      </c>
      <c r="Y102" s="58">
        <v>15</v>
      </c>
      <c r="Z102" s="60">
        <v>8.4270099999999992</v>
      </c>
      <c r="AA102" s="58" t="s">
        <v>330</v>
      </c>
      <c r="AB102" s="58">
        <v>22</v>
      </c>
      <c r="AC102" s="76">
        <v>1.1871400000000001E-2</v>
      </c>
      <c r="AD102" s="58" t="s">
        <v>97</v>
      </c>
      <c r="AE102" s="58">
        <v>15</v>
      </c>
      <c r="AF102" s="76">
        <v>6.8275599999999999E-3</v>
      </c>
      <c r="AG102" s="58" t="s">
        <v>330</v>
      </c>
      <c r="AH102" s="58">
        <v>22</v>
      </c>
      <c r="AI102" s="60">
        <v>100</v>
      </c>
      <c r="AJ102" s="305" t="s">
        <v>331</v>
      </c>
      <c r="AK102" s="58">
        <v>24</v>
      </c>
      <c r="AL102" s="60">
        <v>52.087899999999998</v>
      </c>
      <c r="AM102" s="305" t="s">
        <v>191</v>
      </c>
      <c r="AN102" s="78">
        <v>23</v>
      </c>
    </row>
    <row r="103" spans="1:40">
      <c r="A103" s="41" t="s">
        <v>77</v>
      </c>
      <c r="B103" s="74">
        <v>7922.4534138611234</v>
      </c>
      <c r="C103" s="237">
        <v>781.00159267240622</v>
      </c>
      <c r="D103" s="74">
        <f t="shared" si="3"/>
        <v>26687.280000000002</v>
      </c>
      <c r="E103" s="237">
        <v>22882.400000000001</v>
      </c>
      <c r="F103" s="75">
        <v>3804.88</v>
      </c>
      <c r="G103" s="92">
        <v>9.5791799999999996E-3</v>
      </c>
      <c r="H103" s="302">
        <v>3.0662857428419326</v>
      </c>
      <c r="I103" s="247">
        <v>31.95</v>
      </c>
      <c r="J103" s="247">
        <v>26.781199999999998</v>
      </c>
      <c r="K103" s="253">
        <v>18.5486</v>
      </c>
      <c r="L103" s="304">
        <v>1.2068600000000001E-2</v>
      </c>
      <c r="P103" s="41" t="s">
        <v>123</v>
      </c>
      <c r="Q103" s="60">
        <v>3.8137362627521112</v>
      </c>
      <c r="R103" s="58" t="s">
        <v>165</v>
      </c>
      <c r="S103" s="58">
        <v>15</v>
      </c>
      <c r="T103" s="60">
        <v>2.4416935229096444</v>
      </c>
      <c r="U103" s="58" t="s">
        <v>187</v>
      </c>
      <c r="V103" s="58">
        <v>12</v>
      </c>
      <c r="W103" s="60">
        <v>16.123200000000001</v>
      </c>
      <c r="X103" s="58" t="s">
        <v>193</v>
      </c>
      <c r="Y103" s="58">
        <v>15</v>
      </c>
      <c r="Z103" s="60">
        <v>8.3052600000000005</v>
      </c>
      <c r="AA103" s="58" t="s">
        <v>330</v>
      </c>
      <c r="AB103" s="58">
        <v>22</v>
      </c>
      <c r="AC103" s="76">
        <v>7.5403099999999997E-3</v>
      </c>
      <c r="AD103" s="58" t="s">
        <v>97</v>
      </c>
      <c r="AE103" s="58">
        <v>15</v>
      </c>
      <c r="AF103" s="76">
        <v>6.1029600000000002E-3</v>
      </c>
      <c r="AG103" s="305" t="s">
        <v>332</v>
      </c>
      <c r="AH103" s="58">
        <v>2</v>
      </c>
      <c r="AI103" s="60">
        <v>90.229900000000001</v>
      </c>
      <c r="AJ103" s="305" t="s">
        <v>330</v>
      </c>
      <c r="AK103" s="58">
        <v>22</v>
      </c>
      <c r="AL103" s="60">
        <v>61.267899999999997</v>
      </c>
      <c r="AM103" s="305" t="s">
        <v>333</v>
      </c>
      <c r="AN103" s="78">
        <v>24</v>
      </c>
    </row>
    <row r="104" spans="1:40">
      <c r="A104" s="41" t="s">
        <v>196</v>
      </c>
      <c r="B104" s="74">
        <v>7964.8229620022494</v>
      </c>
      <c r="C104" s="237">
        <v>781.01240717061535</v>
      </c>
      <c r="D104" s="74">
        <f t="shared" si="3"/>
        <v>26722.68</v>
      </c>
      <c r="E104" s="237">
        <v>22284.7</v>
      </c>
      <c r="F104" s="75">
        <v>4437.9799999999996</v>
      </c>
      <c r="G104" s="92">
        <v>9.6662999999999992E-3</v>
      </c>
      <c r="H104" s="302">
        <v>3.0554748485423744</v>
      </c>
      <c r="I104" s="247">
        <v>32.200000000000003</v>
      </c>
      <c r="J104" s="247">
        <v>26.563199999999998</v>
      </c>
      <c r="K104" s="253">
        <v>18.672999999999998</v>
      </c>
      <c r="L104" s="304">
        <v>1.3324000000000001E-2</v>
      </c>
      <c r="P104" s="41" t="s">
        <v>125</v>
      </c>
      <c r="Q104" s="306">
        <v>3.9855085757608739</v>
      </c>
      <c r="R104" s="96" t="s">
        <v>194</v>
      </c>
      <c r="S104" s="96">
        <v>10</v>
      </c>
      <c r="T104" s="60">
        <v>2.5689338070033001</v>
      </c>
      <c r="U104" s="96" t="s">
        <v>91</v>
      </c>
      <c r="V104" s="96">
        <v>17</v>
      </c>
      <c r="W104" s="60">
        <v>21.0091</v>
      </c>
      <c r="X104" s="96" t="s">
        <v>195</v>
      </c>
      <c r="Y104" s="96">
        <v>15</v>
      </c>
      <c r="Z104" s="60">
        <v>8.4140999999999995</v>
      </c>
      <c r="AA104" s="58" t="s">
        <v>330</v>
      </c>
      <c r="AB104" s="58">
        <v>22</v>
      </c>
      <c r="AC104" s="76">
        <v>9.42635E-3</v>
      </c>
      <c r="AD104" s="96" t="s">
        <v>90</v>
      </c>
      <c r="AE104" s="96">
        <v>16</v>
      </c>
      <c r="AF104" s="76">
        <v>6.8214900000000004E-3</v>
      </c>
      <c r="AG104" s="58" t="s">
        <v>330</v>
      </c>
      <c r="AH104" s="96">
        <v>22</v>
      </c>
      <c r="AI104" s="60">
        <v>100</v>
      </c>
      <c r="AJ104" s="307" t="s">
        <v>334</v>
      </c>
      <c r="AK104" s="96">
        <v>8</v>
      </c>
      <c r="AL104" s="60">
        <v>58.505400000000002</v>
      </c>
      <c r="AM104" s="305" t="s">
        <v>165</v>
      </c>
      <c r="AN104" s="78">
        <v>15</v>
      </c>
    </row>
    <row r="105" spans="1:40">
      <c r="A105" s="41" t="s">
        <v>199</v>
      </c>
      <c r="B105" s="74">
        <v>5420.7774972433799</v>
      </c>
      <c r="C105" s="237">
        <v>529.49848074322631</v>
      </c>
      <c r="D105" s="74">
        <f t="shared" si="3"/>
        <v>17231.329999999998</v>
      </c>
      <c r="E105" s="237">
        <v>13048.3</v>
      </c>
      <c r="F105" s="75">
        <v>4183.03</v>
      </c>
      <c r="G105" s="92">
        <v>1.0770399999999999E-2</v>
      </c>
      <c r="H105" s="302">
        <v>2.8958875292084452</v>
      </c>
      <c r="I105" s="247">
        <v>31.95</v>
      </c>
      <c r="J105" s="247">
        <v>26.198</v>
      </c>
      <c r="K105" s="253">
        <v>19.403199999999998</v>
      </c>
      <c r="L105" s="304">
        <v>1.45051E-2</v>
      </c>
      <c r="P105" s="41" t="s">
        <v>128</v>
      </c>
      <c r="Q105" s="306">
        <v>4.7177562254396657</v>
      </c>
      <c r="R105" s="96" t="s">
        <v>186</v>
      </c>
      <c r="S105" s="96">
        <v>1</v>
      </c>
      <c r="T105" s="60">
        <v>2.9110802754338714</v>
      </c>
      <c r="U105" s="96" t="s">
        <v>197</v>
      </c>
      <c r="V105" s="96">
        <v>17</v>
      </c>
      <c r="W105" s="60">
        <v>36.08</v>
      </c>
      <c r="X105" s="96" t="s">
        <v>198</v>
      </c>
      <c r="Y105" s="96">
        <v>16</v>
      </c>
      <c r="Z105" s="60">
        <v>8.4441500000000005</v>
      </c>
      <c r="AA105" s="58" t="s">
        <v>330</v>
      </c>
      <c r="AB105" s="58">
        <v>22</v>
      </c>
      <c r="AC105" s="76">
        <v>1.7932400000000001E-2</v>
      </c>
      <c r="AD105" s="96" t="s">
        <v>198</v>
      </c>
      <c r="AE105" s="96">
        <v>16</v>
      </c>
      <c r="AF105" s="76">
        <v>6.8356199999999997E-3</v>
      </c>
      <c r="AG105" s="58" t="s">
        <v>330</v>
      </c>
      <c r="AH105" s="96">
        <v>22</v>
      </c>
      <c r="AI105" s="60">
        <v>100</v>
      </c>
      <c r="AJ105" s="307" t="s">
        <v>335</v>
      </c>
      <c r="AK105" s="96">
        <v>20</v>
      </c>
      <c r="AL105" s="60">
        <v>45.528399999999998</v>
      </c>
      <c r="AM105" s="305" t="s">
        <v>165</v>
      </c>
      <c r="AN105" s="78">
        <v>15</v>
      </c>
    </row>
    <row r="106" spans="1:40">
      <c r="A106" s="41" t="s">
        <v>202</v>
      </c>
      <c r="B106" s="74">
        <v>5409.9868298857464</v>
      </c>
      <c r="C106" s="237">
        <v>529.37843289356158</v>
      </c>
      <c r="D106" s="74">
        <f t="shared" si="3"/>
        <v>17505.88</v>
      </c>
      <c r="E106" s="237">
        <v>12720.6</v>
      </c>
      <c r="F106" s="75">
        <v>4785.28</v>
      </c>
      <c r="G106" s="92">
        <v>1.11836E-2</v>
      </c>
      <c r="H106" s="302">
        <v>2.947432802239911</v>
      </c>
      <c r="I106" s="247">
        <v>31.4</v>
      </c>
      <c r="J106" s="247">
        <v>26.226299999999998</v>
      </c>
      <c r="K106" s="253">
        <v>19.772400000000001</v>
      </c>
      <c r="L106" s="304">
        <v>1.5234299999999999E-2</v>
      </c>
      <c r="P106" s="41" t="s">
        <v>130</v>
      </c>
      <c r="Q106" s="306">
        <v>4.0060722426657005</v>
      </c>
      <c r="R106" s="96" t="s">
        <v>200</v>
      </c>
      <c r="S106" s="96">
        <v>1</v>
      </c>
      <c r="T106" s="306">
        <v>2.5012657327109995</v>
      </c>
      <c r="U106" s="96" t="s">
        <v>187</v>
      </c>
      <c r="V106" s="96">
        <v>12</v>
      </c>
      <c r="W106" s="306">
        <v>26.116</v>
      </c>
      <c r="X106" s="96" t="s">
        <v>201</v>
      </c>
      <c r="Y106" s="96">
        <v>15</v>
      </c>
      <c r="Z106" s="306">
        <v>8.4215</v>
      </c>
      <c r="AA106" s="58" t="s">
        <v>330</v>
      </c>
      <c r="AB106" s="58">
        <v>22</v>
      </c>
      <c r="AC106" s="308">
        <v>6.9891500000000004E-3</v>
      </c>
      <c r="AD106" s="96" t="s">
        <v>92</v>
      </c>
      <c r="AE106" s="96">
        <v>1</v>
      </c>
      <c r="AF106" s="308">
        <v>6.2079700000000002E-3</v>
      </c>
      <c r="AG106" s="307" t="s">
        <v>336</v>
      </c>
      <c r="AH106" s="96">
        <v>1</v>
      </c>
      <c r="AI106" s="306">
        <v>91.044499999999999</v>
      </c>
      <c r="AJ106" s="307" t="s">
        <v>330</v>
      </c>
      <c r="AK106" s="96">
        <v>22</v>
      </c>
      <c r="AL106" s="306">
        <v>29.593399999999999</v>
      </c>
      <c r="AM106" s="307" t="s">
        <v>201</v>
      </c>
      <c r="AN106" s="78">
        <v>15</v>
      </c>
    </row>
    <row r="107" spans="1:40">
      <c r="A107" s="41" t="s">
        <v>204</v>
      </c>
      <c r="B107" s="74">
        <v>5260.0345031678471</v>
      </c>
      <c r="C107" s="237">
        <v>529.2289456163835</v>
      </c>
      <c r="D107" s="74">
        <f t="shared" si="3"/>
        <v>17661.689999999999</v>
      </c>
      <c r="E107" s="237">
        <v>12490.8</v>
      </c>
      <c r="F107" s="75">
        <v>5170.8900000000003</v>
      </c>
      <c r="G107" s="92">
        <v>1.11308E-2</v>
      </c>
      <c r="H107" s="302">
        <v>3.0507663291275899</v>
      </c>
      <c r="I107" s="247">
        <v>29.7</v>
      </c>
      <c r="J107" s="247">
        <v>25.700099999999999</v>
      </c>
      <c r="K107" s="253">
        <v>19.575299999999999</v>
      </c>
      <c r="L107" s="304">
        <v>1.51339E-2</v>
      </c>
      <c r="P107" s="41" t="s">
        <v>133</v>
      </c>
      <c r="Q107" s="306">
        <v>3.4559785684339444</v>
      </c>
      <c r="R107" s="96" t="s">
        <v>165</v>
      </c>
      <c r="S107" s="96">
        <v>15</v>
      </c>
      <c r="T107" s="306">
        <v>2.2530468183317844</v>
      </c>
      <c r="U107" s="96" t="s">
        <v>187</v>
      </c>
      <c r="V107" s="96">
        <v>12</v>
      </c>
      <c r="W107" s="306">
        <v>16.1465</v>
      </c>
      <c r="X107" s="96" t="s">
        <v>203</v>
      </c>
      <c r="Y107" s="96">
        <v>16</v>
      </c>
      <c r="Z107" s="306">
        <v>8.2277799999999992</v>
      </c>
      <c r="AA107" s="58" t="s">
        <v>330</v>
      </c>
      <c r="AB107" s="58">
        <v>22</v>
      </c>
      <c r="AC107" s="308">
        <v>6.0840499999999997E-3</v>
      </c>
      <c r="AD107" s="96" t="s">
        <v>92</v>
      </c>
      <c r="AE107" s="96">
        <v>1</v>
      </c>
      <c r="AF107" s="308">
        <v>4.1096300000000004E-3</v>
      </c>
      <c r="AG107" s="307" t="s">
        <v>173</v>
      </c>
      <c r="AH107" s="96">
        <v>3</v>
      </c>
      <c r="AI107" s="306">
        <v>61.274999999999999</v>
      </c>
      <c r="AJ107" s="307" t="s">
        <v>330</v>
      </c>
      <c r="AK107" s="96">
        <v>22</v>
      </c>
      <c r="AL107" s="306">
        <v>36.474899999999998</v>
      </c>
      <c r="AM107" s="307" t="s">
        <v>203</v>
      </c>
      <c r="AN107" s="78">
        <v>16</v>
      </c>
    </row>
    <row r="108" spans="1:40">
      <c r="A108" s="41" t="s">
        <v>205</v>
      </c>
      <c r="B108" s="74">
        <v>4880.3428688729146</v>
      </c>
      <c r="C108" s="237">
        <v>506.22066015735538</v>
      </c>
      <c r="D108" s="74">
        <f t="shared" si="3"/>
        <v>16989.809999999998</v>
      </c>
      <c r="E108" s="237">
        <v>11655.3</v>
      </c>
      <c r="F108" s="75">
        <v>5334.51</v>
      </c>
      <c r="G108" s="92">
        <v>1.09912E-2</v>
      </c>
      <c r="H108" s="302">
        <v>3.1541092773593693</v>
      </c>
      <c r="I108" s="247">
        <v>27.75</v>
      </c>
      <c r="J108" s="247">
        <v>25.167300000000001</v>
      </c>
      <c r="K108" s="253">
        <v>19.3718</v>
      </c>
      <c r="L108" s="304">
        <v>1.5748100000000001E-2</v>
      </c>
      <c r="P108" s="42" t="s">
        <v>136</v>
      </c>
      <c r="Q108" s="309">
        <v>4.2504539844715268</v>
      </c>
      <c r="R108" s="310" t="s">
        <v>194</v>
      </c>
      <c r="S108" s="311">
        <v>10</v>
      </c>
      <c r="T108" s="309">
        <v>2.7325462089602159</v>
      </c>
      <c r="U108" s="310" t="s">
        <v>197</v>
      </c>
      <c r="V108" s="311">
        <v>17</v>
      </c>
      <c r="W108" s="309">
        <v>35.671500000000002</v>
      </c>
      <c r="X108" s="310" t="s">
        <v>90</v>
      </c>
      <c r="Y108" s="311">
        <v>15</v>
      </c>
      <c r="Z108" s="309">
        <v>8.4485600000000005</v>
      </c>
      <c r="AA108" s="310" t="s">
        <v>330</v>
      </c>
      <c r="AB108" s="311">
        <v>22</v>
      </c>
      <c r="AC108" s="312">
        <v>6.9891500000000004E-3</v>
      </c>
      <c r="AD108" s="310" t="s">
        <v>92</v>
      </c>
      <c r="AE108" s="311">
        <v>1</v>
      </c>
      <c r="AF108" s="312">
        <v>6.2079700000000002E-3</v>
      </c>
      <c r="AG108" s="313" t="s">
        <v>336</v>
      </c>
      <c r="AH108" s="311">
        <v>1</v>
      </c>
      <c r="AI108" s="309">
        <v>90.877200000000002</v>
      </c>
      <c r="AJ108" s="313" t="s">
        <v>330</v>
      </c>
      <c r="AK108" s="311">
        <v>22</v>
      </c>
      <c r="AL108" s="309">
        <v>17.124400000000001</v>
      </c>
      <c r="AM108" s="313" t="s">
        <v>90</v>
      </c>
      <c r="AN108" s="311">
        <v>15</v>
      </c>
    </row>
    <row r="109" spans="1:40">
      <c r="A109" s="41" t="s">
        <v>206</v>
      </c>
      <c r="B109" s="74">
        <v>3938.7143150582915</v>
      </c>
      <c r="C109" s="237">
        <v>409.08432189189836</v>
      </c>
      <c r="D109" s="74">
        <f t="shared" si="3"/>
        <v>13539.94</v>
      </c>
      <c r="E109" s="237">
        <v>8882.19</v>
      </c>
      <c r="F109" s="75">
        <v>4657.75</v>
      </c>
      <c r="G109" s="92">
        <v>1.1140300000000001E-2</v>
      </c>
      <c r="H109" s="302">
        <v>3.1142058615432426</v>
      </c>
      <c r="I109" s="247">
        <v>27.2</v>
      </c>
      <c r="J109" s="247">
        <v>24.654399999999999</v>
      </c>
      <c r="K109" s="253">
        <v>19.437999999999999</v>
      </c>
      <c r="L109" s="304">
        <v>1.68863E-2</v>
      </c>
      <c r="P109" s="314" t="s">
        <v>337</v>
      </c>
    </row>
    <row r="110" spans="1:40">
      <c r="A110" s="41" t="s">
        <v>207</v>
      </c>
      <c r="B110" s="74">
        <v>3923.956305130047</v>
      </c>
      <c r="C110" s="237">
        <v>409.53257448465308</v>
      </c>
      <c r="D110" s="74">
        <f t="shared" si="3"/>
        <v>13564.54</v>
      </c>
      <c r="E110" s="237">
        <v>8880.2800000000007</v>
      </c>
      <c r="F110" s="75">
        <v>4684.26</v>
      </c>
      <c r="G110" s="92">
        <v>1.11766E-2</v>
      </c>
      <c r="H110" s="302">
        <v>3.1301661033005939</v>
      </c>
      <c r="I110" s="247">
        <v>26.95</v>
      </c>
      <c r="J110" s="247">
        <v>24.744499999999999</v>
      </c>
      <c r="K110" s="253">
        <v>19.4846</v>
      </c>
      <c r="L110" s="304">
        <v>1.6863E-2</v>
      </c>
    </row>
    <row r="111" spans="1:40">
      <c r="A111" s="41" t="s">
        <v>208</v>
      </c>
      <c r="B111" s="74">
        <v>4122.5715830260397</v>
      </c>
      <c r="C111" s="237">
        <v>433.8551145022941</v>
      </c>
      <c r="D111" s="74">
        <f t="shared" si="3"/>
        <v>14531.34</v>
      </c>
      <c r="E111" s="237">
        <v>9449.35</v>
      </c>
      <c r="F111" s="75">
        <v>5081.99</v>
      </c>
      <c r="G111" s="92">
        <v>1.11764E-2</v>
      </c>
      <c r="H111" s="302">
        <v>3.1891964832623403</v>
      </c>
      <c r="I111" s="247">
        <v>26.4</v>
      </c>
      <c r="J111" s="247">
        <v>24.6707</v>
      </c>
      <c r="K111" s="253">
        <v>19.4693</v>
      </c>
      <c r="L111" s="304">
        <v>1.6867299999999998E-2</v>
      </c>
    </row>
    <row r="112" spans="1:40">
      <c r="A112" s="42" t="s">
        <v>209</v>
      </c>
      <c r="B112" s="82">
        <v>3877.3844587743106</v>
      </c>
      <c r="C112" s="84">
        <v>409.58079417600788</v>
      </c>
      <c r="D112" s="82">
        <f>E112+F112</f>
        <v>13691.760000000002</v>
      </c>
      <c r="E112" s="84">
        <v>8806.5400000000009</v>
      </c>
      <c r="F112" s="84">
        <v>4885.22</v>
      </c>
      <c r="G112" s="97">
        <v>1.1274899999999999E-2</v>
      </c>
      <c r="H112" s="315">
        <v>3.1938117507664052</v>
      </c>
      <c r="I112" s="255">
        <v>26.1</v>
      </c>
      <c r="J112" s="251">
        <v>24.7257</v>
      </c>
      <c r="K112" s="256">
        <v>19.572500000000002</v>
      </c>
      <c r="L112" s="316">
        <v>1.7112100000000002E-2</v>
      </c>
    </row>
    <row r="115" spans="1:12">
      <c r="A115" s="38"/>
      <c r="B115" s="38" t="s">
        <v>210</v>
      </c>
      <c r="C115" s="39"/>
      <c r="D115" s="39"/>
      <c r="E115" s="39"/>
      <c r="F115" s="39"/>
      <c r="G115" s="39"/>
      <c r="H115" s="39"/>
      <c r="I115" s="39"/>
      <c r="J115" s="39"/>
      <c r="K115" s="39"/>
      <c r="L115" s="40"/>
    </row>
    <row r="116" spans="1:12">
      <c r="A116" s="41"/>
      <c r="B116" s="42"/>
      <c r="C116" s="43"/>
      <c r="D116" s="43"/>
      <c r="E116" s="43"/>
      <c r="F116" s="43"/>
      <c r="G116" s="43"/>
      <c r="H116" s="43"/>
      <c r="I116" s="43"/>
      <c r="J116" s="43"/>
      <c r="K116" s="43"/>
      <c r="L116" s="44"/>
    </row>
    <row r="117" spans="1:12">
      <c r="A117" s="41"/>
      <c r="B117" s="1079" t="s">
        <v>141</v>
      </c>
      <c r="C117" s="1080"/>
      <c r="D117" s="1080"/>
      <c r="E117" s="1081"/>
      <c r="F117" s="41" t="s">
        <v>142</v>
      </c>
      <c r="G117" s="119"/>
      <c r="I117" s="48" t="s">
        <v>292</v>
      </c>
      <c r="J117" s="87"/>
      <c r="K117" s="38"/>
      <c r="L117" s="40"/>
    </row>
    <row r="118" spans="1:12">
      <c r="A118" s="41" t="s">
        <v>211</v>
      </c>
      <c r="B118" s="48" t="s">
        <v>4</v>
      </c>
      <c r="C118" s="222" t="s">
        <v>5</v>
      </c>
      <c r="D118" s="46" t="s">
        <v>82</v>
      </c>
      <c r="E118" s="46" t="s">
        <v>83</v>
      </c>
      <c r="F118" s="48" t="s">
        <v>4</v>
      </c>
      <c r="G118" s="222" t="s">
        <v>6</v>
      </c>
      <c r="H118" s="46" t="s">
        <v>7</v>
      </c>
      <c r="I118" s="48" t="s">
        <v>303</v>
      </c>
      <c r="J118" s="88" t="s">
        <v>148</v>
      </c>
      <c r="K118" s="234" t="s">
        <v>149</v>
      </c>
      <c r="L118" s="90" t="s">
        <v>150</v>
      </c>
    </row>
    <row r="119" spans="1:12">
      <c r="A119" s="42"/>
      <c r="B119" s="49" t="s">
        <v>154</v>
      </c>
      <c r="C119" s="50" t="s">
        <v>154</v>
      </c>
      <c r="D119" s="50" t="s">
        <v>154</v>
      </c>
      <c r="E119" s="50" t="s">
        <v>154</v>
      </c>
      <c r="F119" s="49" t="s">
        <v>154</v>
      </c>
      <c r="G119" s="50" t="s">
        <v>154</v>
      </c>
      <c r="H119" s="50" t="s">
        <v>154</v>
      </c>
      <c r="I119" s="49" t="s">
        <v>155</v>
      </c>
      <c r="J119" s="91"/>
      <c r="K119" s="49" t="s">
        <v>11</v>
      </c>
      <c r="L119" s="51" t="s">
        <v>11</v>
      </c>
    </row>
    <row r="120" spans="1:12">
      <c r="A120" s="99" t="s">
        <v>212</v>
      </c>
      <c r="B120" s="74">
        <f>C120+D120+E120</f>
        <v>3892.9388508669631</v>
      </c>
      <c r="C120" s="237">
        <v>3014.618966660435</v>
      </c>
      <c r="D120" s="75">
        <v>376.076193513845</v>
      </c>
      <c r="E120" s="75">
        <v>502.2436906926834</v>
      </c>
      <c r="F120" s="74">
        <f>G120+H120</f>
        <v>13185.687083333332</v>
      </c>
      <c r="G120" s="237">
        <v>9374.7970833333329</v>
      </c>
      <c r="H120" s="75">
        <v>3810.89</v>
      </c>
      <c r="I120" s="73">
        <v>1.0675479166666666E-2</v>
      </c>
      <c r="J120" s="302">
        <v>3.8447963185478624</v>
      </c>
      <c r="K120" s="252">
        <v>16.791666666666664</v>
      </c>
      <c r="L120" s="253">
        <v>24.64107916666666</v>
      </c>
    </row>
    <row r="121" spans="1:12">
      <c r="A121" s="100" t="s">
        <v>213</v>
      </c>
      <c r="B121" s="82">
        <f>C121+D121+E121</f>
        <v>5044.9219465765182</v>
      </c>
      <c r="C121" s="84">
        <v>4083.8828856110517</v>
      </c>
      <c r="D121" s="84">
        <v>411.49462555151172</v>
      </c>
      <c r="E121" s="84">
        <v>549.54443541395437</v>
      </c>
      <c r="F121" s="82">
        <f>G121+H121</f>
        <v>13188.050416666667</v>
      </c>
      <c r="G121" s="84">
        <v>9377.6866666666665</v>
      </c>
      <c r="H121" s="84">
        <v>3810.36375</v>
      </c>
      <c r="I121" s="80">
        <v>1.1168362500000001E-2</v>
      </c>
      <c r="J121" s="315">
        <v>2.9312957592168609</v>
      </c>
      <c r="K121" s="255">
        <v>29.516666666666669</v>
      </c>
      <c r="L121" s="256">
        <v>24.547783333333332</v>
      </c>
    </row>
    <row r="124" spans="1:12">
      <c r="A124" s="38"/>
      <c r="B124" s="38" t="s">
        <v>214</v>
      </c>
      <c r="C124" s="39"/>
      <c r="D124" s="39"/>
      <c r="E124" s="39"/>
      <c r="F124" s="39"/>
      <c r="G124" s="39"/>
      <c r="H124" s="39"/>
      <c r="I124" s="39"/>
      <c r="J124" s="39"/>
      <c r="K124" s="39"/>
      <c r="L124" s="40"/>
    </row>
    <row r="125" spans="1:12">
      <c r="A125" s="41"/>
      <c r="B125" s="42"/>
      <c r="C125" s="43"/>
      <c r="D125" s="43"/>
      <c r="E125" s="43"/>
      <c r="F125" s="43"/>
      <c r="G125" s="43"/>
      <c r="H125" s="43"/>
      <c r="I125" s="43"/>
      <c r="J125" s="43"/>
      <c r="K125" s="43"/>
      <c r="L125" s="44"/>
    </row>
    <row r="126" spans="1:12">
      <c r="A126" s="41"/>
      <c r="B126" s="1079" t="s">
        <v>141</v>
      </c>
      <c r="C126" s="1080"/>
      <c r="D126" s="1080"/>
      <c r="E126" s="1081"/>
      <c r="F126" s="41" t="s">
        <v>142</v>
      </c>
      <c r="G126" s="119"/>
      <c r="I126" s="48" t="s">
        <v>292</v>
      </c>
      <c r="J126" s="87"/>
      <c r="K126" s="38"/>
      <c r="L126" s="40"/>
    </row>
    <row r="127" spans="1:12">
      <c r="A127" s="41" t="s">
        <v>211</v>
      </c>
      <c r="B127" s="48" t="s">
        <v>4</v>
      </c>
      <c r="C127" s="222" t="s">
        <v>5</v>
      </c>
      <c r="D127" s="46" t="s">
        <v>82</v>
      </c>
      <c r="E127" s="46" t="s">
        <v>83</v>
      </c>
      <c r="F127" s="48" t="s">
        <v>4</v>
      </c>
      <c r="G127" s="222" t="s">
        <v>6</v>
      </c>
      <c r="H127" s="46" t="s">
        <v>7</v>
      </c>
      <c r="I127" s="48" t="s">
        <v>303</v>
      </c>
      <c r="J127" s="88" t="s">
        <v>148</v>
      </c>
      <c r="K127" s="234" t="s">
        <v>149</v>
      </c>
      <c r="L127" s="90" t="s">
        <v>150</v>
      </c>
    </row>
    <row r="128" spans="1:12">
      <c r="A128" s="42"/>
      <c r="B128" s="49" t="s">
        <v>154</v>
      </c>
      <c r="C128" s="50" t="s">
        <v>154</v>
      </c>
      <c r="D128" s="50" t="s">
        <v>154</v>
      </c>
      <c r="E128" s="50" t="s">
        <v>154</v>
      </c>
      <c r="F128" s="49" t="s">
        <v>154</v>
      </c>
      <c r="G128" s="50" t="s">
        <v>154</v>
      </c>
      <c r="H128" s="50" t="s">
        <v>154</v>
      </c>
      <c r="I128" s="49" t="s">
        <v>155</v>
      </c>
      <c r="J128" s="91"/>
      <c r="K128" s="49" t="s">
        <v>11</v>
      </c>
      <c r="L128" s="51" t="s">
        <v>11</v>
      </c>
    </row>
    <row r="129" spans="1:12">
      <c r="A129" s="99" t="s">
        <v>212</v>
      </c>
      <c r="B129" s="74">
        <f>C129+D129+E129</f>
        <v>3022.7731715845357</v>
      </c>
      <c r="C129" s="237">
        <v>2311.4724457669786</v>
      </c>
      <c r="D129" s="75">
        <v>304.56246547436837</v>
      </c>
      <c r="E129" s="75">
        <v>406.73826034318864</v>
      </c>
      <c r="F129" s="74">
        <f>G129+H129</f>
        <v>9353.163333333332</v>
      </c>
      <c r="G129" s="237">
        <v>9353.163333333332</v>
      </c>
      <c r="H129" s="75">
        <v>-5.4771024999999994E-13</v>
      </c>
      <c r="I129" s="73">
        <v>6.2079700000000036E-3</v>
      </c>
      <c r="J129" s="302">
        <v>3.543099854148672</v>
      </c>
      <c r="K129" s="252">
        <v>16.791666666666664</v>
      </c>
      <c r="L129" s="253">
        <v>24.365045833333337</v>
      </c>
    </row>
    <row r="130" spans="1:12">
      <c r="A130" s="100" t="s">
        <v>213</v>
      </c>
      <c r="B130" s="82">
        <f>C130+D130+E130</f>
        <v>3894.1232823866676</v>
      </c>
      <c r="C130" s="84">
        <v>3118.0954458757819</v>
      </c>
      <c r="D130" s="84">
        <v>332.27711231819677</v>
      </c>
      <c r="E130" s="84">
        <v>443.75072419268855</v>
      </c>
      <c r="F130" s="82">
        <f>G130+H130</f>
        <v>9376.2962500000012</v>
      </c>
      <c r="G130" s="84">
        <v>9376.2962500000012</v>
      </c>
      <c r="H130" s="84">
        <v>7.2904616666666638E-13</v>
      </c>
      <c r="I130" s="80">
        <v>6.2079700000000036E-3</v>
      </c>
      <c r="J130" s="315">
        <v>2.7196901396309143</v>
      </c>
      <c r="K130" s="255">
        <v>29.516666666666669</v>
      </c>
      <c r="L130" s="256">
        <v>24.353687500000003</v>
      </c>
    </row>
  </sheetData>
  <mergeCells count="2">
    <mergeCell ref="B117:E117"/>
    <mergeCell ref="B126:E126"/>
  </mergeCells>
  <phoneticPr fontId="0" type="noConversion"/>
  <pageMargins left="0.75" right="0.5" top="0.8" bottom="0.55000000000000004" header="0.5" footer="0.5"/>
  <pageSetup scale="14" orientation="landscape" horizontalDpi="4294967292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AP214"/>
  <sheetViews>
    <sheetView workbookViewId="0">
      <selection activeCell="A7" sqref="A7"/>
    </sheetView>
  </sheetViews>
  <sheetFormatPr baseColWidth="10" defaultColWidth="8.625" defaultRowHeight="16" x14ac:dyDescent="0"/>
  <cols>
    <col min="6" max="6" width="9.125" bestFit="1" customWidth="1"/>
  </cols>
  <sheetData>
    <row r="1" spans="1:4">
      <c r="A1" t="s">
        <v>327</v>
      </c>
    </row>
    <row r="2" spans="1:4">
      <c r="A2" t="s">
        <v>30</v>
      </c>
    </row>
    <row r="3" spans="1:4">
      <c r="A3" s="70" t="s">
        <v>429</v>
      </c>
    </row>
    <row r="4" spans="1:4">
      <c r="A4" t="s">
        <v>0</v>
      </c>
    </row>
    <row r="6" spans="1:4">
      <c r="A6" t="s">
        <v>21</v>
      </c>
    </row>
    <row r="8" spans="1:4">
      <c r="A8" t="s">
        <v>31</v>
      </c>
    </row>
    <row r="10" spans="1:4">
      <c r="B10" s="46" t="s">
        <v>305</v>
      </c>
      <c r="C10" s="46"/>
      <c r="D10" t="s">
        <v>32</v>
      </c>
    </row>
    <row r="11" spans="1:4">
      <c r="B11" s="46" t="s">
        <v>306</v>
      </c>
      <c r="C11" s="46"/>
      <c r="D11" t="s">
        <v>307</v>
      </c>
    </row>
    <row r="12" spans="1:4">
      <c r="B12" s="46" t="s">
        <v>308</v>
      </c>
      <c r="C12" s="46"/>
      <c r="D12" t="s">
        <v>33</v>
      </c>
    </row>
    <row r="13" spans="1:4">
      <c r="B13" s="46" t="s">
        <v>309</v>
      </c>
      <c r="C13" s="46"/>
      <c r="D13" t="s">
        <v>34</v>
      </c>
    </row>
    <row r="14" spans="1:4">
      <c r="B14" s="46" t="s">
        <v>310</v>
      </c>
      <c r="C14" s="46"/>
      <c r="D14" t="s">
        <v>35</v>
      </c>
    </row>
    <row r="15" spans="1:4">
      <c r="B15" s="46" t="s">
        <v>311</v>
      </c>
      <c r="C15" s="46"/>
      <c r="D15" t="s">
        <v>36</v>
      </c>
    </row>
    <row r="16" spans="1:4">
      <c r="B16" s="46" t="s">
        <v>312</v>
      </c>
      <c r="C16" s="46"/>
      <c r="D16" t="s">
        <v>313</v>
      </c>
    </row>
    <row r="17" spans="1:4">
      <c r="B17" s="46" t="s">
        <v>314</v>
      </c>
      <c r="C17" s="46"/>
      <c r="D17" t="s">
        <v>37</v>
      </c>
    </row>
    <row r="18" spans="1:4">
      <c r="B18" s="46"/>
      <c r="C18" s="46"/>
    </row>
    <row r="19" spans="1:4">
      <c r="A19" t="s">
        <v>38</v>
      </c>
    </row>
    <row r="20" spans="1:4">
      <c r="A20" t="s">
        <v>39</v>
      </c>
    </row>
    <row r="21" spans="1:4">
      <c r="A21" t="s">
        <v>40</v>
      </c>
    </row>
    <row r="22" spans="1:4">
      <c r="A22" t="s">
        <v>41</v>
      </c>
    </row>
    <row r="24" spans="1:4">
      <c r="A24" t="s">
        <v>42</v>
      </c>
    </row>
    <row r="25" spans="1:4">
      <c r="A25" t="s">
        <v>43</v>
      </c>
    </row>
    <row r="27" spans="1:4">
      <c r="A27" t="s">
        <v>44</v>
      </c>
    </row>
    <row r="28" spans="1:4">
      <c r="A28" t="s">
        <v>45</v>
      </c>
    </row>
    <row r="30" spans="1:4">
      <c r="A30" t="s">
        <v>46</v>
      </c>
    </row>
    <row r="32" spans="1:4">
      <c r="B32" t="s">
        <v>47</v>
      </c>
      <c r="D32" s="71" t="s">
        <v>48</v>
      </c>
    </row>
    <row r="34" spans="1:4">
      <c r="B34" t="s">
        <v>49</v>
      </c>
      <c r="D34" s="71" t="s">
        <v>50</v>
      </c>
    </row>
    <row r="35" spans="1:4">
      <c r="B35" t="s">
        <v>51</v>
      </c>
      <c r="D35" s="71" t="s">
        <v>52</v>
      </c>
    </row>
    <row r="36" spans="1:4">
      <c r="B36" t="s">
        <v>53</v>
      </c>
      <c r="D36" s="71" t="s">
        <v>54</v>
      </c>
    </row>
    <row r="37" spans="1:4">
      <c r="B37" t="s">
        <v>55</v>
      </c>
      <c r="D37" s="71" t="s">
        <v>56</v>
      </c>
    </row>
    <row r="38" spans="1:4">
      <c r="B38" t="s">
        <v>57</v>
      </c>
      <c r="D38" s="71" t="s">
        <v>58</v>
      </c>
    </row>
    <row r="39" spans="1:4">
      <c r="B39" t="s">
        <v>59</v>
      </c>
      <c r="D39" s="71" t="s">
        <v>60</v>
      </c>
    </row>
    <row r="40" spans="1:4">
      <c r="B40" t="s">
        <v>61</v>
      </c>
      <c r="D40" s="71" t="s">
        <v>62</v>
      </c>
    </row>
    <row r="41" spans="1:4">
      <c r="B41" t="s">
        <v>63</v>
      </c>
      <c r="D41" s="71" t="s">
        <v>64</v>
      </c>
    </row>
    <row r="42" spans="1:4">
      <c r="B42" t="s">
        <v>65</v>
      </c>
      <c r="D42" s="71" t="s">
        <v>66</v>
      </c>
    </row>
    <row r="43" spans="1:4">
      <c r="B43" t="s">
        <v>67</v>
      </c>
      <c r="D43" s="71" t="s">
        <v>68</v>
      </c>
    </row>
    <row r="44" spans="1:4">
      <c r="B44" t="s">
        <v>69</v>
      </c>
      <c r="D44" s="71" t="s">
        <v>70</v>
      </c>
    </row>
    <row r="45" spans="1:4">
      <c r="B45" t="s">
        <v>71</v>
      </c>
      <c r="D45" s="71" t="s">
        <v>72</v>
      </c>
    </row>
    <row r="47" spans="1:4">
      <c r="A47" t="s">
        <v>73</v>
      </c>
    </row>
    <row r="48" spans="1:4">
      <c r="A48" t="s">
        <v>74</v>
      </c>
    </row>
    <row r="49" spans="1:34">
      <c r="B49" s="46" t="s">
        <v>75</v>
      </c>
      <c r="C49" s="46"/>
      <c r="D49" s="71" t="s">
        <v>76</v>
      </c>
    </row>
    <row r="51" spans="1:34">
      <c r="B51" s="72">
        <v>36388</v>
      </c>
      <c r="C51" s="72"/>
      <c r="D51" s="71" t="s">
        <v>77</v>
      </c>
    </row>
    <row r="56" spans="1:34">
      <c r="A56" s="38"/>
      <c r="B56" s="38"/>
      <c r="C56" s="39"/>
      <c r="D56" s="39" t="s">
        <v>78</v>
      </c>
      <c r="E56" s="39"/>
      <c r="F56" s="39"/>
      <c r="G56" s="39"/>
      <c r="H56" s="39"/>
      <c r="I56" s="38" t="s">
        <v>79</v>
      </c>
      <c r="J56" s="39"/>
      <c r="K56" s="39"/>
      <c r="L56" s="39"/>
      <c r="M56" s="38" t="s">
        <v>288</v>
      </c>
      <c r="N56" s="40"/>
      <c r="O56" s="39"/>
      <c r="P56" s="38"/>
      <c r="Q56" s="220" t="s">
        <v>289</v>
      </c>
      <c r="R56" s="221"/>
      <c r="S56" s="221"/>
      <c r="T56" s="221"/>
      <c r="U56" s="221"/>
      <c r="V56" s="221"/>
      <c r="W56" s="39"/>
      <c r="X56" s="39"/>
      <c r="Y56" s="39"/>
      <c r="Z56" s="39"/>
      <c r="AA56" s="39"/>
      <c r="AB56" s="40"/>
      <c r="AC56" s="38"/>
      <c r="AD56" s="39" t="s">
        <v>290</v>
      </c>
      <c r="AE56" s="39"/>
      <c r="AF56" s="39"/>
      <c r="AG56" s="39"/>
      <c r="AH56" s="40"/>
    </row>
    <row r="57" spans="1:34">
      <c r="A57" s="41"/>
      <c r="B57" s="42"/>
      <c r="C57" s="43"/>
      <c r="D57" s="43"/>
      <c r="E57" s="43"/>
      <c r="F57" s="43"/>
      <c r="G57" s="43"/>
      <c r="H57" s="43"/>
      <c r="I57" s="42"/>
      <c r="J57" s="43"/>
      <c r="K57" s="43"/>
      <c r="L57" s="43"/>
      <c r="M57" s="42" t="s">
        <v>291</v>
      </c>
      <c r="N57" s="44"/>
      <c r="O57" s="119"/>
      <c r="P57" s="41"/>
      <c r="Q57" s="42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4"/>
      <c r="AC57" s="42"/>
      <c r="AD57" s="43"/>
      <c r="AE57" s="43"/>
      <c r="AF57" s="43"/>
      <c r="AG57" s="43"/>
      <c r="AH57" s="44"/>
    </row>
    <row r="58" spans="1:34">
      <c r="A58" s="41"/>
      <c r="B58" s="41"/>
      <c r="C58" s="119"/>
      <c r="D58" s="119"/>
      <c r="E58" s="119"/>
      <c r="F58" s="119"/>
      <c r="G58" s="119"/>
      <c r="H58" s="119"/>
      <c r="I58" s="41"/>
      <c r="J58" s="119"/>
      <c r="K58" s="222" t="s">
        <v>292</v>
      </c>
      <c r="L58" s="222" t="s">
        <v>292</v>
      </c>
      <c r="M58" s="41"/>
      <c r="N58" s="47" t="s">
        <v>293</v>
      </c>
      <c r="O58" s="46"/>
      <c r="P58" s="41"/>
      <c r="Q58" s="38"/>
      <c r="R58" s="39"/>
      <c r="S58" s="40"/>
      <c r="T58" s="119"/>
      <c r="U58" s="119"/>
      <c r="V58" s="119"/>
      <c r="W58" s="119"/>
      <c r="X58" s="119"/>
      <c r="Y58" s="119"/>
      <c r="Z58" s="119"/>
      <c r="AA58" s="119"/>
      <c r="AB58" s="45"/>
      <c r="AD58" t="s">
        <v>294</v>
      </c>
      <c r="AH58" s="40"/>
    </row>
    <row r="59" spans="1:34">
      <c r="A59" s="41"/>
      <c r="B59" s="41" t="s">
        <v>295</v>
      </c>
      <c r="C59" s="119"/>
      <c r="F59" s="41" t="s">
        <v>296</v>
      </c>
      <c r="G59" s="119"/>
      <c r="I59" s="41"/>
      <c r="K59" s="46" t="s">
        <v>2</v>
      </c>
      <c r="L59" s="46" t="s">
        <v>80</v>
      </c>
      <c r="M59" s="41"/>
      <c r="N59" s="47" t="s">
        <v>2</v>
      </c>
      <c r="O59" s="46"/>
      <c r="P59" s="41"/>
      <c r="Q59" s="223" t="s">
        <v>297</v>
      </c>
      <c r="R59" s="119"/>
      <c r="S59" s="45"/>
      <c r="T59" s="119"/>
      <c r="V59" t="s">
        <v>81</v>
      </c>
      <c r="AB59" s="45"/>
      <c r="AE59" s="45"/>
      <c r="AH59" s="45"/>
    </row>
    <row r="60" spans="1:34">
      <c r="A60" s="41" t="s">
        <v>3</v>
      </c>
      <c r="B60" s="48" t="s">
        <v>4</v>
      </c>
      <c r="C60" s="222" t="s">
        <v>5</v>
      </c>
      <c r="D60" s="46" t="s">
        <v>82</v>
      </c>
      <c r="E60" s="46" t="s">
        <v>83</v>
      </c>
      <c r="F60" s="48" t="s">
        <v>4</v>
      </c>
      <c r="G60" s="222" t="s">
        <v>6</v>
      </c>
      <c r="H60" s="46" t="s">
        <v>7</v>
      </c>
      <c r="I60" s="48" t="s">
        <v>84</v>
      </c>
      <c r="J60" s="46" t="s">
        <v>8</v>
      </c>
      <c r="K60" s="46" t="s">
        <v>9</v>
      </c>
      <c r="L60" s="46" t="s">
        <v>2</v>
      </c>
      <c r="M60" s="48" t="s">
        <v>149</v>
      </c>
      <c r="N60" s="47" t="s">
        <v>9</v>
      </c>
      <c r="O60" s="46"/>
      <c r="P60" s="41" t="s">
        <v>3</v>
      </c>
      <c r="Q60" s="41" t="s">
        <v>85</v>
      </c>
      <c r="T60" s="41"/>
      <c r="U60" s="46" t="s">
        <v>6</v>
      </c>
      <c r="W60" s="41"/>
      <c r="X60" s="46" t="s">
        <v>7</v>
      </c>
      <c r="Z60" s="41" t="s">
        <v>86</v>
      </c>
      <c r="AB60" s="45"/>
      <c r="AD60" t="s">
        <v>298</v>
      </c>
      <c r="AE60" s="45"/>
      <c r="AF60" t="s">
        <v>299</v>
      </c>
      <c r="AH60" s="45"/>
    </row>
    <row r="61" spans="1:34">
      <c r="A61" s="42"/>
      <c r="B61" s="49" t="s">
        <v>10</v>
      </c>
      <c r="C61" s="50" t="s">
        <v>10</v>
      </c>
      <c r="D61" s="50" t="s">
        <v>10</v>
      </c>
      <c r="E61" s="50" t="s">
        <v>10</v>
      </c>
      <c r="F61" s="49" t="s">
        <v>10</v>
      </c>
      <c r="G61" s="50" t="s">
        <v>10</v>
      </c>
      <c r="H61" s="50" t="s">
        <v>10</v>
      </c>
      <c r="I61" s="42"/>
      <c r="J61" s="50" t="s">
        <v>11</v>
      </c>
      <c r="K61" s="50" t="s">
        <v>22</v>
      </c>
      <c r="L61" s="50" t="s">
        <v>87</v>
      </c>
      <c r="M61" s="49" t="s">
        <v>11</v>
      </c>
      <c r="N61" s="51" t="s">
        <v>22</v>
      </c>
      <c r="O61" s="50"/>
      <c r="P61" s="42"/>
      <c r="Q61" s="49" t="s">
        <v>88</v>
      </c>
      <c r="R61" s="50" t="s">
        <v>75</v>
      </c>
      <c r="S61" s="50" t="s">
        <v>76</v>
      </c>
      <c r="T61" s="49" t="s">
        <v>88</v>
      </c>
      <c r="U61" s="50" t="s">
        <v>75</v>
      </c>
      <c r="V61" s="50" t="s">
        <v>76</v>
      </c>
      <c r="W61" s="49" t="s">
        <v>88</v>
      </c>
      <c r="X61" s="50" t="s">
        <v>75</v>
      </c>
      <c r="Y61" s="50" t="s">
        <v>76</v>
      </c>
      <c r="Z61" s="49" t="s">
        <v>88</v>
      </c>
      <c r="AA61" s="50" t="s">
        <v>75</v>
      </c>
      <c r="AB61" s="51" t="s">
        <v>76</v>
      </c>
      <c r="AC61" s="49" t="s">
        <v>28</v>
      </c>
      <c r="AD61" s="50" t="s">
        <v>75</v>
      </c>
      <c r="AE61" s="51" t="s">
        <v>76</v>
      </c>
      <c r="AF61" s="50" t="s">
        <v>29</v>
      </c>
      <c r="AG61" s="50" t="s">
        <v>75</v>
      </c>
      <c r="AH61" s="51" t="s">
        <v>76</v>
      </c>
    </row>
    <row r="62" spans="1:34">
      <c r="A62" s="41" t="s">
        <v>89</v>
      </c>
      <c r="B62" s="73">
        <f>C62+D62+E62</f>
        <v>34750</v>
      </c>
      <c r="C62" s="96">
        <f>C146-D146</f>
        <v>21569</v>
      </c>
      <c r="D62" s="58">
        <f t="shared" ref="D62:E77" si="0">D146</f>
        <v>2301</v>
      </c>
      <c r="E62" s="58">
        <f t="shared" si="0"/>
        <v>10880</v>
      </c>
      <c r="F62" s="74">
        <f>F146*0.2931</f>
        <v>77283.435600000012</v>
      </c>
      <c r="G62" s="237">
        <f>F62-H62</f>
        <v>55796.860800000009</v>
      </c>
      <c r="H62" s="75">
        <f>H146*0.2931</f>
        <v>21486.574800000002</v>
      </c>
      <c r="I62" s="76">
        <f>F62/(C62+D62)</f>
        <v>3.2376805865102645</v>
      </c>
      <c r="J62" s="77">
        <f>(J146-32)/180*100</f>
        <v>24.055555555555554</v>
      </c>
      <c r="K62" s="61">
        <f t="shared" ref="K62:L73" si="1">K146</f>
        <v>9.1999999999999998E-3</v>
      </c>
      <c r="L62" s="77">
        <f t="shared" si="1"/>
        <v>48.26</v>
      </c>
      <c r="M62" s="238">
        <f>(M146-32)/180*100</f>
        <v>19.888888888888886</v>
      </c>
      <c r="N62" s="239">
        <f>N146</f>
        <v>1.1599999999999999E-2</v>
      </c>
      <c r="O62" s="96"/>
      <c r="P62" s="41" t="s">
        <v>89</v>
      </c>
      <c r="Q62" s="74">
        <f t="shared" ref="Q62:AB77" si="2">Q146</f>
        <v>11564</v>
      </c>
      <c r="R62" s="79">
        <f t="shared" si="2"/>
        <v>37457</v>
      </c>
      <c r="S62" s="58">
        <f t="shared" si="2"/>
        <v>15</v>
      </c>
      <c r="T62" s="74">
        <f t="shared" si="2"/>
        <v>23203</v>
      </c>
      <c r="U62" s="79">
        <f t="shared" si="2"/>
        <v>37457</v>
      </c>
      <c r="V62" s="58">
        <f t="shared" si="2"/>
        <v>15</v>
      </c>
      <c r="W62" s="74">
        <f t="shared" si="2"/>
        <v>9304</v>
      </c>
      <c r="X62" s="79">
        <f t="shared" si="2"/>
        <v>37137</v>
      </c>
      <c r="Y62" s="58">
        <f t="shared" si="2"/>
        <v>15</v>
      </c>
      <c r="Z62" s="74">
        <f t="shared" si="2"/>
        <v>31401</v>
      </c>
      <c r="AA62" s="79">
        <f t="shared" si="2"/>
        <v>37092</v>
      </c>
      <c r="AB62" s="58">
        <f t="shared" si="2"/>
        <v>15</v>
      </c>
      <c r="AC62" s="238">
        <f>(AC146-32)/180*100</f>
        <v>35</v>
      </c>
      <c r="AD62" s="240">
        <f>AD146</f>
        <v>37457</v>
      </c>
      <c r="AE62" s="241">
        <f>AE146</f>
        <v>15</v>
      </c>
      <c r="AF62" s="242">
        <f>AF146</f>
        <v>2.2499999999999999E-2</v>
      </c>
      <c r="AG62" s="240">
        <f>AG146</f>
        <v>37531</v>
      </c>
      <c r="AH62" s="225">
        <f>AH146</f>
        <v>9</v>
      </c>
    </row>
    <row r="63" spans="1:34">
      <c r="A63" s="41" t="s">
        <v>94</v>
      </c>
      <c r="B63" s="73">
        <f t="shared" ref="B63:B82" si="3">C63+D63+E63</f>
        <v>39379</v>
      </c>
      <c r="C63" s="96">
        <f t="shared" ref="C63:C82" si="4">C147-D147</f>
        <v>25813</v>
      </c>
      <c r="D63" s="58">
        <f t="shared" si="0"/>
        <v>2686</v>
      </c>
      <c r="E63" s="58">
        <f t="shared" si="0"/>
        <v>10880</v>
      </c>
      <c r="F63" s="74">
        <f t="shared" ref="F63:F82" si="5">F147*0.2931</f>
        <v>97394.785200000013</v>
      </c>
      <c r="G63" s="237">
        <f t="shared" ref="G63:G82" si="6">F63-H63</f>
        <v>56300.992800000007</v>
      </c>
      <c r="H63" s="75">
        <f t="shared" ref="H63:H82" si="7">H147*0.2931</f>
        <v>41093.792400000006</v>
      </c>
      <c r="I63" s="76">
        <f t="shared" ref="I63:I82" si="8">F63/(C63+D63)</f>
        <v>3.4174807958173976</v>
      </c>
      <c r="J63" s="77">
        <f t="shared" ref="J63:J82" si="9">(J147-32)/180*100</f>
        <v>24.111111111111114</v>
      </c>
      <c r="K63" s="61">
        <f t="shared" si="1"/>
        <v>1.1299999999999999E-2</v>
      </c>
      <c r="L63" s="77">
        <f t="shared" si="1"/>
        <v>58.51</v>
      </c>
      <c r="M63" s="243" t="s">
        <v>315</v>
      </c>
      <c r="N63" s="244"/>
      <c r="O63" s="58"/>
      <c r="P63" s="41" t="s">
        <v>94</v>
      </c>
      <c r="Q63" s="74">
        <f t="shared" si="2"/>
        <v>12583</v>
      </c>
      <c r="R63" s="79">
        <f t="shared" si="2"/>
        <v>37457</v>
      </c>
      <c r="S63" s="58">
        <f t="shared" si="2"/>
        <v>15</v>
      </c>
      <c r="T63" s="74">
        <f t="shared" si="2"/>
        <v>23080</v>
      </c>
      <c r="U63" s="79">
        <f t="shared" si="2"/>
        <v>38240</v>
      </c>
      <c r="V63" s="58">
        <f t="shared" si="2"/>
        <v>16</v>
      </c>
      <c r="W63" s="74">
        <f t="shared" si="2"/>
        <v>15139</v>
      </c>
      <c r="X63" s="79">
        <f t="shared" si="2"/>
        <v>37137</v>
      </c>
      <c r="Y63" s="58">
        <f t="shared" si="2"/>
        <v>15</v>
      </c>
      <c r="Z63" s="74">
        <f t="shared" si="2"/>
        <v>36750</v>
      </c>
      <c r="AA63" s="79">
        <f t="shared" si="2"/>
        <v>38233</v>
      </c>
      <c r="AB63" s="78">
        <f t="shared" si="2"/>
        <v>16</v>
      </c>
      <c r="AC63" t="s">
        <v>316</v>
      </c>
      <c r="AF63" t="s">
        <v>317</v>
      </c>
    </row>
    <row r="64" spans="1:34">
      <c r="A64" s="41" t="s">
        <v>96</v>
      </c>
      <c r="B64" s="73">
        <f t="shared" si="3"/>
        <v>38745</v>
      </c>
      <c r="C64" s="96">
        <f t="shared" si="4"/>
        <v>25250</v>
      </c>
      <c r="D64" s="58">
        <f t="shared" si="0"/>
        <v>2615</v>
      </c>
      <c r="E64" s="58">
        <f t="shared" si="0"/>
        <v>10880</v>
      </c>
      <c r="F64" s="74">
        <f t="shared" si="5"/>
        <v>96356.331900000005</v>
      </c>
      <c r="G64" s="237">
        <f t="shared" si="6"/>
        <v>62697.021000000001</v>
      </c>
      <c r="H64" s="75">
        <f t="shared" si="7"/>
        <v>33659.310900000004</v>
      </c>
      <c r="I64" s="76">
        <f t="shared" si="8"/>
        <v>3.4579699228422753</v>
      </c>
      <c r="J64" s="77">
        <f t="shared" si="9"/>
        <v>24.388888888888893</v>
      </c>
      <c r="K64" s="61">
        <f t="shared" si="1"/>
        <v>1.01E-2</v>
      </c>
      <c r="L64" s="77">
        <f t="shared" si="1"/>
        <v>51.21</v>
      </c>
      <c r="M64" s="243" t="s">
        <v>316</v>
      </c>
      <c r="N64" s="244"/>
      <c r="O64" s="58"/>
      <c r="P64" s="41" t="s">
        <v>96</v>
      </c>
      <c r="Q64" s="74">
        <f t="shared" si="2"/>
        <v>12916</v>
      </c>
      <c r="R64" s="79">
        <f t="shared" si="2"/>
        <v>37457</v>
      </c>
      <c r="S64" s="58">
        <f t="shared" si="2"/>
        <v>15</v>
      </c>
      <c r="T64" s="74">
        <f t="shared" si="2"/>
        <v>31119</v>
      </c>
      <c r="U64" s="79">
        <f t="shared" si="2"/>
        <v>38101</v>
      </c>
      <c r="V64" s="58">
        <f t="shared" si="2"/>
        <v>16</v>
      </c>
      <c r="W64" s="74">
        <f t="shared" si="2"/>
        <v>31497</v>
      </c>
      <c r="X64" s="79">
        <f t="shared" si="2"/>
        <v>37531</v>
      </c>
      <c r="Y64" s="58">
        <f t="shared" si="2"/>
        <v>9</v>
      </c>
      <c r="Z64" s="74">
        <f t="shared" si="2"/>
        <v>53813</v>
      </c>
      <c r="AA64" s="79">
        <f t="shared" si="2"/>
        <v>37531</v>
      </c>
      <c r="AB64" s="78">
        <f t="shared" si="2"/>
        <v>9</v>
      </c>
    </row>
    <row r="65" spans="1:28">
      <c r="A65" s="41" t="s">
        <v>100</v>
      </c>
      <c r="B65" s="73">
        <f t="shared" si="3"/>
        <v>39708</v>
      </c>
      <c r="C65" s="96">
        <f t="shared" si="4"/>
        <v>26172</v>
      </c>
      <c r="D65" s="58">
        <f t="shared" si="0"/>
        <v>2656</v>
      </c>
      <c r="E65" s="58">
        <f t="shared" si="0"/>
        <v>10880</v>
      </c>
      <c r="F65" s="74">
        <f t="shared" si="5"/>
        <v>100729.97010000001</v>
      </c>
      <c r="G65" s="237">
        <f t="shared" si="6"/>
        <v>63311.065500000004</v>
      </c>
      <c r="H65" s="75">
        <f t="shared" si="7"/>
        <v>37418.904600000002</v>
      </c>
      <c r="I65" s="76">
        <f t="shared" si="8"/>
        <v>3.4941712952684894</v>
      </c>
      <c r="J65" s="77">
        <f t="shared" si="9"/>
        <v>24.277777777777779</v>
      </c>
      <c r="K65" s="61">
        <f t="shared" si="1"/>
        <v>9.9000000000000008E-3</v>
      </c>
      <c r="L65" s="77">
        <f t="shared" si="1"/>
        <v>50.58</v>
      </c>
      <c r="M65" s="73"/>
      <c r="N65" s="58"/>
      <c r="O65" s="58"/>
      <c r="P65" s="41" t="s">
        <v>100</v>
      </c>
      <c r="Q65" s="74">
        <f t="shared" si="2"/>
        <v>13212</v>
      </c>
      <c r="R65" s="79">
        <f t="shared" si="2"/>
        <v>37457</v>
      </c>
      <c r="S65" s="58">
        <f t="shared" si="2"/>
        <v>15</v>
      </c>
      <c r="T65" s="74">
        <f t="shared" si="2"/>
        <v>33410</v>
      </c>
      <c r="U65" s="79">
        <f t="shared" si="2"/>
        <v>37421</v>
      </c>
      <c r="V65" s="58">
        <f t="shared" si="2"/>
        <v>14</v>
      </c>
      <c r="W65" s="74">
        <f t="shared" si="2"/>
        <v>26941</v>
      </c>
      <c r="X65" s="79">
        <f t="shared" si="2"/>
        <v>37882</v>
      </c>
      <c r="Y65" s="58">
        <f t="shared" si="2"/>
        <v>15</v>
      </c>
      <c r="Z65" s="74">
        <f t="shared" si="2"/>
        <v>43628</v>
      </c>
      <c r="AA65" s="79">
        <f t="shared" si="2"/>
        <v>37531</v>
      </c>
      <c r="AB65" s="78">
        <f t="shared" si="2"/>
        <v>9</v>
      </c>
    </row>
    <row r="66" spans="1:28">
      <c r="A66" s="41" t="s">
        <v>287</v>
      </c>
      <c r="B66" s="73">
        <f t="shared" si="3"/>
        <v>39358</v>
      </c>
      <c r="C66" s="96">
        <f t="shared" si="4"/>
        <v>25829</v>
      </c>
      <c r="D66" s="58">
        <f t="shared" si="0"/>
        <v>2649</v>
      </c>
      <c r="E66" s="58">
        <f t="shared" si="0"/>
        <v>10880</v>
      </c>
      <c r="F66" s="74">
        <f t="shared" si="5"/>
        <v>99027.645300000004</v>
      </c>
      <c r="G66" s="237">
        <f t="shared" si="6"/>
        <v>63053.4306</v>
      </c>
      <c r="H66" s="75">
        <f t="shared" si="7"/>
        <v>35974.214700000004</v>
      </c>
      <c r="I66" s="76">
        <f t="shared" si="8"/>
        <v>3.4773384823372431</v>
      </c>
      <c r="J66" s="77">
        <f t="shared" si="9"/>
        <v>24.277777777777779</v>
      </c>
      <c r="K66" s="61">
        <f t="shared" si="1"/>
        <v>9.9000000000000008E-3</v>
      </c>
      <c r="L66" s="77">
        <f t="shared" si="1"/>
        <v>50.69</v>
      </c>
      <c r="M66" s="73"/>
      <c r="N66" s="58"/>
      <c r="O66" s="58"/>
      <c r="P66" s="41" t="s">
        <v>287</v>
      </c>
      <c r="Q66" s="74">
        <f t="shared" si="2"/>
        <v>13158</v>
      </c>
      <c r="R66" s="79">
        <f t="shared" si="2"/>
        <v>37457</v>
      </c>
      <c r="S66" s="58">
        <f t="shared" si="2"/>
        <v>15</v>
      </c>
      <c r="T66" s="74">
        <f t="shared" si="2"/>
        <v>32086</v>
      </c>
      <c r="U66" s="79">
        <f t="shared" si="2"/>
        <v>37392</v>
      </c>
      <c r="V66" s="58">
        <f t="shared" si="2"/>
        <v>16</v>
      </c>
      <c r="W66" s="74">
        <f t="shared" si="2"/>
        <v>30451</v>
      </c>
      <c r="X66" s="79">
        <f t="shared" si="2"/>
        <v>37531</v>
      </c>
      <c r="Y66" s="58">
        <f t="shared" si="2"/>
        <v>9</v>
      </c>
      <c r="Z66" s="74">
        <f t="shared" si="2"/>
        <v>50819</v>
      </c>
      <c r="AA66" s="79">
        <f t="shared" si="2"/>
        <v>37531</v>
      </c>
      <c r="AB66" s="78">
        <f t="shared" si="2"/>
        <v>9</v>
      </c>
    </row>
    <row r="67" spans="1:28">
      <c r="A67" s="41" t="s">
        <v>103</v>
      </c>
      <c r="B67" s="73">
        <f t="shared" si="3"/>
        <v>30547</v>
      </c>
      <c r="C67" s="96">
        <f t="shared" si="4"/>
        <v>17802</v>
      </c>
      <c r="D67" s="58">
        <f t="shared" si="0"/>
        <v>1865</v>
      </c>
      <c r="E67" s="58">
        <f t="shared" si="0"/>
        <v>10880</v>
      </c>
      <c r="F67" s="74">
        <f t="shared" si="5"/>
        <v>63736.353600000009</v>
      </c>
      <c r="G67" s="237">
        <f t="shared" si="6"/>
        <v>47684.439000000006</v>
      </c>
      <c r="H67" s="75">
        <f t="shared" si="7"/>
        <v>16051.914600000002</v>
      </c>
      <c r="I67" s="76">
        <f t="shared" si="8"/>
        <v>3.240776610565923</v>
      </c>
      <c r="J67" s="77">
        <f t="shared" si="9"/>
        <v>26.166666666666664</v>
      </c>
      <c r="K67" s="61">
        <f t="shared" si="1"/>
        <v>0.01</v>
      </c>
      <c r="L67" s="77">
        <f t="shared" si="1"/>
        <v>45.45</v>
      </c>
      <c r="M67" s="73"/>
      <c r="N67" s="58"/>
      <c r="O67" s="58"/>
      <c r="P67" s="41" t="s">
        <v>103</v>
      </c>
      <c r="Q67" s="74">
        <f t="shared" si="2"/>
        <v>11654</v>
      </c>
      <c r="R67" s="79">
        <f t="shared" si="2"/>
        <v>37457</v>
      </c>
      <c r="S67" s="58">
        <f t="shared" si="2"/>
        <v>15</v>
      </c>
      <c r="T67" s="74">
        <f t="shared" si="2"/>
        <v>23203</v>
      </c>
      <c r="U67" s="79">
        <f t="shared" si="2"/>
        <v>37457</v>
      </c>
      <c r="V67" s="58">
        <f t="shared" si="2"/>
        <v>15</v>
      </c>
      <c r="W67" s="74">
        <f t="shared" si="2"/>
        <v>9303</v>
      </c>
      <c r="X67" s="79">
        <f t="shared" si="2"/>
        <v>37137</v>
      </c>
      <c r="Y67" s="58">
        <f t="shared" si="2"/>
        <v>15</v>
      </c>
      <c r="Z67" s="74">
        <f t="shared" si="2"/>
        <v>31401</v>
      </c>
      <c r="AA67" s="79">
        <f t="shared" si="2"/>
        <v>37092</v>
      </c>
      <c r="AB67" s="78">
        <f t="shared" si="2"/>
        <v>15</v>
      </c>
    </row>
    <row r="68" spans="1:28">
      <c r="A68" s="41" t="s">
        <v>106</v>
      </c>
      <c r="B68" s="73">
        <f t="shared" si="3"/>
        <v>54064</v>
      </c>
      <c r="C68" s="96">
        <f t="shared" si="4"/>
        <v>38999</v>
      </c>
      <c r="D68" s="58">
        <f t="shared" si="0"/>
        <v>4185</v>
      </c>
      <c r="E68" s="58">
        <f t="shared" si="0"/>
        <v>10880</v>
      </c>
      <c r="F68" s="74">
        <f t="shared" si="5"/>
        <v>159807.20610000001</v>
      </c>
      <c r="G68" s="237">
        <f t="shared" si="6"/>
        <v>134919.79200000002</v>
      </c>
      <c r="H68" s="75">
        <f t="shared" si="7"/>
        <v>24887.414100000002</v>
      </c>
      <c r="I68" s="76">
        <f t="shared" si="8"/>
        <v>3.7006114787884403</v>
      </c>
      <c r="J68" s="77">
        <f t="shared" si="9"/>
        <v>25.611111111111107</v>
      </c>
      <c r="K68" s="61">
        <f t="shared" si="1"/>
        <v>8.6999999999999994E-3</v>
      </c>
      <c r="L68" s="77">
        <f t="shared" si="1"/>
        <v>41.49</v>
      </c>
      <c r="M68" s="73"/>
      <c r="N68" s="58"/>
      <c r="O68" s="58"/>
      <c r="P68" s="41" t="s">
        <v>106</v>
      </c>
      <c r="Q68" s="74">
        <f t="shared" si="2"/>
        <v>12736</v>
      </c>
      <c r="R68" s="79">
        <f t="shared" si="2"/>
        <v>37457</v>
      </c>
      <c r="S68" s="58">
        <f t="shared" si="2"/>
        <v>15</v>
      </c>
      <c r="T68" s="74">
        <f t="shared" si="2"/>
        <v>32111</v>
      </c>
      <c r="U68" s="79">
        <f t="shared" si="2"/>
        <v>37735</v>
      </c>
      <c r="V68" s="58">
        <f t="shared" si="2"/>
        <v>16</v>
      </c>
      <c r="W68" s="74">
        <f t="shared" si="2"/>
        <v>10026</v>
      </c>
      <c r="X68" s="79">
        <f t="shared" si="2"/>
        <v>37531</v>
      </c>
      <c r="Y68" s="58">
        <f t="shared" si="2"/>
        <v>9</v>
      </c>
      <c r="Z68" s="74">
        <f t="shared" si="2"/>
        <v>40613</v>
      </c>
      <c r="AA68" s="79">
        <f t="shared" si="2"/>
        <v>37531</v>
      </c>
      <c r="AB68" s="78">
        <f t="shared" si="2"/>
        <v>9</v>
      </c>
    </row>
    <row r="69" spans="1:28">
      <c r="A69" s="41" t="s">
        <v>107</v>
      </c>
      <c r="B69" s="73">
        <f t="shared" si="3"/>
        <v>30846</v>
      </c>
      <c r="C69" s="96">
        <f t="shared" si="4"/>
        <v>18106</v>
      </c>
      <c r="D69" s="58">
        <f t="shared" si="0"/>
        <v>1860</v>
      </c>
      <c r="E69" s="58">
        <f t="shared" si="0"/>
        <v>10880</v>
      </c>
      <c r="F69" s="74">
        <f t="shared" si="5"/>
        <v>64917.546600000009</v>
      </c>
      <c r="G69" s="237">
        <f t="shared" si="6"/>
        <v>41419.133400000006</v>
      </c>
      <c r="H69" s="75">
        <f t="shared" si="7"/>
        <v>23498.413200000003</v>
      </c>
      <c r="I69" s="76">
        <f t="shared" si="8"/>
        <v>3.2514047180206354</v>
      </c>
      <c r="J69" s="77">
        <f t="shared" si="9"/>
        <v>24.055555555555554</v>
      </c>
      <c r="K69" s="61">
        <f t="shared" si="1"/>
        <v>0.01</v>
      </c>
      <c r="L69" s="77">
        <f t="shared" si="1"/>
        <v>52.21</v>
      </c>
      <c r="M69" s="73"/>
      <c r="N69" s="58"/>
      <c r="O69" s="58"/>
      <c r="P69" s="41" t="s">
        <v>107</v>
      </c>
      <c r="Q69" s="74">
        <f t="shared" si="2"/>
        <v>11564</v>
      </c>
      <c r="R69" s="79">
        <f t="shared" si="2"/>
        <v>37457</v>
      </c>
      <c r="S69" s="58">
        <f t="shared" si="2"/>
        <v>15</v>
      </c>
      <c r="T69" s="74">
        <f t="shared" si="2"/>
        <v>23203</v>
      </c>
      <c r="U69" s="79">
        <f t="shared" si="2"/>
        <v>37457</v>
      </c>
      <c r="V69" s="58">
        <f t="shared" si="2"/>
        <v>15</v>
      </c>
      <c r="W69" s="74">
        <f t="shared" si="2"/>
        <v>25578</v>
      </c>
      <c r="X69" s="79">
        <f t="shared" si="2"/>
        <v>37517</v>
      </c>
      <c r="Y69" s="58">
        <f t="shared" si="2"/>
        <v>14</v>
      </c>
      <c r="Z69" s="74">
        <f t="shared" si="2"/>
        <v>40543</v>
      </c>
      <c r="AA69" s="79">
        <f t="shared" si="2"/>
        <v>37517</v>
      </c>
      <c r="AB69" s="78">
        <f t="shared" si="2"/>
        <v>14</v>
      </c>
    </row>
    <row r="70" spans="1:28">
      <c r="A70" s="41" t="s">
        <v>109</v>
      </c>
      <c r="B70" s="73">
        <f t="shared" si="3"/>
        <v>31668</v>
      </c>
      <c r="C70" s="96">
        <f t="shared" si="4"/>
        <v>18823</v>
      </c>
      <c r="D70" s="58">
        <f t="shared" si="0"/>
        <v>1965</v>
      </c>
      <c r="E70" s="58">
        <f t="shared" si="0"/>
        <v>10880</v>
      </c>
      <c r="F70" s="74">
        <f t="shared" si="5"/>
        <v>66779.6109</v>
      </c>
      <c r="G70" s="237">
        <f t="shared" si="6"/>
        <v>47658.646200000003</v>
      </c>
      <c r="H70" s="75">
        <f t="shared" si="7"/>
        <v>19120.9647</v>
      </c>
      <c r="I70" s="76">
        <f t="shared" si="8"/>
        <v>3.2124115306907832</v>
      </c>
      <c r="J70" s="77">
        <f t="shared" si="9"/>
        <v>24.055555555555554</v>
      </c>
      <c r="K70" s="61">
        <f t="shared" si="1"/>
        <v>9.4999999999999998E-3</v>
      </c>
      <c r="L70" s="77">
        <f t="shared" si="1"/>
        <v>49.65</v>
      </c>
      <c r="M70" s="73"/>
      <c r="N70" s="58"/>
      <c r="O70" s="58"/>
      <c r="P70" s="41" t="s">
        <v>109</v>
      </c>
      <c r="Q70" s="74">
        <f t="shared" si="2"/>
        <v>11564</v>
      </c>
      <c r="R70" s="79">
        <f t="shared" si="2"/>
        <v>37457</v>
      </c>
      <c r="S70" s="58">
        <f t="shared" si="2"/>
        <v>15</v>
      </c>
      <c r="T70" s="74">
        <f t="shared" si="2"/>
        <v>23203</v>
      </c>
      <c r="U70" s="79">
        <f t="shared" si="2"/>
        <v>37457</v>
      </c>
      <c r="V70" s="58">
        <f t="shared" si="2"/>
        <v>15</v>
      </c>
      <c r="W70" s="74">
        <f t="shared" si="2"/>
        <v>9304</v>
      </c>
      <c r="X70" s="79">
        <f t="shared" si="2"/>
        <v>37137</v>
      </c>
      <c r="Y70" s="58">
        <f t="shared" si="2"/>
        <v>15</v>
      </c>
      <c r="Z70" s="74">
        <f t="shared" si="2"/>
        <v>31401</v>
      </c>
      <c r="AA70" s="79">
        <f t="shared" si="2"/>
        <v>37092</v>
      </c>
      <c r="AB70" s="78">
        <f t="shared" si="2"/>
        <v>15</v>
      </c>
    </row>
    <row r="71" spans="1:28">
      <c r="A71" s="41" t="s">
        <v>110</v>
      </c>
      <c r="B71" s="73">
        <f t="shared" si="3"/>
        <v>32530</v>
      </c>
      <c r="C71" s="96">
        <f t="shared" si="4"/>
        <v>19596</v>
      </c>
      <c r="D71" s="58">
        <f t="shared" si="0"/>
        <v>2054</v>
      </c>
      <c r="E71" s="58">
        <f t="shared" si="0"/>
        <v>10880</v>
      </c>
      <c r="F71" s="74">
        <f t="shared" si="5"/>
        <v>69610.956900000005</v>
      </c>
      <c r="G71" s="237">
        <f t="shared" si="6"/>
        <v>49666.088100000008</v>
      </c>
      <c r="H71" s="75">
        <f t="shared" si="7"/>
        <v>19944.8688</v>
      </c>
      <c r="I71" s="76">
        <f t="shared" si="8"/>
        <v>3.2152866928406469</v>
      </c>
      <c r="J71" s="77">
        <f t="shared" si="9"/>
        <v>24.055555555555554</v>
      </c>
      <c r="K71" s="61">
        <f t="shared" si="1"/>
        <v>9.4000000000000004E-3</v>
      </c>
      <c r="L71" s="77">
        <f t="shared" si="1"/>
        <v>49.14</v>
      </c>
      <c r="M71" s="73"/>
      <c r="N71" s="58"/>
      <c r="O71" s="58"/>
      <c r="P71" s="41" t="s">
        <v>110</v>
      </c>
      <c r="Q71" s="74">
        <f t="shared" si="2"/>
        <v>11564</v>
      </c>
      <c r="R71" s="79">
        <f t="shared" si="2"/>
        <v>37457</v>
      </c>
      <c r="S71" s="58">
        <f t="shared" si="2"/>
        <v>15</v>
      </c>
      <c r="T71" s="74">
        <f t="shared" si="2"/>
        <v>23203</v>
      </c>
      <c r="U71" s="79">
        <f t="shared" si="2"/>
        <v>37457</v>
      </c>
      <c r="V71" s="58">
        <f t="shared" si="2"/>
        <v>15</v>
      </c>
      <c r="W71" s="74">
        <f t="shared" si="2"/>
        <v>9304</v>
      </c>
      <c r="X71" s="79">
        <f t="shared" si="2"/>
        <v>37137</v>
      </c>
      <c r="Y71" s="58">
        <f t="shared" si="2"/>
        <v>15</v>
      </c>
      <c r="Z71" s="74">
        <f t="shared" si="2"/>
        <v>31401</v>
      </c>
      <c r="AA71" s="79">
        <f t="shared" si="2"/>
        <v>37092</v>
      </c>
      <c r="AB71" s="78">
        <f t="shared" si="2"/>
        <v>15</v>
      </c>
    </row>
    <row r="72" spans="1:28">
      <c r="A72" s="41" t="s">
        <v>111</v>
      </c>
      <c r="B72" s="73">
        <f t="shared" si="3"/>
        <v>31932</v>
      </c>
      <c r="C72" s="96">
        <f t="shared" si="4"/>
        <v>19059</v>
      </c>
      <c r="D72" s="58">
        <f t="shared" si="0"/>
        <v>1993</v>
      </c>
      <c r="E72" s="58">
        <f t="shared" si="0"/>
        <v>10880</v>
      </c>
      <c r="F72" s="74">
        <f t="shared" si="5"/>
        <v>67640.738700000002</v>
      </c>
      <c r="G72" s="237">
        <f t="shared" si="6"/>
        <v>47731.334999999999</v>
      </c>
      <c r="H72" s="75">
        <f t="shared" si="7"/>
        <v>19909.403700000003</v>
      </c>
      <c r="I72" s="76">
        <f t="shared" si="8"/>
        <v>3.2130314791943757</v>
      </c>
      <c r="J72" s="77">
        <f t="shared" si="9"/>
        <v>24.055555555555554</v>
      </c>
      <c r="K72" s="61">
        <f t="shared" si="1"/>
        <v>9.4000000000000004E-3</v>
      </c>
      <c r="L72" s="77">
        <f t="shared" si="1"/>
        <v>49.17</v>
      </c>
      <c r="M72" s="73"/>
      <c r="N72" s="58"/>
      <c r="O72" s="58"/>
      <c r="P72" s="41" t="s">
        <v>111</v>
      </c>
      <c r="Q72" s="74">
        <f t="shared" si="2"/>
        <v>11564</v>
      </c>
      <c r="R72" s="79">
        <f t="shared" si="2"/>
        <v>37457</v>
      </c>
      <c r="S72" s="58">
        <f t="shared" si="2"/>
        <v>15</v>
      </c>
      <c r="T72" s="74">
        <f t="shared" si="2"/>
        <v>23203</v>
      </c>
      <c r="U72" s="79">
        <f t="shared" si="2"/>
        <v>37457</v>
      </c>
      <c r="V72" s="58">
        <f t="shared" si="2"/>
        <v>15</v>
      </c>
      <c r="W72" s="74">
        <f t="shared" si="2"/>
        <v>11105</v>
      </c>
      <c r="X72" s="79">
        <f t="shared" si="2"/>
        <v>38284</v>
      </c>
      <c r="Y72" s="58">
        <f t="shared" si="2"/>
        <v>14</v>
      </c>
      <c r="Z72" s="74">
        <f t="shared" si="2"/>
        <v>31401</v>
      </c>
      <c r="AA72" s="79">
        <f t="shared" si="2"/>
        <v>37092</v>
      </c>
      <c r="AB72" s="78">
        <f t="shared" si="2"/>
        <v>15</v>
      </c>
    </row>
    <row r="73" spans="1:28">
      <c r="A73" s="41" t="s">
        <v>112</v>
      </c>
      <c r="B73" s="73">
        <f t="shared" si="3"/>
        <v>33032</v>
      </c>
      <c r="C73" s="96">
        <f t="shared" si="4"/>
        <v>20042</v>
      </c>
      <c r="D73" s="58">
        <f t="shared" si="0"/>
        <v>2110</v>
      </c>
      <c r="E73" s="58">
        <f t="shared" si="0"/>
        <v>10880</v>
      </c>
      <c r="F73" s="74">
        <f t="shared" si="5"/>
        <v>71380.108500000002</v>
      </c>
      <c r="G73" s="237">
        <f t="shared" si="6"/>
        <v>50592.5772</v>
      </c>
      <c r="H73" s="75">
        <f t="shared" si="7"/>
        <v>20787.531300000002</v>
      </c>
      <c r="I73" s="76">
        <f t="shared" si="8"/>
        <v>3.2222873104008669</v>
      </c>
      <c r="J73" s="77">
        <f t="shared" si="9"/>
        <v>24.055555555555554</v>
      </c>
      <c r="K73" s="61">
        <f t="shared" si="1"/>
        <v>9.2999999999999992E-3</v>
      </c>
      <c r="L73" s="77">
        <f t="shared" si="1"/>
        <v>48.46</v>
      </c>
      <c r="M73" s="73"/>
      <c r="N73" s="58"/>
      <c r="O73" s="58"/>
      <c r="P73" s="41" t="s">
        <v>112</v>
      </c>
      <c r="Q73" s="74">
        <f t="shared" si="2"/>
        <v>11564</v>
      </c>
      <c r="R73" s="79">
        <f t="shared" si="2"/>
        <v>37457</v>
      </c>
      <c r="S73" s="58">
        <f t="shared" si="2"/>
        <v>15</v>
      </c>
      <c r="T73" s="74">
        <f t="shared" si="2"/>
        <v>23203</v>
      </c>
      <c r="U73" s="79">
        <f t="shared" si="2"/>
        <v>37457</v>
      </c>
      <c r="V73" s="58">
        <f t="shared" si="2"/>
        <v>15</v>
      </c>
      <c r="W73" s="74">
        <f t="shared" si="2"/>
        <v>9304</v>
      </c>
      <c r="X73" s="79">
        <f t="shared" si="2"/>
        <v>37137</v>
      </c>
      <c r="Y73" s="58">
        <f t="shared" si="2"/>
        <v>15</v>
      </c>
      <c r="Z73" s="74">
        <f t="shared" si="2"/>
        <v>31401</v>
      </c>
      <c r="AA73" s="79">
        <f t="shared" si="2"/>
        <v>37092</v>
      </c>
      <c r="AB73" s="78">
        <f t="shared" si="2"/>
        <v>15</v>
      </c>
    </row>
    <row r="74" spans="1:28">
      <c r="A74" s="41" t="s">
        <v>113</v>
      </c>
      <c r="B74" s="73">
        <f t="shared" si="3"/>
        <v>22817</v>
      </c>
      <c r="C74" s="96">
        <f t="shared" si="4"/>
        <v>18473</v>
      </c>
      <c r="D74" s="58">
        <f t="shared" si="0"/>
        <v>1975</v>
      </c>
      <c r="E74" s="58">
        <f t="shared" si="0"/>
        <v>2369</v>
      </c>
      <c r="F74" s="74">
        <f t="shared" si="5"/>
        <v>65995.861499999999</v>
      </c>
      <c r="G74" s="237">
        <f t="shared" si="6"/>
        <v>47649.853199999998</v>
      </c>
      <c r="H74" s="75">
        <f t="shared" si="7"/>
        <v>18346.008300000001</v>
      </c>
      <c r="I74" s="76">
        <f t="shared" si="8"/>
        <v>3.2274971390845071</v>
      </c>
      <c r="J74" s="77">
        <f t="shared" si="9"/>
        <v>20.666666666666668</v>
      </c>
      <c r="K74" s="61"/>
      <c r="L74" s="77"/>
      <c r="M74" s="73"/>
      <c r="N74" s="58"/>
      <c r="O74" s="58"/>
      <c r="P74" s="41" t="s">
        <v>114</v>
      </c>
      <c r="Q74" s="74">
        <f t="shared" si="2"/>
        <v>10431</v>
      </c>
      <c r="R74" s="79">
        <f t="shared" si="2"/>
        <v>37457</v>
      </c>
      <c r="S74" s="58">
        <f t="shared" si="2"/>
        <v>15</v>
      </c>
      <c r="T74" s="74">
        <f t="shared" si="2"/>
        <v>20009</v>
      </c>
      <c r="U74" s="79">
        <f t="shared" si="2"/>
        <v>37776</v>
      </c>
      <c r="V74" s="58">
        <f t="shared" si="2"/>
        <v>16</v>
      </c>
      <c r="W74" s="74">
        <f t="shared" si="2"/>
        <v>7733</v>
      </c>
      <c r="X74" s="79">
        <f t="shared" si="2"/>
        <v>37137</v>
      </c>
      <c r="Y74" s="58">
        <f t="shared" si="2"/>
        <v>15</v>
      </c>
      <c r="Z74" s="74">
        <f t="shared" si="2"/>
        <v>27707</v>
      </c>
      <c r="AA74" s="79">
        <f t="shared" si="2"/>
        <v>37119</v>
      </c>
      <c r="AB74" s="78">
        <f t="shared" si="2"/>
        <v>16</v>
      </c>
    </row>
    <row r="75" spans="1:28">
      <c r="A75" s="41" t="s">
        <v>118</v>
      </c>
      <c r="B75" s="73">
        <f t="shared" si="3"/>
        <v>17872</v>
      </c>
      <c r="C75" s="96">
        <f t="shared" si="4"/>
        <v>14508</v>
      </c>
      <c r="D75" s="58">
        <f t="shared" si="0"/>
        <v>1527</v>
      </c>
      <c r="E75" s="58">
        <f t="shared" si="0"/>
        <v>1837</v>
      </c>
      <c r="F75" s="74">
        <f t="shared" si="5"/>
        <v>50692.817400000007</v>
      </c>
      <c r="G75" s="237">
        <f t="shared" si="6"/>
        <v>36595.586700000007</v>
      </c>
      <c r="H75" s="75">
        <f t="shared" si="7"/>
        <v>14097.230700000002</v>
      </c>
      <c r="I75" s="76">
        <f t="shared" si="8"/>
        <v>3.1613855565949489</v>
      </c>
      <c r="J75" s="77">
        <f t="shared" si="9"/>
        <v>25</v>
      </c>
      <c r="K75" s="61">
        <f>K159</f>
        <v>1.14E-2</v>
      </c>
      <c r="L75" s="77">
        <f>L159</f>
        <v>57.47</v>
      </c>
      <c r="M75" s="73"/>
      <c r="N75" s="58"/>
      <c r="O75" s="58"/>
      <c r="P75" s="41" t="s">
        <v>119</v>
      </c>
      <c r="Q75" s="74">
        <f t="shared" si="2"/>
        <v>11590</v>
      </c>
      <c r="R75" s="79">
        <f t="shared" si="2"/>
        <v>37457</v>
      </c>
      <c r="S75" s="58">
        <f t="shared" si="2"/>
        <v>15</v>
      </c>
      <c r="T75" s="74">
        <f t="shared" si="2"/>
        <v>22513</v>
      </c>
      <c r="U75" s="79">
        <f t="shared" si="2"/>
        <v>37448</v>
      </c>
      <c r="V75" s="58">
        <f t="shared" si="2"/>
        <v>15</v>
      </c>
      <c r="W75" s="74">
        <f t="shared" si="2"/>
        <v>8723</v>
      </c>
      <c r="X75" s="79">
        <f t="shared" si="2"/>
        <v>37531</v>
      </c>
      <c r="Y75" s="58">
        <f t="shared" si="2"/>
        <v>9</v>
      </c>
      <c r="Z75" s="74">
        <f t="shared" si="2"/>
        <v>31188</v>
      </c>
      <c r="AA75" s="79">
        <f t="shared" si="2"/>
        <v>37092</v>
      </c>
      <c r="AB75" s="78">
        <f t="shared" si="2"/>
        <v>15</v>
      </c>
    </row>
    <row r="76" spans="1:28">
      <c r="A76" s="41" t="s">
        <v>122</v>
      </c>
      <c r="B76" s="73">
        <f t="shared" si="3"/>
        <v>35971</v>
      </c>
      <c r="C76" s="96">
        <f t="shared" si="4"/>
        <v>28811</v>
      </c>
      <c r="D76" s="58">
        <f t="shared" si="0"/>
        <v>3061</v>
      </c>
      <c r="E76" s="58">
        <f t="shared" si="0"/>
        <v>4099</v>
      </c>
      <c r="F76" s="74">
        <f t="shared" si="5"/>
        <v>114017.95170000001</v>
      </c>
      <c r="G76" s="237">
        <f t="shared" si="6"/>
        <v>82305.704100000003</v>
      </c>
      <c r="H76" s="75">
        <f t="shared" si="7"/>
        <v>31712.247600000002</v>
      </c>
      <c r="I76" s="76">
        <f t="shared" si="8"/>
        <v>3.5773704725150606</v>
      </c>
      <c r="J76" s="77">
        <f t="shared" si="9"/>
        <v>25.111111111111111</v>
      </c>
      <c r="K76" s="61">
        <f>K160</f>
        <v>1.14E-2</v>
      </c>
      <c r="L76" s="77">
        <f>L160</f>
        <v>57.36</v>
      </c>
      <c r="M76" s="73"/>
      <c r="N76" s="58"/>
      <c r="O76" s="58"/>
      <c r="P76" s="41" t="s">
        <v>123</v>
      </c>
      <c r="Q76" s="74">
        <f t="shared" si="2"/>
        <v>10989</v>
      </c>
      <c r="R76" s="79">
        <f t="shared" si="2"/>
        <v>37457</v>
      </c>
      <c r="S76" s="58">
        <f t="shared" si="2"/>
        <v>15</v>
      </c>
      <c r="T76" s="74">
        <f t="shared" si="2"/>
        <v>20159</v>
      </c>
      <c r="U76" s="79">
        <f t="shared" si="2"/>
        <v>38133</v>
      </c>
      <c r="V76" s="58">
        <f t="shared" si="2"/>
        <v>16</v>
      </c>
      <c r="W76" s="74">
        <f t="shared" si="2"/>
        <v>7785</v>
      </c>
      <c r="X76" s="79">
        <f t="shared" si="2"/>
        <v>37137</v>
      </c>
      <c r="Y76" s="58">
        <f t="shared" si="2"/>
        <v>15</v>
      </c>
      <c r="Z76" s="74">
        <f t="shared" si="2"/>
        <v>27878</v>
      </c>
      <c r="AA76" s="79">
        <f t="shared" si="2"/>
        <v>38213</v>
      </c>
      <c r="AB76" s="78">
        <f t="shared" si="2"/>
        <v>16</v>
      </c>
    </row>
    <row r="77" spans="1:28">
      <c r="A77" s="41" t="s">
        <v>123</v>
      </c>
      <c r="B77" s="73">
        <f t="shared" si="3"/>
        <v>25389</v>
      </c>
      <c r="C77" s="96">
        <f t="shared" si="4"/>
        <v>20121</v>
      </c>
      <c r="D77" s="58">
        <f t="shared" si="0"/>
        <v>2394</v>
      </c>
      <c r="E77" s="58">
        <f t="shared" si="0"/>
        <v>2874</v>
      </c>
      <c r="F77" s="74">
        <f t="shared" si="5"/>
        <v>66571.216800000009</v>
      </c>
      <c r="G77" s="237">
        <f t="shared" si="6"/>
        <v>48101.520300000004</v>
      </c>
      <c r="H77" s="75">
        <f t="shared" si="7"/>
        <v>18469.696500000002</v>
      </c>
      <c r="I77" s="76">
        <f t="shared" si="8"/>
        <v>2.9567495802798138</v>
      </c>
      <c r="J77" s="77">
        <f t="shared" si="9"/>
        <v>13.777777777777775</v>
      </c>
      <c r="K77" s="61"/>
      <c r="L77" s="77"/>
      <c r="M77" s="73"/>
      <c r="N77" s="58"/>
      <c r="O77" s="58"/>
      <c r="P77" s="41" t="s">
        <v>125</v>
      </c>
      <c r="Q77" s="74">
        <f t="shared" si="2"/>
        <v>10972</v>
      </c>
      <c r="R77" s="79">
        <f t="shared" si="2"/>
        <v>37457</v>
      </c>
      <c r="S77" s="58">
        <f t="shared" si="2"/>
        <v>15</v>
      </c>
      <c r="T77" s="74">
        <f t="shared" si="2"/>
        <v>20137</v>
      </c>
      <c r="U77" s="79">
        <f t="shared" si="2"/>
        <v>37448</v>
      </c>
      <c r="V77" s="58">
        <f t="shared" si="2"/>
        <v>16</v>
      </c>
      <c r="W77" s="74">
        <f t="shared" si="2"/>
        <v>7760</v>
      </c>
      <c r="X77" s="79">
        <f t="shared" si="2"/>
        <v>37137</v>
      </c>
      <c r="Y77" s="58">
        <f t="shared" si="2"/>
        <v>15</v>
      </c>
      <c r="Z77" s="74">
        <f t="shared" si="2"/>
        <v>27868</v>
      </c>
      <c r="AA77" s="79">
        <f t="shared" si="2"/>
        <v>37484</v>
      </c>
      <c r="AB77" s="78">
        <f t="shared" si="2"/>
        <v>16</v>
      </c>
    </row>
    <row r="78" spans="1:28">
      <c r="A78" s="41" t="s">
        <v>125</v>
      </c>
      <c r="B78" s="73">
        <f t="shared" si="3"/>
        <v>24293</v>
      </c>
      <c r="C78" s="96">
        <f t="shared" si="4"/>
        <v>19407</v>
      </c>
      <c r="D78" s="58">
        <f t="shared" ref="D78:E82" si="10">D162</f>
        <v>2182</v>
      </c>
      <c r="E78" s="58">
        <f t="shared" si="10"/>
        <v>2704</v>
      </c>
      <c r="F78" s="74">
        <f t="shared" si="5"/>
        <v>66373.081200000001</v>
      </c>
      <c r="G78" s="237">
        <f t="shared" si="6"/>
        <v>47962.2978</v>
      </c>
      <c r="H78" s="75">
        <f t="shared" si="7"/>
        <v>18410.7834</v>
      </c>
      <c r="I78" s="76">
        <f t="shared" si="8"/>
        <v>3.0743934966881281</v>
      </c>
      <c r="J78" s="77">
        <f t="shared" si="9"/>
        <v>17.277777777777779</v>
      </c>
      <c r="K78" s="61"/>
      <c r="L78" s="77"/>
      <c r="M78" s="73"/>
      <c r="N78" s="58"/>
      <c r="O78" s="58"/>
      <c r="P78" s="41" t="s">
        <v>128</v>
      </c>
      <c r="Q78" s="74">
        <f t="shared" ref="Q78:AB81" si="11">Q162</f>
        <v>9538</v>
      </c>
      <c r="R78" s="79">
        <f t="shared" si="11"/>
        <v>37457</v>
      </c>
      <c r="S78" s="58">
        <f t="shared" si="11"/>
        <v>15</v>
      </c>
      <c r="T78" s="74">
        <f t="shared" si="11"/>
        <v>19850</v>
      </c>
      <c r="U78" s="79">
        <f t="shared" si="11"/>
        <v>37370</v>
      </c>
      <c r="V78" s="58">
        <f t="shared" si="11"/>
        <v>16</v>
      </c>
      <c r="W78" s="74">
        <f t="shared" si="11"/>
        <v>7663</v>
      </c>
      <c r="X78" s="79">
        <f t="shared" si="11"/>
        <v>37137</v>
      </c>
      <c r="Y78" s="58">
        <f t="shared" si="11"/>
        <v>15</v>
      </c>
      <c r="Z78" s="74">
        <f t="shared" si="11"/>
        <v>27466</v>
      </c>
      <c r="AA78" s="79">
        <f t="shared" si="11"/>
        <v>37445</v>
      </c>
      <c r="AB78" s="78">
        <f t="shared" si="11"/>
        <v>16</v>
      </c>
    </row>
    <row r="79" spans="1:28">
      <c r="A79" s="41" t="s">
        <v>128</v>
      </c>
      <c r="B79" s="73">
        <f t="shared" si="3"/>
        <v>20408</v>
      </c>
      <c r="C79" s="96">
        <f t="shared" si="4"/>
        <v>16880</v>
      </c>
      <c r="D79" s="58">
        <f t="shared" si="10"/>
        <v>1642</v>
      </c>
      <c r="E79" s="58">
        <f t="shared" si="10"/>
        <v>1886</v>
      </c>
      <c r="F79" s="74">
        <f t="shared" si="5"/>
        <v>65399.109900000003</v>
      </c>
      <c r="G79" s="237">
        <f t="shared" si="6"/>
        <v>47217.530700000003</v>
      </c>
      <c r="H79" s="75">
        <f t="shared" si="7"/>
        <v>18181.5792</v>
      </c>
      <c r="I79" s="76">
        <f t="shared" si="8"/>
        <v>3.5308881276320054</v>
      </c>
      <c r="J79" s="77">
        <f t="shared" si="9"/>
        <v>27.388888888888886</v>
      </c>
      <c r="K79" s="61"/>
      <c r="L79" s="77"/>
      <c r="M79" s="73"/>
      <c r="N79" s="58"/>
      <c r="O79" s="58"/>
      <c r="P79" s="41" t="s">
        <v>130</v>
      </c>
      <c r="Q79" s="74">
        <f t="shared" si="11"/>
        <v>8059</v>
      </c>
      <c r="R79" s="79">
        <f t="shared" si="11"/>
        <v>37457</v>
      </c>
      <c r="S79" s="58">
        <f t="shared" si="11"/>
        <v>15</v>
      </c>
      <c r="T79" s="74">
        <f t="shared" si="11"/>
        <v>19576</v>
      </c>
      <c r="U79" s="79">
        <f t="shared" si="11"/>
        <v>37370</v>
      </c>
      <c r="V79" s="58">
        <f t="shared" si="11"/>
        <v>16</v>
      </c>
      <c r="W79" s="74">
        <f t="shared" si="11"/>
        <v>0</v>
      </c>
      <c r="X79" s="79">
        <f t="shared" si="11"/>
        <v>0</v>
      </c>
      <c r="Y79" s="58">
        <f t="shared" si="11"/>
        <v>0</v>
      </c>
      <c r="Z79" s="74">
        <f t="shared" si="11"/>
        <v>19576</v>
      </c>
      <c r="AA79" s="79">
        <f t="shared" si="11"/>
        <v>37370</v>
      </c>
      <c r="AB79" s="78">
        <f t="shared" si="11"/>
        <v>16</v>
      </c>
    </row>
    <row r="80" spans="1:28">
      <c r="A80" s="41" t="s">
        <v>130</v>
      </c>
      <c r="B80" s="73">
        <f t="shared" si="3"/>
        <v>17540</v>
      </c>
      <c r="C80" s="96">
        <f t="shared" si="4"/>
        <v>14127</v>
      </c>
      <c r="D80" s="58">
        <f t="shared" si="10"/>
        <v>1580</v>
      </c>
      <c r="E80" s="58">
        <f t="shared" si="10"/>
        <v>1833</v>
      </c>
      <c r="F80" s="74">
        <f t="shared" si="5"/>
        <v>46634.261700000003</v>
      </c>
      <c r="G80" s="237">
        <f t="shared" si="6"/>
        <v>46573.590000000004</v>
      </c>
      <c r="H80" s="75">
        <f t="shared" si="7"/>
        <v>60.671700000000008</v>
      </c>
      <c r="I80" s="76">
        <f t="shared" si="8"/>
        <v>2.969011377093016</v>
      </c>
      <c r="J80" s="77">
        <f t="shared" si="9"/>
        <v>20.611111111111107</v>
      </c>
      <c r="K80" s="61"/>
      <c r="L80" s="77"/>
      <c r="M80" s="73"/>
      <c r="N80" s="58"/>
      <c r="O80" s="58"/>
      <c r="P80" s="41" t="s">
        <v>133</v>
      </c>
      <c r="Q80" s="74">
        <f t="shared" si="11"/>
        <v>8943</v>
      </c>
      <c r="R80" s="79">
        <f t="shared" si="11"/>
        <v>37457</v>
      </c>
      <c r="S80" s="58">
        <f t="shared" si="11"/>
        <v>15</v>
      </c>
      <c r="T80" s="74">
        <f t="shared" si="11"/>
        <v>19766</v>
      </c>
      <c r="U80" s="79">
        <f t="shared" si="11"/>
        <v>37370</v>
      </c>
      <c r="V80" s="58">
        <f t="shared" si="11"/>
        <v>16</v>
      </c>
      <c r="W80" s="74">
        <f t="shared" si="11"/>
        <v>0</v>
      </c>
      <c r="X80" s="79">
        <f t="shared" si="11"/>
        <v>0</v>
      </c>
      <c r="Y80" s="58">
        <f t="shared" si="11"/>
        <v>0</v>
      </c>
      <c r="Z80" s="74">
        <f t="shared" si="11"/>
        <v>19766</v>
      </c>
      <c r="AA80" s="79">
        <f t="shared" si="11"/>
        <v>37370</v>
      </c>
      <c r="AB80" s="78">
        <f t="shared" si="11"/>
        <v>16</v>
      </c>
    </row>
    <row r="81" spans="1:40">
      <c r="A81" s="41" t="s">
        <v>133</v>
      </c>
      <c r="B81" s="73">
        <f t="shared" si="3"/>
        <v>19878</v>
      </c>
      <c r="C81" s="96">
        <f t="shared" si="4"/>
        <v>15680</v>
      </c>
      <c r="D81" s="58">
        <f t="shared" si="10"/>
        <v>1940</v>
      </c>
      <c r="E81" s="58">
        <f t="shared" si="10"/>
        <v>2258</v>
      </c>
      <c r="F81" s="74">
        <f t="shared" si="5"/>
        <v>47129.893800000005</v>
      </c>
      <c r="G81" s="237">
        <f t="shared" si="6"/>
        <v>47022.912300000004</v>
      </c>
      <c r="H81" s="75">
        <f t="shared" si="7"/>
        <v>106.98150000000001</v>
      </c>
      <c r="I81" s="76">
        <f t="shared" si="8"/>
        <v>2.6747953348467655</v>
      </c>
      <c r="J81" s="77">
        <f t="shared" si="9"/>
        <v>13.777777777777775</v>
      </c>
      <c r="K81" s="61"/>
      <c r="L81" s="77"/>
      <c r="M81" s="73"/>
      <c r="N81" s="58"/>
      <c r="O81" s="58"/>
      <c r="P81" s="42" t="s">
        <v>136</v>
      </c>
      <c r="Q81" s="74">
        <f t="shared" si="11"/>
        <v>7350</v>
      </c>
      <c r="R81" s="79">
        <f t="shared" si="11"/>
        <v>37457</v>
      </c>
      <c r="S81" s="58">
        <f t="shared" si="11"/>
        <v>15</v>
      </c>
      <c r="T81" s="74">
        <f t="shared" si="11"/>
        <v>19475</v>
      </c>
      <c r="U81" s="79">
        <f t="shared" si="11"/>
        <v>37370</v>
      </c>
      <c r="V81" s="58">
        <f t="shared" si="11"/>
        <v>16</v>
      </c>
      <c r="W81" s="74">
        <f t="shared" si="11"/>
        <v>0</v>
      </c>
      <c r="X81" s="81">
        <f t="shared" si="11"/>
        <v>0</v>
      </c>
      <c r="Y81" s="63">
        <f t="shared" si="11"/>
        <v>0</v>
      </c>
      <c r="Z81" s="74">
        <f t="shared" si="11"/>
        <v>19475</v>
      </c>
      <c r="AA81" s="81">
        <f t="shared" si="11"/>
        <v>37370</v>
      </c>
      <c r="AB81" s="83">
        <f t="shared" si="11"/>
        <v>16</v>
      </c>
    </row>
    <row r="82" spans="1:40">
      <c r="A82" s="42" t="s">
        <v>136</v>
      </c>
      <c r="B82" s="80">
        <f t="shared" si="3"/>
        <v>15802</v>
      </c>
      <c r="C82" s="63">
        <f t="shared" si="4"/>
        <v>12967</v>
      </c>
      <c r="D82" s="63">
        <f t="shared" si="10"/>
        <v>1334</v>
      </c>
      <c r="E82" s="63">
        <f t="shared" si="10"/>
        <v>1501</v>
      </c>
      <c r="F82" s="82">
        <f t="shared" si="5"/>
        <v>46239.749100000001</v>
      </c>
      <c r="G82" s="84">
        <f t="shared" si="6"/>
        <v>46214.249400000001</v>
      </c>
      <c r="H82" s="84">
        <f t="shared" si="7"/>
        <v>25.499700000000001</v>
      </c>
      <c r="I82" s="85">
        <f t="shared" si="8"/>
        <v>3.2333227816236629</v>
      </c>
      <c r="J82" s="86">
        <f t="shared" si="9"/>
        <v>27.333333333333336</v>
      </c>
      <c r="K82" s="66"/>
      <c r="L82" s="245"/>
      <c r="M82" s="73"/>
      <c r="N82" s="96"/>
      <c r="O82" s="96"/>
    </row>
    <row r="84" spans="1:40">
      <c r="A84" s="38"/>
      <c r="B84" s="38"/>
      <c r="C84" s="39"/>
      <c r="D84" s="39"/>
      <c r="E84" s="39" t="s">
        <v>139</v>
      </c>
      <c r="F84" s="39"/>
      <c r="G84" s="39"/>
      <c r="H84" s="39"/>
      <c r="I84" s="39"/>
      <c r="J84" s="39"/>
      <c r="K84" s="39"/>
      <c r="L84" s="40"/>
      <c r="M84" s="243" t="s">
        <v>318</v>
      </c>
      <c r="P84" s="38"/>
      <c r="Q84" s="38"/>
      <c r="R84" s="39"/>
      <c r="S84" s="39"/>
      <c r="T84" s="39" t="s">
        <v>140</v>
      </c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39"/>
      <c r="AI84" s="39"/>
      <c r="AJ84" s="39"/>
      <c r="AK84" s="39"/>
      <c r="AL84" s="39"/>
      <c r="AM84" s="39"/>
      <c r="AN84" s="40"/>
    </row>
    <row r="85" spans="1:40">
      <c r="A85" s="41"/>
      <c r="B85" s="42"/>
      <c r="C85" s="43"/>
      <c r="D85" s="43"/>
      <c r="E85" s="43"/>
      <c r="F85" s="43"/>
      <c r="G85" s="43"/>
      <c r="H85" s="43"/>
      <c r="I85" s="43"/>
      <c r="J85" s="43"/>
      <c r="K85" s="246" t="s">
        <v>319</v>
      </c>
      <c r="L85" s="44"/>
      <c r="M85" s="243" t="s">
        <v>320</v>
      </c>
      <c r="P85" s="41"/>
      <c r="Q85" s="42"/>
      <c r="R85" s="43"/>
      <c r="S85" s="43"/>
      <c r="T85" s="43"/>
      <c r="U85" s="43"/>
      <c r="V85" s="43"/>
      <c r="W85" s="43"/>
      <c r="X85" s="43"/>
      <c r="Y85" s="43"/>
      <c r="Z85" s="43"/>
      <c r="AA85" s="43"/>
      <c r="AB85" s="43"/>
      <c r="AC85" s="43"/>
      <c r="AD85" s="43"/>
      <c r="AE85" s="43"/>
      <c r="AF85" s="43"/>
      <c r="AG85" s="43"/>
      <c r="AH85" s="43"/>
      <c r="AI85" s="43"/>
      <c r="AJ85" s="43"/>
      <c r="AK85" s="43"/>
      <c r="AL85" s="43"/>
      <c r="AM85" s="43"/>
      <c r="AN85" s="44"/>
    </row>
    <row r="86" spans="1:40">
      <c r="A86" s="41"/>
      <c r="B86" s="41" t="s">
        <v>141</v>
      </c>
      <c r="C86" s="119"/>
      <c r="D86" s="38" t="s">
        <v>300</v>
      </c>
      <c r="E86" s="119"/>
      <c r="G86" s="48" t="s">
        <v>292</v>
      </c>
      <c r="H86" s="87"/>
      <c r="K86" s="40"/>
      <c r="L86" s="229" t="s">
        <v>301</v>
      </c>
      <c r="P86" s="41"/>
      <c r="Q86" s="41"/>
      <c r="S86" t="s">
        <v>143</v>
      </c>
      <c r="W86" s="41"/>
      <c r="X86" t="s">
        <v>144</v>
      </c>
      <c r="AC86" s="41"/>
      <c r="AD86" t="s">
        <v>145</v>
      </c>
      <c r="AI86" s="41"/>
      <c r="AJ86" t="s">
        <v>146</v>
      </c>
      <c r="AN86" s="45"/>
    </row>
    <row r="87" spans="1:40">
      <c r="A87" s="41" t="s">
        <v>76</v>
      </c>
      <c r="B87" s="48" t="s">
        <v>5</v>
      </c>
      <c r="C87" s="46" t="s">
        <v>82</v>
      </c>
      <c r="D87" s="48" t="s">
        <v>4</v>
      </c>
      <c r="E87" s="222" t="s">
        <v>6</v>
      </c>
      <c r="F87" s="46" t="s">
        <v>7</v>
      </c>
      <c r="G87" s="48" t="s">
        <v>302</v>
      </c>
      <c r="H87" s="88" t="s">
        <v>148</v>
      </c>
      <c r="I87" s="89" t="s">
        <v>149</v>
      </c>
      <c r="J87" s="89" t="s">
        <v>150</v>
      </c>
      <c r="K87" s="90" t="s">
        <v>151</v>
      </c>
      <c r="L87" s="90" t="s">
        <v>302</v>
      </c>
      <c r="M87" s="89" t="s">
        <v>321</v>
      </c>
      <c r="N87" s="89" t="s">
        <v>322</v>
      </c>
      <c r="P87" s="41" t="s">
        <v>3</v>
      </c>
      <c r="Q87" s="41"/>
      <c r="R87" t="s">
        <v>152</v>
      </c>
      <c r="T87" s="41"/>
      <c r="U87" t="s">
        <v>153</v>
      </c>
      <c r="W87" s="41"/>
      <c r="X87" t="s">
        <v>152</v>
      </c>
      <c r="Z87" s="41"/>
      <c r="AA87" t="s">
        <v>153</v>
      </c>
      <c r="AC87" s="41"/>
      <c r="AD87" t="s">
        <v>152</v>
      </c>
      <c r="AF87" s="41"/>
      <c r="AG87" t="s">
        <v>153</v>
      </c>
      <c r="AI87" s="41"/>
      <c r="AJ87" t="s">
        <v>152</v>
      </c>
      <c r="AL87" s="41"/>
      <c r="AM87" t="s">
        <v>153</v>
      </c>
      <c r="AN87" s="45"/>
    </row>
    <row r="88" spans="1:40">
      <c r="A88" s="42"/>
      <c r="B88" s="49" t="s">
        <v>154</v>
      </c>
      <c r="C88" s="50" t="s">
        <v>154</v>
      </c>
      <c r="D88" s="49" t="s">
        <v>154</v>
      </c>
      <c r="E88" s="50" t="s">
        <v>154</v>
      </c>
      <c r="F88" s="50" t="s">
        <v>154</v>
      </c>
      <c r="G88" s="49" t="s">
        <v>155</v>
      </c>
      <c r="H88" s="91"/>
      <c r="I88" s="50" t="s">
        <v>11</v>
      </c>
      <c r="J88" s="50" t="s">
        <v>11</v>
      </c>
      <c r="K88" s="51" t="s">
        <v>11</v>
      </c>
      <c r="L88" s="230" t="s">
        <v>22</v>
      </c>
      <c r="M88" s="89" t="s">
        <v>22</v>
      </c>
      <c r="N88" s="89" t="s">
        <v>323</v>
      </c>
      <c r="P88" s="42"/>
      <c r="Q88" s="49" t="s">
        <v>84</v>
      </c>
      <c r="R88" s="50" t="s">
        <v>75</v>
      </c>
      <c r="S88" s="50" t="s">
        <v>76</v>
      </c>
      <c r="T88" s="49" t="s">
        <v>84</v>
      </c>
      <c r="U88" s="50" t="s">
        <v>75</v>
      </c>
      <c r="V88" s="50" t="s">
        <v>76</v>
      </c>
      <c r="W88" s="49" t="s">
        <v>28</v>
      </c>
      <c r="X88" s="50" t="s">
        <v>75</v>
      </c>
      <c r="Y88" s="50" t="s">
        <v>76</v>
      </c>
      <c r="Z88" s="49" t="s">
        <v>28</v>
      </c>
      <c r="AA88" s="50" t="s">
        <v>75</v>
      </c>
      <c r="AB88" s="50" t="s">
        <v>76</v>
      </c>
      <c r="AC88" s="49" t="s">
        <v>29</v>
      </c>
      <c r="AD88" s="50" t="s">
        <v>75</v>
      </c>
      <c r="AE88" s="50" t="s">
        <v>76</v>
      </c>
      <c r="AF88" s="49" t="s">
        <v>29</v>
      </c>
      <c r="AG88" s="50" t="s">
        <v>75</v>
      </c>
      <c r="AH88" s="50" t="s">
        <v>76</v>
      </c>
      <c r="AI88" s="49" t="s">
        <v>156</v>
      </c>
      <c r="AJ88" s="50" t="s">
        <v>75</v>
      </c>
      <c r="AK88" s="50" t="s">
        <v>76</v>
      </c>
      <c r="AL88" s="49" t="s">
        <v>156</v>
      </c>
      <c r="AM88" s="50" t="s">
        <v>75</v>
      </c>
      <c r="AN88" s="51" t="s">
        <v>76</v>
      </c>
    </row>
    <row r="89" spans="1:40">
      <c r="A89" s="41" t="s">
        <v>157</v>
      </c>
      <c r="B89" s="73">
        <f>B173-C89</f>
        <v>1897</v>
      </c>
      <c r="C89" s="96">
        <f>C173</f>
        <v>237</v>
      </c>
      <c r="D89" s="74">
        <f>D173*0.2931</f>
        <v>7552.3077000000003</v>
      </c>
      <c r="E89" s="237">
        <f>D89-F89</f>
        <v>5889.2583000000004</v>
      </c>
      <c r="F89" s="75">
        <f>F173*0.2931</f>
        <v>1663.0494000000001</v>
      </c>
      <c r="G89" s="92">
        <f t="shared" ref="G89:H104" si="12">G173</f>
        <v>9.4000000000000004E-3</v>
      </c>
      <c r="H89" s="93">
        <f t="shared" si="12"/>
        <v>3.5390382849109656</v>
      </c>
      <c r="I89" s="247">
        <f t="shared" ref="I89:J104" si="13">(I173-32)/180*100</f>
        <v>17.777777777777779</v>
      </c>
      <c r="J89" s="247">
        <f t="shared" si="13"/>
        <v>23.833333333333336</v>
      </c>
      <c r="K89" s="247">
        <v>17.34</v>
      </c>
      <c r="L89" s="248">
        <f>L173</f>
        <v>1.14E-2</v>
      </c>
      <c r="M89" s="117">
        <f>M173</f>
        <v>9.7000000000000003E-3</v>
      </c>
      <c r="N89">
        <f>N173*(14.696/29.921)*(6894.8/1)</f>
        <v>101254.86534273588</v>
      </c>
      <c r="P89" s="41" t="s">
        <v>89</v>
      </c>
      <c r="Q89" s="76">
        <f t="shared" ref="Q89:AN99" si="14">Q173</f>
        <v>3.8690000000000002</v>
      </c>
      <c r="R89" s="79">
        <f t="shared" si="14"/>
        <v>37376</v>
      </c>
      <c r="S89" s="75">
        <f t="shared" si="14"/>
        <v>16</v>
      </c>
      <c r="T89" s="76">
        <f t="shared" si="14"/>
        <v>2.798</v>
      </c>
      <c r="U89" s="79">
        <f t="shared" si="14"/>
        <v>37591</v>
      </c>
      <c r="V89" s="75">
        <f t="shared" si="14"/>
        <v>14</v>
      </c>
      <c r="W89" s="60">
        <f t="shared" si="14"/>
        <v>25.11</v>
      </c>
      <c r="X89" s="79">
        <f t="shared" si="14"/>
        <v>37368</v>
      </c>
      <c r="Y89" s="75">
        <f t="shared" si="14"/>
        <v>15</v>
      </c>
      <c r="Z89" s="60">
        <f t="shared" si="14"/>
        <v>8.89</v>
      </c>
      <c r="AA89" s="79">
        <f t="shared" si="14"/>
        <v>36897</v>
      </c>
      <c r="AB89" s="75">
        <f t="shared" si="14"/>
        <v>6</v>
      </c>
      <c r="AC89" s="92">
        <f t="shared" si="14"/>
        <v>1.38E-2</v>
      </c>
      <c r="AD89" s="79">
        <f t="shared" si="14"/>
        <v>37211</v>
      </c>
      <c r="AE89" s="75">
        <f t="shared" si="14"/>
        <v>16</v>
      </c>
      <c r="AF89" s="92">
        <f t="shared" si="14"/>
        <v>1.6999999999999999E-3</v>
      </c>
      <c r="AG89" s="79">
        <f t="shared" si="14"/>
        <v>36895</v>
      </c>
      <c r="AH89" s="75">
        <f t="shared" si="14"/>
        <v>24</v>
      </c>
      <c r="AI89" s="60">
        <f t="shared" si="14"/>
        <v>69.349999999999994</v>
      </c>
      <c r="AJ89" s="79">
        <f t="shared" si="14"/>
        <v>37576</v>
      </c>
      <c r="AK89" s="75">
        <f t="shared" si="14"/>
        <v>16</v>
      </c>
      <c r="AL89" s="60">
        <f t="shared" si="14"/>
        <v>11.97</v>
      </c>
      <c r="AM89" s="79">
        <f t="shared" si="14"/>
        <v>37566</v>
      </c>
      <c r="AN89" s="75">
        <f t="shared" si="14"/>
        <v>4</v>
      </c>
    </row>
    <row r="90" spans="1:40">
      <c r="A90" s="41" t="s">
        <v>164</v>
      </c>
      <c r="B90" s="73">
        <f t="shared" ref="B90:B112" si="15">B174-C90</f>
        <v>1941</v>
      </c>
      <c r="C90" s="96">
        <f t="shared" ref="C90:C112" si="16">C174</f>
        <v>240</v>
      </c>
      <c r="D90" s="74">
        <f t="shared" ref="D90:D112" si="17">D174*0.2931</f>
        <v>7630.2723000000005</v>
      </c>
      <c r="E90" s="237">
        <f t="shared" ref="E90:E112" si="18">D90-F90</f>
        <v>6069.8079000000007</v>
      </c>
      <c r="F90" s="75">
        <f t="shared" ref="F90:F112" si="19">F174*0.2931</f>
        <v>1560.4644000000001</v>
      </c>
      <c r="G90" s="92">
        <f t="shared" si="12"/>
        <v>9.2999999999999992E-3</v>
      </c>
      <c r="H90" s="93">
        <f t="shared" si="12"/>
        <v>3.4985200825309493</v>
      </c>
      <c r="I90" s="247">
        <f t="shared" si="13"/>
        <v>18.333333333333332</v>
      </c>
      <c r="J90" s="247">
        <f t="shared" si="13"/>
        <v>23.944444444444439</v>
      </c>
      <c r="K90" s="247">
        <v>17.29</v>
      </c>
      <c r="L90" s="250">
        <f>L174</f>
        <v>1.12E-2</v>
      </c>
      <c r="M90" s="117">
        <f>M174</f>
        <v>9.5999999999999992E-3</v>
      </c>
      <c r="N90">
        <f t="shared" ref="N90:N112" si="20">N174*(14.696/29.921)*(6894.8/1)</f>
        <v>101254.86534273588</v>
      </c>
      <c r="P90" s="41" t="s">
        <v>94</v>
      </c>
      <c r="Q90" s="76">
        <f t="shared" si="14"/>
        <v>4.141</v>
      </c>
      <c r="R90" s="79">
        <f t="shared" si="14"/>
        <v>37376</v>
      </c>
      <c r="S90" s="75">
        <f t="shared" si="14"/>
        <v>16</v>
      </c>
      <c r="T90" s="76">
        <f t="shared" si="14"/>
        <v>2.85</v>
      </c>
      <c r="U90" s="79">
        <f t="shared" si="14"/>
        <v>37591</v>
      </c>
      <c r="V90" s="75">
        <f t="shared" si="14"/>
        <v>14</v>
      </c>
      <c r="W90" s="60">
        <f t="shared" si="14"/>
        <v>26.89</v>
      </c>
      <c r="X90" s="79">
        <f t="shared" si="14"/>
        <v>38188</v>
      </c>
      <c r="Y90" s="75">
        <f t="shared" si="14"/>
        <v>16</v>
      </c>
      <c r="Z90" s="60">
        <f t="shared" si="14"/>
        <v>8.89</v>
      </c>
      <c r="AA90" s="79">
        <f t="shared" si="14"/>
        <v>36897</v>
      </c>
      <c r="AB90" s="75">
        <f t="shared" si="14"/>
        <v>6</v>
      </c>
      <c r="AC90" s="92">
        <f t="shared" si="14"/>
        <v>1.8800000000000001E-2</v>
      </c>
      <c r="AD90" s="79">
        <f t="shared" si="14"/>
        <v>37544</v>
      </c>
      <c r="AE90" s="75">
        <f t="shared" si="14"/>
        <v>9</v>
      </c>
      <c r="AF90" s="92">
        <f t="shared" si="14"/>
        <v>1.6999999999999999E-3</v>
      </c>
      <c r="AG90" s="79">
        <f t="shared" si="14"/>
        <v>36895</v>
      </c>
      <c r="AH90" s="75">
        <f t="shared" si="14"/>
        <v>24</v>
      </c>
      <c r="AI90" s="60">
        <f t="shared" si="14"/>
        <v>100.18</v>
      </c>
      <c r="AJ90" s="79">
        <f t="shared" si="14"/>
        <v>37544</v>
      </c>
      <c r="AK90" s="75">
        <f t="shared" si="14"/>
        <v>9</v>
      </c>
      <c r="AL90" s="60">
        <f t="shared" si="14"/>
        <v>11.97</v>
      </c>
      <c r="AM90" s="79">
        <f t="shared" si="14"/>
        <v>37566</v>
      </c>
      <c r="AN90" s="75">
        <f t="shared" si="14"/>
        <v>4</v>
      </c>
    </row>
    <row r="91" spans="1:40">
      <c r="A91" s="41" t="s">
        <v>167</v>
      </c>
      <c r="B91" s="73">
        <f t="shared" si="15"/>
        <v>1897</v>
      </c>
      <c r="C91" s="96">
        <f t="shared" si="16"/>
        <v>237</v>
      </c>
      <c r="D91" s="74">
        <f t="shared" si="17"/>
        <v>7550.2560000000003</v>
      </c>
      <c r="E91" s="237">
        <f t="shared" si="18"/>
        <v>5881.3446000000004</v>
      </c>
      <c r="F91" s="75">
        <f t="shared" si="19"/>
        <v>1668.9114000000002</v>
      </c>
      <c r="G91" s="92">
        <f t="shared" si="12"/>
        <v>9.4000000000000004E-3</v>
      </c>
      <c r="H91" s="93">
        <f t="shared" si="12"/>
        <v>3.5380768509840674</v>
      </c>
      <c r="I91" s="247">
        <f t="shared" si="13"/>
        <v>17.777777777777779</v>
      </c>
      <c r="J91" s="247">
        <f t="shared" si="13"/>
        <v>23.833333333333336</v>
      </c>
      <c r="K91" s="247">
        <v>17.34</v>
      </c>
      <c r="L91" s="250">
        <f t="shared" ref="L91:L112" si="21">L175</f>
        <v>1.14E-2</v>
      </c>
      <c r="M91" s="117">
        <f t="shared" ref="M91:M100" si="22">M175</f>
        <v>9.7000000000000003E-3</v>
      </c>
      <c r="N91">
        <f t="shared" si="20"/>
        <v>101593.51037732697</v>
      </c>
      <c r="P91" s="41" t="s">
        <v>96</v>
      </c>
      <c r="Q91" s="76">
        <f t="shared" si="14"/>
        <v>5.1429999999999998</v>
      </c>
      <c r="R91" s="79">
        <f t="shared" si="14"/>
        <v>37531</v>
      </c>
      <c r="S91" s="75">
        <f t="shared" si="14"/>
        <v>9</v>
      </c>
      <c r="T91" s="76">
        <f t="shared" si="14"/>
        <v>2.8010000000000002</v>
      </c>
      <c r="U91" s="79">
        <f t="shared" si="14"/>
        <v>37591</v>
      </c>
      <c r="V91" s="75">
        <f t="shared" si="14"/>
        <v>14</v>
      </c>
      <c r="W91" s="60">
        <f t="shared" si="14"/>
        <v>31.61</v>
      </c>
      <c r="X91" s="79">
        <f t="shared" si="14"/>
        <v>37810</v>
      </c>
      <c r="Y91" s="75">
        <f t="shared" si="14"/>
        <v>16</v>
      </c>
      <c r="Z91" s="60">
        <f t="shared" si="14"/>
        <v>10.83</v>
      </c>
      <c r="AA91" s="79">
        <f t="shared" si="14"/>
        <v>36897</v>
      </c>
      <c r="AB91" s="75">
        <f t="shared" si="14"/>
        <v>7</v>
      </c>
      <c r="AC91" s="92">
        <f t="shared" si="14"/>
        <v>1.77E-2</v>
      </c>
      <c r="AD91" s="79">
        <f t="shared" si="14"/>
        <v>37447</v>
      </c>
      <c r="AE91" s="75">
        <f t="shared" si="14"/>
        <v>12</v>
      </c>
      <c r="AF91" s="92">
        <f t="shared" si="14"/>
        <v>1.6999999999999999E-3</v>
      </c>
      <c r="AG91" s="79">
        <f t="shared" si="14"/>
        <v>36895</v>
      </c>
      <c r="AH91" s="75">
        <f t="shared" si="14"/>
        <v>24</v>
      </c>
      <c r="AI91" s="60">
        <f t="shared" si="14"/>
        <v>83.41</v>
      </c>
      <c r="AJ91" s="79">
        <f t="shared" si="14"/>
        <v>38262</v>
      </c>
      <c r="AK91" s="75">
        <f t="shared" si="14"/>
        <v>9</v>
      </c>
      <c r="AL91" s="60">
        <f t="shared" si="14"/>
        <v>11.97</v>
      </c>
      <c r="AM91" s="79">
        <f t="shared" si="14"/>
        <v>37566</v>
      </c>
      <c r="AN91" s="75">
        <f t="shared" si="14"/>
        <v>4</v>
      </c>
    </row>
    <row r="92" spans="1:40">
      <c r="A92" s="41" t="s">
        <v>169</v>
      </c>
      <c r="B92" s="73">
        <f t="shared" si="15"/>
        <v>1891</v>
      </c>
      <c r="C92" s="96">
        <f t="shared" si="16"/>
        <v>237</v>
      </c>
      <c r="D92" s="74">
        <f t="shared" si="17"/>
        <v>7533.8424000000005</v>
      </c>
      <c r="E92" s="237">
        <f t="shared" si="18"/>
        <v>5878.1205</v>
      </c>
      <c r="F92" s="75">
        <f t="shared" si="19"/>
        <v>1655.7219000000002</v>
      </c>
      <c r="G92" s="92">
        <f t="shared" si="12"/>
        <v>9.4000000000000004E-3</v>
      </c>
      <c r="H92" s="93">
        <f t="shared" si="12"/>
        <v>3.5403394736842109</v>
      </c>
      <c r="I92" s="247">
        <f t="shared" si="13"/>
        <v>17.777777777777779</v>
      </c>
      <c r="J92" s="247">
        <f t="shared" si="13"/>
        <v>23.833333333333336</v>
      </c>
      <c r="K92" s="247">
        <v>17.34</v>
      </c>
      <c r="L92" s="250">
        <f t="shared" si="21"/>
        <v>1.14E-2</v>
      </c>
      <c r="M92" s="117">
        <f t="shared" si="22"/>
        <v>9.7000000000000003E-3</v>
      </c>
      <c r="N92">
        <f t="shared" si="20"/>
        <v>101593.51037732697</v>
      </c>
      <c r="P92" s="41" t="s">
        <v>100</v>
      </c>
      <c r="Q92" s="76">
        <f t="shared" si="14"/>
        <v>4.109</v>
      </c>
      <c r="R92" s="79">
        <f t="shared" si="14"/>
        <v>37789</v>
      </c>
      <c r="S92" s="75">
        <f t="shared" si="14"/>
        <v>16</v>
      </c>
      <c r="T92" s="76">
        <f t="shared" si="14"/>
        <v>2.798</v>
      </c>
      <c r="U92" s="79">
        <f t="shared" si="14"/>
        <v>37591</v>
      </c>
      <c r="V92" s="75">
        <f t="shared" si="14"/>
        <v>14</v>
      </c>
      <c r="W92" s="60">
        <f t="shared" si="14"/>
        <v>31.72</v>
      </c>
      <c r="X92" s="79">
        <f t="shared" si="14"/>
        <v>38176</v>
      </c>
      <c r="Y92" s="75">
        <f t="shared" si="14"/>
        <v>16</v>
      </c>
      <c r="Z92" s="60">
        <f t="shared" si="14"/>
        <v>8.89</v>
      </c>
      <c r="AA92" s="79">
        <f t="shared" si="14"/>
        <v>36897</v>
      </c>
      <c r="AB92" s="75">
        <f t="shared" si="14"/>
        <v>6</v>
      </c>
      <c r="AC92" s="92">
        <f t="shared" si="14"/>
        <v>1.78E-2</v>
      </c>
      <c r="AD92" s="79">
        <f t="shared" si="14"/>
        <v>37896</v>
      </c>
      <c r="AE92" s="75">
        <f t="shared" si="14"/>
        <v>9</v>
      </c>
      <c r="AF92" s="92">
        <f t="shared" si="14"/>
        <v>1.6999999999999999E-3</v>
      </c>
      <c r="AG92" s="79">
        <f t="shared" si="14"/>
        <v>36895</v>
      </c>
      <c r="AH92" s="75">
        <f t="shared" si="14"/>
        <v>24</v>
      </c>
      <c r="AI92" s="60">
        <f t="shared" si="14"/>
        <v>78.459999999999994</v>
      </c>
      <c r="AJ92" s="79">
        <f t="shared" si="14"/>
        <v>38262</v>
      </c>
      <c r="AK92" s="75">
        <f t="shared" si="14"/>
        <v>9</v>
      </c>
      <c r="AL92" s="60">
        <f t="shared" si="14"/>
        <v>11.97</v>
      </c>
      <c r="AM92" s="79">
        <f t="shared" si="14"/>
        <v>37566</v>
      </c>
      <c r="AN92" s="75">
        <f t="shared" si="14"/>
        <v>4</v>
      </c>
    </row>
    <row r="93" spans="1:40">
      <c r="A93" s="41" t="s">
        <v>171</v>
      </c>
      <c r="B93" s="73">
        <f t="shared" si="15"/>
        <v>1697</v>
      </c>
      <c r="C93" s="96">
        <f t="shared" si="16"/>
        <v>215</v>
      </c>
      <c r="D93" s="74">
        <f t="shared" si="17"/>
        <v>6797.868300000001</v>
      </c>
      <c r="E93" s="237">
        <f t="shared" si="18"/>
        <v>5675.2953000000007</v>
      </c>
      <c r="F93" s="75">
        <f t="shared" si="19"/>
        <v>1122.5730000000001</v>
      </c>
      <c r="G93" s="92">
        <f t="shared" si="12"/>
        <v>8.8999999999999999E-3</v>
      </c>
      <c r="H93" s="93">
        <f t="shared" si="12"/>
        <v>3.5553704497907956</v>
      </c>
      <c r="I93" s="247">
        <f t="shared" si="13"/>
        <v>17.222222222222221</v>
      </c>
      <c r="J93" s="247">
        <f t="shared" si="13"/>
        <v>23.777777777777775</v>
      </c>
      <c r="K93" s="247">
        <v>16.850000000000001</v>
      </c>
      <c r="L93" s="250">
        <f t="shared" si="21"/>
        <v>1.03E-2</v>
      </c>
      <c r="M93" s="117">
        <f t="shared" si="22"/>
        <v>9.1000000000000004E-3</v>
      </c>
      <c r="N93">
        <f t="shared" si="20"/>
        <v>101593.51037732697</v>
      </c>
      <c r="P93" s="41" t="s">
        <v>287</v>
      </c>
      <c r="Q93" s="76">
        <f t="shared" si="14"/>
        <v>4.6210000000000004</v>
      </c>
      <c r="R93" s="79">
        <f t="shared" si="14"/>
        <v>37531</v>
      </c>
      <c r="S93" s="75">
        <f t="shared" si="14"/>
        <v>9</v>
      </c>
      <c r="T93" s="76">
        <f t="shared" si="14"/>
        <v>2.798</v>
      </c>
      <c r="U93" s="79">
        <f t="shared" si="14"/>
        <v>37591</v>
      </c>
      <c r="V93" s="75">
        <f t="shared" si="14"/>
        <v>14</v>
      </c>
      <c r="W93" s="60">
        <f t="shared" si="14"/>
        <v>31.61</v>
      </c>
      <c r="X93" s="79">
        <f t="shared" si="14"/>
        <v>37810</v>
      </c>
      <c r="Y93" s="75">
        <f t="shared" si="14"/>
        <v>16</v>
      </c>
      <c r="Z93" s="60">
        <f t="shared" si="14"/>
        <v>8.89</v>
      </c>
      <c r="AA93" s="79">
        <f t="shared" si="14"/>
        <v>36897</v>
      </c>
      <c r="AB93" s="75">
        <f t="shared" si="14"/>
        <v>6</v>
      </c>
      <c r="AC93" s="92">
        <f t="shared" si="14"/>
        <v>1.77E-2</v>
      </c>
      <c r="AD93" s="79">
        <f t="shared" si="14"/>
        <v>37447</v>
      </c>
      <c r="AE93" s="75">
        <f t="shared" si="14"/>
        <v>12</v>
      </c>
      <c r="AF93" s="92">
        <f t="shared" si="14"/>
        <v>1.6999999999999999E-3</v>
      </c>
      <c r="AG93" s="79">
        <f t="shared" si="14"/>
        <v>36895</v>
      </c>
      <c r="AH93" s="75">
        <f t="shared" si="14"/>
        <v>24</v>
      </c>
      <c r="AI93" s="60">
        <f t="shared" si="14"/>
        <v>81.37</v>
      </c>
      <c r="AJ93" s="79">
        <f t="shared" si="14"/>
        <v>38248</v>
      </c>
      <c r="AK93" s="75">
        <f t="shared" si="14"/>
        <v>9</v>
      </c>
      <c r="AL93" s="60">
        <f t="shared" si="14"/>
        <v>11.97</v>
      </c>
      <c r="AM93" s="79">
        <f t="shared" si="14"/>
        <v>37566</v>
      </c>
      <c r="AN93" s="75">
        <f t="shared" si="14"/>
        <v>4</v>
      </c>
    </row>
    <row r="94" spans="1:40">
      <c r="A94" s="41" t="s">
        <v>172</v>
      </c>
      <c r="B94" s="73">
        <f t="shared" si="15"/>
        <v>2126</v>
      </c>
      <c r="C94" s="96">
        <f t="shared" si="16"/>
        <v>259</v>
      </c>
      <c r="D94" s="74">
        <f t="shared" si="17"/>
        <v>8136.1629000000012</v>
      </c>
      <c r="E94" s="237">
        <f t="shared" si="18"/>
        <v>6438.5277000000006</v>
      </c>
      <c r="F94" s="75">
        <f t="shared" si="19"/>
        <v>1697.6352000000002</v>
      </c>
      <c r="G94" s="92">
        <f t="shared" si="12"/>
        <v>9.1999999999999998E-3</v>
      </c>
      <c r="H94" s="93">
        <f t="shared" si="12"/>
        <v>3.4113890566037739</v>
      </c>
      <c r="I94" s="247">
        <f t="shared" si="13"/>
        <v>19.444444444444446</v>
      </c>
      <c r="J94" s="247">
        <f t="shared" si="13"/>
        <v>24.111111111111114</v>
      </c>
      <c r="K94" s="247">
        <v>17.3</v>
      </c>
      <c r="L94" s="250">
        <f t="shared" si="21"/>
        <v>1.1299999999999999E-2</v>
      </c>
      <c r="M94" s="117">
        <f t="shared" si="22"/>
        <v>9.4999999999999998E-3</v>
      </c>
      <c r="N94">
        <f t="shared" si="20"/>
        <v>101593.51037732697</v>
      </c>
      <c r="P94" s="41" t="s">
        <v>103</v>
      </c>
      <c r="Q94" s="76">
        <f t="shared" si="14"/>
        <v>3.8889999999999998</v>
      </c>
      <c r="R94" s="79">
        <f t="shared" si="14"/>
        <v>37738</v>
      </c>
      <c r="S94" s="75">
        <f t="shared" si="14"/>
        <v>5</v>
      </c>
      <c r="T94" s="76">
        <f t="shared" si="14"/>
        <v>2.798</v>
      </c>
      <c r="U94" s="79">
        <f t="shared" si="14"/>
        <v>38322</v>
      </c>
      <c r="V94" s="75">
        <f t="shared" si="14"/>
        <v>14</v>
      </c>
      <c r="W94" s="60">
        <f t="shared" si="14"/>
        <v>34.94</v>
      </c>
      <c r="X94" s="79">
        <f t="shared" si="14"/>
        <v>37795</v>
      </c>
      <c r="Y94" s="75">
        <f t="shared" si="14"/>
        <v>24</v>
      </c>
      <c r="Z94" s="60">
        <f t="shared" si="14"/>
        <v>8.89</v>
      </c>
      <c r="AA94" s="79">
        <f t="shared" si="14"/>
        <v>36897</v>
      </c>
      <c r="AB94" s="75">
        <f t="shared" si="14"/>
        <v>6</v>
      </c>
      <c r="AC94" s="92">
        <f t="shared" si="14"/>
        <v>1.9900000000000001E-2</v>
      </c>
      <c r="AD94" s="79">
        <f t="shared" si="14"/>
        <v>37470</v>
      </c>
      <c r="AE94" s="75">
        <f t="shared" si="14"/>
        <v>22</v>
      </c>
      <c r="AF94" s="92">
        <f t="shared" si="14"/>
        <v>1.6999999999999999E-3</v>
      </c>
      <c r="AG94" s="79">
        <f t="shared" si="14"/>
        <v>36895</v>
      </c>
      <c r="AH94" s="75">
        <f t="shared" si="14"/>
        <v>24</v>
      </c>
      <c r="AI94" s="60">
        <f t="shared" si="14"/>
        <v>81.12</v>
      </c>
      <c r="AJ94" s="79">
        <f t="shared" si="14"/>
        <v>37840</v>
      </c>
      <c r="AK94" s="75">
        <f t="shared" si="14"/>
        <v>21</v>
      </c>
      <c r="AL94" s="60">
        <f t="shared" si="14"/>
        <v>11.97</v>
      </c>
      <c r="AM94" s="79">
        <f t="shared" si="14"/>
        <v>37566</v>
      </c>
      <c r="AN94" s="75">
        <f t="shared" si="14"/>
        <v>4</v>
      </c>
    </row>
    <row r="95" spans="1:40">
      <c r="A95" s="41" t="s">
        <v>174</v>
      </c>
      <c r="B95" s="73">
        <f t="shared" si="15"/>
        <v>3198</v>
      </c>
      <c r="C95" s="96">
        <f t="shared" si="16"/>
        <v>352</v>
      </c>
      <c r="D95" s="74">
        <f t="shared" si="17"/>
        <v>11075.955900000001</v>
      </c>
      <c r="E95" s="237">
        <f t="shared" si="18"/>
        <v>8342.2121999999999</v>
      </c>
      <c r="F95" s="75">
        <f t="shared" si="19"/>
        <v>2733.7437000000004</v>
      </c>
      <c r="G95" s="92">
        <f t="shared" si="12"/>
        <v>0.01</v>
      </c>
      <c r="H95" s="93">
        <f t="shared" si="12"/>
        <v>3.1199875774647889</v>
      </c>
      <c r="I95" s="247">
        <f t="shared" si="13"/>
        <v>25</v>
      </c>
      <c r="J95" s="247">
        <f t="shared" si="13"/>
        <v>24.944444444444446</v>
      </c>
      <c r="K95" s="247">
        <v>18.39</v>
      </c>
      <c r="L95" s="250">
        <f t="shared" si="21"/>
        <v>1.3299999999999999E-2</v>
      </c>
      <c r="M95" s="117">
        <f t="shared" si="22"/>
        <v>1.0500000000000001E-2</v>
      </c>
      <c r="N95">
        <f t="shared" si="20"/>
        <v>101593.51037732697</v>
      </c>
      <c r="P95" s="41" t="s">
        <v>106</v>
      </c>
      <c r="Q95" s="76">
        <f t="shared" si="14"/>
        <v>4.4279999999999999</v>
      </c>
      <c r="R95" s="79">
        <f t="shared" si="14"/>
        <v>37533</v>
      </c>
      <c r="S95" s="75">
        <f t="shared" si="14"/>
        <v>24</v>
      </c>
      <c r="T95" s="76">
        <f t="shared" si="14"/>
        <v>2.7989999999999999</v>
      </c>
      <c r="U95" s="79">
        <f t="shared" si="14"/>
        <v>37591</v>
      </c>
      <c r="V95" s="75">
        <f t="shared" si="14"/>
        <v>14</v>
      </c>
      <c r="W95" s="60">
        <f t="shared" si="14"/>
        <v>32.78</v>
      </c>
      <c r="X95" s="79">
        <f t="shared" si="14"/>
        <v>37457</v>
      </c>
      <c r="Y95" s="75">
        <f t="shared" si="14"/>
        <v>15</v>
      </c>
      <c r="Z95" s="60">
        <f t="shared" si="14"/>
        <v>8.89</v>
      </c>
      <c r="AA95" s="79">
        <f t="shared" si="14"/>
        <v>36897</v>
      </c>
      <c r="AB95" s="75">
        <f t="shared" si="14"/>
        <v>6</v>
      </c>
      <c r="AC95" s="92">
        <f t="shared" si="14"/>
        <v>1.38E-2</v>
      </c>
      <c r="AD95" s="79">
        <f t="shared" si="14"/>
        <v>37211</v>
      </c>
      <c r="AE95" s="75">
        <f t="shared" si="14"/>
        <v>16</v>
      </c>
      <c r="AF95" s="92">
        <f t="shared" si="14"/>
        <v>1.6999999999999999E-3</v>
      </c>
      <c r="AG95" s="79">
        <f t="shared" si="14"/>
        <v>36895</v>
      </c>
      <c r="AH95" s="75">
        <f t="shared" si="14"/>
        <v>24</v>
      </c>
      <c r="AI95" s="60">
        <f t="shared" si="14"/>
        <v>69.349999999999994</v>
      </c>
      <c r="AJ95" s="79">
        <f t="shared" si="14"/>
        <v>37576</v>
      </c>
      <c r="AK95" s="75">
        <f t="shared" si="14"/>
        <v>16</v>
      </c>
      <c r="AL95" s="60">
        <f t="shared" si="14"/>
        <v>11.97</v>
      </c>
      <c r="AM95" s="79">
        <f t="shared" si="14"/>
        <v>37566</v>
      </c>
      <c r="AN95" s="75">
        <f t="shared" si="14"/>
        <v>4</v>
      </c>
    </row>
    <row r="96" spans="1:40">
      <c r="A96" s="41" t="s">
        <v>176</v>
      </c>
      <c r="B96" s="73">
        <f t="shared" si="15"/>
        <v>3135</v>
      </c>
      <c r="C96" s="96">
        <f t="shared" si="16"/>
        <v>332</v>
      </c>
      <c r="D96" s="74">
        <f t="shared" si="17"/>
        <v>10290.741000000002</v>
      </c>
      <c r="E96" s="237">
        <f t="shared" si="18"/>
        <v>9069.9795000000013</v>
      </c>
      <c r="F96" s="75">
        <f t="shared" si="19"/>
        <v>1220.7615000000001</v>
      </c>
      <c r="G96" s="92">
        <f t="shared" si="12"/>
        <v>9.4000000000000004E-3</v>
      </c>
      <c r="H96" s="93">
        <f t="shared" si="12"/>
        <v>2.9681975771560434</v>
      </c>
      <c r="I96" s="247">
        <f t="shared" si="13"/>
        <v>27.222222222222221</v>
      </c>
      <c r="J96" s="247">
        <f t="shared" si="13"/>
        <v>25.277777777777779</v>
      </c>
      <c r="K96" s="247">
        <v>17.78</v>
      </c>
      <c r="L96" s="250">
        <f t="shared" si="21"/>
        <v>1.09E-2</v>
      </c>
      <c r="M96" s="117">
        <f t="shared" si="22"/>
        <v>9.5999999999999992E-3</v>
      </c>
      <c r="N96">
        <f t="shared" si="20"/>
        <v>101593.51037732697</v>
      </c>
      <c r="P96" s="41" t="s">
        <v>107</v>
      </c>
      <c r="Q96" s="76">
        <f t="shared" si="14"/>
        <v>4.0880000000000001</v>
      </c>
      <c r="R96" s="79">
        <f t="shared" si="14"/>
        <v>37789</v>
      </c>
      <c r="S96" s="75">
        <f t="shared" si="14"/>
        <v>16</v>
      </c>
      <c r="T96" s="76">
        <f t="shared" si="14"/>
        <v>2.734</v>
      </c>
      <c r="U96" s="79">
        <f t="shared" si="14"/>
        <v>37593</v>
      </c>
      <c r="V96" s="75">
        <f t="shared" si="14"/>
        <v>15</v>
      </c>
      <c r="W96" s="60">
        <f t="shared" si="14"/>
        <v>27.56</v>
      </c>
      <c r="X96" s="79">
        <f t="shared" si="14"/>
        <v>37880</v>
      </c>
      <c r="Y96" s="75">
        <f t="shared" si="14"/>
        <v>16</v>
      </c>
      <c r="Z96" s="60">
        <f t="shared" si="14"/>
        <v>8.89</v>
      </c>
      <c r="AA96" s="79">
        <f t="shared" si="14"/>
        <v>36897</v>
      </c>
      <c r="AB96" s="75">
        <f t="shared" si="14"/>
        <v>6</v>
      </c>
      <c r="AC96" s="92">
        <f t="shared" si="14"/>
        <v>1.7000000000000001E-2</v>
      </c>
      <c r="AD96" s="79">
        <f t="shared" si="14"/>
        <v>37351</v>
      </c>
      <c r="AE96" s="75">
        <f t="shared" si="14"/>
        <v>21</v>
      </c>
      <c r="AF96" s="92">
        <f t="shared" si="14"/>
        <v>1.6999999999999999E-3</v>
      </c>
      <c r="AG96" s="79">
        <f t="shared" si="14"/>
        <v>36895</v>
      </c>
      <c r="AH96" s="75">
        <f t="shared" si="14"/>
        <v>24</v>
      </c>
      <c r="AI96" s="60">
        <f t="shared" si="14"/>
        <v>85.57</v>
      </c>
      <c r="AJ96" s="79">
        <f t="shared" si="14"/>
        <v>37351</v>
      </c>
      <c r="AK96" s="75">
        <f t="shared" si="14"/>
        <v>21</v>
      </c>
      <c r="AL96" s="60">
        <f t="shared" si="14"/>
        <v>11.97</v>
      </c>
      <c r="AM96" s="79">
        <f t="shared" si="14"/>
        <v>37566</v>
      </c>
      <c r="AN96" s="75">
        <f t="shared" si="14"/>
        <v>4</v>
      </c>
    </row>
    <row r="97" spans="1:40">
      <c r="A97" s="41" t="s">
        <v>178</v>
      </c>
      <c r="B97" s="73">
        <f t="shared" si="15"/>
        <v>4528</v>
      </c>
      <c r="C97" s="96">
        <f t="shared" si="16"/>
        <v>469</v>
      </c>
      <c r="D97" s="74">
        <f t="shared" si="17"/>
        <v>14785.722600000001</v>
      </c>
      <c r="E97" s="237">
        <f t="shared" si="18"/>
        <v>11872.601700000001</v>
      </c>
      <c r="F97" s="75">
        <f t="shared" si="19"/>
        <v>2913.1209000000003</v>
      </c>
      <c r="G97" s="92">
        <f t="shared" si="12"/>
        <v>9.9000000000000008E-3</v>
      </c>
      <c r="H97" s="93">
        <f t="shared" si="12"/>
        <v>2.958919871923154</v>
      </c>
      <c r="I97" s="247">
        <f t="shared" si="13"/>
        <v>28.888888888888886</v>
      </c>
      <c r="J97" s="247">
        <f t="shared" si="13"/>
        <v>25.555555555555554</v>
      </c>
      <c r="K97" s="247">
        <v>18.36</v>
      </c>
      <c r="L97" s="250">
        <f t="shared" si="21"/>
        <v>1.17E-2</v>
      </c>
      <c r="M97" s="117">
        <f t="shared" si="22"/>
        <v>1.0200000000000001E-2</v>
      </c>
      <c r="N97">
        <f t="shared" si="20"/>
        <v>101593.51037732697</v>
      </c>
      <c r="P97" s="41" t="s">
        <v>109</v>
      </c>
      <c r="Q97" s="76">
        <f t="shared" si="14"/>
        <v>3.903</v>
      </c>
      <c r="R97" s="79">
        <f t="shared" si="14"/>
        <v>37376</v>
      </c>
      <c r="S97" s="75">
        <f t="shared" si="14"/>
        <v>15</v>
      </c>
      <c r="T97" s="76">
        <f t="shared" si="14"/>
        <v>2.798</v>
      </c>
      <c r="U97" s="79">
        <f t="shared" si="14"/>
        <v>38322</v>
      </c>
      <c r="V97" s="75">
        <f t="shared" si="14"/>
        <v>14</v>
      </c>
      <c r="W97" s="60">
        <f t="shared" si="14"/>
        <v>25.11</v>
      </c>
      <c r="X97" s="79">
        <f t="shared" si="14"/>
        <v>37368</v>
      </c>
      <c r="Y97" s="75">
        <f t="shared" si="14"/>
        <v>15</v>
      </c>
      <c r="Z97" s="60">
        <f t="shared" si="14"/>
        <v>8.89</v>
      </c>
      <c r="AA97" s="79">
        <f t="shared" si="14"/>
        <v>36897</v>
      </c>
      <c r="AB97" s="75">
        <f t="shared" si="14"/>
        <v>6</v>
      </c>
      <c r="AC97" s="92">
        <f t="shared" si="14"/>
        <v>1.6899999999999998E-2</v>
      </c>
      <c r="AD97" s="79">
        <f t="shared" si="14"/>
        <v>37348</v>
      </c>
      <c r="AE97" s="75">
        <f t="shared" si="14"/>
        <v>5</v>
      </c>
      <c r="AF97" s="92">
        <f t="shared" si="14"/>
        <v>1.6999999999999999E-3</v>
      </c>
      <c r="AG97" s="79">
        <f t="shared" si="14"/>
        <v>36895</v>
      </c>
      <c r="AH97" s="75">
        <f t="shared" si="14"/>
        <v>24</v>
      </c>
      <c r="AI97" s="60">
        <f t="shared" si="14"/>
        <v>84.79</v>
      </c>
      <c r="AJ97" s="79">
        <f t="shared" si="14"/>
        <v>37348</v>
      </c>
      <c r="AK97" s="75">
        <f t="shared" si="14"/>
        <v>5</v>
      </c>
      <c r="AL97" s="60">
        <f t="shared" si="14"/>
        <v>11.97</v>
      </c>
      <c r="AM97" s="79">
        <f t="shared" si="14"/>
        <v>37566</v>
      </c>
      <c r="AN97" s="75">
        <f t="shared" si="14"/>
        <v>4</v>
      </c>
    </row>
    <row r="98" spans="1:40">
      <c r="A98" s="41" t="s">
        <v>181</v>
      </c>
      <c r="B98" s="73">
        <f t="shared" si="15"/>
        <v>4651</v>
      </c>
      <c r="C98" s="96">
        <f t="shared" si="16"/>
        <v>479</v>
      </c>
      <c r="D98" s="74">
        <f t="shared" si="17"/>
        <v>15339.974700000001</v>
      </c>
      <c r="E98" s="237">
        <f t="shared" si="18"/>
        <v>12039.0825</v>
      </c>
      <c r="F98" s="75">
        <f t="shared" si="19"/>
        <v>3300.8922000000002</v>
      </c>
      <c r="G98" s="92">
        <f t="shared" si="12"/>
        <v>1.03E-2</v>
      </c>
      <c r="H98" s="93">
        <f t="shared" si="12"/>
        <v>2.990248479532164</v>
      </c>
      <c r="I98" s="247">
        <f t="shared" si="13"/>
        <v>28.888888888888886</v>
      </c>
      <c r="J98" s="247">
        <f t="shared" si="13"/>
        <v>25.555555555555554</v>
      </c>
      <c r="K98" s="247">
        <v>18.68</v>
      </c>
      <c r="L98" s="250">
        <f t="shared" si="21"/>
        <v>1.2500000000000001E-2</v>
      </c>
      <c r="M98" s="117">
        <f t="shared" si="22"/>
        <v>1.06E-2</v>
      </c>
      <c r="N98">
        <f t="shared" si="20"/>
        <v>101593.51037732697</v>
      </c>
      <c r="P98" s="41" t="s">
        <v>110</v>
      </c>
      <c r="Q98" s="76">
        <f t="shared" si="14"/>
        <v>3.8069999999999999</v>
      </c>
      <c r="R98" s="79">
        <f t="shared" si="14"/>
        <v>37762</v>
      </c>
      <c r="S98" s="75">
        <f t="shared" si="14"/>
        <v>15</v>
      </c>
      <c r="T98" s="76">
        <f t="shared" si="14"/>
        <v>2.798</v>
      </c>
      <c r="U98" s="79">
        <f t="shared" si="14"/>
        <v>38322</v>
      </c>
      <c r="V98" s="75">
        <f t="shared" si="14"/>
        <v>14</v>
      </c>
      <c r="W98" s="60">
        <f t="shared" si="14"/>
        <v>25.11</v>
      </c>
      <c r="X98" s="79">
        <f t="shared" si="14"/>
        <v>37368</v>
      </c>
      <c r="Y98" s="75">
        <f t="shared" si="14"/>
        <v>15</v>
      </c>
      <c r="Z98" s="60">
        <f t="shared" si="14"/>
        <v>8.89</v>
      </c>
      <c r="AA98" s="79">
        <f t="shared" si="14"/>
        <v>36897</v>
      </c>
      <c r="AB98" s="75">
        <f t="shared" si="14"/>
        <v>6</v>
      </c>
      <c r="AC98" s="92">
        <f t="shared" si="14"/>
        <v>1.47E-2</v>
      </c>
      <c r="AD98" s="79">
        <f t="shared" si="14"/>
        <v>37712</v>
      </c>
      <c r="AE98" s="75">
        <f t="shared" si="14"/>
        <v>21</v>
      </c>
      <c r="AF98" s="92">
        <f t="shared" si="14"/>
        <v>1.6999999999999999E-3</v>
      </c>
      <c r="AG98" s="79">
        <f t="shared" si="14"/>
        <v>36895</v>
      </c>
      <c r="AH98" s="75">
        <f t="shared" si="14"/>
        <v>24</v>
      </c>
      <c r="AI98" s="60">
        <f t="shared" si="14"/>
        <v>74.510000000000005</v>
      </c>
      <c r="AJ98" s="79">
        <f t="shared" si="14"/>
        <v>37728</v>
      </c>
      <c r="AK98" s="75">
        <f t="shared" si="14"/>
        <v>7</v>
      </c>
      <c r="AL98" s="60">
        <f t="shared" si="14"/>
        <v>11.97</v>
      </c>
      <c r="AM98" s="79">
        <f t="shared" si="14"/>
        <v>37566</v>
      </c>
      <c r="AN98" s="75">
        <f t="shared" si="14"/>
        <v>4</v>
      </c>
    </row>
    <row r="99" spans="1:40">
      <c r="A99" s="41" t="s">
        <v>184</v>
      </c>
      <c r="B99" s="73">
        <f t="shared" si="15"/>
        <v>5434</v>
      </c>
      <c r="C99" s="96">
        <f t="shared" si="16"/>
        <v>537</v>
      </c>
      <c r="D99" s="74">
        <f t="shared" si="17"/>
        <v>17455.277400000003</v>
      </c>
      <c r="E99" s="237">
        <f t="shared" si="18"/>
        <v>12811.987200000003</v>
      </c>
      <c r="F99" s="75">
        <f t="shared" si="19"/>
        <v>4643.2902000000004</v>
      </c>
      <c r="G99" s="92">
        <f t="shared" si="12"/>
        <v>1.09E-2</v>
      </c>
      <c r="H99" s="93">
        <f t="shared" si="12"/>
        <v>2.9233423882096807</v>
      </c>
      <c r="I99" s="247">
        <f t="shared" si="13"/>
        <v>31.111111111111111</v>
      </c>
      <c r="J99" s="247">
        <f t="shared" si="13"/>
        <v>25.888888888888882</v>
      </c>
      <c r="K99" s="247">
        <v>19.48</v>
      </c>
      <c r="L99" s="250">
        <f t="shared" si="21"/>
        <v>1.4800000000000001E-2</v>
      </c>
      <c r="M99" s="117">
        <f t="shared" si="22"/>
        <v>1.15E-2</v>
      </c>
      <c r="N99">
        <f t="shared" si="20"/>
        <v>101593.51037732697</v>
      </c>
      <c r="P99" s="41" t="s">
        <v>111</v>
      </c>
      <c r="Q99" s="76">
        <f t="shared" si="14"/>
        <v>3.8050000000000002</v>
      </c>
      <c r="R99" s="79">
        <f t="shared" si="14"/>
        <v>37918</v>
      </c>
      <c r="S99" s="75">
        <f t="shared" si="14"/>
        <v>15</v>
      </c>
      <c r="T99" s="76">
        <f t="shared" si="14"/>
        <v>2.734</v>
      </c>
      <c r="U99" s="79">
        <f t="shared" si="14"/>
        <v>37593</v>
      </c>
      <c r="V99" s="75">
        <f t="shared" si="14"/>
        <v>13</v>
      </c>
      <c r="W99" s="60">
        <f t="shared" si="14"/>
        <v>25.11</v>
      </c>
      <c r="X99" s="79">
        <f t="shared" si="14"/>
        <v>37368</v>
      </c>
      <c r="Y99" s="75">
        <f t="shared" si="14"/>
        <v>15</v>
      </c>
      <c r="Z99" s="60">
        <f t="shared" si="14"/>
        <v>8.89</v>
      </c>
      <c r="AA99" s="79">
        <f t="shared" si="14"/>
        <v>36897</v>
      </c>
      <c r="AB99" s="75">
        <f t="shared" si="14"/>
        <v>6</v>
      </c>
      <c r="AC99" s="92">
        <f t="shared" si="14"/>
        <v>1.5599999999999999E-2</v>
      </c>
      <c r="AD99" s="79">
        <f t="shared" si="14"/>
        <v>37348</v>
      </c>
      <c r="AE99" s="75">
        <f t="shared" si="14"/>
        <v>4</v>
      </c>
      <c r="AF99" s="92">
        <f t="shared" ref="AF99:AN99" si="23">AF183</f>
        <v>1.6999999999999999E-3</v>
      </c>
      <c r="AG99" s="79">
        <f t="shared" si="23"/>
        <v>36895</v>
      </c>
      <c r="AH99" s="75">
        <f t="shared" si="23"/>
        <v>24</v>
      </c>
      <c r="AI99" s="60">
        <f t="shared" si="23"/>
        <v>78.430000000000007</v>
      </c>
      <c r="AJ99" s="79">
        <f t="shared" si="23"/>
        <v>37348</v>
      </c>
      <c r="AK99" s="75">
        <f t="shared" si="23"/>
        <v>4</v>
      </c>
      <c r="AL99" s="60">
        <f t="shared" si="23"/>
        <v>11.97</v>
      </c>
      <c r="AM99" s="79">
        <f t="shared" si="23"/>
        <v>37566</v>
      </c>
      <c r="AN99" s="75">
        <f t="shared" si="23"/>
        <v>4</v>
      </c>
    </row>
    <row r="100" spans="1:40">
      <c r="A100" s="41" t="s">
        <v>185</v>
      </c>
      <c r="B100" s="73">
        <f t="shared" si="15"/>
        <v>5019</v>
      </c>
      <c r="C100" s="96">
        <f t="shared" si="16"/>
        <v>498</v>
      </c>
      <c r="D100" s="74">
        <f t="shared" si="17"/>
        <v>16215.171300000002</v>
      </c>
      <c r="E100" s="237">
        <f t="shared" si="18"/>
        <v>12612.093000000001</v>
      </c>
      <c r="F100" s="75">
        <f t="shared" si="19"/>
        <v>3603.0783000000001</v>
      </c>
      <c r="G100" s="92">
        <f t="shared" si="12"/>
        <v>1.0800000000000001E-2</v>
      </c>
      <c r="H100" s="93">
        <f t="shared" si="12"/>
        <v>2.9391283849918439</v>
      </c>
      <c r="I100" s="247">
        <f t="shared" si="13"/>
        <v>30.555555555555557</v>
      </c>
      <c r="J100" s="247">
        <f t="shared" si="13"/>
        <v>25.833333333333336</v>
      </c>
      <c r="K100" s="247">
        <v>19.23</v>
      </c>
      <c r="L100" s="250">
        <f t="shared" si="21"/>
        <v>1.34E-2</v>
      </c>
      <c r="M100" s="117">
        <f t="shared" si="22"/>
        <v>1.12E-2</v>
      </c>
      <c r="N100">
        <f t="shared" si="20"/>
        <v>101593.51037732697</v>
      </c>
      <c r="P100" s="42" t="s">
        <v>112</v>
      </c>
      <c r="Q100" s="76">
        <f t="shared" ref="Q100:AN108" si="24">Q184</f>
        <v>3.774</v>
      </c>
      <c r="R100" s="79">
        <f t="shared" si="24"/>
        <v>37526</v>
      </c>
      <c r="S100" s="75">
        <f t="shared" si="24"/>
        <v>15</v>
      </c>
      <c r="T100" s="76">
        <f t="shared" si="24"/>
        <v>2.734</v>
      </c>
      <c r="U100" s="79">
        <f t="shared" si="24"/>
        <v>37593</v>
      </c>
      <c r="V100" s="75">
        <f t="shared" si="24"/>
        <v>13</v>
      </c>
      <c r="W100" s="60">
        <f t="shared" si="24"/>
        <v>25.11</v>
      </c>
      <c r="X100" s="81">
        <f t="shared" si="24"/>
        <v>37368</v>
      </c>
      <c r="Y100" s="84">
        <f t="shared" si="24"/>
        <v>15</v>
      </c>
      <c r="Z100" s="60">
        <f t="shared" si="24"/>
        <v>8.89</v>
      </c>
      <c r="AA100" s="79">
        <f t="shared" si="24"/>
        <v>36897</v>
      </c>
      <c r="AB100" s="75">
        <f t="shared" si="24"/>
        <v>6</v>
      </c>
      <c r="AC100" s="97">
        <f t="shared" si="24"/>
        <v>1.38E-2</v>
      </c>
      <c r="AD100" s="81">
        <f t="shared" si="24"/>
        <v>37211</v>
      </c>
      <c r="AE100" s="84">
        <f t="shared" si="24"/>
        <v>16</v>
      </c>
      <c r="AF100" s="97">
        <f t="shared" si="24"/>
        <v>1.6999999999999999E-3</v>
      </c>
      <c r="AG100" s="81">
        <f t="shared" si="24"/>
        <v>36895</v>
      </c>
      <c r="AH100" s="84">
        <f t="shared" si="24"/>
        <v>24</v>
      </c>
      <c r="AI100" s="60">
        <f t="shared" si="24"/>
        <v>69.349999999999994</v>
      </c>
      <c r="AJ100" s="79">
        <f t="shared" si="24"/>
        <v>37576</v>
      </c>
      <c r="AK100" s="75">
        <f t="shared" si="24"/>
        <v>16</v>
      </c>
      <c r="AL100" s="60">
        <f t="shared" si="24"/>
        <v>11.97</v>
      </c>
      <c r="AM100" s="79">
        <f t="shared" si="24"/>
        <v>37566</v>
      </c>
      <c r="AN100" s="75">
        <f t="shared" si="24"/>
        <v>4</v>
      </c>
    </row>
    <row r="101" spans="1:40">
      <c r="A101" s="41" t="s">
        <v>189</v>
      </c>
      <c r="B101" s="73">
        <f t="shared" si="15"/>
        <v>6040</v>
      </c>
      <c r="C101" s="96">
        <f t="shared" si="16"/>
        <v>597</v>
      </c>
      <c r="D101" s="74">
        <f t="shared" si="17"/>
        <v>19722.992100000003</v>
      </c>
      <c r="E101" s="237">
        <f t="shared" si="18"/>
        <v>17139.022500000003</v>
      </c>
      <c r="F101" s="75">
        <f t="shared" si="19"/>
        <v>2583.9696000000004</v>
      </c>
      <c r="G101" s="92">
        <f t="shared" si="12"/>
        <v>1.01E-2</v>
      </c>
      <c r="H101" s="93">
        <f t="shared" si="12"/>
        <v>2.9716727587765561</v>
      </c>
      <c r="I101" s="247">
        <f t="shared" si="13"/>
        <v>31.111111111111111</v>
      </c>
      <c r="J101" s="247">
        <f t="shared" si="13"/>
        <v>25.944444444444446</v>
      </c>
      <c r="K101" s="247">
        <v>18.559999999999999</v>
      </c>
      <c r="L101" s="250">
        <f t="shared" si="21"/>
        <v>1.15E-2</v>
      </c>
      <c r="M101" s="117">
        <f t="shared" ref="M101:M112" si="25">M185</f>
        <v>1.03E-2</v>
      </c>
      <c r="N101">
        <f t="shared" si="20"/>
        <v>101593.51037732697</v>
      </c>
      <c r="P101" s="41" t="s">
        <v>114</v>
      </c>
      <c r="Q101" s="76">
        <f t="shared" si="24"/>
        <v>7.367</v>
      </c>
      <c r="R101" s="79">
        <f t="shared" si="24"/>
        <v>38057</v>
      </c>
      <c r="S101" s="75">
        <f t="shared" si="24"/>
        <v>10</v>
      </c>
      <c r="T101" s="76">
        <f t="shared" si="24"/>
        <v>2.6930000000000001</v>
      </c>
      <c r="U101" s="79">
        <f t="shared" si="24"/>
        <v>37466</v>
      </c>
      <c r="V101" s="75">
        <f t="shared" si="24"/>
        <v>12</v>
      </c>
      <c r="W101" s="60">
        <f t="shared" si="24"/>
        <v>25.11</v>
      </c>
      <c r="X101" s="79">
        <f t="shared" si="24"/>
        <v>37002</v>
      </c>
      <c r="Y101" s="75">
        <f t="shared" si="24"/>
        <v>16</v>
      </c>
      <c r="Z101" s="60">
        <f t="shared" si="24"/>
        <v>8.17</v>
      </c>
      <c r="AA101" s="79">
        <f t="shared" si="24"/>
        <v>38341</v>
      </c>
      <c r="AB101" s="75">
        <f t="shared" si="24"/>
        <v>12</v>
      </c>
      <c r="AC101" s="92">
        <f t="shared" si="24"/>
        <v>1.1900000000000001E-2</v>
      </c>
      <c r="AD101" s="79">
        <f t="shared" si="24"/>
        <v>38188</v>
      </c>
      <c r="AE101" s="75">
        <f t="shared" si="24"/>
        <v>15</v>
      </c>
      <c r="AF101" s="92" t="str">
        <f t="shared" si="24"/>
        <v>system off gives 0.000</v>
      </c>
      <c r="AG101" s="79">
        <f t="shared" si="24"/>
        <v>0</v>
      </c>
      <c r="AH101" s="75">
        <f t="shared" si="24"/>
        <v>0</v>
      </c>
      <c r="AI101" s="60" t="str">
        <f t="shared" si="24"/>
        <v>system off gives 0.000</v>
      </c>
      <c r="AJ101" s="79">
        <f t="shared" si="24"/>
        <v>0</v>
      </c>
      <c r="AK101" s="75">
        <f t="shared" si="24"/>
        <v>0</v>
      </c>
      <c r="AL101" s="60" t="str">
        <f t="shared" si="24"/>
        <v>system off gives 0.000</v>
      </c>
      <c r="AM101" s="79">
        <f t="shared" si="24"/>
        <v>0</v>
      </c>
      <c r="AN101" s="75">
        <f t="shared" si="24"/>
        <v>0</v>
      </c>
    </row>
    <row r="102" spans="1:40">
      <c r="A102" s="41" t="s">
        <v>192</v>
      </c>
      <c r="B102" s="73">
        <f t="shared" si="15"/>
        <v>6420</v>
      </c>
      <c r="C102" s="96">
        <f t="shared" si="16"/>
        <v>633</v>
      </c>
      <c r="D102" s="74">
        <f t="shared" si="17"/>
        <v>20808.341400000001</v>
      </c>
      <c r="E102" s="237">
        <f t="shared" si="18"/>
        <v>17638.1718</v>
      </c>
      <c r="F102" s="75">
        <f t="shared" si="19"/>
        <v>3170.1696000000002</v>
      </c>
      <c r="G102" s="92">
        <f t="shared" si="12"/>
        <v>0.01</v>
      </c>
      <c r="H102" s="93">
        <f t="shared" si="12"/>
        <v>2.9502823479370481</v>
      </c>
      <c r="I102" s="247">
        <f t="shared" si="13"/>
        <v>31.666666666666664</v>
      </c>
      <c r="J102" s="247">
        <f t="shared" si="13"/>
        <v>26.055555555555561</v>
      </c>
      <c r="K102" s="247">
        <v>18.600000000000001</v>
      </c>
      <c r="L102" s="250">
        <f t="shared" si="21"/>
        <v>1.21E-2</v>
      </c>
      <c r="M102" s="117">
        <f t="shared" si="25"/>
        <v>1.03E-2</v>
      </c>
      <c r="N102">
        <f t="shared" si="20"/>
        <v>101593.51037732697</v>
      </c>
      <c r="P102" s="41" t="s">
        <v>119</v>
      </c>
      <c r="Q102" s="76">
        <f t="shared" si="24"/>
        <v>7.367</v>
      </c>
      <c r="R102" s="79">
        <f t="shared" si="24"/>
        <v>38057</v>
      </c>
      <c r="S102" s="75">
        <f t="shared" si="24"/>
        <v>10</v>
      </c>
      <c r="T102" s="76">
        <f t="shared" si="24"/>
        <v>2.8170000000000002</v>
      </c>
      <c r="U102" s="79">
        <f t="shared" si="24"/>
        <v>38082</v>
      </c>
      <c r="V102" s="75">
        <f t="shared" si="24"/>
        <v>17</v>
      </c>
      <c r="W102" s="60">
        <f t="shared" si="24"/>
        <v>25.11</v>
      </c>
      <c r="X102" s="79">
        <f t="shared" si="24"/>
        <v>37002</v>
      </c>
      <c r="Y102" s="75">
        <f t="shared" si="24"/>
        <v>3</v>
      </c>
      <c r="Z102" s="60">
        <f t="shared" si="24"/>
        <v>8.17</v>
      </c>
      <c r="AA102" s="79">
        <f t="shared" si="24"/>
        <v>38341</v>
      </c>
      <c r="AB102" s="75">
        <f t="shared" si="24"/>
        <v>12</v>
      </c>
      <c r="AC102" s="92">
        <f t="shared" si="24"/>
        <v>1.1900000000000001E-2</v>
      </c>
      <c r="AD102" s="79">
        <f t="shared" si="24"/>
        <v>37092</v>
      </c>
      <c r="AE102" s="75">
        <f t="shared" si="24"/>
        <v>15</v>
      </c>
      <c r="AF102" s="92" t="str">
        <f t="shared" si="24"/>
        <v>system off gives 0.000</v>
      </c>
      <c r="AG102" s="79">
        <f t="shared" si="24"/>
        <v>0</v>
      </c>
      <c r="AH102" s="75">
        <f t="shared" si="24"/>
        <v>0</v>
      </c>
      <c r="AI102" s="60" t="str">
        <f t="shared" si="24"/>
        <v>system off gives 0.000</v>
      </c>
      <c r="AJ102" s="79">
        <f t="shared" si="24"/>
        <v>0</v>
      </c>
      <c r="AK102" s="75">
        <f t="shared" si="24"/>
        <v>0</v>
      </c>
      <c r="AL102" s="60" t="str">
        <f t="shared" si="24"/>
        <v>system off gives 0.000</v>
      </c>
      <c r="AM102" s="79">
        <f t="shared" si="24"/>
        <v>0</v>
      </c>
      <c r="AN102" s="75">
        <f t="shared" si="24"/>
        <v>0</v>
      </c>
    </row>
    <row r="103" spans="1:40">
      <c r="A103" s="41" t="s">
        <v>77</v>
      </c>
      <c r="B103" s="73">
        <f t="shared" si="15"/>
        <v>7671</v>
      </c>
      <c r="C103" s="96">
        <f t="shared" si="16"/>
        <v>751</v>
      </c>
      <c r="D103" s="74">
        <f t="shared" si="17"/>
        <v>25387.149600000001</v>
      </c>
      <c r="E103" s="237">
        <f t="shared" si="18"/>
        <v>22196.463</v>
      </c>
      <c r="F103" s="75">
        <f t="shared" si="19"/>
        <v>3190.6866000000005</v>
      </c>
      <c r="G103" s="92">
        <f t="shared" si="12"/>
        <v>9.7999999999999997E-3</v>
      </c>
      <c r="H103" s="93">
        <f t="shared" si="12"/>
        <v>3.0143848966991214</v>
      </c>
      <c r="I103" s="247">
        <f t="shared" si="13"/>
        <v>32.222222222222221</v>
      </c>
      <c r="J103" s="247">
        <f t="shared" si="13"/>
        <v>26.111111111111114</v>
      </c>
      <c r="K103" s="247">
        <v>18.46</v>
      </c>
      <c r="L103" s="250">
        <f t="shared" si="21"/>
        <v>1.1900000000000001E-2</v>
      </c>
      <c r="M103" s="117">
        <f t="shared" si="25"/>
        <v>1.01E-2</v>
      </c>
      <c r="N103">
        <f t="shared" si="20"/>
        <v>101593.51037732697</v>
      </c>
      <c r="P103" s="41" t="s">
        <v>123</v>
      </c>
      <c r="Q103" s="76">
        <f t="shared" si="24"/>
        <v>4.8959999999999999</v>
      </c>
      <c r="R103" s="79">
        <f t="shared" si="24"/>
        <v>38062</v>
      </c>
      <c r="S103" s="75">
        <f t="shared" si="24"/>
        <v>10</v>
      </c>
      <c r="T103" s="76">
        <f t="shared" si="24"/>
        <v>2.4630000000000001</v>
      </c>
      <c r="U103" s="79">
        <f t="shared" si="24"/>
        <v>38082</v>
      </c>
      <c r="V103" s="75">
        <f t="shared" si="24"/>
        <v>17</v>
      </c>
      <c r="W103" s="60">
        <f t="shared" si="24"/>
        <v>16.11</v>
      </c>
      <c r="X103" s="79">
        <f t="shared" si="24"/>
        <v>37484</v>
      </c>
      <c r="Y103" s="75">
        <f t="shared" si="24"/>
        <v>16</v>
      </c>
      <c r="Z103" s="60">
        <f t="shared" si="24"/>
        <v>8.11</v>
      </c>
      <c r="AA103" s="79">
        <f t="shared" si="24"/>
        <v>38341</v>
      </c>
      <c r="AB103" s="75">
        <f t="shared" si="24"/>
        <v>12</v>
      </c>
      <c r="AC103" s="92">
        <f t="shared" si="24"/>
        <v>7.7000000000000002E-3</v>
      </c>
      <c r="AD103" s="79">
        <f t="shared" si="24"/>
        <v>38178</v>
      </c>
      <c r="AE103" s="75">
        <f t="shared" si="24"/>
        <v>16</v>
      </c>
      <c r="AF103" s="92" t="str">
        <f t="shared" si="24"/>
        <v>system off gives 0.000</v>
      </c>
      <c r="AG103" s="79">
        <f t="shared" si="24"/>
        <v>0</v>
      </c>
      <c r="AH103" s="75">
        <f t="shared" si="24"/>
        <v>0</v>
      </c>
      <c r="AI103" s="60" t="str">
        <f t="shared" si="24"/>
        <v>system off gives 0.000</v>
      </c>
      <c r="AJ103" s="79">
        <f t="shared" si="24"/>
        <v>0</v>
      </c>
      <c r="AK103" s="75">
        <f t="shared" si="24"/>
        <v>0</v>
      </c>
      <c r="AL103" s="60" t="str">
        <f t="shared" si="24"/>
        <v>system off gives 0.000</v>
      </c>
      <c r="AM103" s="79">
        <f t="shared" si="24"/>
        <v>0</v>
      </c>
      <c r="AN103" s="75">
        <f t="shared" si="24"/>
        <v>0</v>
      </c>
    </row>
    <row r="104" spans="1:40">
      <c r="A104" s="41" t="s">
        <v>196</v>
      </c>
      <c r="B104" s="73">
        <f t="shared" si="15"/>
        <v>8190</v>
      </c>
      <c r="C104" s="96">
        <f t="shared" si="16"/>
        <v>800</v>
      </c>
      <c r="D104" s="74">
        <f t="shared" si="17"/>
        <v>27581.003100000002</v>
      </c>
      <c r="E104" s="237">
        <f t="shared" si="18"/>
        <v>22527.9591</v>
      </c>
      <c r="F104" s="75">
        <f t="shared" si="19"/>
        <v>5053.0440000000008</v>
      </c>
      <c r="G104" s="92">
        <f t="shared" si="12"/>
        <v>0.01</v>
      </c>
      <c r="H104" s="93">
        <f t="shared" si="12"/>
        <v>3.0679647497219134</v>
      </c>
      <c r="I104" s="247">
        <f t="shared" si="13"/>
        <v>32.222222222222221</v>
      </c>
      <c r="J104" s="247">
        <f t="shared" si="13"/>
        <v>26.166666666666664</v>
      </c>
      <c r="K104" s="247">
        <v>18.84</v>
      </c>
      <c r="L104" s="250">
        <f t="shared" si="21"/>
        <v>1.44E-2</v>
      </c>
      <c r="M104" s="117">
        <f t="shared" si="25"/>
        <v>1.06E-2</v>
      </c>
      <c r="N104">
        <f t="shared" si="20"/>
        <v>101254.86534273588</v>
      </c>
      <c r="P104" s="41" t="s">
        <v>125</v>
      </c>
      <c r="Q104" s="76">
        <f t="shared" si="24"/>
        <v>6.2329999999999997</v>
      </c>
      <c r="R104" s="79">
        <f t="shared" si="24"/>
        <v>38057</v>
      </c>
      <c r="S104" s="75">
        <f t="shared" si="24"/>
        <v>10</v>
      </c>
      <c r="T104" s="76">
        <f t="shared" si="24"/>
        <v>2.5720000000000001</v>
      </c>
      <c r="U104" s="79">
        <f t="shared" si="24"/>
        <v>37466</v>
      </c>
      <c r="V104" s="75">
        <f t="shared" si="24"/>
        <v>12</v>
      </c>
      <c r="W104" s="60">
        <f t="shared" si="24"/>
        <v>20.11</v>
      </c>
      <c r="X104" s="79">
        <f t="shared" si="24"/>
        <v>37002</v>
      </c>
      <c r="Y104" s="75">
        <f t="shared" si="24"/>
        <v>15</v>
      </c>
      <c r="Z104" s="60">
        <f t="shared" si="24"/>
        <v>8.17</v>
      </c>
      <c r="AA104" s="79">
        <f t="shared" si="24"/>
        <v>38341</v>
      </c>
      <c r="AB104" s="75">
        <f t="shared" si="24"/>
        <v>12</v>
      </c>
      <c r="AC104" s="92">
        <f t="shared" si="24"/>
        <v>9.4999999999999998E-3</v>
      </c>
      <c r="AD104" s="79">
        <f t="shared" si="24"/>
        <v>37776</v>
      </c>
      <c r="AE104" s="75">
        <f t="shared" si="24"/>
        <v>15</v>
      </c>
      <c r="AF104" s="92" t="str">
        <f t="shared" si="24"/>
        <v>system off gives 0.000</v>
      </c>
      <c r="AG104" s="79">
        <f t="shared" si="24"/>
        <v>0</v>
      </c>
      <c r="AH104" s="75">
        <f t="shared" si="24"/>
        <v>0</v>
      </c>
      <c r="AI104" s="60" t="str">
        <f t="shared" si="24"/>
        <v>system off gives 0.000</v>
      </c>
      <c r="AJ104" s="79">
        <f t="shared" si="24"/>
        <v>0</v>
      </c>
      <c r="AK104" s="75">
        <f t="shared" si="24"/>
        <v>0</v>
      </c>
      <c r="AL104" s="60" t="str">
        <f t="shared" si="24"/>
        <v>system off gives 0.000</v>
      </c>
      <c r="AM104" s="79">
        <f t="shared" si="24"/>
        <v>0</v>
      </c>
      <c r="AN104" s="75">
        <f t="shared" si="24"/>
        <v>0</v>
      </c>
    </row>
    <row r="105" spans="1:40">
      <c r="A105" s="41" t="s">
        <v>199</v>
      </c>
      <c r="B105" s="73">
        <f t="shared" si="15"/>
        <v>5715</v>
      </c>
      <c r="C105" s="96">
        <f t="shared" si="16"/>
        <v>561</v>
      </c>
      <c r="D105" s="74">
        <f t="shared" si="17"/>
        <v>18204.734100000001</v>
      </c>
      <c r="E105" s="237">
        <f t="shared" si="18"/>
        <v>13599.253800000002</v>
      </c>
      <c r="F105" s="75">
        <f t="shared" si="19"/>
        <v>4605.4803000000002</v>
      </c>
      <c r="G105" s="92">
        <f t="shared" ref="G105:H112" si="26">G189</f>
        <v>1.0699999999999999E-2</v>
      </c>
      <c r="H105" s="93">
        <f t="shared" si="26"/>
        <v>2.9006905831739962</v>
      </c>
      <c r="I105" s="247">
        <f t="shared" ref="I105:J110" si="27">(I189-32)/180*100</f>
        <v>31.666666666666664</v>
      </c>
      <c r="J105" s="247">
        <f>(J189-32)/180*100</f>
        <v>26.055555555555561</v>
      </c>
      <c r="K105" s="247">
        <v>19.350000000000001</v>
      </c>
      <c r="L105" s="250">
        <f t="shared" si="21"/>
        <v>1.46E-2</v>
      </c>
      <c r="M105" s="117">
        <f t="shared" si="25"/>
        <v>1.1299999999999999E-2</v>
      </c>
      <c r="N105">
        <f t="shared" si="20"/>
        <v>101254.86534273588</v>
      </c>
      <c r="P105" s="41" t="s">
        <v>128</v>
      </c>
      <c r="Q105" s="76">
        <f t="shared" si="24"/>
        <v>6.3250000000000002</v>
      </c>
      <c r="R105" s="79">
        <f t="shared" si="24"/>
        <v>38089</v>
      </c>
      <c r="S105" s="75">
        <f t="shared" si="24"/>
        <v>9</v>
      </c>
      <c r="T105" s="76">
        <f t="shared" si="24"/>
        <v>2.9390000000000001</v>
      </c>
      <c r="U105" s="79">
        <f t="shared" si="24"/>
        <v>37832</v>
      </c>
      <c r="V105" s="75">
        <f t="shared" si="24"/>
        <v>12</v>
      </c>
      <c r="W105" s="60">
        <f t="shared" si="24"/>
        <v>35.06</v>
      </c>
      <c r="X105" s="79">
        <f t="shared" si="24"/>
        <v>37732</v>
      </c>
      <c r="Y105" s="75">
        <f t="shared" si="24"/>
        <v>16</v>
      </c>
      <c r="Z105" s="60">
        <f t="shared" si="24"/>
        <v>8.17</v>
      </c>
      <c r="AA105" s="79">
        <f t="shared" si="24"/>
        <v>38341</v>
      </c>
      <c r="AB105" s="75">
        <f t="shared" si="24"/>
        <v>13</v>
      </c>
      <c r="AC105" s="92">
        <f t="shared" si="24"/>
        <v>1.7999999999999999E-2</v>
      </c>
      <c r="AD105" s="79">
        <f t="shared" si="24"/>
        <v>38188</v>
      </c>
      <c r="AE105" s="75">
        <f t="shared" si="24"/>
        <v>15</v>
      </c>
      <c r="AF105" s="92" t="str">
        <f t="shared" si="24"/>
        <v>system off gives 0.000</v>
      </c>
      <c r="AG105" s="79">
        <f t="shared" si="24"/>
        <v>0</v>
      </c>
      <c r="AH105" s="75">
        <f t="shared" si="24"/>
        <v>0</v>
      </c>
      <c r="AI105" s="60" t="str">
        <f t="shared" si="24"/>
        <v>system off gives 0.000</v>
      </c>
      <c r="AJ105" s="79">
        <f t="shared" si="24"/>
        <v>0</v>
      </c>
      <c r="AK105" s="75">
        <f t="shared" si="24"/>
        <v>0</v>
      </c>
      <c r="AL105" s="60" t="str">
        <f t="shared" si="24"/>
        <v>system off gives 0.000</v>
      </c>
      <c r="AM105" s="79">
        <f t="shared" si="24"/>
        <v>0</v>
      </c>
      <c r="AN105" s="75">
        <f t="shared" si="24"/>
        <v>0</v>
      </c>
    </row>
    <row r="106" spans="1:40">
      <c r="A106" s="41" t="s">
        <v>202</v>
      </c>
      <c r="B106" s="73">
        <f t="shared" si="15"/>
        <v>5536</v>
      </c>
      <c r="C106" s="96">
        <f t="shared" si="16"/>
        <v>544</v>
      </c>
      <c r="D106" s="74">
        <f t="shared" si="17"/>
        <v>17933.323500000002</v>
      </c>
      <c r="E106" s="237">
        <f t="shared" si="18"/>
        <v>12829.866300000002</v>
      </c>
      <c r="F106" s="75">
        <f t="shared" si="19"/>
        <v>5103.4572000000007</v>
      </c>
      <c r="G106" s="92">
        <f t="shared" si="26"/>
        <v>1.12E-2</v>
      </c>
      <c r="H106" s="93">
        <f t="shared" si="26"/>
        <v>2.9495597861842109</v>
      </c>
      <c r="I106" s="247">
        <f t="shared" si="27"/>
        <v>31.111111111111111</v>
      </c>
      <c r="J106" s="247">
        <f t="shared" si="27"/>
        <v>25.944444444444446</v>
      </c>
      <c r="K106" s="247">
        <v>19.75</v>
      </c>
      <c r="L106" s="250">
        <f t="shared" si="21"/>
        <v>1.5699999999999999E-2</v>
      </c>
      <c r="M106" s="117">
        <f t="shared" si="25"/>
        <v>1.1900000000000001E-2</v>
      </c>
      <c r="N106">
        <f t="shared" si="20"/>
        <v>101254.86534273588</v>
      </c>
      <c r="P106" s="41" t="s">
        <v>130</v>
      </c>
      <c r="Q106" s="76">
        <f t="shared" si="24"/>
        <v>3.9809999999999999</v>
      </c>
      <c r="R106" s="79">
        <f t="shared" si="24"/>
        <v>38057</v>
      </c>
      <c r="S106" s="75">
        <f t="shared" si="24"/>
        <v>10</v>
      </c>
      <c r="T106" s="76">
        <f t="shared" si="24"/>
        <v>2.4950000000000001</v>
      </c>
      <c r="U106" s="79">
        <f t="shared" si="24"/>
        <v>37466</v>
      </c>
      <c r="V106" s="75">
        <f t="shared" si="24"/>
        <v>12</v>
      </c>
      <c r="W106" s="60">
        <f t="shared" si="24"/>
        <v>25.06</v>
      </c>
      <c r="X106" s="79">
        <f t="shared" si="24"/>
        <v>37002</v>
      </c>
      <c r="Y106" s="75">
        <f t="shared" si="24"/>
        <v>16</v>
      </c>
      <c r="Z106" s="60">
        <f t="shared" si="24"/>
        <v>8.17</v>
      </c>
      <c r="AA106" s="79">
        <f t="shared" si="24"/>
        <v>38341</v>
      </c>
      <c r="AB106" s="75">
        <f t="shared" si="24"/>
        <v>12</v>
      </c>
      <c r="AC106" s="92">
        <f t="shared" si="24"/>
        <v>8.0999999999999996E-3</v>
      </c>
      <c r="AD106" s="79">
        <f t="shared" si="24"/>
        <v>37092</v>
      </c>
      <c r="AE106" s="75">
        <f t="shared" si="24"/>
        <v>15</v>
      </c>
      <c r="AF106" s="92" t="str">
        <f t="shared" si="24"/>
        <v>system off gives 0.000</v>
      </c>
      <c r="AG106" s="79">
        <f t="shared" si="24"/>
        <v>0</v>
      </c>
      <c r="AH106" s="75">
        <f t="shared" si="24"/>
        <v>0</v>
      </c>
      <c r="AI106" s="60" t="str">
        <f t="shared" si="24"/>
        <v>system off gives 0.000</v>
      </c>
      <c r="AJ106" s="79">
        <f t="shared" si="24"/>
        <v>0</v>
      </c>
      <c r="AK106" s="75">
        <f t="shared" si="24"/>
        <v>0</v>
      </c>
      <c r="AL106" s="60" t="str">
        <f t="shared" si="24"/>
        <v>system off gives 0.000</v>
      </c>
      <c r="AM106" s="79">
        <f t="shared" si="24"/>
        <v>0</v>
      </c>
      <c r="AN106" s="75">
        <f t="shared" si="24"/>
        <v>0</v>
      </c>
    </row>
    <row r="107" spans="1:40">
      <c r="A107" s="41" t="s">
        <v>204</v>
      </c>
      <c r="B107" s="73">
        <f t="shared" si="15"/>
        <v>4711</v>
      </c>
      <c r="C107" s="96">
        <f t="shared" si="16"/>
        <v>481</v>
      </c>
      <c r="D107" s="74">
        <f t="shared" si="17"/>
        <v>16012.053000000002</v>
      </c>
      <c r="E107" s="237">
        <f t="shared" si="18"/>
        <v>11875.532700000002</v>
      </c>
      <c r="F107" s="75">
        <f t="shared" si="19"/>
        <v>4136.5203000000001</v>
      </c>
      <c r="G107" s="92">
        <f t="shared" si="26"/>
        <v>1.0999999999999999E-2</v>
      </c>
      <c r="H107" s="93">
        <f t="shared" si="26"/>
        <v>3.0839855546995381</v>
      </c>
      <c r="I107" s="247">
        <f t="shared" si="27"/>
        <v>28.333333333333332</v>
      </c>
      <c r="J107" s="247">
        <f t="shared" si="27"/>
        <v>25.5</v>
      </c>
      <c r="K107" s="247">
        <v>19.32</v>
      </c>
      <c r="L107" s="250">
        <f t="shared" si="21"/>
        <v>1.43E-2</v>
      </c>
      <c r="M107" s="117">
        <f t="shared" si="25"/>
        <v>1.15E-2</v>
      </c>
      <c r="N107">
        <f t="shared" si="20"/>
        <v>101254.86534273588</v>
      </c>
      <c r="P107" s="41" t="s">
        <v>133</v>
      </c>
      <c r="Q107" s="76">
        <f t="shared" si="24"/>
        <v>3.456</v>
      </c>
      <c r="R107" s="79">
        <f t="shared" si="24"/>
        <v>38107</v>
      </c>
      <c r="S107" s="75">
        <f t="shared" si="24"/>
        <v>16</v>
      </c>
      <c r="T107" s="76">
        <f t="shared" si="24"/>
        <v>2.2610000000000001</v>
      </c>
      <c r="U107" s="79">
        <f t="shared" si="24"/>
        <v>37831</v>
      </c>
      <c r="V107" s="75">
        <f t="shared" si="24"/>
        <v>12</v>
      </c>
      <c r="W107" s="60">
        <f t="shared" si="24"/>
        <v>15.11</v>
      </c>
      <c r="X107" s="79">
        <f t="shared" si="24"/>
        <v>38138</v>
      </c>
      <c r="Y107" s="75">
        <f t="shared" si="24"/>
        <v>16</v>
      </c>
      <c r="Z107" s="60">
        <f t="shared" si="24"/>
        <v>8.11</v>
      </c>
      <c r="AA107" s="79">
        <f t="shared" si="24"/>
        <v>38341</v>
      </c>
      <c r="AB107" s="75">
        <f t="shared" si="24"/>
        <v>12</v>
      </c>
      <c r="AC107" s="92">
        <f t="shared" si="24"/>
        <v>5.0000000000000001E-3</v>
      </c>
      <c r="AD107" s="79">
        <f t="shared" si="24"/>
        <v>37776</v>
      </c>
      <c r="AE107" s="75">
        <f t="shared" si="24"/>
        <v>13</v>
      </c>
      <c r="AF107" s="92" t="str">
        <f t="shared" si="24"/>
        <v>system off gives 0.000</v>
      </c>
      <c r="AG107" s="79">
        <f t="shared" si="24"/>
        <v>0</v>
      </c>
      <c r="AH107" s="75">
        <f t="shared" si="24"/>
        <v>0</v>
      </c>
      <c r="AI107" s="60" t="str">
        <f t="shared" si="24"/>
        <v>system off gives 0.000</v>
      </c>
      <c r="AJ107" s="79">
        <f t="shared" si="24"/>
        <v>0</v>
      </c>
      <c r="AK107" s="75">
        <f t="shared" si="24"/>
        <v>0</v>
      </c>
      <c r="AL107" s="60" t="str">
        <f t="shared" si="24"/>
        <v>system off gives 0.000</v>
      </c>
      <c r="AM107" s="79">
        <f t="shared" si="24"/>
        <v>0</v>
      </c>
      <c r="AN107" s="75">
        <f t="shared" si="24"/>
        <v>0</v>
      </c>
    </row>
    <row r="108" spans="1:40">
      <c r="A108" s="41" t="s">
        <v>205</v>
      </c>
      <c r="B108" s="73">
        <f t="shared" si="15"/>
        <v>4859</v>
      </c>
      <c r="C108" s="96">
        <f t="shared" si="16"/>
        <v>504</v>
      </c>
      <c r="D108" s="74">
        <f t="shared" si="17"/>
        <v>17082.161100000001</v>
      </c>
      <c r="E108" s="237">
        <f t="shared" si="18"/>
        <v>11532.312600000001</v>
      </c>
      <c r="F108" s="75">
        <f t="shared" si="19"/>
        <v>5549.848500000001</v>
      </c>
      <c r="G108" s="92">
        <f t="shared" si="26"/>
        <v>1.14E-2</v>
      </c>
      <c r="H108" s="93">
        <f t="shared" si="26"/>
        <v>3.1851876002237556</v>
      </c>
      <c r="I108" s="247">
        <f t="shared" si="27"/>
        <v>27.222222222222221</v>
      </c>
      <c r="J108" s="247">
        <f t="shared" si="27"/>
        <v>25.333333333333329</v>
      </c>
      <c r="K108" s="247">
        <v>19.760000000000002</v>
      </c>
      <c r="L108" s="250">
        <f t="shared" si="21"/>
        <v>1.6400000000000001E-2</v>
      </c>
      <c r="M108" s="117">
        <f t="shared" si="25"/>
        <v>1.21E-2</v>
      </c>
      <c r="N108">
        <f t="shared" si="20"/>
        <v>101593.51037732697</v>
      </c>
      <c r="P108" s="42" t="s">
        <v>136</v>
      </c>
      <c r="Q108" s="76">
        <f t="shared" si="24"/>
        <v>4.2750000000000004</v>
      </c>
      <c r="R108" s="79">
        <f t="shared" si="24"/>
        <v>38062</v>
      </c>
      <c r="S108" s="75">
        <f t="shared" si="24"/>
        <v>10</v>
      </c>
      <c r="T108" s="76">
        <f t="shared" si="24"/>
        <v>2.72</v>
      </c>
      <c r="U108" s="79">
        <f t="shared" si="24"/>
        <v>37831</v>
      </c>
      <c r="V108" s="75">
        <f t="shared" si="24"/>
        <v>12</v>
      </c>
      <c r="W108" s="60">
        <f t="shared" si="24"/>
        <v>35</v>
      </c>
      <c r="X108" s="81">
        <f t="shared" si="24"/>
        <v>37732</v>
      </c>
      <c r="Y108" s="84">
        <f t="shared" si="24"/>
        <v>15</v>
      </c>
      <c r="Z108" s="60">
        <f t="shared" si="24"/>
        <v>8.17</v>
      </c>
      <c r="AA108" s="79">
        <f t="shared" si="24"/>
        <v>38341</v>
      </c>
      <c r="AB108" s="75">
        <f t="shared" si="24"/>
        <v>13</v>
      </c>
      <c r="AC108" s="97">
        <f t="shared" si="24"/>
        <v>1.2200000000000001E-2</v>
      </c>
      <c r="AD108" s="81">
        <f t="shared" si="24"/>
        <v>38188</v>
      </c>
      <c r="AE108" s="84">
        <f t="shared" si="24"/>
        <v>15</v>
      </c>
      <c r="AF108" s="97" t="str">
        <f t="shared" si="24"/>
        <v>system off gives 0.000</v>
      </c>
      <c r="AG108" s="81">
        <f t="shared" si="24"/>
        <v>0</v>
      </c>
      <c r="AH108" s="84">
        <f t="shared" si="24"/>
        <v>0</v>
      </c>
      <c r="AI108" s="60" t="str">
        <f t="shared" si="24"/>
        <v>system off gives 0.000</v>
      </c>
      <c r="AJ108" s="79">
        <f t="shared" si="24"/>
        <v>0</v>
      </c>
      <c r="AK108" s="75">
        <f t="shared" si="24"/>
        <v>0</v>
      </c>
      <c r="AL108" s="60" t="str">
        <f t="shared" si="24"/>
        <v>system off gives 0.000</v>
      </c>
      <c r="AM108" s="79">
        <f t="shared" si="24"/>
        <v>0</v>
      </c>
      <c r="AN108" s="75">
        <f t="shared" si="24"/>
        <v>0</v>
      </c>
    </row>
    <row r="109" spans="1:40">
      <c r="A109" s="41" t="s">
        <v>206</v>
      </c>
      <c r="B109" s="73">
        <f t="shared" si="15"/>
        <v>3913</v>
      </c>
      <c r="C109" s="96">
        <f t="shared" si="16"/>
        <v>405</v>
      </c>
      <c r="D109" s="74">
        <f t="shared" si="17"/>
        <v>13435.410900000001</v>
      </c>
      <c r="E109" s="237">
        <f t="shared" si="18"/>
        <v>9302.4078000000009</v>
      </c>
      <c r="F109" s="75">
        <f t="shared" si="19"/>
        <v>4133.0031000000008</v>
      </c>
      <c r="G109" s="92">
        <f t="shared" si="26"/>
        <v>1.1299999999999999E-2</v>
      </c>
      <c r="H109" s="93">
        <f t="shared" si="26"/>
        <v>3.1114893237610008</v>
      </c>
      <c r="I109" s="247">
        <f t="shared" si="27"/>
        <v>27.222222222222221</v>
      </c>
      <c r="J109" s="247">
        <f t="shared" si="27"/>
        <v>25.333333333333329</v>
      </c>
      <c r="K109" s="247">
        <v>19.760000000000002</v>
      </c>
      <c r="L109" s="250">
        <f t="shared" si="21"/>
        <v>1.6400000000000001E-2</v>
      </c>
      <c r="M109" s="117">
        <f t="shared" si="25"/>
        <v>1.21E-2</v>
      </c>
      <c r="N109">
        <f t="shared" si="20"/>
        <v>101593.51037732697</v>
      </c>
    </row>
    <row r="110" spans="1:40">
      <c r="A110" s="41" t="s">
        <v>207</v>
      </c>
      <c r="B110" s="73">
        <f t="shared" si="15"/>
        <v>3825</v>
      </c>
      <c r="C110" s="96">
        <f t="shared" si="16"/>
        <v>399</v>
      </c>
      <c r="D110" s="74">
        <f t="shared" si="17"/>
        <v>13280.361000000001</v>
      </c>
      <c r="E110" s="237">
        <f t="shared" si="18"/>
        <v>8973.5496000000003</v>
      </c>
      <c r="F110" s="75">
        <f t="shared" si="19"/>
        <v>4306.8114000000005</v>
      </c>
      <c r="G110" s="92">
        <f t="shared" si="26"/>
        <v>1.14E-2</v>
      </c>
      <c r="H110" s="93">
        <f t="shared" si="26"/>
        <v>3.1440248579545456</v>
      </c>
      <c r="I110" s="247">
        <f t="shared" si="27"/>
        <v>26.666666666666668</v>
      </c>
      <c r="J110" s="247">
        <f t="shared" si="27"/>
        <v>25.222222222222225</v>
      </c>
      <c r="K110" s="247">
        <v>19.8</v>
      </c>
      <c r="L110" s="250">
        <f t="shared" si="21"/>
        <v>1.67E-2</v>
      </c>
      <c r="M110" s="117">
        <f t="shared" si="25"/>
        <v>1.2200000000000001E-2</v>
      </c>
      <c r="N110">
        <f t="shared" si="20"/>
        <v>101593.51037732697</v>
      </c>
    </row>
    <row r="111" spans="1:40">
      <c r="A111" s="41" t="s">
        <v>208</v>
      </c>
      <c r="B111" s="73">
        <f t="shared" si="15"/>
        <v>3750</v>
      </c>
      <c r="C111" s="96">
        <f t="shared" si="16"/>
        <v>395</v>
      </c>
      <c r="D111" s="74">
        <f t="shared" si="17"/>
        <v>13191.844800000001</v>
      </c>
      <c r="E111" s="237">
        <f t="shared" si="18"/>
        <v>8787.4311000000016</v>
      </c>
      <c r="F111" s="75">
        <f t="shared" si="19"/>
        <v>4404.4137000000001</v>
      </c>
      <c r="G111" s="92">
        <f t="shared" si="26"/>
        <v>1.15E-2</v>
      </c>
      <c r="H111" s="93">
        <f t="shared" si="26"/>
        <v>3.1825922316043429</v>
      </c>
      <c r="I111" s="247">
        <f>(I195-32)/180*100</f>
        <v>26.111111111111114</v>
      </c>
      <c r="J111" s="247">
        <f>(J195-32)/180*100</f>
        <v>25.111111111111111</v>
      </c>
      <c r="K111" s="247">
        <v>19.84</v>
      </c>
      <c r="L111" s="250">
        <f t="shared" si="21"/>
        <v>1.6899999999999998E-2</v>
      </c>
      <c r="M111" s="117">
        <f t="shared" si="25"/>
        <v>1.23E-2</v>
      </c>
      <c r="N111">
        <f t="shared" si="20"/>
        <v>101593.51037732697</v>
      </c>
    </row>
    <row r="112" spans="1:40">
      <c r="A112" s="42" t="s">
        <v>209</v>
      </c>
      <c r="B112" s="80">
        <f t="shared" si="15"/>
        <v>3880</v>
      </c>
      <c r="C112" s="63">
        <f t="shared" si="16"/>
        <v>407</v>
      </c>
      <c r="D112" s="82">
        <f t="shared" si="17"/>
        <v>13724.407500000001</v>
      </c>
      <c r="E112" s="84">
        <f t="shared" si="18"/>
        <v>8799.1550999999999</v>
      </c>
      <c r="F112" s="84">
        <f t="shared" si="19"/>
        <v>4925.2524000000003</v>
      </c>
      <c r="G112" s="97">
        <f t="shared" si="26"/>
        <v>1.17E-2</v>
      </c>
      <c r="H112" s="98">
        <f t="shared" si="26"/>
        <v>3.2014013296011199</v>
      </c>
      <c r="I112" s="251">
        <f>(I196-32)/180*100</f>
        <v>26.111111111111114</v>
      </c>
      <c r="J112" s="251">
        <f>(J196-32)/180*100</f>
        <v>25.111111111111111</v>
      </c>
      <c r="K112" s="251">
        <v>20.14</v>
      </c>
      <c r="L112" s="250">
        <f t="shared" si="21"/>
        <v>1.78E-2</v>
      </c>
      <c r="M112" s="117">
        <f t="shared" si="25"/>
        <v>1.2699999999999999E-2</v>
      </c>
      <c r="N112">
        <f t="shared" si="20"/>
        <v>101593.51037732697</v>
      </c>
    </row>
    <row r="115" spans="1:12">
      <c r="A115" s="38"/>
      <c r="B115" s="38" t="s">
        <v>210</v>
      </c>
      <c r="C115" s="39"/>
      <c r="D115" s="39"/>
      <c r="E115" s="39"/>
      <c r="F115" s="39"/>
      <c r="G115" s="39"/>
      <c r="H115" s="39"/>
      <c r="I115" s="39"/>
      <c r="J115" s="39"/>
      <c r="K115" s="39"/>
      <c r="L115" s="40"/>
    </row>
    <row r="116" spans="1:12">
      <c r="A116" s="41"/>
      <c r="B116" s="42"/>
      <c r="C116" s="43"/>
      <c r="D116" s="43"/>
      <c r="E116" s="43"/>
      <c r="F116" s="43"/>
      <c r="G116" s="43"/>
      <c r="H116" s="43"/>
      <c r="I116" s="43"/>
      <c r="J116" s="43"/>
      <c r="K116" s="43"/>
      <c r="L116" s="44"/>
    </row>
    <row r="117" spans="1:12">
      <c r="A117" s="41"/>
      <c r="B117" s="1079" t="s">
        <v>141</v>
      </c>
      <c r="C117" s="1080"/>
      <c r="D117" s="1080"/>
      <c r="E117" s="1081"/>
      <c r="F117" s="41" t="s">
        <v>142</v>
      </c>
      <c r="G117" s="119"/>
      <c r="I117" s="48" t="s">
        <v>292</v>
      </c>
      <c r="J117" s="87"/>
      <c r="K117" s="38"/>
      <c r="L117" s="40"/>
    </row>
    <row r="118" spans="1:12">
      <c r="A118" s="41" t="s">
        <v>211</v>
      </c>
      <c r="B118" s="48" t="s">
        <v>4</v>
      </c>
      <c r="C118" s="222" t="s">
        <v>5</v>
      </c>
      <c r="D118" s="46" t="s">
        <v>82</v>
      </c>
      <c r="E118" s="46" t="s">
        <v>83</v>
      </c>
      <c r="F118" s="48" t="s">
        <v>4</v>
      </c>
      <c r="G118" s="222" t="s">
        <v>6</v>
      </c>
      <c r="H118" s="46" t="s">
        <v>7</v>
      </c>
      <c r="I118" s="48" t="s">
        <v>303</v>
      </c>
      <c r="J118" s="88" t="s">
        <v>148</v>
      </c>
      <c r="K118" s="234" t="s">
        <v>149</v>
      </c>
      <c r="L118" s="90" t="s">
        <v>150</v>
      </c>
    </row>
    <row r="119" spans="1:12">
      <c r="A119" s="42"/>
      <c r="B119" s="49" t="s">
        <v>154</v>
      </c>
      <c r="C119" s="50" t="s">
        <v>154</v>
      </c>
      <c r="D119" s="50" t="s">
        <v>154</v>
      </c>
      <c r="E119" s="50" t="s">
        <v>154</v>
      </c>
      <c r="F119" s="49" t="s">
        <v>154</v>
      </c>
      <c r="G119" s="50" t="s">
        <v>154</v>
      </c>
      <c r="H119" s="50" t="s">
        <v>154</v>
      </c>
      <c r="I119" s="49" t="s">
        <v>155</v>
      </c>
      <c r="J119" s="91"/>
      <c r="K119" s="49" t="s">
        <v>11</v>
      </c>
      <c r="L119" s="51" t="s">
        <v>11</v>
      </c>
    </row>
    <row r="120" spans="1:12">
      <c r="A120" s="99" t="s">
        <v>212</v>
      </c>
      <c r="B120" s="74">
        <f>(C120+D120+E120)</f>
        <v>3975.4583333333335</v>
      </c>
      <c r="C120" s="237">
        <f>C204/24-D120</f>
        <v>3119.8333333333335</v>
      </c>
      <c r="D120" s="75">
        <f>D204/24</f>
        <v>389.125</v>
      </c>
      <c r="E120" s="115">
        <f>E204/24</f>
        <v>466.5</v>
      </c>
      <c r="F120" s="74">
        <f>F204*0.2931/24</f>
        <v>13732.699787500002</v>
      </c>
      <c r="G120" s="237">
        <f>F120-H120</f>
        <v>9924.8178625000019</v>
      </c>
      <c r="H120" s="75">
        <f>H204*0.2931/24</f>
        <v>3807.8819250000001</v>
      </c>
      <c r="I120" s="92">
        <f>I204</f>
        <v>1.0999999999999999E-2</v>
      </c>
      <c r="J120" s="93">
        <f>J204</f>
        <v>3.9136115288250317</v>
      </c>
      <c r="K120" s="252">
        <f>(K204-32)/180*100</f>
        <v>16.833333333333332</v>
      </c>
      <c r="L120" s="253">
        <f>(L204-32)/180*100</f>
        <v>24.944444444444446</v>
      </c>
    </row>
    <row r="121" spans="1:12">
      <c r="A121" s="100" t="s">
        <v>213</v>
      </c>
      <c r="B121" s="82">
        <f>(C121+D121+E121)</f>
        <v>5204.333333333333</v>
      </c>
      <c r="C121" s="84">
        <f>C205/24-D121</f>
        <v>4263.541666666667</v>
      </c>
      <c r="D121" s="84">
        <f>D205/24</f>
        <v>426.33333333333331</v>
      </c>
      <c r="E121" s="254">
        <f>E205/24</f>
        <v>514.45833333333337</v>
      </c>
      <c r="F121" s="82">
        <f>F205*0.2931/24</f>
        <v>13837.531887500001</v>
      </c>
      <c r="G121" s="84">
        <f>F121-H121</f>
        <v>9981.2396125000014</v>
      </c>
      <c r="H121" s="84">
        <f>H205*0.2931/24</f>
        <v>3856.2922750000002</v>
      </c>
      <c r="I121" s="97">
        <f>I205</f>
        <v>1.15E-2</v>
      </c>
      <c r="J121" s="98">
        <f>J205</f>
        <v>2.9505118766491645</v>
      </c>
      <c r="K121" s="255">
        <f>(K205-32)/180*100</f>
        <v>29.5</v>
      </c>
      <c r="L121" s="256">
        <f>(L205-32)/180*100</f>
        <v>25</v>
      </c>
    </row>
    <row r="124" spans="1:12">
      <c r="A124" s="38"/>
      <c r="B124" s="38" t="s">
        <v>214</v>
      </c>
      <c r="C124" s="39"/>
      <c r="D124" s="39"/>
      <c r="E124" s="39"/>
      <c r="F124" s="39"/>
      <c r="G124" s="39"/>
      <c r="H124" s="39"/>
      <c r="I124" s="39"/>
      <c r="J124" s="39"/>
      <c r="K124" s="39"/>
      <c r="L124" s="40"/>
    </row>
    <row r="125" spans="1:12">
      <c r="A125" s="41"/>
      <c r="B125" s="42"/>
      <c r="C125" s="43"/>
      <c r="D125" s="43"/>
      <c r="E125" s="43"/>
      <c r="F125" s="43"/>
      <c r="G125" s="43"/>
      <c r="H125" s="43"/>
      <c r="I125" s="43"/>
      <c r="J125" s="43"/>
      <c r="K125" s="43"/>
      <c r="L125" s="44"/>
    </row>
    <row r="126" spans="1:12">
      <c r="A126" s="41"/>
      <c r="B126" s="1079" t="s">
        <v>141</v>
      </c>
      <c r="C126" s="1080"/>
      <c r="D126" s="1080"/>
      <c r="E126" s="1081"/>
      <c r="F126" s="41" t="s">
        <v>142</v>
      </c>
      <c r="G126" s="119"/>
      <c r="I126" s="48" t="s">
        <v>292</v>
      </c>
      <c r="J126" s="87"/>
      <c r="K126" s="38"/>
      <c r="L126" s="40"/>
    </row>
    <row r="127" spans="1:12">
      <c r="A127" s="41" t="s">
        <v>211</v>
      </c>
      <c r="B127" s="48" t="s">
        <v>4</v>
      </c>
      <c r="C127" s="222" t="s">
        <v>5</v>
      </c>
      <c r="D127" s="46" t="s">
        <v>82</v>
      </c>
      <c r="E127" s="46" t="s">
        <v>83</v>
      </c>
      <c r="F127" s="48" t="s">
        <v>4</v>
      </c>
      <c r="G127" s="222" t="s">
        <v>6</v>
      </c>
      <c r="H127" s="46" t="s">
        <v>7</v>
      </c>
      <c r="I127" s="48" t="s">
        <v>303</v>
      </c>
      <c r="J127" s="88" t="s">
        <v>148</v>
      </c>
      <c r="K127" s="234" t="s">
        <v>149</v>
      </c>
      <c r="L127" s="90" t="s">
        <v>150</v>
      </c>
    </row>
    <row r="128" spans="1:12">
      <c r="A128" s="42"/>
      <c r="B128" s="49" t="s">
        <v>154</v>
      </c>
      <c r="C128" s="50" t="s">
        <v>154</v>
      </c>
      <c r="D128" s="50" t="s">
        <v>154</v>
      </c>
      <c r="E128" s="50" t="s">
        <v>154</v>
      </c>
      <c r="F128" s="49" t="s">
        <v>154</v>
      </c>
      <c r="G128" s="50" t="s">
        <v>154</v>
      </c>
      <c r="H128" s="50" t="s">
        <v>154</v>
      </c>
      <c r="I128" s="49" t="s">
        <v>155</v>
      </c>
      <c r="J128" s="91"/>
      <c r="K128" s="49" t="s">
        <v>11</v>
      </c>
      <c r="L128" s="51" t="s">
        <v>11</v>
      </c>
    </row>
    <row r="129" spans="1:40">
      <c r="A129" s="99" t="s">
        <v>212</v>
      </c>
      <c r="B129" s="74">
        <f>(C129+D129+E129)</f>
        <v>3062</v>
      </c>
      <c r="C129" s="237">
        <f>C213/24-D129</f>
        <v>2390.041666666667</v>
      </c>
      <c r="D129" s="75">
        <f>D213/24</f>
        <v>311.16666666666669</v>
      </c>
      <c r="E129" s="115">
        <f>E213/24</f>
        <v>360.79166666666669</v>
      </c>
      <c r="F129" s="74">
        <f>F213*0.2931/24</f>
        <v>9721.1500000000015</v>
      </c>
      <c r="G129" s="237">
        <f>F129-H129</f>
        <v>9721.1500000000015</v>
      </c>
      <c r="H129" s="75">
        <f>H213*0.2931/24</f>
        <v>0</v>
      </c>
      <c r="I129" s="92">
        <f>I213</f>
        <v>7.1000000000000004E-3</v>
      </c>
      <c r="J129" s="93">
        <f>J213</f>
        <v>3.5988153449844984</v>
      </c>
      <c r="K129" s="252">
        <f>(K213-32)/180*100</f>
        <v>16.833333333333332</v>
      </c>
      <c r="L129" s="253">
        <f>(L213-32)/180*100</f>
        <v>24.944444444444446</v>
      </c>
    </row>
    <row r="130" spans="1:40">
      <c r="A130" s="100" t="s">
        <v>213</v>
      </c>
      <c r="B130" s="82">
        <f>(C130+D130+E130)</f>
        <v>3978.2083333333335</v>
      </c>
      <c r="C130" s="84">
        <f>C214/24-D130</f>
        <v>3243</v>
      </c>
      <c r="D130" s="84">
        <f>D214/24</f>
        <v>339.625</v>
      </c>
      <c r="E130" s="254">
        <f>E214/24</f>
        <v>395.58333333333331</v>
      </c>
      <c r="F130" s="82">
        <f>F214*0.2931/24</f>
        <v>9760.7917750000015</v>
      </c>
      <c r="G130" s="84">
        <f>F130-H130</f>
        <v>9760.7673500000019</v>
      </c>
      <c r="H130" s="84">
        <f>H214*0.2931/24</f>
        <v>2.4425000000000002E-2</v>
      </c>
      <c r="I130" s="97">
        <f>I214</f>
        <v>7.7999999999999996E-3</v>
      </c>
      <c r="J130" s="98">
        <f>J214</f>
        <v>2.7244804507867837</v>
      </c>
      <c r="K130" s="255">
        <f>(K214-32)/180*100</f>
        <v>29.5</v>
      </c>
      <c r="L130" s="256">
        <f>(L214-32)/180*100</f>
        <v>24.944444444444446</v>
      </c>
    </row>
    <row r="136" spans="1:40">
      <c r="A136" s="70" t="s">
        <v>427</v>
      </c>
    </row>
    <row r="137" spans="1:40">
      <c r="A137" t="s">
        <v>215</v>
      </c>
    </row>
    <row r="138" spans="1:40">
      <c r="A138" s="70" t="s">
        <v>368</v>
      </c>
    </row>
    <row r="139" spans="1:40">
      <c r="K139" s="70"/>
    </row>
    <row r="140" spans="1:40">
      <c r="A140" s="257"/>
      <c r="B140" s="257"/>
      <c r="C140" s="258"/>
      <c r="D140" s="258" t="s">
        <v>78</v>
      </c>
      <c r="E140" s="258"/>
      <c r="F140" s="258"/>
      <c r="G140" s="258"/>
      <c r="H140" s="258"/>
      <c r="I140" s="257" t="s">
        <v>79</v>
      </c>
      <c r="J140" s="258"/>
      <c r="K140" s="258"/>
      <c r="L140" s="258"/>
      <c r="M140" s="257" t="s">
        <v>288</v>
      </c>
      <c r="N140" s="259"/>
      <c r="O140" s="260"/>
      <c r="P140" s="257"/>
      <c r="Q140" s="261" t="s">
        <v>289</v>
      </c>
      <c r="R140" s="262"/>
      <c r="S140" s="262"/>
      <c r="T140" s="262"/>
      <c r="U140" s="262"/>
      <c r="V140" s="262"/>
      <c r="W140" s="258"/>
      <c r="X140" s="258"/>
      <c r="Y140" s="258"/>
      <c r="Z140" s="258"/>
      <c r="AA140" s="258"/>
      <c r="AB140" s="259"/>
      <c r="AC140" s="257"/>
      <c r="AD140" s="258" t="s">
        <v>290</v>
      </c>
      <c r="AE140" s="258"/>
      <c r="AF140" s="258"/>
      <c r="AG140" s="258"/>
      <c r="AH140" s="259"/>
      <c r="AI140" s="263"/>
      <c r="AJ140" s="263"/>
      <c r="AK140" s="263"/>
      <c r="AL140" s="263"/>
      <c r="AM140" s="263"/>
      <c r="AN140" s="263"/>
    </row>
    <row r="141" spans="1:40">
      <c r="A141" s="264"/>
      <c r="B141" s="265"/>
      <c r="C141" s="266"/>
      <c r="D141" s="266"/>
      <c r="E141" s="266"/>
      <c r="F141" s="266"/>
      <c r="G141" s="266"/>
      <c r="H141" s="266"/>
      <c r="I141" s="265"/>
      <c r="J141" s="266"/>
      <c r="K141" s="266"/>
      <c r="L141" s="266"/>
      <c r="M141" s="265" t="s">
        <v>291</v>
      </c>
      <c r="N141" s="267"/>
      <c r="O141" s="268"/>
      <c r="P141" s="264"/>
      <c r="Q141" s="265"/>
      <c r="R141" s="266"/>
      <c r="S141" s="266"/>
      <c r="T141" s="266"/>
      <c r="U141" s="266"/>
      <c r="V141" s="266"/>
      <c r="W141" s="266"/>
      <c r="X141" s="266"/>
      <c r="Y141" s="266"/>
      <c r="Z141" s="266"/>
      <c r="AA141" s="266"/>
      <c r="AB141" s="267"/>
      <c r="AC141" s="265"/>
      <c r="AD141" s="266"/>
      <c r="AE141" s="266"/>
      <c r="AF141" s="266"/>
      <c r="AG141" s="266"/>
      <c r="AH141" s="267"/>
      <c r="AI141" s="263"/>
      <c r="AJ141" s="263"/>
      <c r="AK141" s="263"/>
      <c r="AL141" s="263"/>
      <c r="AM141" s="263"/>
      <c r="AN141" s="263"/>
    </row>
    <row r="142" spans="1:40">
      <c r="A142" s="264"/>
      <c r="B142" s="264"/>
      <c r="C142" s="269"/>
      <c r="D142" s="269"/>
      <c r="E142" s="269"/>
      <c r="F142" s="269"/>
      <c r="G142" s="269"/>
      <c r="H142" s="269"/>
      <c r="I142" s="264"/>
      <c r="J142" s="269"/>
      <c r="K142" s="270" t="s">
        <v>292</v>
      </c>
      <c r="L142" s="270" t="s">
        <v>292</v>
      </c>
      <c r="M142" s="264"/>
      <c r="N142" s="271" t="s">
        <v>293</v>
      </c>
      <c r="O142" s="272"/>
      <c r="P142" s="264"/>
      <c r="Q142" s="257"/>
      <c r="R142" s="258"/>
      <c r="S142" s="259"/>
      <c r="T142" s="269"/>
      <c r="U142" s="269"/>
      <c r="V142" s="269"/>
      <c r="W142" s="269"/>
      <c r="X142" s="269"/>
      <c r="Y142" s="269"/>
      <c r="Z142" s="269"/>
      <c r="AA142" s="269"/>
      <c r="AB142" s="273"/>
      <c r="AC142" s="263"/>
      <c r="AD142" s="263" t="s">
        <v>294</v>
      </c>
      <c r="AE142" s="263"/>
      <c r="AF142" s="263"/>
      <c r="AG142" s="263"/>
      <c r="AH142" s="259"/>
      <c r="AI142" s="263"/>
      <c r="AJ142" s="263"/>
      <c r="AK142" s="263"/>
      <c r="AL142" s="263"/>
      <c r="AM142" s="263"/>
      <c r="AN142" s="263"/>
    </row>
    <row r="143" spans="1:40">
      <c r="A143" s="264"/>
      <c r="B143" s="264" t="s">
        <v>295</v>
      </c>
      <c r="C143" s="269"/>
      <c r="D143" s="263"/>
      <c r="E143" s="263"/>
      <c r="F143" s="264" t="s">
        <v>296</v>
      </c>
      <c r="G143" s="269"/>
      <c r="H143" s="263"/>
      <c r="I143" s="264"/>
      <c r="J143" s="263"/>
      <c r="K143" s="274" t="s">
        <v>2</v>
      </c>
      <c r="L143" s="274" t="s">
        <v>80</v>
      </c>
      <c r="M143" s="264"/>
      <c r="N143" s="271" t="s">
        <v>2</v>
      </c>
      <c r="O143" s="272"/>
      <c r="P143" s="264"/>
      <c r="Q143" s="275" t="s">
        <v>297</v>
      </c>
      <c r="R143" s="269"/>
      <c r="S143" s="273"/>
      <c r="T143" s="269"/>
      <c r="U143" s="263"/>
      <c r="V143" s="263" t="s">
        <v>81</v>
      </c>
      <c r="W143" s="263"/>
      <c r="X143" s="263"/>
      <c r="Y143" s="263"/>
      <c r="Z143" s="263"/>
      <c r="AA143" s="263"/>
      <c r="AB143" s="273"/>
      <c r="AC143" s="263"/>
      <c r="AD143" s="263"/>
      <c r="AE143" s="273"/>
      <c r="AF143" s="263"/>
      <c r="AG143" s="263"/>
      <c r="AH143" s="273"/>
      <c r="AI143" s="263"/>
      <c r="AJ143" s="263"/>
      <c r="AK143" s="263"/>
      <c r="AL143" s="263"/>
      <c r="AM143" s="263"/>
      <c r="AN143" s="263"/>
    </row>
    <row r="144" spans="1:40">
      <c r="A144" s="264" t="s">
        <v>3</v>
      </c>
      <c r="B144" s="276" t="s">
        <v>4</v>
      </c>
      <c r="C144" s="48" t="s">
        <v>217</v>
      </c>
      <c r="D144" s="274" t="s">
        <v>82</v>
      </c>
      <c r="E144" s="274" t="s">
        <v>83</v>
      </c>
      <c r="F144" s="276" t="s">
        <v>4</v>
      </c>
      <c r="G144" s="270" t="s">
        <v>6</v>
      </c>
      <c r="H144" s="274" t="s">
        <v>7</v>
      </c>
      <c r="I144" s="276" t="s">
        <v>84</v>
      </c>
      <c r="J144" s="274" t="s">
        <v>8</v>
      </c>
      <c r="K144" s="274" t="s">
        <v>9</v>
      </c>
      <c r="L144" s="274" t="s">
        <v>2</v>
      </c>
      <c r="M144" s="276" t="s">
        <v>149</v>
      </c>
      <c r="N144" s="271" t="s">
        <v>9</v>
      </c>
      <c r="O144" s="272"/>
      <c r="P144" s="264" t="s">
        <v>3</v>
      </c>
      <c r="Q144" s="264" t="s">
        <v>85</v>
      </c>
      <c r="R144" s="263"/>
      <c r="S144" s="263"/>
      <c r="T144" s="264"/>
      <c r="U144" s="274" t="s">
        <v>6</v>
      </c>
      <c r="V144" s="263"/>
      <c r="W144" s="264"/>
      <c r="X144" s="274" t="s">
        <v>7</v>
      </c>
      <c r="Y144" s="263"/>
      <c r="Z144" s="264" t="s">
        <v>86</v>
      </c>
      <c r="AA144" s="263"/>
      <c r="AB144" s="273"/>
      <c r="AC144" s="263"/>
      <c r="AD144" s="263" t="s">
        <v>298</v>
      </c>
      <c r="AE144" s="273"/>
      <c r="AF144" s="263" t="s">
        <v>299</v>
      </c>
      <c r="AG144" s="263"/>
      <c r="AH144" s="273"/>
      <c r="AI144" s="263"/>
      <c r="AJ144" s="263"/>
      <c r="AK144" s="263"/>
      <c r="AL144" s="263"/>
      <c r="AM144" s="263"/>
      <c r="AN144" s="263"/>
    </row>
    <row r="145" spans="1:40">
      <c r="A145" s="265"/>
      <c r="B145" s="277" t="s">
        <v>10</v>
      </c>
      <c r="C145" s="278" t="s">
        <v>10</v>
      </c>
      <c r="D145" s="278" t="s">
        <v>10</v>
      </c>
      <c r="E145" s="278" t="s">
        <v>10</v>
      </c>
      <c r="F145" s="49" t="s">
        <v>219</v>
      </c>
      <c r="G145" s="49" t="s">
        <v>219</v>
      </c>
      <c r="H145" s="50" t="s">
        <v>219</v>
      </c>
      <c r="I145" s="265"/>
      <c r="J145" s="278" t="s">
        <v>220</v>
      </c>
      <c r="K145" s="278" t="s">
        <v>22</v>
      </c>
      <c r="L145" s="278" t="s">
        <v>87</v>
      </c>
      <c r="M145" s="277" t="s">
        <v>220</v>
      </c>
      <c r="N145" s="279" t="s">
        <v>22</v>
      </c>
      <c r="O145" s="280"/>
      <c r="P145" s="265"/>
      <c r="Q145" s="277" t="s">
        <v>88</v>
      </c>
      <c r="R145" s="278" t="s">
        <v>75</v>
      </c>
      <c r="S145" s="278" t="s">
        <v>76</v>
      </c>
      <c r="T145" s="411" t="s">
        <v>369</v>
      </c>
      <c r="U145" s="278" t="s">
        <v>75</v>
      </c>
      <c r="V145" s="278" t="s">
        <v>76</v>
      </c>
      <c r="W145" s="411" t="s">
        <v>369</v>
      </c>
      <c r="X145" s="278" t="s">
        <v>75</v>
      </c>
      <c r="Y145" s="278" t="s">
        <v>76</v>
      </c>
      <c r="Z145" s="411" t="s">
        <v>369</v>
      </c>
      <c r="AA145" s="278" t="s">
        <v>75</v>
      </c>
      <c r="AB145" s="279" t="s">
        <v>76</v>
      </c>
      <c r="AC145" s="277" t="s">
        <v>223</v>
      </c>
      <c r="AD145" s="278" t="s">
        <v>75</v>
      </c>
      <c r="AE145" s="279" t="s">
        <v>76</v>
      </c>
      <c r="AF145" s="278" t="s">
        <v>29</v>
      </c>
      <c r="AG145" s="278" t="s">
        <v>75</v>
      </c>
      <c r="AH145" s="279" t="s">
        <v>76</v>
      </c>
      <c r="AI145" s="263"/>
      <c r="AJ145" s="263"/>
      <c r="AK145" s="263"/>
      <c r="AL145" s="263"/>
      <c r="AM145" s="263"/>
      <c r="AN145" s="263"/>
    </row>
    <row r="146" spans="1:40">
      <c r="A146" s="264" t="s">
        <v>89</v>
      </c>
      <c r="B146" s="73"/>
      <c r="C146" s="281">
        <v>23870</v>
      </c>
      <c r="D146" s="58">
        <v>2301</v>
      </c>
      <c r="E146" s="58">
        <v>10880</v>
      </c>
      <c r="F146" s="74">
        <v>263676</v>
      </c>
      <c r="G146" s="626"/>
      <c r="H146" s="75">
        <v>73308</v>
      </c>
      <c r="I146" s="76">
        <f>(F146)*0.2931/(C146)</f>
        <v>3.2376805865102645</v>
      </c>
      <c r="J146" s="59">
        <v>75.3</v>
      </c>
      <c r="K146" s="58">
        <v>9.1999999999999998E-3</v>
      </c>
      <c r="L146" s="77">
        <v>48.26</v>
      </c>
      <c r="M146" s="224">
        <v>67.8</v>
      </c>
      <c r="N146" s="225">
        <v>1.1599999999999999E-2</v>
      </c>
      <c r="O146" s="282"/>
      <c r="P146" s="264" t="s">
        <v>89</v>
      </c>
      <c r="Q146" s="74">
        <v>11564</v>
      </c>
      <c r="R146" s="79">
        <v>37457</v>
      </c>
      <c r="S146" s="58">
        <v>15</v>
      </c>
      <c r="T146" s="74">
        <v>23203</v>
      </c>
      <c r="U146" s="79">
        <v>37457</v>
      </c>
      <c r="V146" s="58">
        <v>15</v>
      </c>
      <c r="W146" s="74">
        <v>9304</v>
      </c>
      <c r="X146" s="79">
        <v>37137</v>
      </c>
      <c r="Y146" s="58">
        <v>15</v>
      </c>
      <c r="Z146" s="73">
        <v>31401</v>
      </c>
      <c r="AA146" s="79">
        <v>37092</v>
      </c>
      <c r="AB146" s="78">
        <v>15</v>
      </c>
      <c r="AC146" s="226">
        <v>95</v>
      </c>
      <c r="AD146" s="283">
        <v>37457</v>
      </c>
      <c r="AE146" s="228">
        <v>15</v>
      </c>
      <c r="AF146" s="227">
        <v>2.2499999999999999E-2</v>
      </c>
      <c r="AG146" s="283">
        <v>37531</v>
      </c>
      <c r="AH146" s="228">
        <v>9</v>
      </c>
      <c r="AI146" s="263"/>
      <c r="AJ146" s="263"/>
      <c r="AK146" s="263"/>
      <c r="AL146" s="263"/>
      <c r="AM146" s="263"/>
      <c r="AN146" s="263"/>
    </row>
    <row r="147" spans="1:40">
      <c r="A147" s="264" t="s">
        <v>94</v>
      </c>
      <c r="B147" s="73"/>
      <c r="C147" s="96">
        <v>28499</v>
      </c>
      <c r="D147" s="58">
        <v>2686</v>
      </c>
      <c r="E147" s="58">
        <v>10880</v>
      </c>
      <c r="F147" s="73">
        <v>332292</v>
      </c>
      <c r="G147" s="263"/>
      <c r="H147" s="58">
        <v>140204</v>
      </c>
      <c r="I147" s="76">
        <f t="shared" ref="I147:I166" si="28">(F147)*0.2931/(C147)</f>
        <v>3.4174807958173976</v>
      </c>
      <c r="J147" s="59">
        <v>75.400000000000006</v>
      </c>
      <c r="K147" s="58">
        <v>1.1299999999999999E-2</v>
      </c>
      <c r="L147" s="77">
        <v>58.51</v>
      </c>
      <c r="M147" s="284"/>
      <c r="N147" s="285"/>
      <c r="O147" s="58"/>
      <c r="P147" s="264" t="s">
        <v>94</v>
      </c>
      <c r="Q147" s="73">
        <v>12583</v>
      </c>
      <c r="R147" s="79">
        <v>37457</v>
      </c>
      <c r="S147" s="58">
        <v>15</v>
      </c>
      <c r="T147" s="73">
        <v>23080</v>
      </c>
      <c r="U147" s="79">
        <v>38240</v>
      </c>
      <c r="V147" s="58">
        <v>16</v>
      </c>
      <c r="W147" s="73">
        <v>15139</v>
      </c>
      <c r="X147" s="79">
        <v>37137</v>
      </c>
      <c r="Y147" s="58">
        <v>15</v>
      </c>
      <c r="Z147" s="73">
        <v>36750</v>
      </c>
      <c r="AA147" s="79">
        <v>38233</v>
      </c>
      <c r="AB147" s="78">
        <v>16</v>
      </c>
      <c r="AC147" s="55" t="s">
        <v>316</v>
      </c>
      <c r="AD147" s="55"/>
      <c r="AE147" s="55"/>
      <c r="AF147" s="55" t="s">
        <v>317</v>
      </c>
      <c r="AG147" s="55"/>
      <c r="AH147" s="70"/>
      <c r="AI147" s="263"/>
      <c r="AJ147" s="263"/>
      <c r="AK147" s="263"/>
      <c r="AL147" s="263"/>
      <c r="AM147" s="263"/>
      <c r="AN147" s="263"/>
    </row>
    <row r="148" spans="1:40">
      <c r="A148" s="264" t="s">
        <v>96</v>
      </c>
      <c r="B148" s="73"/>
      <c r="C148" s="96">
        <v>27865</v>
      </c>
      <c r="D148" s="58">
        <v>2615</v>
      </c>
      <c r="E148" s="58">
        <v>10880</v>
      </c>
      <c r="F148" s="73">
        <v>328749</v>
      </c>
      <c r="G148" s="263"/>
      <c r="H148" s="58">
        <v>114839</v>
      </c>
      <c r="I148" s="76">
        <f t="shared" si="28"/>
        <v>3.4579699228422753</v>
      </c>
      <c r="J148" s="59">
        <v>75.900000000000006</v>
      </c>
      <c r="K148" s="58">
        <v>1.01E-2</v>
      </c>
      <c r="L148" s="77">
        <v>51.21</v>
      </c>
      <c r="M148" s="284"/>
      <c r="N148" s="285"/>
      <c r="O148" s="58"/>
      <c r="P148" s="264" t="s">
        <v>96</v>
      </c>
      <c r="Q148" s="74">
        <v>12916</v>
      </c>
      <c r="R148" s="79">
        <v>37457</v>
      </c>
      <c r="S148" s="58">
        <v>15</v>
      </c>
      <c r="T148" s="74">
        <v>31119</v>
      </c>
      <c r="U148" s="79">
        <v>38101</v>
      </c>
      <c r="V148" s="58">
        <v>16</v>
      </c>
      <c r="W148" s="73">
        <v>31497</v>
      </c>
      <c r="X148" s="79">
        <v>37531</v>
      </c>
      <c r="Y148" s="78">
        <v>9</v>
      </c>
      <c r="Z148" s="73">
        <v>53813</v>
      </c>
      <c r="AA148" s="79">
        <v>37531</v>
      </c>
      <c r="AB148" s="78">
        <v>9</v>
      </c>
      <c r="AC148" s="70"/>
      <c r="AD148" s="70"/>
      <c r="AE148" s="70"/>
      <c r="AF148" s="70"/>
      <c r="AG148" s="70"/>
      <c r="AH148" s="70"/>
      <c r="AI148" s="263"/>
      <c r="AJ148" s="263"/>
      <c r="AK148" s="263"/>
      <c r="AL148" s="263"/>
      <c r="AM148" s="263"/>
      <c r="AN148" s="263"/>
    </row>
    <row r="149" spans="1:40">
      <c r="A149" s="264" t="s">
        <v>100</v>
      </c>
      <c r="B149" s="73"/>
      <c r="C149" s="96">
        <v>28828</v>
      </c>
      <c r="D149" s="58">
        <v>2656</v>
      </c>
      <c r="E149" s="58">
        <v>10880</v>
      </c>
      <c r="F149" s="73">
        <v>343671</v>
      </c>
      <c r="G149" s="263"/>
      <c r="H149" s="58">
        <v>127666</v>
      </c>
      <c r="I149" s="76">
        <f t="shared" si="28"/>
        <v>3.4941712952684894</v>
      </c>
      <c r="J149" s="59">
        <v>75.7</v>
      </c>
      <c r="K149" s="58">
        <v>9.9000000000000008E-3</v>
      </c>
      <c r="L149" s="77">
        <v>50.58</v>
      </c>
      <c r="M149" s="284"/>
      <c r="N149" s="285"/>
      <c r="O149" s="58"/>
      <c r="P149" s="264" t="s">
        <v>100</v>
      </c>
      <c r="Q149" s="74">
        <v>13212</v>
      </c>
      <c r="R149" s="79">
        <v>37457</v>
      </c>
      <c r="S149" s="58">
        <v>15</v>
      </c>
      <c r="T149" s="74">
        <v>33410</v>
      </c>
      <c r="U149" s="79">
        <v>37421</v>
      </c>
      <c r="V149" s="58">
        <v>14</v>
      </c>
      <c r="W149" s="73">
        <v>26941</v>
      </c>
      <c r="X149" s="79">
        <v>37882</v>
      </c>
      <c r="Y149" s="78">
        <v>15</v>
      </c>
      <c r="Z149" s="73">
        <v>43628</v>
      </c>
      <c r="AA149" s="79">
        <v>37531</v>
      </c>
      <c r="AB149" s="78">
        <v>9</v>
      </c>
      <c r="AC149" s="70"/>
      <c r="AD149" s="70"/>
      <c r="AE149" s="70"/>
      <c r="AF149" s="70"/>
      <c r="AG149" s="70"/>
      <c r="AH149" s="70"/>
      <c r="AI149" s="263"/>
      <c r="AJ149" s="263"/>
      <c r="AK149" s="263"/>
      <c r="AL149" s="263"/>
      <c r="AM149" s="263"/>
      <c r="AN149" s="263"/>
    </row>
    <row r="150" spans="1:40">
      <c r="A150" s="264" t="s">
        <v>287</v>
      </c>
      <c r="B150" s="73"/>
      <c r="C150" s="96">
        <v>28478</v>
      </c>
      <c r="D150" s="58">
        <v>2649</v>
      </c>
      <c r="E150" s="58">
        <v>10880</v>
      </c>
      <c r="F150" s="96">
        <v>337863</v>
      </c>
      <c r="G150" s="263"/>
      <c r="H150" s="58">
        <v>122737</v>
      </c>
      <c r="I150" s="76">
        <f t="shared" si="28"/>
        <v>3.4773384823372431</v>
      </c>
      <c r="J150" s="58">
        <v>75.7</v>
      </c>
      <c r="K150" s="58">
        <v>9.9000000000000008E-3</v>
      </c>
      <c r="L150" s="77">
        <v>50.69</v>
      </c>
      <c r="M150" s="284"/>
      <c r="N150" s="285"/>
      <c r="O150" s="58"/>
      <c r="P150" s="264" t="s">
        <v>287</v>
      </c>
      <c r="Q150" s="74">
        <v>13158</v>
      </c>
      <c r="R150" s="79">
        <v>37457</v>
      </c>
      <c r="S150" s="58">
        <v>15</v>
      </c>
      <c r="T150" s="74">
        <v>32086</v>
      </c>
      <c r="U150" s="79">
        <v>37392</v>
      </c>
      <c r="V150" s="58">
        <v>16</v>
      </c>
      <c r="W150" s="263">
        <v>30451</v>
      </c>
      <c r="X150" s="79">
        <v>37531</v>
      </c>
      <c r="Y150" s="78">
        <v>9</v>
      </c>
      <c r="Z150" s="263">
        <v>50819</v>
      </c>
      <c r="AA150" s="79">
        <v>37531</v>
      </c>
      <c r="AB150" s="78">
        <v>9</v>
      </c>
      <c r="AC150" s="70"/>
      <c r="AD150" s="70"/>
      <c r="AE150" s="70"/>
      <c r="AF150" s="70"/>
      <c r="AG150" s="70"/>
      <c r="AH150" s="70"/>
      <c r="AI150" s="263"/>
      <c r="AJ150" s="263"/>
      <c r="AK150" s="263"/>
      <c r="AL150" s="263"/>
      <c r="AM150" s="263"/>
      <c r="AN150" s="263"/>
    </row>
    <row r="151" spans="1:40">
      <c r="A151" s="264" t="s">
        <v>103</v>
      </c>
      <c r="B151" s="73"/>
      <c r="C151" s="96">
        <v>19667</v>
      </c>
      <c r="D151" s="58">
        <v>1865</v>
      </c>
      <c r="E151" s="58">
        <v>10880</v>
      </c>
      <c r="F151" s="73">
        <v>217456</v>
      </c>
      <c r="G151" s="263"/>
      <c r="H151" s="58">
        <v>54766</v>
      </c>
      <c r="I151" s="76">
        <f>(F151)*0.2931/(C151)</f>
        <v>3.240776610565923</v>
      </c>
      <c r="J151" s="59">
        <v>79.099999999999994</v>
      </c>
      <c r="K151" s="61">
        <v>0.01</v>
      </c>
      <c r="L151" s="77">
        <v>45.45</v>
      </c>
      <c r="M151" s="284"/>
      <c r="N151" s="285"/>
      <c r="O151" s="58"/>
      <c r="P151" s="264" t="s">
        <v>103</v>
      </c>
      <c r="Q151" s="74">
        <v>11654</v>
      </c>
      <c r="R151" s="79">
        <v>37457</v>
      </c>
      <c r="S151" s="58">
        <v>15</v>
      </c>
      <c r="T151" s="74">
        <v>23203</v>
      </c>
      <c r="U151" s="79">
        <v>37457</v>
      </c>
      <c r="V151" s="58">
        <v>15</v>
      </c>
      <c r="W151" s="73">
        <v>9303</v>
      </c>
      <c r="X151" s="79">
        <v>37137</v>
      </c>
      <c r="Y151" s="58">
        <v>15</v>
      </c>
      <c r="Z151" s="73">
        <v>31401</v>
      </c>
      <c r="AA151" s="79">
        <v>37092</v>
      </c>
      <c r="AB151" s="78">
        <v>15</v>
      </c>
      <c r="AC151" s="70"/>
      <c r="AD151" s="70"/>
      <c r="AE151" s="70"/>
      <c r="AF151" s="70"/>
      <c r="AG151" s="70"/>
      <c r="AH151" s="70"/>
      <c r="AI151" s="263"/>
      <c r="AJ151" s="263"/>
      <c r="AK151" s="263"/>
      <c r="AL151" s="263"/>
      <c r="AM151" s="263"/>
      <c r="AN151" s="263"/>
    </row>
    <row r="152" spans="1:40">
      <c r="A152" s="264" t="s">
        <v>106</v>
      </c>
      <c r="B152" s="73"/>
      <c r="C152" s="96">
        <v>43184</v>
      </c>
      <c r="D152" s="58">
        <v>4185</v>
      </c>
      <c r="E152" s="58">
        <v>10880</v>
      </c>
      <c r="F152" s="73">
        <v>545231</v>
      </c>
      <c r="G152" s="263"/>
      <c r="H152" s="58">
        <v>84911</v>
      </c>
      <c r="I152" s="76">
        <f t="shared" si="28"/>
        <v>3.7006114787884403</v>
      </c>
      <c r="J152" s="59">
        <v>78.099999999999994</v>
      </c>
      <c r="K152" s="61">
        <v>8.6999999999999994E-3</v>
      </c>
      <c r="L152" s="77">
        <v>41.49</v>
      </c>
      <c r="M152" s="284"/>
      <c r="N152" s="285"/>
      <c r="O152" s="58"/>
      <c r="P152" s="264" t="s">
        <v>106</v>
      </c>
      <c r="Q152" s="74">
        <v>12736</v>
      </c>
      <c r="R152" s="79">
        <v>37457</v>
      </c>
      <c r="S152" s="58">
        <v>15</v>
      </c>
      <c r="T152" s="74">
        <v>32111</v>
      </c>
      <c r="U152" s="79">
        <v>37735</v>
      </c>
      <c r="V152" s="58">
        <v>16</v>
      </c>
      <c r="W152" s="73">
        <v>10026</v>
      </c>
      <c r="X152" s="79">
        <v>37531</v>
      </c>
      <c r="Y152" s="78">
        <v>9</v>
      </c>
      <c r="Z152" s="73">
        <v>40613</v>
      </c>
      <c r="AA152" s="79">
        <v>37531</v>
      </c>
      <c r="AB152" s="78">
        <v>9</v>
      </c>
      <c r="AC152" s="70"/>
      <c r="AD152" s="70"/>
      <c r="AE152" s="70"/>
      <c r="AF152" s="70"/>
      <c r="AG152" s="70"/>
      <c r="AH152" s="70"/>
      <c r="AI152" s="263"/>
      <c r="AJ152" s="263"/>
      <c r="AK152" s="263"/>
      <c r="AL152" s="263"/>
      <c r="AM152" s="263"/>
      <c r="AN152" s="263"/>
    </row>
    <row r="153" spans="1:40">
      <c r="A153" s="264" t="s">
        <v>107</v>
      </c>
      <c r="B153" s="73"/>
      <c r="C153" s="96">
        <v>19966</v>
      </c>
      <c r="D153" s="58">
        <v>1860</v>
      </c>
      <c r="E153" s="58">
        <v>10880</v>
      </c>
      <c r="F153" s="73">
        <v>221486</v>
      </c>
      <c r="G153" s="263"/>
      <c r="H153" s="58">
        <v>80172</v>
      </c>
      <c r="I153" s="76">
        <f t="shared" si="28"/>
        <v>3.2514047180206354</v>
      </c>
      <c r="J153" s="59">
        <v>75.3</v>
      </c>
      <c r="K153" s="61">
        <v>0.01</v>
      </c>
      <c r="L153" s="77">
        <v>52.21</v>
      </c>
      <c r="M153" s="284"/>
      <c r="N153" s="285"/>
      <c r="O153" s="58"/>
      <c r="P153" s="264" t="s">
        <v>107</v>
      </c>
      <c r="Q153" s="74">
        <v>11564</v>
      </c>
      <c r="R153" s="79">
        <v>37457</v>
      </c>
      <c r="S153" s="58">
        <v>15</v>
      </c>
      <c r="T153" s="74">
        <v>23203</v>
      </c>
      <c r="U153" s="79">
        <v>37457</v>
      </c>
      <c r="V153" s="58">
        <v>15</v>
      </c>
      <c r="W153" s="73">
        <v>25578</v>
      </c>
      <c r="X153" s="79">
        <v>37517</v>
      </c>
      <c r="Y153" s="58">
        <v>14</v>
      </c>
      <c r="Z153" s="73">
        <v>40543</v>
      </c>
      <c r="AA153" s="79">
        <v>37517</v>
      </c>
      <c r="AB153" s="101">
        <v>14</v>
      </c>
      <c r="AC153" s="70"/>
      <c r="AD153" s="70"/>
      <c r="AE153" s="70"/>
      <c r="AF153" s="70"/>
      <c r="AG153" s="70"/>
      <c r="AH153" s="70"/>
      <c r="AI153" s="263"/>
      <c r="AJ153" s="263"/>
      <c r="AK153" s="263"/>
      <c r="AL153" s="263"/>
      <c r="AM153" s="263"/>
      <c r="AN153" s="263"/>
    </row>
    <row r="154" spans="1:40">
      <c r="A154" s="264" t="s">
        <v>109</v>
      </c>
      <c r="B154" s="73"/>
      <c r="C154" s="96">
        <v>20788</v>
      </c>
      <c r="D154" s="58">
        <v>1965</v>
      </c>
      <c r="E154" s="58">
        <v>10880</v>
      </c>
      <c r="F154" s="73">
        <v>227839</v>
      </c>
      <c r="G154" s="263"/>
      <c r="H154" s="58">
        <v>65237</v>
      </c>
      <c r="I154" s="76">
        <f t="shared" si="28"/>
        <v>3.2124115306907832</v>
      </c>
      <c r="J154" s="59">
        <v>75.3</v>
      </c>
      <c r="K154" s="61">
        <v>9.4999999999999998E-3</v>
      </c>
      <c r="L154" s="77">
        <v>49.65</v>
      </c>
      <c r="M154" s="284"/>
      <c r="N154" s="285"/>
      <c r="O154" s="58"/>
      <c r="P154" s="264" t="s">
        <v>109</v>
      </c>
      <c r="Q154" s="74">
        <v>11564</v>
      </c>
      <c r="R154" s="79">
        <v>37457</v>
      </c>
      <c r="S154" s="58">
        <v>15</v>
      </c>
      <c r="T154" s="74">
        <v>23203</v>
      </c>
      <c r="U154" s="79">
        <v>37457</v>
      </c>
      <c r="V154" s="58">
        <v>15</v>
      </c>
      <c r="W154" s="73">
        <v>9304</v>
      </c>
      <c r="X154" s="79">
        <v>37137</v>
      </c>
      <c r="Y154" s="58">
        <v>15</v>
      </c>
      <c r="Z154" s="73">
        <v>31401</v>
      </c>
      <c r="AA154" s="79">
        <v>37092</v>
      </c>
      <c r="AB154" s="78">
        <v>15</v>
      </c>
      <c r="AC154" s="70"/>
      <c r="AD154" s="70"/>
      <c r="AE154" s="70"/>
      <c r="AF154" s="70"/>
      <c r="AG154" s="70"/>
      <c r="AH154" s="70"/>
      <c r="AI154" s="263"/>
      <c r="AJ154" s="263"/>
      <c r="AK154" s="263"/>
      <c r="AL154" s="263"/>
      <c r="AM154" s="263"/>
      <c r="AN154" s="263"/>
    </row>
    <row r="155" spans="1:40">
      <c r="A155" s="264" t="s">
        <v>110</v>
      </c>
      <c r="B155" s="73"/>
      <c r="C155" s="96">
        <v>21650</v>
      </c>
      <c r="D155" s="58">
        <v>2054</v>
      </c>
      <c r="E155" s="58">
        <v>10880</v>
      </c>
      <c r="F155" s="73">
        <v>237499</v>
      </c>
      <c r="G155" s="263"/>
      <c r="H155" s="58">
        <v>68048</v>
      </c>
      <c r="I155" s="76">
        <f>(F155)*0.2931/(C155)</f>
        <v>3.2152866928406469</v>
      </c>
      <c r="J155" s="59">
        <v>75.3</v>
      </c>
      <c r="K155" s="61">
        <v>9.4000000000000004E-3</v>
      </c>
      <c r="L155" s="77">
        <v>49.14</v>
      </c>
      <c r="M155" s="284"/>
      <c r="N155" s="285"/>
      <c r="O155" s="58"/>
      <c r="P155" s="264" t="s">
        <v>110</v>
      </c>
      <c r="Q155" s="74">
        <v>11564</v>
      </c>
      <c r="R155" s="79">
        <v>37457</v>
      </c>
      <c r="S155" s="58">
        <v>15</v>
      </c>
      <c r="T155" s="74">
        <v>23203</v>
      </c>
      <c r="U155" s="79">
        <v>37457</v>
      </c>
      <c r="V155" s="58">
        <v>15</v>
      </c>
      <c r="W155" s="73">
        <v>9304</v>
      </c>
      <c r="X155" s="79">
        <v>37137</v>
      </c>
      <c r="Y155" s="58">
        <v>15</v>
      </c>
      <c r="Z155" s="73">
        <v>31401</v>
      </c>
      <c r="AA155" s="79">
        <v>37092</v>
      </c>
      <c r="AB155" s="78">
        <v>15</v>
      </c>
      <c r="AC155" s="70"/>
      <c r="AD155" s="70"/>
      <c r="AE155" s="70"/>
      <c r="AF155" s="70"/>
      <c r="AG155" s="70"/>
      <c r="AH155" s="70"/>
      <c r="AI155" s="263"/>
      <c r="AJ155" s="263"/>
      <c r="AK155" s="263"/>
      <c r="AL155" s="263"/>
      <c r="AM155" s="263"/>
      <c r="AN155" s="263"/>
    </row>
    <row r="156" spans="1:40">
      <c r="A156" s="264" t="s">
        <v>111</v>
      </c>
      <c r="B156" s="73"/>
      <c r="C156" s="96">
        <v>21052</v>
      </c>
      <c r="D156" s="58">
        <v>1993</v>
      </c>
      <c r="E156" s="58">
        <v>10880</v>
      </c>
      <c r="F156" s="73">
        <v>230777</v>
      </c>
      <c r="G156" s="263"/>
      <c r="H156" s="58">
        <v>67927</v>
      </c>
      <c r="I156" s="76">
        <f t="shared" si="28"/>
        <v>3.2130314791943757</v>
      </c>
      <c r="J156" s="59">
        <v>75.3</v>
      </c>
      <c r="K156" s="61">
        <v>9.4000000000000004E-3</v>
      </c>
      <c r="L156" s="77">
        <v>49.17</v>
      </c>
      <c r="M156" s="284"/>
      <c r="N156" s="285"/>
      <c r="O156" s="58"/>
      <c r="P156" s="264" t="s">
        <v>111</v>
      </c>
      <c r="Q156" s="74">
        <v>11564</v>
      </c>
      <c r="R156" s="79">
        <v>37457</v>
      </c>
      <c r="S156" s="58">
        <v>15</v>
      </c>
      <c r="T156" s="74">
        <v>23203</v>
      </c>
      <c r="U156" s="79">
        <v>37457</v>
      </c>
      <c r="V156" s="58">
        <v>15</v>
      </c>
      <c r="W156" s="73">
        <v>11105</v>
      </c>
      <c r="X156" s="79">
        <v>38284</v>
      </c>
      <c r="Y156" s="58">
        <v>14</v>
      </c>
      <c r="Z156" s="73">
        <v>31401</v>
      </c>
      <c r="AA156" s="79">
        <v>37092</v>
      </c>
      <c r="AB156" s="78">
        <v>15</v>
      </c>
      <c r="AC156" s="70"/>
      <c r="AD156" s="70"/>
      <c r="AE156" s="70"/>
      <c r="AF156" s="70"/>
      <c r="AG156" s="70"/>
      <c r="AH156" s="70"/>
      <c r="AI156" s="263"/>
      <c r="AJ156" s="263"/>
      <c r="AK156" s="263"/>
      <c r="AL156" s="263"/>
      <c r="AM156" s="263"/>
      <c r="AN156" s="263"/>
    </row>
    <row r="157" spans="1:40">
      <c r="A157" s="264" t="s">
        <v>112</v>
      </c>
      <c r="B157" s="73"/>
      <c r="C157" s="96">
        <v>22152</v>
      </c>
      <c r="D157" s="58">
        <v>2110</v>
      </c>
      <c r="E157" s="58">
        <v>10880</v>
      </c>
      <c r="F157" s="73">
        <v>243535</v>
      </c>
      <c r="G157" s="263"/>
      <c r="H157" s="58">
        <v>70923</v>
      </c>
      <c r="I157" s="76">
        <f>(F157)*0.2931/(C157)</f>
        <v>3.2222873104008669</v>
      </c>
      <c r="J157" s="59">
        <v>75.3</v>
      </c>
      <c r="K157" s="61">
        <v>9.2999999999999992E-3</v>
      </c>
      <c r="L157" s="77">
        <v>48.46</v>
      </c>
      <c r="M157" s="284"/>
      <c r="N157" s="285"/>
      <c r="O157" s="58"/>
      <c r="P157" s="264" t="s">
        <v>112</v>
      </c>
      <c r="Q157" s="74">
        <v>11564</v>
      </c>
      <c r="R157" s="79">
        <v>37457</v>
      </c>
      <c r="S157" s="58">
        <v>15</v>
      </c>
      <c r="T157" s="74">
        <v>23203</v>
      </c>
      <c r="U157" s="79">
        <v>37457</v>
      </c>
      <c r="V157" s="58">
        <v>15</v>
      </c>
      <c r="W157" s="73">
        <v>9304</v>
      </c>
      <c r="X157" s="79">
        <v>37137</v>
      </c>
      <c r="Y157" s="58">
        <v>15</v>
      </c>
      <c r="Z157" s="73">
        <v>31401</v>
      </c>
      <c r="AA157" s="79">
        <v>37092</v>
      </c>
      <c r="AB157" s="78">
        <v>15</v>
      </c>
      <c r="AC157" s="70"/>
      <c r="AD157" s="70"/>
      <c r="AE157" s="70"/>
      <c r="AF157" s="70"/>
      <c r="AG157" s="70"/>
      <c r="AH157" s="70"/>
      <c r="AI157" s="263"/>
      <c r="AJ157" s="263"/>
      <c r="AK157" s="263"/>
      <c r="AL157" s="263"/>
      <c r="AM157" s="263"/>
      <c r="AN157" s="263"/>
    </row>
    <row r="158" spans="1:40">
      <c r="A158" s="264" t="s">
        <v>113</v>
      </c>
      <c r="B158" s="73"/>
      <c r="C158" s="96">
        <v>20448</v>
      </c>
      <c r="D158" s="58">
        <v>1975</v>
      </c>
      <c r="E158" s="58">
        <v>2369</v>
      </c>
      <c r="F158" s="73">
        <v>225165</v>
      </c>
      <c r="G158" s="263"/>
      <c r="H158" s="58">
        <v>62593</v>
      </c>
      <c r="I158" s="76">
        <f t="shared" si="28"/>
        <v>3.2274971390845071</v>
      </c>
      <c r="J158" s="59">
        <v>69.2</v>
      </c>
      <c r="K158" s="412"/>
      <c r="L158" s="77"/>
      <c r="M158" s="284"/>
      <c r="N158" s="285"/>
      <c r="O158" s="285"/>
      <c r="P158" s="264" t="s">
        <v>114</v>
      </c>
      <c r="Q158" s="74">
        <v>10431</v>
      </c>
      <c r="R158" s="79">
        <v>37457</v>
      </c>
      <c r="S158" s="58">
        <v>15</v>
      </c>
      <c r="T158" s="74">
        <v>20009</v>
      </c>
      <c r="U158" s="79">
        <v>37776</v>
      </c>
      <c r="V158" s="58">
        <v>16</v>
      </c>
      <c r="W158" s="73">
        <v>7733</v>
      </c>
      <c r="X158" s="79">
        <v>37137</v>
      </c>
      <c r="Y158" s="58">
        <v>15</v>
      </c>
      <c r="Z158" s="73">
        <v>27707</v>
      </c>
      <c r="AA158" s="79">
        <v>37119</v>
      </c>
      <c r="AB158" s="101">
        <v>16</v>
      </c>
      <c r="AC158" s="70"/>
      <c r="AD158" s="70"/>
      <c r="AE158" s="70"/>
      <c r="AF158" s="70"/>
      <c r="AG158" s="70"/>
      <c r="AH158" s="70"/>
      <c r="AI158" s="263"/>
      <c r="AJ158" s="263"/>
      <c r="AK158" s="263"/>
      <c r="AL158" s="263"/>
      <c r="AM158" s="263"/>
      <c r="AN158" s="263"/>
    </row>
    <row r="159" spans="1:40">
      <c r="A159" s="264" t="s">
        <v>118</v>
      </c>
      <c r="B159" s="73"/>
      <c r="C159" s="96">
        <v>16035</v>
      </c>
      <c r="D159" s="58">
        <v>1527</v>
      </c>
      <c r="E159" s="58">
        <v>1837</v>
      </c>
      <c r="F159" s="73">
        <v>172954</v>
      </c>
      <c r="G159" s="263"/>
      <c r="H159" s="58">
        <v>48097</v>
      </c>
      <c r="I159" s="76">
        <f t="shared" si="28"/>
        <v>3.1613855565949489</v>
      </c>
      <c r="J159" s="59">
        <v>77</v>
      </c>
      <c r="K159" s="58">
        <v>1.14E-2</v>
      </c>
      <c r="L159" s="77">
        <v>57.47</v>
      </c>
      <c r="M159" s="284"/>
      <c r="N159" s="285"/>
      <c r="O159" s="285"/>
      <c r="P159" s="264" t="s">
        <v>119</v>
      </c>
      <c r="Q159" s="74">
        <v>11590</v>
      </c>
      <c r="R159" s="79">
        <v>37457</v>
      </c>
      <c r="S159" s="58">
        <v>15</v>
      </c>
      <c r="T159" s="74">
        <v>22513</v>
      </c>
      <c r="U159" s="79">
        <v>37448</v>
      </c>
      <c r="V159" s="58">
        <v>15</v>
      </c>
      <c r="W159" s="73">
        <v>8723</v>
      </c>
      <c r="X159" s="79">
        <v>37531</v>
      </c>
      <c r="Y159" s="78">
        <v>9</v>
      </c>
      <c r="Z159" s="73">
        <v>31188</v>
      </c>
      <c r="AA159" s="79">
        <v>37092</v>
      </c>
      <c r="AB159" s="101">
        <v>15</v>
      </c>
      <c r="AC159" s="70"/>
      <c r="AD159" s="70"/>
      <c r="AE159" s="70"/>
      <c r="AF159" s="70"/>
      <c r="AG159" s="70"/>
      <c r="AH159" s="70"/>
      <c r="AI159" s="263"/>
      <c r="AJ159" s="263"/>
      <c r="AK159" s="263"/>
      <c r="AL159" s="263"/>
      <c r="AM159" s="263"/>
      <c r="AN159" s="263"/>
    </row>
    <row r="160" spans="1:40">
      <c r="A160" s="264" t="s">
        <v>122</v>
      </c>
      <c r="B160" s="73"/>
      <c r="C160" s="96">
        <v>31872</v>
      </c>
      <c r="D160" s="58">
        <v>3061</v>
      </c>
      <c r="E160" s="58">
        <v>4099</v>
      </c>
      <c r="F160" s="73">
        <v>389007</v>
      </c>
      <c r="G160" s="263"/>
      <c r="H160" s="58">
        <v>108196</v>
      </c>
      <c r="I160" s="76">
        <f t="shared" si="28"/>
        <v>3.5773704725150606</v>
      </c>
      <c r="J160" s="59">
        <v>77.2</v>
      </c>
      <c r="K160" s="58">
        <v>1.14E-2</v>
      </c>
      <c r="L160" s="77">
        <v>57.36</v>
      </c>
      <c r="M160" s="284"/>
      <c r="N160" s="285"/>
      <c r="O160" s="285"/>
      <c r="P160" s="264" t="s">
        <v>123</v>
      </c>
      <c r="Q160" s="74">
        <v>10989</v>
      </c>
      <c r="R160" s="79">
        <v>37457</v>
      </c>
      <c r="S160" s="58">
        <v>15</v>
      </c>
      <c r="T160" s="74">
        <v>20159</v>
      </c>
      <c r="U160" s="79">
        <v>38133</v>
      </c>
      <c r="V160" s="58">
        <v>16</v>
      </c>
      <c r="W160" s="73">
        <v>7785</v>
      </c>
      <c r="X160" s="79">
        <v>37137</v>
      </c>
      <c r="Y160" s="58">
        <v>15</v>
      </c>
      <c r="Z160" s="73">
        <v>27878</v>
      </c>
      <c r="AA160" s="79">
        <v>38213</v>
      </c>
      <c r="AB160" s="78">
        <v>16</v>
      </c>
      <c r="AC160" s="70"/>
      <c r="AD160" s="70"/>
      <c r="AE160" s="70"/>
      <c r="AF160" s="70"/>
      <c r="AG160" s="70"/>
      <c r="AH160" s="70"/>
      <c r="AI160" s="263"/>
      <c r="AJ160" s="263"/>
      <c r="AK160" s="263"/>
      <c r="AL160" s="263"/>
      <c r="AM160" s="263"/>
      <c r="AN160" s="263"/>
    </row>
    <row r="161" spans="1:42">
      <c r="A161" s="264" t="s">
        <v>123</v>
      </c>
      <c r="B161" s="73"/>
      <c r="C161" s="96">
        <v>22515</v>
      </c>
      <c r="D161" s="58">
        <v>2394</v>
      </c>
      <c r="E161" s="58">
        <v>2874</v>
      </c>
      <c r="F161" s="73">
        <v>227128</v>
      </c>
      <c r="G161" s="263"/>
      <c r="H161" s="58">
        <v>63015</v>
      </c>
      <c r="I161" s="76">
        <f>(F161)*0.2931/(C161)</f>
        <v>2.9567495802798138</v>
      </c>
      <c r="J161" s="59">
        <v>56.8</v>
      </c>
      <c r="K161" s="285"/>
      <c r="L161" s="413"/>
      <c r="M161" s="284"/>
      <c r="N161" s="285"/>
      <c r="O161" s="285"/>
      <c r="P161" s="264" t="s">
        <v>125</v>
      </c>
      <c r="Q161" s="74">
        <v>10972</v>
      </c>
      <c r="R161" s="79">
        <v>37457</v>
      </c>
      <c r="S161" s="58">
        <v>15</v>
      </c>
      <c r="T161" s="74">
        <v>20137</v>
      </c>
      <c r="U161" s="79">
        <v>37448</v>
      </c>
      <c r="V161" s="58">
        <v>16</v>
      </c>
      <c r="W161" s="73">
        <v>7760</v>
      </c>
      <c r="X161" s="79">
        <v>37137</v>
      </c>
      <c r="Y161" s="58">
        <v>15</v>
      </c>
      <c r="Z161" s="73">
        <v>27868</v>
      </c>
      <c r="AA161" s="79">
        <v>37484</v>
      </c>
      <c r="AB161" s="78">
        <v>16</v>
      </c>
      <c r="AC161" s="70"/>
      <c r="AD161" s="70"/>
      <c r="AE161" s="70"/>
      <c r="AF161" s="70"/>
      <c r="AG161" s="70"/>
      <c r="AH161" s="70"/>
      <c r="AI161" s="263"/>
      <c r="AJ161" s="263"/>
      <c r="AK161" s="263"/>
      <c r="AL161" s="263"/>
      <c r="AM161" s="263"/>
      <c r="AN161" s="263"/>
    </row>
    <row r="162" spans="1:42">
      <c r="A162" s="264" t="s">
        <v>125</v>
      </c>
      <c r="B162" s="73"/>
      <c r="C162" s="96">
        <v>21589</v>
      </c>
      <c r="D162" s="58">
        <v>2182</v>
      </c>
      <c r="E162" s="58">
        <v>2704</v>
      </c>
      <c r="F162" s="73">
        <v>226452</v>
      </c>
      <c r="G162" s="263"/>
      <c r="H162" s="58">
        <v>62814</v>
      </c>
      <c r="I162" s="76">
        <f>(F162)*0.2931/(C162)</f>
        <v>3.0743934966881281</v>
      </c>
      <c r="J162" s="59">
        <v>63.1</v>
      </c>
      <c r="K162" s="285"/>
      <c r="L162" s="413"/>
      <c r="M162" s="284"/>
      <c r="N162" s="285"/>
      <c r="O162" s="285"/>
      <c r="P162" s="264" t="s">
        <v>128</v>
      </c>
      <c r="Q162" s="74">
        <v>9538</v>
      </c>
      <c r="R162" s="79">
        <v>37457</v>
      </c>
      <c r="S162" s="58">
        <v>15</v>
      </c>
      <c r="T162" s="74">
        <v>19850</v>
      </c>
      <c r="U162" s="79">
        <v>37370</v>
      </c>
      <c r="V162" s="58">
        <v>16</v>
      </c>
      <c r="W162" s="73">
        <v>7663</v>
      </c>
      <c r="X162" s="79">
        <v>37137</v>
      </c>
      <c r="Y162" s="58">
        <v>15</v>
      </c>
      <c r="Z162" s="73">
        <v>27466</v>
      </c>
      <c r="AA162" s="79">
        <v>37445</v>
      </c>
      <c r="AB162" s="78">
        <v>16</v>
      </c>
      <c r="AC162" s="70"/>
      <c r="AD162" s="70"/>
      <c r="AE162" s="70"/>
      <c r="AF162" s="70"/>
      <c r="AG162" s="70"/>
      <c r="AH162" s="70"/>
      <c r="AI162" s="263"/>
      <c r="AJ162" s="263"/>
      <c r="AK162" s="263"/>
      <c r="AL162" s="263"/>
      <c r="AM162" s="263"/>
      <c r="AN162" s="263"/>
    </row>
    <row r="163" spans="1:42">
      <c r="A163" s="264" t="s">
        <v>128</v>
      </c>
      <c r="B163" s="73"/>
      <c r="C163" s="96">
        <v>18522</v>
      </c>
      <c r="D163" s="58">
        <v>1642</v>
      </c>
      <c r="E163" s="58">
        <v>1886</v>
      </c>
      <c r="F163" s="73">
        <v>223129</v>
      </c>
      <c r="G163" s="263"/>
      <c r="H163" s="58">
        <v>62032</v>
      </c>
      <c r="I163" s="76">
        <f t="shared" si="28"/>
        <v>3.5308881276320054</v>
      </c>
      <c r="J163" s="59">
        <v>81.3</v>
      </c>
      <c r="K163" s="285"/>
      <c r="L163" s="413"/>
      <c r="M163" s="284"/>
      <c r="N163" s="285"/>
      <c r="O163" s="285"/>
      <c r="P163" s="264" t="s">
        <v>130</v>
      </c>
      <c r="Q163" s="74">
        <v>8059</v>
      </c>
      <c r="R163" s="79">
        <v>37457</v>
      </c>
      <c r="S163" s="58">
        <v>15</v>
      </c>
      <c r="T163" s="74">
        <v>19576</v>
      </c>
      <c r="U163" s="79">
        <v>37370</v>
      </c>
      <c r="V163" s="58">
        <v>16</v>
      </c>
      <c r="W163" s="73">
        <v>0</v>
      </c>
      <c r="X163" s="58"/>
      <c r="Y163" s="58"/>
      <c r="Z163" s="73">
        <v>19576</v>
      </c>
      <c r="AA163" s="79">
        <v>37370</v>
      </c>
      <c r="AB163" s="58">
        <v>16</v>
      </c>
      <c r="AC163" s="70"/>
      <c r="AD163" s="70"/>
      <c r="AE163" s="70"/>
      <c r="AF163" s="70"/>
      <c r="AG163" s="70"/>
      <c r="AH163" s="70"/>
      <c r="AI163" s="263"/>
      <c r="AJ163" s="263"/>
      <c r="AK163" s="263"/>
      <c r="AL163" s="263"/>
      <c r="AM163" s="263"/>
      <c r="AN163" s="263"/>
    </row>
    <row r="164" spans="1:42">
      <c r="A164" s="264" t="s">
        <v>130</v>
      </c>
      <c r="B164" s="73"/>
      <c r="C164" s="96">
        <v>15707</v>
      </c>
      <c r="D164" s="58">
        <v>1580</v>
      </c>
      <c r="E164" s="58">
        <v>1833</v>
      </c>
      <c r="F164" s="73">
        <v>159107</v>
      </c>
      <c r="G164" s="263"/>
      <c r="H164" s="58">
        <v>207</v>
      </c>
      <c r="I164" s="76">
        <f t="shared" si="28"/>
        <v>2.969011377093016</v>
      </c>
      <c r="J164" s="59">
        <v>69.099999999999994</v>
      </c>
      <c r="K164" s="285"/>
      <c r="L164" s="413"/>
      <c r="M164" s="284"/>
      <c r="N164" s="285"/>
      <c r="O164" s="285"/>
      <c r="P164" s="264" t="s">
        <v>133</v>
      </c>
      <c r="Q164" s="74">
        <v>8943</v>
      </c>
      <c r="R164" s="79">
        <v>37457</v>
      </c>
      <c r="S164" s="58">
        <v>15</v>
      </c>
      <c r="T164" s="74">
        <v>19766</v>
      </c>
      <c r="U164" s="79">
        <v>37370</v>
      </c>
      <c r="V164" s="58">
        <v>16</v>
      </c>
      <c r="W164" s="73">
        <v>0</v>
      </c>
      <c r="X164" s="58"/>
      <c r="Y164" s="58"/>
      <c r="Z164" s="73">
        <v>19766</v>
      </c>
      <c r="AA164" s="79">
        <v>37370</v>
      </c>
      <c r="AB164" s="58">
        <v>16</v>
      </c>
      <c r="AC164" s="70"/>
      <c r="AD164" s="70"/>
      <c r="AE164" s="70"/>
      <c r="AF164" s="70"/>
      <c r="AG164" s="70"/>
      <c r="AH164" s="70"/>
      <c r="AI164" s="263"/>
      <c r="AJ164" s="263"/>
      <c r="AK164" s="263"/>
      <c r="AL164" s="263"/>
      <c r="AM164" s="263"/>
      <c r="AN164" s="263"/>
    </row>
    <row r="165" spans="1:42">
      <c r="A165" s="264" t="s">
        <v>133</v>
      </c>
      <c r="B165" s="73"/>
      <c r="C165" s="96">
        <v>17620</v>
      </c>
      <c r="D165" s="58">
        <v>1940</v>
      </c>
      <c r="E165" s="58">
        <v>2258</v>
      </c>
      <c r="F165" s="73">
        <v>160798</v>
      </c>
      <c r="G165" s="263"/>
      <c r="H165" s="58">
        <v>365</v>
      </c>
      <c r="I165" s="76">
        <f t="shared" si="28"/>
        <v>2.6747953348467655</v>
      </c>
      <c r="J165" s="59">
        <v>56.8</v>
      </c>
      <c r="K165" s="285"/>
      <c r="L165" s="413"/>
      <c r="M165" s="284"/>
      <c r="N165" s="285"/>
      <c r="O165" s="285"/>
      <c r="P165" s="265" t="s">
        <v>136</v>
      </c>
      <c r="Q165" s="82">
        <v>7350</v>
      </c>
      <c r="R165" s="79">
        <v>37457</v>
      </c>
      <c r="S165" s="58">
        <v>15</v>
      </c>
      <c r="T165" s="82">
        <v>19475</v>
      </c>
      <c r="U165" s="81">
        <v>37370</v>
      </c>
      <c r="V165" s="63">
        <v>16</v>
      </c>
      <c r="W165" s="80">
        <v>0</v>
      </c>
      <c r="X165" s="63"/>
      <c r="Y165" s="63"/>
      <c r="Z165" s="80">
        <v>19475</v>
      </c>
      <c r="AA165" s="81">
        <v>37370</v>
      </c>
      <c r="AB165" s="83">
        <v>16</v>
      </c>
      <c r="AC165" s="70"/>
      <c r="AD165" s="70"/>
      <c r="AE165" s="70"/>
      <c r="AF165" s="70"/>
      <c r="AG165" s="70"/>
      <c r="AH165" s="70"/>
      <c r="AI165" s="263"/>
      <c r="AJ165" s="263"/>
      <c r="AK165" s="263"/>
      <c r="AL165" s="263"/>
      <c r="AM165" s="263"/>
      <c r="AN165" s="263"/>
    </row>
    <row r="166" spans="1:42">
      <c r="A166" s="265" t="s">
        <v>136</v>
      </c>
      <c r="B166" s="80"/>
      <c r="C166" s="63">
        <v>14301</v>
      </c>
      <c r="D166" s="63">
        <v>1334</v>
      </c>
      <c r="E166" s="63">
        <v>1501</v>
      </c>
      <c r="F166" s="80">
        <v>157761</v>
      </c>
      <c r="G166" s="263"/>
      <c r="H166" s="63">
        <v>87</v>
      </c>
      <c r="I166" s="76">
        <f t="shared" si="28"/>
        <v>3.2333227816236629</v>
      </c>
      <c r="J166" s="64">
        <v>81.2</v>
      </c>
      <c r="K166" s="415"/>
      <c r="L166" s="416"/>
      <c r="M166" s="284"/>
      <c r="N166" s="282"/>
      <c r="O166" s="282"/>
      <c r="P166" s="263"/>
      <c r="Q166" s="263"/>
      <c r="R166" s="263"/>
      <c r="S166" s="263"/>
      <c r="T166" s="263"/>
      <c r="U166" s="263"/>
      <c r="V166" s="263"/>
      <c r="W166" s="263"/>
      <c r="X166" s="263"/>
      <c r="Y166" s="263"/>
      <c r="Z166" s="263"/>
      <c r="AA166" s="263"/>
      <c r="AB166" s="263"/>
      <c r="AC166" s="263"/>
      <c r="AD166" s="263"/>
      <c r="AE166" s="263"/>
      <c r="AF166" s="263"/>
      <c r="AG166" s="263"/>
      <c r="AH166" s="263"/>
      <c r="AI166" s="263"/>
      <c r="AJ166" s="263"/>
      <c r="AK166" s="263"/>
      <c r="AL166" s="263"/>
      <c r="AM166" s="263"/>
      <c r="AN166" s="263"/>
    </row>
    <row r="167" spans="1:42">
      <c r="A167" s="263"/>
      <c r="B167" s="263"/>
      <c r="C167" s="263"/>
      <c r="D167" s="263"/>
      <c r="E167" s="263"/>
      <c r="F167" s="263"/>
      <c r="G167" s="263"/>
      <c r="H167" s="263"/>
      <c r="I167" s="263"/>
      <c r="J167" s="263"/>
      <c r="K167" s="263"/>
      <c r="L167" s="263"/>
      <c r="M167" s="70"/>
      <c r="N167" s="70"/>
      <c r="O167" s="70"/>
      <c r="P167" s="263"/>
      <c r="Q167" s="263"/>
      <c r="R167" s="263"/>
      <c r="S167" s="263"/>
      <c r="T167" s="263"/>
      <c r="U167" s="263"/>
      <c r="V167" s="263"/>
      <c r="W167" s="263"/>
      <c r="X167" s="263"/>
      <c r="Y167" s="263"/>
      <c r="Z167" s="263"/>
      <c r="AA167" s="263"/>
      <c r="AB167" s="263"/>
      <c r="AC167" s="263"/>
      <c r="AD167" s="263"/>
      <c r="AE167" s="263"/>
      <c r="AF167" s="263"/>
      <c r="AG167" s="263"/>
      <c r="AH167" s="263"/>
      <c r="AI167" s="263"/>
      <c r="AJ167" s="263"/>
      <c r="AK167" s="263"/>
      <c r="AL167" s="263"/>
      <c r="AM167" s="263"/>
      <c r="AN167" s="263"/>
    </row>
    <row r="168" spans="1:42">
      <c r="A168" s="257"/>
      <c r="B168" s="257"/>
      <c r="C168" s="258"/>
      <c r="D168" s="258"/>
      <c r="E168" s="258" t="s">
        <v>139</v>
      </c>
      <c r="F168" s="258"/>
      <c r="G168" s="258"/>
      <c r="H168" s="258"/>
      <c r="I168" s="258"/>
      <c r="J168" s="258"/>
      <c r="K168" s="258"/>
      <c r="L168" s="259"/>
      <c r="M168" s="243" t="s">
        <v>318</v>
      </c>
      <c r="N168" s="70"/>
      <c r="O168" s="70"/>
      <c r="P168" s="257"/>
      <c r="Q168" s="257"/>
      <c r="R168" s="258"/>
      <c r="S168" s="258"/>
      <c r="T168" s="258" t="s">
        <v>140</v>
      </c>
      <c r="U168" s="258"/>
      <c r="V168" s="258"/>
      <c r="W168" s="258"/>
      <c r="X168" s="258"/>
      <c r="Y168" s="258"/>
      <c r="Z168" s="258"/>
      <c r="AA168" s="258"/>
      <c r="AB168" s="258"/>
      <c r="AC168" s="258"/>
      <c r="AD168" s="258"/>
      <c r="AE168" s="258"/>
      <c r="AF168" s="258"/>
      <c r="AG168" s="258"/>
      <c r="AH168" s="258"/>
      <c r="AI168" s="258"/>
      <c r="AJ168" s="258"/>
      <c r="AK168" s="258"/>
      <c r="AL168" s="258"/>
      <c r="AM168" s="258"/>
      <c r="AN168" s="259"/>
    </row>
    <row r="169" spans="1:42">
      <c r="A169" s="264"/>
      <c r="B169" s="265"/>
      <c r="C169" s="266"/>
      <c r="D169" s="266"/>
      <c r="E169" s="266"/>
      <c r="F169" s="266"/>
      <c r="G169" s="266"/>
      <c r="H169" s="266"/>
      <c r="I169" s="266"/>
      <c r="J169" s="266"/>
      <c r="K169" s="266"/>
      <c r="L169" s="267"/>
      <c r="M169" s="243" t="s">
        <v>320</v>
      </c>
      <c r="N169" s="70"/>
      <c r="O169" s="70"/>
      <c r="P169" s="264"/>
      <c r="Q169" s="265"/>
      <c r="R169" s="266"/>
      <c r="S169" s="266"/>
      <c r="T169" s="266"/>
      <c r="U169" s="266"/>
      <c r="V169" s="266"/>
      <c r="W169" s="266"/>
      <c r="X169" s="266"/>
      <c r="Y169" s="266"/>
      <c r="Z169" s="266"/>
      <c r="AA169" s="266"/>
      <c r="AB169" s="266"/>
      <c r="AC169" s="266"/>
      <c r="AD169" s="266"/>
      <c r="AE169" s="266"/>
      <c r="AF169" s="266"/>
      <c r="AG169" s="266"/>
      <c r="AH169" s="266"/>
      <c r="AI169" s="266"/>
      <c r="AJ169" s="266"/>
      <c r="AK169" s="266"/>
      <c r="AL169" s="266"/>
      <c r="AM169" s="266"/>
      <c r="AN169" s="267"/>
    </row>
    <row r="170" spans="1:42">
      <c r="A170" s="264"/>
      <c r="B170" s="264" t="s">
        <v>141</v>
      </c>
      <c r="C170" s="269"/>
      <c r="D170" s="257" t="s">
        <v>300</v>
      </c>
      <c r="E170" s="269"/>
      <c r="F170" s="263"/>
      <c r="G170" s="276" t="s">
        <v>292</v>
      </c>
      <c r="H170" s="286"/>
      <c r="I170" s="263"/>
      <c r="J170" s="263"/>
      <c r="K170" s="259"/>
      <c r="L170" s="287" t="s">
        <v>301</v>
      </c>
      <c r="M170" s="70"/>
      <c r="N170" s="70"/>
      <c r="O170" s="70"/>
      <c r="P170" s="264"/>
      <c r="Q170" s="264"/>
      <c r="R170" s="263"/>
      <c r="S170" s="263" t="s">
        <v>143</v>
      </c>
      <c r="T170" s="263"/>
      <c r="U170" s="263"/>
      <c r="V170" s="263"/>
      <c r="W170" s="264"/>
      <c r="X170" s="263" t="s">
        <v>144</v>
      </c>
      <c r="Y170" s="263"/>
      <c r="Z170" s="263"/>
      <c r="AA170" s="263"/>
      <c r="AB170" s="263"/>
      <c r="AC170" s="264"/>
      <c r="AD170" s="263" t="s">
        <v>145</v>
      </c>
      <c r="AE170" s="263"/>
      <c r="AF170" s="263"/>
      <c r="AG170" s="263"/>
      <c r="AH170" s="263"/>
      <c r="AI170" s="264"/>
      <c r="AJ170" s="263" t="s">
        <v>146</v>
      </c>
      <c r="AK170" s="263"/>
      <c r="AL170" s="263"/>
      <c r="AM170" s="263"/>
      <c r="AN170" s="273"/>
    </row>
    <row r="171" spans="1:42">
      <c r="A171" s="264" t="s">
        <v>76</v>
      </c>
      <c r="B171" s="48" t="s">
        <v>217</v>
      </c>
      <c r="C171" s="274" t="s">
        <v>82</v>
      </c>
      <c r="D171" s="276" t="s">
        <v>4</v>
      </c>
      <c r="E171" s="270" t="s">
        <v>6</v>
      </c>
      <c r="F171" s="274" t="s">
        <v>7</v>
      </c>
      <c r="G171" s="276" t="s">
        <v>302</v>
      </c>
      <c r="H171" s="288" t="s">
        <v>148</v>
      </c>
      <c r="I171" s="289" t="s">
        <v>149</v>
      </c>
      <c r="J171" s="289" t="s">
        <v>150</v>
      </c>
      <c r="K171" s="290" t="s">
        <v>151</v>
      </c>
      <c r="L171" s="290" t="s">
        <v>302</v>
      </c>
      <c r="M171" s="89" t="s">
        <v>321</v>
      </c>
      <c r="N171" s="274" t="s">
        <v>322</v>
      </c>
      <c r="O171" s="70"/>
      <c r="P171" s="264" t="s">
        <v>3</v>
      </c>
      <c r="Q171" s="264"/>
      <c r="R171" s="263" t="s">
        <v>152</v>
      </c>
      <c r="S171" s="263"/>
      <c r="T171" s="264"/>
      <c r="U171" s="263" t="s">
        <v>153</v>
      </c>
      <c r="V171" s="263"/>
      <c r="W171" s="264"/>
      <c r="X171" s="263" t="s">
        <v>152</v>
      </c>
      <c r="Y171" s="263"/>
      <c r="Z171" s="264"/>
      <c r="AA171" s="263" t="s">
        <v>153</v>
      </c>
      <c r="AB171" s="263"/>
      <c r="AC171" s="264"/>
      <c r="AD171" s="263" t="s">
        <v>152</v>
      </c>
      <c r="AE171" s="263"/>
      <c r="AF171" s="264"/>
      <c r="AG171" s="263" t="s">
        <v>153</v>
      </c>
      <c r="AH171" s="263"/>
      <c r="AI171" s="264"/>
      <c r="AJ171" s="263" t="s">
        <v>152</v>
      </c>
      <c r="AK171" s="263"/>
      <c r="AL171" s="264"/>
      <c r="AM171" s="263" t="s">
        <v>153</v>
      </c>
      <c r="AN171" s="273"/>
    </row>
    <row r="172" spans="1:42">
      <c r="A172" s="265"/>
      <c r="B172" s="277" t="s">
        <v>154</v>
      </c>
      <c r="C172" s="278" t="s">
        <v>154</v>
      </c>
      <c r="D172" s="49" t="s">
        <v>222</v>
      </c>
      <c r="E172" s="49" t="s">
        <v>222</v>
      </c>
      <c r="F172" s="50" t="s">
        <v>222</v>
      </c>
      <c r="G172" s="277" t="s">
        <v>155</v>
      </c>
      <c r="H172" s="291"/>
      <c r="I172" s="50" t="s">
        <v>220</v>
      </c>
      <c r="J172" s="50" t="s">
        <v>220</v>
      </c>
      <c r="K172" s="51" t="s">
        <v>220</v>
      </c>
      <c r="L172" s="292" t="s">
        <v>22</v>
      </c>
      <c r="M172" s="89" t="s">
        <v>22</v>
      </c>
      <c r="N172" s="274" t="s">
        <v>325</v>
      </c>
      <c r="O172" s="70"/>
      <c r="P172" s="265"/>
      <c r="Q172" s="277" t="s">
        <v>84</v>
      </c>
      <c r="R172" s="278" t="s">
        <v>75</v>
      </c>
      <c r="S172" s="278" t="s">
        <v>76</v>
      </c>
      <c r="T172" s="277" t="s">
        <v>84</v>
      </c>
      <c r="U172" s="278" t="s">
        <v>75</v>
      </c>
      <c r="V172" s="278" t="s">
        <v>76</v>
      </c>
      <c r="W172" s="411" t="s">
        <v>28</v>
      </c>
      <c r="X172" s="278" t="s">
        <v>75</v>
      </c>
      <c r="Y172" s="278" t="s">
        <v>76</v>
      </c>
      <c r="Z172" s="411" t="s">
        <v>28</v>
      </c>
      <c r="AA172" s="278" t="s">
        <v>75</v>
      </c>
      <c r="AB172" s="278" t="s">
        <v>76</v>
      </c>
      <c r="AC172" s="277" t="s">
        <v>29</v>
      </c>
      <c r="AD172" s="278" t="s">
        <v>75</v>
      </c>
      <c r="AE172" s="278" t="s">
        <v>76</v>
      </c>
      <c r="AF172" s="277" t="s">
        <v>29</v>
      </c>
      <c r="AG172" s="278" t="s">
        <v>75</v>
      </c>
      <c r="AH172" s="278" t="s">
        <v>76</v>
      </c>
      <c r="AI172" s="277" t="s">
        <v>156</v>
      </c>
      <c r="AJ172" s="278" t="s">
        <v>75</v>
      </c>
      <c r="AK172" s="278" t="s">
        <v>76</v>
      </c>
      <c r="AL172" s="277" t="s">
        <v>156</v>
      </c>
      <c r="AM172" s="278" t="s">
        <v>75</v>
      </c>
      <c r="AN172" s="279" t="s">
        <v>76</v>
      </c>
    </row>
    <row r="173" spans="1:42">
      <c r="A173" s="264" t="s">
        <v>157</v>
      </c>
      <c r="B173" s="73">
        <v>2134</v>
      </c>
      <c r="C173" s="58">
        <v>237</v>
      </c>
      <c r="D173" s="73">
        <v>25767</v>
      </c>
      <c r="E173" s="55"/>
      <c r="F173" s="58">
        <v>5674</v>
      </c>
      <c r="G173" s="92">
        <v>9.4000000000000004E-3</v>
      </c>
      <c r="H173" s="93">
        <f>D173*0.2931/B173</f>
        <v>3.5390382849109656</v>
      </c>
      <c r="I173" s="103">
        <v>64</v>
      </c>
      <c r="J173" s="103">
        <v>74.900000000000006</v>
      </c>
      <c r="K173" s="625">
        <f>K89/100*180+32</f>
        <v>63.212000000000003</v>
      </c>
      <c r="L173" s="248">
        <v>1.14E-2</v>
      </c>
      <c r="M173" s="628">
        <v>9.7000000000000003E-3</v>
      </c>
      <c r="N173" s="293">
        <v>29.9</v>
      </c>
      <c r="O173" s="70"/>
      <c r="P173" s="264" t="s">
        <v>89</v>
      </c>
      <c r="Q173" s="76">
        <v>3.8690000000000002</v>
      </c>
      <c r="R173" s="79">
        <v>37376</v>
      </c>
      <c r="S173" s="75">
        <v>16</v>
      </c>
      <c r="T173" s="76">
        <v>2.798</v>
      </c>
      <c r="U173" s="79">
        <v>37591</v>
      </c>
      <c r="V173" s="75">
        <v>14</v>
      </c>
      <c r="W173" s="60">
        <v>25.11</v>
      </c>
      <c r="X173" s="79">
        <v>37368</v>
      </c>
      <c r="Y173" s="58">
        <v>15</v>
      </c>
      <c r="Z173" s="60">
        <v>8.89</v>
      </c>
      <c r="AA173" s="79">
        <v>36897</v>
      </c>
      <c r="AB173" s="58">
        <v>6</v>
      </c>
      <c r="AC173" s="73">
        <v>1.38E-2</v>
      </c>
      <c r="AD173" s="79">
        <v>37211</v>
      </c>
      <c r="AE173" s="58">
        <v>16</v>
      </c>
      <c r="AF173" s="73">
        <v>1.6999999999999999E-3</v>
      </c>
      <c r="AG173" s="79">
        <v>36895</v>
      </c>
      <c r="AH173" s="58">
        <v>24</v>
      </c>
      <c r="AI173" s="60">
        <v>69.349999999999994</v>
      </c>
      <c r="AJ173" s="79">
        <v>37576</v>
      </c>
      <c r="AK173" s="75">
        <v>16</v>
      </c>
      <c r="AL173" s="60">
        <v>11.97</v>
      </c>
      <c r="AM173" s="79">
        <v>37566</v>
      </c>
      <c r="AN173" s="249">
        <v>4</v>
      </c>
      <c r="AO173" s="55"/>
      <c r="AP173" s="55"/>
    </row>
    <row r="174" spans="1:42">
      <c r="A174" s="264" t="s">
        <v>164</v>
      </c>
      <c r="B174" s="73">
        <v>2181</v>
      </c>
      <c r="C174" s="58">
        <v>240</v>
      </c>
      <c r="D174" s="73">
        <v>26033</v>
      </c>
      <c r="E174" s="55"/>
      <c r="F174" s="58">
        <v>5324</v>
      </c>
      <c r="G174" s="92">
        <v>9.2999999999999992E-3</v>
      </c>
      <c r="H174" s="93">
        <f t="shared" ref="H174:H196" si="29">D174*0.2931/B174</f>
        <v>3.4985200825309493</v>
      </c>
      <c r="I174" s="103">
        <v>65</v>
      </c>
      <c r="J174" s="103">
        <v>75.099999999999994</v>
      </c>
      <c r="K174" s="635" t="s">
        <v>326</v>
      </c>
      <c r="L174" s="250">
        <v>1.12E-2</v>
      </c>
      <c r="M174" s="295">
        <v>9.5999999999999992E-3</v>
      </c>
      <c r="N174" s="293">
        <v>29.9</v>
      </c>
      <c r="O174" s="70"/>
      <c r="P174" s="264" t="s">
        <v>94</v>
      </c>
      <c r="Q174" s="76">
        <v>4.141</v>
      </c>
      <c r="R174" s="79">
        <v>37376</v>
      </c>
      <c r="S174" s="75">
        <v>16</v>
      </c>
      <c r="T174" s="76">
        <v>2.85</v>
      </c>
      <c r="U174" s="79">
        <v>37591</v>
      </c>
      <c r="V174" s="75">
        <v>14</v>
      </c>
      <c r="W174" s="60">
        <v>26.89</v>
      </c>
      <c r="X174" s="79">
        <v>38188</v>
      </c>
      <c r="Y174" s="58">
        <v>16</v>
      </c>
      <c r="Z174" s="60">
        <v>8.89</v>
      </c>
      <c r="AA174" s="79">
        <v>36897</v>
      </c>
      <c r="AB174" s="58">
        <v>6</v>
      </c>
      <c r="AC174" s="73">
        <v>1.8800000000000001E-2</v>
      </c>
      <c r="AD174" s="79">
        <v>37544</v>
      </c>
      <c r="AE174" s="58">
        <v>9</v>
      </c>
      <c r="AF174" s="73">
        <v>1.6999999999999999E-3</v>
      </c>
      <c r="AG174" s="79">
        <v>36895</v>
      </c>
      <c r="AH174" s="58">
        <v>24</v>
      </c>
      <c r="AI174" s="60">
        <v>100.18</v>
      </c>
      <c r="AJ174" s="79">
        <v>37544</v>
      </c>
      <c r="AK174" s="75">
        <v>9</v>
      </c>
      <c r="AL174" s="60">
        <v>11.97</v>
      </c>
      <c r="AM174" s="79">
        <v>37566</v>
      </c>
      <c r="AN174" s="249">
        <v>4</v>
      </c>
      <c r="AO174" s="55"/>
      <c r="AP174" s="55"/>
    </row>
    <row r="175" spans="1:42">
      <c r="A175" s="264" t="s">
        <v>167</v>
      </c>
      <c r="B175" s="73">
        <v>2134</v>
      </c>
      <c r="C175" s="58">
        <v>237</v>
      </c>
      <c r="D175" s="73">
        <v>25760</v>
      </c>
      <c r="E175" s="55"/>
      <c r="F175" s="58">
        <v>5694</v>
      </c>
      <c r="G175" s="92">
        <v>9.4000000000000004E-3</v>
      </c>
      <c r="H175" s="93">
        <f t="shared" si="29"/>
        <v>3.5380768509840674</v>
      </c>
      <c r="I175" s="103">
        <v>64</v>
      </c>
      <c r="J175" s="103">
        <v>74.900000000000006</v>
      </c>
      <c r="K175" s="635" t="s">
        <v>324</v>
      </c>
      <c r="L175" s="250">
        <v>1.14E-2</v>
      </c>
      <c r="M175" s="636">
        <v>9.7000000000000003E-3</v>
      </c>
      <c r="N175" s="293">
        <v>30</v>
      </c>
      <c r="O175" s="70"/>
      <c r="P175" s="264" t="s">
        <v>96</v>
      </c>
      <c r="Q175" s="76">
        <v>5.1429999999999998</v>
      </c>
      <c r="R175" s="79">
        <v>37531</v>
      </c>
      <c r="S175" s="75">
        <v>9</v>
      </c>
      <c r="T175" s="76">
        <v>2.8010000000000002</v>
      </c>
      <c r="U175" s="79">
        <v>37591</v>
      </c>
      <c r="V175" s="75">
        <v>14</v>
      </c>
      <c r="W175" s="60">
        <v>31.61</v>
      </c>
      <c r="X175" s="79">
        <v>37810</v>
      </c>
      <c r="Y175" s="58">
        <v>16</v>
      </c>
      <c r="Z175" s="60">
        <v>10.83</v>
      </c>
      <c r="AA175" s="79">
        <v>36897</v>
      </c>
      <c r="AB175" s="58">
        <v>7</v>
      </c>
      <c r="AC175" s="92">
        <v>1.77E-2</v>
      </c>
      <c r="AD175" s="79">
        <v>37447</v>
      </c>
      <c r="AE175" s="58">
        <v>12</v>
      </c>
      <c r="AF175" s="73">
        <v>1.6999999999999999E-3</v>
      </c>
      <c r="AG175" s="79">
        <v>36895</v>
      </c>
      <c r="AH175" s="58">
        <v>24</v>
      </c>
      <c r="AI175" s="60">
        <v>83.41</v>
      </c>
      <c r="AJ175" s="79">
        <v>38262</v>
      </c>
      <c r="AK175" s="249">
        <v>9</v>
      </c>
      <c r="AL175" s="60">
        <v>11.97</v>
      </c>
      <c r="AM175" s="79">
        <v>37566</v>
      </c>
      <c r="AN175" s="249">
        <v>4</v>
      </c>
      <c r="AO175" s="55"/>
      <c r="AP175" s="55"/>
    </row>
    <row r="176" spans="1:42">
      <c r="A176" s="264" t="s">
        <v>169</v>
      </c>
      <c r="B176" s="73">
        <v>2128</v>
      </c>
      <c r="C176" s="58">
        <v>237</v>
      </c>
      <c r="D176" s="73">
        <v>25704</v>
      </c>
      <c r="E176" s="55"/>
      <c r="F176" s="58">
        <v>5649</v>
      </c>
      <c r="G176" s="92">
        <v>9.4000000000000004E-3</v>
      </c>
      <c r="H176" s="93">
        <f t="shared" si="29"/>
        <v>3.5403394736842109</v>
      </c>
      <c r="I176" s="103">
        <v>64</v>
      </c>
      <c r="J176" s="103">
        <v>74.900000000000006</v>
      </c>
      <c r="K176" s="417"/>
      <c r="L176" s="250">
        <v>1.14E-2</v>
      </c>
      <c r="M176" s="295">
        <v>9.7000000000000003E-3</v>
      </c>
      <c r="N176" s="293">
        <v>30</v>
      </c>
      <c r="O176" s="70"/>
      <c r="P176" s="264" t="s">
        <v>100</v>
      </c>
      <c r="Q176" s="76">
        <v>4.109</v>
      </c>
      <c r="R176" s="79">
        <v>37789</v>
      </c>
      <c r="S176" s="75">
        <v>16</v>
      </c>
      <c r="T176" s="76">
        <v>2.798</v>
      </c>
      <c r="U176" s="79">
        <v>37591</v>
      </c>
      <c r="V176" s="75">
        <v>14</v>
      </c>
      <c r="W176" s="60">
        <v>31.72</v>
      </c>
      <c r="X176" s="79">
        <v>38176</v>
      </c>
      <c r="Y176" s="58">
        <v>16</v>
      </c>
      <c r="Z176" s="60">
        <v>8.89</v>
      </c>
      <c r="AA176" s="79">
        <v>36897</v>
      </c>
      <c r="AB176" s="58">
        <v>6</v>
      </c>
      <c r="AC176" s="92">
        <v>1.78E-2</v>
      </c>
      <c r="AD176" s="79">
        <v>37896</v>
      </c>
      <c r="AE176" s="58">
        <v>9</v>
      </c>
      <c r="AF176" s="73">
        <v>1.6999999999999999E-3</v>
      </c>
      <c r="AG176" s="79">
        <v>36895</v>
      </c>
      <c r="AH176" s="58">
        <v>24</v>
      </c>
      <c r="AI176" s="60">
        <v>78.459999999999994</v>
      </c>
      <c r="AJ176" s="79">
        <v>38262</v>
      </c>
      <c r="AK176" s="75">
        <v>9</v>
      </c>
      <c r="AL176" s="60">
        <v>11.97</v>
      </c>
      <c r="AM176" s="79">
        <v>37566</v>
      </c>
      <c r="AN176" s="249">
        <v>4</v>
      </c>
      <c r="AO176" s="55"/>
      <c r="AP176" s="55"/>
    </row>
    <row r="177" spans="1:42">
      <c r="A177" s="264" t="s">
        <v>171</v>
      </c>
      <c r="B177" s="73">
        <v>1912</v>
      </c>
      <c r="C177" s="58">
        <v>215</v>
      </c>
      <c r="D177" s="73">
        <v>23193</v>
      </c>
      <c r="E177" s="55"/>
      <c r="F177" s="58">
        <v>3830</v>
      </c>
      <c r="G177" s="92">
        <v>8.8999999999999999E-3</v>
      </c>
      <c r="H177" s="93">
        <f t="shared" si="29"/>
        <v>3.5553704497907956</v>
      </c>
      <c r="I177" s="103">
        <v>63</v>
      </c>
      <c r="J177" s="103">
        <v>74.8</v>
      </c>
      <c r="K177" s="417"/>
      <c r="L177" s="250">
        <v>1.03E-2</v>
      </c>
      <c r="M177" s="295">
        <v>9.1000000000000004E-3</v>
      </c>
      <c r="N177" s="293">
        <v>30</v>
      </c>
      <c r="O177" s="70"/>
      <c r="P177" s="264" t="s">
        <v>287</v>
      </c>
      <c r="Q177" s="76">
        <v>4.6210000000000004</v>
      </c>
      <c r="R177" s="79">
        <v>37531</v>
      </c>
      <c r="S177" s="75">
        <v>9</v>
      </c>
      <c r="T177" s="76">
        <v>2.798</v>
      </c>
      <c r="U177" s="79">
        <v>37591</v>
      </c>
      <c r="V177" s="75">
        <v>14</v>
      </c>
      <c r="W177" s="629">
        <v>31.61</v>
      </c>
      <c r="X177" s="79">
        <v>37810</v>
      </c>
      <c r="Y177" s="58">
        <v>16</v>
      </c>
      <c r="Z177" s="629">
        <v>8.89</v>
      </c>
      <c r="AA177" s="79">
        <v>36897</v>
      </c>
      <c r="AB177" s="58">
        <v>6</v>
      </c>
      <c r="AC177" s="92">
        <v>1.77E-2</v>
      </c>
      <c r="AD177" s="79">
        <v>37447</v>
      </c>
      <c r="AE177" s="58">
        <v>12</v>
      </c>
      <c r="AF177" s="73">
        <v>1.6999999999999999E-3</v>
      </c>
      <c r="AG177" s="79">
        <v>36895</v>
      </c>
      <c r="AH177" s="58">
        <v>24</v>
      </c>
      <c r="AI177" s="60">
        <v>81.37</v>
      </c>
      <c r="AJ177" s="79">
        <v>38248</v>
      </c>
      <c r="AK177" s="249">
        <v>9</v>
      </c>
      <c r="AL177" s="60">
        <v>11.97</v>
      </c>
      <c r="AM177" s="79">
        <v>37566</v>
      </c>
      <c r="AN177" s="249">
        <v>4</v>
      </c>
      <c r="AO177" s="55"/>
      <c r="AP177" s="55"/>
    </row>
    <row r="178" spans="1:42">
      <c r="A178" s="264" t="s">
        <v>172</v>
      </c>
      <c r="B178" s="73">
        <v>2385</v>
      </c>
      <c r="C178" s="58">
        <v>259</v>
      </c>
      <c r="D178" s="73">
        <v>27759</v>
      </c>
      <c r="E178" s="55"/>
      <c r="F178" s="58">
        <v>5792</v>
      </c>
      <c r="G178" s="92">
        <v>9.1999999999999998E-3</v>
      </c>
      <c r="H178" s="93">
        <f t="shared" si="29"/>
        <v>3.4113890566037739</v>
      </c>
      <c r="I178" s="103">
        <v>67</v>
      </c>
      <c r="J178" s="103">
        <v>75.400000000000006</v>
      </c>
      <c r="K178" s="417"/>
      <c r="L178" s="250">
        <v>1.1299999999999999E-2</v>
      </c>
      <c r="M178" s="295">
        <v>9.4999999999999998E-3</v>
      </c>
      <c r="N178" s="293">
        <v>30</v>
      </c>
      <c r="O178" s="70"/>
      <c r="P178" s="264" t="s">
        <v>103</v>
      </c>
      <c r="Q178" s="76">
        <v>3.8889999999999998</v>
      </c>
      <c r="R178" s="79">
        <v>37738</v>
      </c>
      <c r="S178" s="75">
        <v>5</v>
      </c>
      <c r="T178" s="76">
        <v>2.798</v>
      </c>
      <c r="U178" s="79">
        <v>38322</v>
      </c>
      <c r="V178" s="75">
        <v>14</v>
      </c>
      <c r="W178" s="60">
        <v>34.94</v>
      </c>
      <c r="X178" s="79">
        <v>37795</v>
      </c>
      <c r="Y178" s="58">
        <v>24</v>
      </c>
      <c r="Z178" s="60">
        <v>8.89</v>
      </c>
      <c r="AA178" s="79">
        <v>36897</v>
      </c>
      <c r="AB178" s="58">
        <v>6</v>
      </c>
      <c r="AC178" s="92">
        <v>1.9900000000000001E-2</v>
      </c>
      <c r="AD178" s="79">
        <v>37470</v>
      </c>
      <c r="AE178" s="58">
        <v>22</v>
      </c>
      <c r="AF178" s="73">
        <v>1.6999999999999999E-3</v>
      </c>
      <c r="AG178" s="79">
        <v>36895</v>
      </c>
      <c r="AH178" s="58">
        <v>24</v>
      </c>
      <c r="AI178" s="60">
        <v>81.12</v>
      </c>
      <c r="AJ178" s="79">
        <v>37840</v>
      </c>
      <c r="AK178" s="75">
        <v>21</v>
      </c>
      <c r="AL178" s="60">
        <v>11.97</v>
      </c>
      <c r="AM178" s="79">
        <v>37566</v>
      </c>
      <c r="AN178" s="249">
        <v>4</v>
      </c>
      <c r="AO178" s="55"/>
      <c r="AP178" s="55"/>
    </row>
    <row r="179" spans="1:42">
      <c r="A179" s="264" t="s">
        <v>174</v>
      </c>
      <c r="B179" s="73">
        <v>3550</v>
      </c>
      <c r="C179" s="58">
        <v>352</v>
      </c>
      <c r="D179" s="73">
        <v>37789</v>
      </c>
      <c r="E179" s="55"/>
      <c r="F179" s="58">
        <v>9327</v>
      </c>
      <c r="G179" s="92">
        <v>0.01</v>
      </c>
      <c r="H179" s="93">
        <f t="shared" si="29"/>
        <v>3.1199875774647889</v>
      </c>
      <c r="I179" s="103">
        <v>77</v>
      </c>
      <c r="J179" s="103">
        <v>76.900000000000006</v>
      </c>
      <c r="K179" s="417"/>
      <c r="L179" s="250">
        <v>1.3299999999999999E-2</v>
      </c>
      <c r="M179" s="295">
        <v>1.0500000000000001E-2</v>
      </c>
      <c r="N179" s="293">
        <v>30</v>
      </c>
      <c r="O179" s="70"/>
      <c r="P179" s="264" t="s">
        <v>106</v>
      </c>
      <c r="Q179" s="76">
        <v>4.4279999999999999</v>
      </c>
      <c r="R179" s="79">
        <v>37533</v>
      </c>
      <c r="S179" s="75">
        <v>24</v>
      </c>
      <c r="T179" s="76">
        <v>2.7989999999999999</v>
      </c>
      <c r="U179" s="79">
        <v>37591</v>
      </c>
      <c r="V179" s="75">
        <v>14</v>
      </c>
      <c r="W179" s="60">
        <v>32.78</v>
      </c>
      <c r="X179" s="79">
        <v>37457</v>
      </c>
      <c r="Y179" s="58">
        <v>15</v>
      </c>
      <c r="Z179" s="60">
        <v>8.89</v>
      </c>
      <c r="AA179" s="79">
        <v>36897</v>
      </c>
      <c r="AB179" s="58">
        <v>6</v>
      </c>
      <c r="AC179" s="92">
        <v>1.38E-2</v>
      </c>
      <c r="AD179" s="79">
        <v>37211</v>
      </c>
      <c r="AE179" s="58">
        <v>16</v>
      </c>
      <c r="AF179" s="73">
        <v>1.6999999999999999E-3</v>
      </c>
      <c r="AG179" s="79">
        <v>36895</v>
      </c>
      <c r="AH179" s="58">
        <v>24</v>
      </c>
      <c r="AI179" s="60">
        <v>69.349999999999994</v>
      </c>
      <c r="AJ179" s="79">
        <v>37576</v>
      </c>
      <c r="AK179" s="75">
        <v>16</v>
      </c>
      <c r="AL179" s="60">
        <v>11.97</v>
      </c>
      <c r="AM179" s="79">
        <v>37566</v>
      </c>
      <c r="AN179" s="249">
        <v>4</v>
      </c>
      <c r="AO179" s="55"/>
      <c r="AP179" s="55"/>
    </row>
    <row r="180" spans="1:42">
      <c r="A180" s="264" t="s">
        <v>176</v>
      </c>
      <c r="B180" s="73">
        <v>3467</v>
      </c>
      <c r="C180" s="58">
        <v>332</v>
      </c>
      <c r="D180" s="73">
        <v>35110</v>
      </c>
      <c r="E180" s="55"/>
      <c r="F180" s="58">
        <v>4165</v>
      </c>
      <c r="G180" s="92">
        <v>9.4000000000000004E-3</v>
      </c>
      <c r="H180" s="93">
        <f t="shared" si="29"/>
        <v>2.9681975771560434</v>
      </c>
      <c r="I180" s="103">
        <v>81</v>
      </c>
      <c r="J180" s="103">
        <v>77.5</v>
      </c>
      <c r="K180" s="417"/>
      <c r="L180" s="250">
        <v>1.09E-2</v>
      </c>
      <c r="M180" s="295">
        <v>9.5999999999999992E-3</v>
      </c>
      <c r="N180" s="293">
        <v>30</v>
      </c>
      <c r="O180" s="70"/>
      <c r="P180" s="264" t="s">
        <v>107</v>
      </c>
      <c r="Q180" s="76">
        <v>4.0880000000000001</v>
      </c>
      <c r="R180" s="79">
        <v>37789</v>
      </c>
      <c r="S180" s="75">
        <v>16</v>
      </c>
      <c r="T180" s="76">
        <v>2.734</v>
      </c>
      <c r="U180" s="79">
        <v>37593</v>
      </c>
      <c r="V180" s="75">
        <v>15</v>
      </c>
      <c r="W180" s="60">
        <v>27.56</v>
      </c>
      <c r="X180" s="79">
        <v>37880</v>
      </c>
      <c r="Y180" s="58">
        <v>16</v>
      </c>
      <c r="Z180" s="60">
        <v>8.89</v>
      </c>
      <c r="AA180" s="79">
        <v>36897</v>
      </c>
      <c r="AB180" s="58">
        <v>6</v>
      </c>
      <c r="AC180" s="92">
        <v>1.7000000000000001E-2</v>
      </c>
      <c r="AD180" s="79">
        <v>37351</v>
      </c>
      <c r="AE180" s="58">
        <v>21</v>
      </c>
      <c r="AF180" s="73">
        <v>1.6999999999999999E-3</v>
      </c>
      <c r="AG180" s="79">
        <v>36895</v>
      </c>
      <c r="AH180" s="58">
        <v>24</v>
      </c>
      <c r="AI180" s="60">
        <v>85.57</v>
      </c>
      <c r="AJ180" s="79">
        <v>37351</v>
      </c>
      <c r="AK180" s="75">
        <v>21</v>
      </c>
      <c r="AL180" s="60">
        <v>11.97</v>
      </c>
      <c r="AM180" s="79">
        <v>37566</v>
      </c>
      <c r="AN180" s="249">
        <v>4</v>
      </c>
      <c r="AO180" s="55"/>
      <c r="AP180" s="55"/>
    </row>
    <row r="181" spans="1:42">
      <c r="A181" s="264" t="s">
        <v>178</v>
      </c>
      <c r="B181" s="73">
        <v>4997</v>
      </c>
      <c r="C181" s="58">
        <v>469</v>
      </c>
      <c r="D181" s="73">
        <v>50446</v>
      </c>
      <c r="E181" s="55"/>
      <c r="F181" s="58">
        <v>9939</v>
      </c>
      <c r="G181" s="92">
        <v>9.9000000000000008E-3</v>
      </c>
      <c r="H181" s="93">
        <f t="shared" si="29"/>
        <v>2.958919871923154</v>
      </c>
      <c r="I181" s="103">
        <v>84</v>
      </c>
      <c r="J181" s="103">
        <v>78</v>
      </c>
      <c r="K181" s="417"/>
      <c r="L181" s="250">
        <v>1.17E-2</v>
      </c>
      <c r="M181" s="295">
        <v>1.0200000000000001E-2</v>
      </c>
      <c r="N181" s="293">
        <v>30</v>
      </c>
      <c r="O181" s="70"/>
      <c r="P181" s="264" t="s">
        <v>109</v>
      </c>
      <c r="Q181" s="76">
        <v>3.903</v>
      </c>
      <c r="R181" s="79">
        <v>37376</v>
      </c>
      <c r="S181" s="75">
        <v>15</v>
      </c>
      <c r="T181" s="76">
        <v>2.798</v>
      </c>
      <c r="U181" s="79">
        <v>38322</v>
      </c>
      <c r="V181" s="75">
        <v>14</v>
      </c>
      <c r="W181" s="60">
        <v>25.11</v>
      </c>
      <c r="X181" s="79">
        <v>37368</v>
      </c>
      <c r="Y181" s="58">
        <v>15</v>
      </c>
      <c r="Z181" s="60">
        <v>8.89</v>
      </c>
      <c r="AA181" s="79">
        <v>36897</v>
      </c>
      <c r="AB181" s="58">
        <v>6</v>
      </c>
      <c r="AC181" s="92">
        <v>1.6899999999999998E-2</v>
      </c>
      <c r="AD181" s="79">
        <v>37348</v>
      </c>
      <c r="AE181" s="58">
        <v>5</v>
      </c>
      <c r="AF181" s="73">
        <v>1.6999999999999999E-3</v>
      </c>
      <c r="AG181" s="79">
        <v>36895</v>
      </c>
      <c r="AH181" s="58">
        <v>24</v>
      </c>
      <c r="AI181" s="60">
        <v>84.79</v>
      </c>
      <c r="AJ181" s="79">
        <v>37348</v>
      </c>
      <c r="AK181" s="75">
        <v>5</v>
      </c>
      <c r="AL181" s="60">
        <v>11.97</v>
      </c>
      <c r="AM181" s="79">
        <v>37566</v>
      </c>
      <c r="AN181" s="249">
        <v>4</v>
      </c>
      <c r="AO181" s="55"/>
      <c r="AP181" s="55"/>
    </row>
    <row r="182" spans="1:42">
      <c r="A182" s="264" t="s">
        <v>181</v>
      </c>
      <c r="B182" s="73">
        <v>5130</v>
      </c>
      <c r="C182" s="58">
        <v>479</v>
      </c>
      <c r="D182" s="73">
        <v>52337</v>
      </c>
      <c r="E182" s="55"/>
      <c r="F182" s="58">
        <v>11262</v>
      </c>
      <c r="G182" s="92">
        <v>1.03E-2</v>
      </c>
      <c r="H182" s="93">
        <f t="shared" si="29"/>
        <v>2.990248479532164</v>
      </c>
      <c r="I182" s="103">
        <v>84</v>
      </c>
      <c r="J182" s="103">
        <v>78</v>
      </c>
      <c r="K182" s="417"/>
      <c r="L182" s="250">
        <v>1.2500000000000001E-2</v>
      </c>
      <c r="M182" s="295">
        <v>1.06E-2</v>
      </c>
      <c r="N182" s="293">
        <v>30</v>
      </c>
      <c r="O182" s="70"/>
      <c r="P182" s="264" t="s">
        <v>110</v>
      </c>
      <c r="Q182" s="76">
        <v>3.8069999999999999</v>
      </c>
      <c r="R182" s="79">
        <v>37762</v>
      </c>
      <c r="S182" s="75">
        <v>15</v>
      </c>
      <c r="T182" s="76">
        <v>2.798</v>
      </c>
      <c r="U182" s="79">
        <v>38322</v>
      </c>
      <c r="V182" s="75">
        <v>14</v>
      </c>
      <c r="W182" s="60">
        <v>25.11</v>
      </c>
      <c r="X182" s="79">
        <v>37368</v>
      </c>
      <c r="Y182" s="58">
        <v>15</v>
      </c>
      <c r="Z182" s="60">
        <v>8.89</v>
      </c>
      <c r="AA182" s="79">
        <v>36897</v>
      </c>
      <c r="AB182" s="58">
        <v>6</v>
      </c>
      <c r="AC182" s="92">
        <v>1.47E-2</v>
      </c>
      <c r="AD182" s="79">
        <v>37712</v>
      </c>
      <c r="AE182" s="58">
        <v>21</v>
      </c>
      <c r="AF182" s="73">
        <v>1.6999999999999999E-3</v>
      </c>
      <c r="AG182" s="79">
        <v>36895</v>
      </c>
      <c r="AH182" s="58">
        <v>24</v>
      </c>
      <c r="AI182" s="60">
        <v>74.510000000000005</v>
      </c>
      <c r="AJ182" s="79">
        <v>37728</v>
      </c>
      <c r="AK182" s="75">
        <v>7</v>
      </c>
      <c r="AL182" s="60">
        <v>11.97</v>
      </c>
      <c r="AM182" s="79">
        <v>37566</v>
      </c>
      <c r="AN182" s="249">
        <v>4</v>
      </c>
      <c r="AO182" s="55"/>
      <c r="AP182" s="55"/>
    </row>
    <row r="183" spans="1:42">
      <c r="A183" s="264" t="s">
        <v>184</v>
      </c>
      <c r="B183" s="73">
        <v>5971</v>
      </c>
      <c r="C183" s="58">
        <v>537</v>
      </c>
      <c r="D183" s="73">
        <v>59554</v>
      </c>
      <c r="E183" s="55"/>
      <c r="F183" s="58">
        <v>15842</v>
      </c>
      <c r="G183" s="92">
        <v>1.09E-2</v>
      </c>
      <c r="H183" s="93">
        <f t="shared" si="29"/>
        <v>2.9233423882096807</v>
      </c>
      <c r="I183" s="103">
        <v>88</v>
      </c>
      <c r="J183" s="103">
        <v>78.599999999999994</v>
      </c>
      <c r="K183" s="417"/>
      <c r="L183" s="250">
        <v>1.4800000000000001E-2</v>
      </c>
      <c r="M183" s="295">
        <v>1.15E-2</v>
      </c>
      <c r="N183" s="293">
        <v>30</v>
      </c>
      <c r="O183" s="70"/>
      <c r="P183" s="264" t="s">
        <v>111</v>
      </c>
      <c r="Q183" s="76">
        <v>3.8050000000000002</v>
      </c>
      <c r="R183" s="79">
        <v>37918</v>
      </c>
      <c r="S183" s="75">
        <v>15</v>
      </c>
      <c r="T183" s="76">
        <v>2.734</v>
      </c>
      <c r="U183" s="79">
        <v>37593</v>
      </c>
      <c r="V183" s="75">
        <v>13</v>
      </c>
      <c r="W183" s="60">
        <v>25.11</v>
      </c>
      <c r="X183" s="79">
        <v>37368</v>
      </c>
      <c r="Y183" s="58">
        <v>15</v>
      </c>
      <c r="Z183" s="60">
        <v>8.89</v>
      </c>
      <c r="AA183" s="79">
        <v>36897</v>
      </c>
      <c r="AB183" s="58">
        <v>6</v>
      </c>
      <c r="AC183" s="92">
        <v>1.5599999999999999E-2</v>
      </c>
      <c r="AD183" s="79">
        <v>37348</v>
      </c>
      <c r="AE183" s="58">
        <v>4</v>
      </c>
      <c r="AF183" s="73">
        <v>1.6999999999999999E-3</v>
      </c>
      <c r="AG183" s="79">
        <v>36895</v>
      </c>
      <c r="AH183" s="58">
        <v>24</v>
      </c>
      <c r="AI183" s="60">
        <v>78.430000000000007</v>
      </c>
      <c r="AJ183" s="79">
        <v>37348</v>
      </c>
      <c r="AK183" s="75">
        <v>4</v>
      </c>
      <c r="AL183" s="60">
        <v>11.97</v>
      </c>
      <c r="AM183" s="79">
        <v>37566</v>
      </c>
      <c r="AN183" s="249">
        <v>4</v>
      </c>
      <c r="AO183" s="55"/>
      <c r="AP183" s="55"/>
    </row>
    <row r="184" spans="1:42">
      <c r="A184" s="264" t="s">
        <v>185</v>
      </c>
      <c r="B184" s="73">
        <v>5517</v>
      </c>
      <c r="C184" s="58">
        <v>498</v>
      </c>
      <c r="D184" s="73">
        <v>55323</v>
      </c>
      <c r="E184" s="55"/>
      <c r="F184" s="58">
        <v>12293</v>
      </c>
      <c r="G184" s="92">
        <v>1.0800000000000001E-2</v>
      </c>
      <c r="H184" s="93">
        <f t="shared" si="29"/>
        <v>2.9391283849918439</v>
      </c>
      <c r="I184" s="103">
        <v>87</v>
      </c>
      <c r="J184" s="103">
        <v>78.5</v>
      </c>
      <c r="K184" s="417"/>
      <c r="L184" s="250">
        <v>1.34E-2</v>
      </c>
      <c r="M184" s="295">
        <v>1.12E-2</v>
      </c>
      <c r="N184" s="293">
        <v>30</v>
      </c>
      <c r="O184" s="70"/>
      <c r="P184" s="264" t="s">
        <v>112</v>
      </c>
      <c r="Q184" s="85">
        <v>3.774</v>
      </c>
      <c r="R184" s="81">
        <v>37526</v>
      </c>
      <c r="S184" s="84">
        <v>15</v>
      </c>
      <c r="T184" s="85">
        <v>2.734</v>
      </c>
      <c r="U184" s="81">
        <v>37593</v>
      </c>
      <c r="V184" s="84">
        <v>13</v>
      </c>
      <c r="W184" s="60">
        <v>25.11</v>
      </c>
      <c r="X184" s="79">
        <v>37368</v>
      </c>
      <c r="Y184" s="58">
        <v>15</v>
      </c>
      <c r="Z184" s="60">
        <v>8.89</v>
      </c>
      <c r="AA184" s="79">
        <v>36897</v>
      </c>
      <c r="AB184" s="58">
        <v>6</v>
      </c>
      <c r="AC184" s="92">
        <v>1.38E-2</v>
      </c>
      <c r="AD184" s="79">
        <v>37211</v>
      </c>
      <c r="AE184" s="58">
        <v>16</v>
      </c>
      <c r="AF184" s="73">
        <v>1.6999999999999999E-3</v>
      </c>
      <c r="AG184" s="79">
        <v>36895</v>
      </c>
      <c r="AH184" s="58">
        <v>24</v>
      </c>
      <c r="AI184" s="65">
        <v>69.349999999999994</v>
      </c>
      <c r="AJ184" s="81">
        <v>37576</v>
      </c>
      <c r="AK184" s="84">
        <v>16</v>
      </c>
      <c r="AL184" s="65">
        <v>11.97</v>
      </c>
      <c r="AM184" s="81">
        <v>37566</v>
      </c>
      <c r="AN184" s="116">
        <v>4</v>
      </c>
      <c r="AO184" s="55"/>
      <c r="AP184" s="55"/>
    </row>
    <row r="185" spans="1:42">
      <c r="A185" s="264" t="s">
        <v>189</v>
      </c>
      <c r="B185" s="73">
        <v>6637</v>
      </c>
      <c r="C185" s="58">
        <v>597</v>
      </c>
      <c r="D185" s="73">
        <v>67291</v>
      </c>
      <c r="E185" s="55"/>
      <c r="F185" s="58">
        <v>8816</v>
      </c>
      <c r="G185" s="92">
        <v>1.01E-2</v>
      </c>
      <c r="H185" s="93">
        <f t="shared" si="29"/>
        <v>2.9716727587765561</v>
      </c>
      <c r="I185" s="103">
        <v>88</v>
      </c>
      <c r="J185" s="103">
        <v>78.7</v>
      </c>
      <c r="K185" s="417"/>
      <c r="L185" s="250">
        <v>1.15E-2</v>
      </c>
      <c r="M185" s="295">
        <v>1.03E-2</v>
      </c>
      <c r="N185" s="293">
        <v>30</v>
      </c>
      <c r="O185" s="70"/>
      <c r="P185" s="264" t="s">
        <v>114</v>
      </c>
      <c r="Q185" s="76">
        <v>7.367</v>
      </c>
      <c r="R185" s="79">
        <v>38057</v>
      </c>
      <c r="S185" s="75">
        <v>10</v>
      </c>
      <c r="T185" s="76">
        <v>2.6930000000000001</v>
      </c>
      <c r="U185" s="79">
        <v>37466</v>
      </c>
      <c r="V185" s="75">
        <v>12</v>
      </c>
      <c r="W185" s="60">
        <v>25.11</v>
      </c>
      <c r="X185" s="79">
        <v>37002</v>
      </c>
      <c r="Y185" s="58">
        <v>16</v>
      </c>
      <c r="Z185" s="60">
        <v>8.17</v>
      </c>
      <c r="AA185" s="79">
        <v>38341</v>
      </c>
      <c r="AB185" s="58">
        <v>12</v>
      </c>
      <c r="AC185" s="92">
        <v>1.1900000000000001E-2</v>
      </c>
      <c r="AD185" s="79">
        <v>38188</v>
      </c>
      <c r="AE185" s="58">
        <v>15</v>
      </c>
      <c r="AF185" s="73" t="s">
        <v>224</v>
      </c>
      <c r="AG185" s="58"/>
      <c r="AH185" s="58"/>
      <c r="AI185" s="73" t="s">
        <v>224</v>
      </c>
      <c r="AJ185" s="79">
        <f t="shared" ref="AJ185:AK192" si="30">AJ269</f>
        <v>0</v>
      </c>
      <c r="AK185" s="249">
        <f t="shared" si="30"/>
        <v>0</v>
      </c>
      <c r="AL185" s="73" t="s">
        <v>224</v>
      </c>
      <c r="AM185" s="79">
        <f t="shared" ref="AM185:AN192" si="31">AM269</f>
        <v>0</v>
      </c>
      <c r="AN185" s="249">
        <f t="shared" si="31"/>
        <v>0</v>
      </c>
      <c r="AO185" s="55"/>
      <c r="AP185" s="55"/>
    </row>
    <row r="186" spans="1:42">
      <c r="A186" s="264" t="s">
        <v>192</v>
      </c>
      <c r="B186" s="73">
        <v>7053</v>
      </c>
      <c r="C186" s="58">
        <v>633</v>
      </c>
      <c r="D186" s="73">
        <v>70994</v>
      </c>
      <c r="E186" s="55"/>
      <c r="F186" s="58">
        <v>10816</v>
      </c>
      <c r="G186" s="92">
        <v>0.01</v>
      </c>
      <c r="H186" s="93">
        <f t="shared" si="29"/>
        <v>2.9502823479370481</v>
      </c>
      <c r="I186" s="103">
        <v>89</v>
      </c>
      <c r="J186" s="103">
        <v>78.900000000000006</v>
      </c>
      <c r="K186" s="417"/>
      <c r="L186" s="250">
        <v>1.21E-2</v>
      </c>
      <c r="M186" s="295">
        <v>1.03E-2</v>
      </c>
      <c r="N186" s="293">
        <v>30</v>
      </c>
      <c r="O186" s="70"/>
      <c r="P186" s="264" t="s">
        <v>119</v>
      </c>
      <c r="Q186" s="76">
        <v>7.367</v>
      </c>
      <c r="R186" s="79">
        <v>38057</v>
      </c>
      <c r="S186" s="75">
        <v>10</v>
      </c>
      <c r="T186" s="76">
        <v>2.8170000000000002</v>
      </c>
      <c r="U186" s="79">
        <v>38082</v>
      </c>
      <c r="V186" s="75">
        <v>17</v>
      </c>
      <c r="W186" s="60">
        <v>25.11</v>
      </c>
      <c r="X186" s="79">
        <v>37002</v>
      </c>
      <c r="Y186" s="58">
        <v>3</v>
      </c>
      <c r="Z186" s="60">
        <v>8.17</v>
      </c>
      <c r="AA186" s="79">
        <v>38341</v>
      </c>
      <c r="AB186" s="58">
        <v>12</v>
      </c>
      <c r="AC186" s="92">
        <v>1.1900000000000001E-2</v>
      </c>
      <c r="AD186" s="79">
        <v>37092</v>
      </c>
      <c r="AE186" s="58">
        <v>15</v>
      </c>
      <c r="AF186" s="73" t="s">
        <v>224</v>
      </c>
      <c r="AG186" s="58"/>
      <c r="AH186" s="58"/>
      <c r="AI186" s="73" t="s">
        <v>224</v>
      </c>
      <c r="AJ186" s="79">
        <f t="shared" si="30"/>
        <v>0</v>
      </c>
      <c r="AK186" s="249">
        <f t="shared" si="30"/>
        <v>0</v>
      </c>
      <c r="AL186" s="73" t="s">
        <v>224</v>
      </c>
      <c r="AM186" s="79">
        <f t="shared" si="31"/>
        <v>0</v>
      </c>
      <c r="AN186" s="249">
        <f t="shared" si="31"/>
        <v>0</v>
      </c>
      <c r="AO186" s="55"/>
      <c r="AP186" s="55"/>
    </row>
    <row r="187" spans="1:42">
      <c r="A187" s="264" t="s">
        <v>77</v>
      </c>
      <c r="B187" s="73">
        <v>8422</v>
      </c>
      <c r="C187" s="58">
        <v>751</v>
      </c>
      <c r="D187" s="73">
        <v>86616</v>
      </c>
      <c r="E187" s="55"/>
      <c r="F187" s="58">
        <v>10886</v>
      </c>
      <c r="G187" s="92">
        <v>9.7999999999999997E-3</v>
      </c>
      <c r="H187" s="93">
        <f t="shared" si="29"/>
        <v>3.0143848966991214</v>
      </c>
      <c r="I187" s="103">
        <v>90</v>
      </c>
      <c r="J187" s="103">
        <v>79</v>
      </c>
      <c r="K187" s="417"/>
      <c r="L187" s="250">
        <v>1.1900000000000001E-2</v>
      </c>
      <c r="M187" s="295">
        <v>1.01E-2</v>
      </c>
      <c r="N187" s="293">
        <v>30</v>
      </c>
      <c r="O187" s="70"/>
      <c r="P187" s="264" t="s">
        <v>123</v>
      </c>
      <c r="Q187" s="76">
        <v>4.8959999999999999</v>
      </c>
      <c r="R187" s="79">
        <v>38062</v>
      </c>
      <c r="S187" s="75">
        <v>10</v>
      </c>
      <c r="T187" s="76">
        <v>2.4630000000000001</v>
      </c>
      <c r="U187" s="79">
        <v>38082</v>
      </c>
      <c r="V187" s="75">
        <v>17</v>
      </c>
      <c r="W187" s="60">
        <v>16.11</v>
      </c>
      <c r="X187" s="79">
        <v>37484</v>
      </c>
      <c r="Y187" s="58">
        <v>16</v>
      </c>
      <c r="Z187" s="60">
        <v>8.11</v>
      </c>
      <c r="AA187" s="79">
        <v>38341</v>
      </c>
      <c r="AB187" s="58">
        <v>12</v>
      </c>
      <c r="AC187" s="92">
        <v>7.7000000000000002E-3</v>
      </c>
      <c r="AD187" s="104">
        <v>38178</v>
      </c>
      <c r="AE187" s="58">
        <v>16</v>
      </c>
      <c r="AF187" s="73" t="s">
        <v>224</v>
      </c>
      <c r="AG187" s="58"/>
      <c r="AH187" s="58"/>
      <c r="AI187" s="73" t="s">
        <v>224</v>
      </c>
      <c r="AJ187" s="79">
        <f t="shared" si="30"/>
        <v>0</v>
      </c>
      <c r="AK187" s="249">
        <f t="shared" si="30"/>
        <v>0</v>
      </c>
      <c r="AL187" s="73" t="s">
        <v>224</v>
      </c>
      <c r="AM187" s="79">
        <f t="shared" si="31"/>
        <v>0</v>
      </c>
      <c r="AN187" s="249">
        <f t="shared" si="31"/>
        <v>0</v>
      </c>
      <c r="AO187" s="55"/>
      <c r="AP187" s="55"/>
    </row>
    <row r="188" spans="1:42">
      <c r="A188" s="264" t="s">
        <v>196</v>
      </c>
      <c r="B188" s="73">
        <v>8990</v>
      </c>
      <c r="C188" s="58">
        <v>800</v>
      </c>
      <c r="D188" s="73">
        <v>94101</v>
      </c>
      <c r="E188" s="55"/>
      <c r="F188" s="58">
        <v>17240</v>
      </c>
      <c r="G188" s="92">
        <v>0.01</v>
      </c>
      <c r="H188" s="93">
        <f t="shared" si="29"/>
        <v>3.0679647497219134</v>
      </c>
      <c r="I188" s="103">
        <v>90</v>
      </c>
      <c r="J188" s="103">
        <v>79.099999999999994</v>
      </c>
      <c r="K188" s="417"/>
      <c r="L188" s="250">
        <v>1.44E-2</v>
      </c>
      <c r="M188" s="295">
        <v>1.06E-2</v>
      </c>
      <c r="N188" s="293">
        <v>29.9</v>
      </c>
      <c r="O188" s="70"/>
      <c r="P188" s="264" t="s">
        <v>125</v>
      </c>
      <c r="Q188" s="76">
        <v>6.2329999999999997</v>
      </c>
      <c r="R188" s="79">
        <v>38057</v>
      </c>
      <c r="S188" s="75">
        <v>10</v>
      </c>
      <c r="T188" s="76">
        <v>2.5720000000000001</v>
      </c>
      <c r="U188" s="79">
        <v>37466</v>
      </c>
      <c r="V188" s="75">
        <v>12</v>
      </c>
      <c r="W188" s="60">
        <v>20.11</v>
      </c>
      <c r="X188" s="79">
        <v>37002</v>
      </c>
      <c r="Y188" s="58">
        <v>15</v>
      </c>
      <c r="Z188" s="60">
        <v>8.17</v>
      </c>
      <c r="AA188" s="79">
        <v>38341</v>
      </c>
      <c r="AB188" s="58">
        <v>12</v>
      </c>
      <c r="AC188" s="92">
        <v>9.4999999999999998E-3</v>
      </c>
      <c r="AD188" s="79">
        <v>37776</v>
      </c>
      <c r="AE188" s="58">
        <v>15</v>
      </c>
      <c r="AF188" s="73" t="s">
        <v>224</v>
      </c>
      <c r="AG188" s="96"/>
      <c r="AH188" s="96"/>
      <c r="AI188" s="73" t="s">
        <v>224</v>
      </c>
      <c r="AJ188" s="79">
        <f t="shared" si="30"/>
        <v>0</v>
      </c>
      <c r="AK188" s="249">
        <f t="shared" si="30"/>
        <v>0</v>
      </c>
      <c r="AL188" s="73" t="s">
        <v>224</v>
      </c>
      <c r="AM188" s="79">
        <f t="shared" si="31"/>
        <v>0</v>
      </c>
      <c r="AN188" s="249">
        <f t="shared" si="31"/>
        <v>0</v>
      </c>
      <c r="AO188" s="55"/>
      <c r="AP188" s="55"/>
    </row>
    <row r="189" spans="1:42">
      <c r="A189" s="264" t="s">
        <v>199</v>
      </c>
      <c r="B189" s="73">
        <v>6276</v>
      </c>
      <c r="C189" s="58">
        <v>561</v>
      </c>
      <c r="D189" s="73">
        <v>62111</v>
      </c>
      <c r="E189" s="55"/>
      <c r="F189" s="58">
        <v>15713</v>
      </c>
      <c r="G189" s="92">
        <v>1.0699999999999999E-2</v>
      </c>
      <c r="H189" s="93">
        <f t="shared" si="29"/>
        <v>2.9006905831739962</v>
      </c>
      <c r="I189" s="103">
        <v>89</v>
      </c>
      <c r="J189" s="103">
        <v>78.900000000000006</v>
      </c>
      <c r="K189" s="417"/>
      <c r="L189" s="250">
        <v>1.46E-2</v>
      </c>
      <c r="M189" s="295">
        <v>1.1299999999999999E-2</v>
      </c>
      <c r="N189" s="293">
        <v>29.9</v>
      </c>
      <c r="O189" s="70"/>
      <c r="P189" s="264" t="s">
        <v>128</v>
      </c>
      <c r="Q189" s="76">
        <v>6.3250000000000002</v>
      </c>
      <c r="R189" s="79">
        <v>38089</v>
      </c>
      <c r="S189" s="75">
        <v>9</v>
      </c>
      <c r="T189" s="76">
        <v>2.9390000000000001</v>
      </c>
      <c r="U189" s="79">
        <v>37832</v>
      </c>
      <c r="V189" s="75">
        <v>12</v>
      </c>
      <c r="W189" s="60">
        <v>35.06</v>
      </c>
      <c r="X189" s="104">
        <v>37732</v>
      </c>
      <c r="Y189" s="96">
        <v>16</v>
      </c>
      <c r="Z189" s="60">
        <v>8.17</v>
      </c>
      <c r="AA189" s="79">
        <v>38341</v>
      </c>
      <c r="AB189" s="58">
        <v>13</v>
      </c>
      <c r="AC189" s="92">
        <v>1.7999999999999999E-2</v>
      </c>
      <c r="AD189" s="79">
        <v>38188</v>
      </c>
      <c r="AE189" s="58">
        <v>15</v>
      </c>
      <c r="AF189" s="73" t="s">
        <v>224</v>
      </c>
      <c r="AG189" s="96"/>
      <c r="AH189" s="96"/>
      <c r="AI189" s="73" t="s">
        <v>224</v>
      </c>
      <c r="AJ189" s="79">
        <f t="shared" si="30"/>
        <v>0</v>
      </c>
      <c r="AK189" s="249">
        <f t="shared" si="30"/>
        <v>0</v>
      </c>
      <c r="AL189" s="73" t="s">
        <v>224</v>
      </c>
      <c r="AM189" s="79">
        <f t="shared" si="31"/>
        <v>0</v>
      </c>
      <c r="AN189" s="249">
        <f t="shared" si="31"/>
        <v>0</v>
      </c>
      <c r="AO189" s="55"/>
      <c r="AP189" s="55"/>
    </row>
    <row r="190" spans="1:42">
      <c r="A190" s="264" t="s">
        <v>202</v>
      </c>
      <c r="B190" s="73">
        <v>6080</v>
      </c>
      <c r="C190" s="58">
        <v>544</v>
      </c>
      <c r="D190" s="73">
        <v>61185</v>
      </c>
      <c r="E190" s="55"/>
      <c r="F190" s="58">
        <v>17412</v>
      </c>
      <c r="G190" s="92">
        <v>1.12E-2</v>
      </c>
      <c r="H190" s="93">
        <f t="shared" si="29"/>
        <v>2.9495597861842109</v>
      </c>
      <c r="I190" s="103">
        <v>88</v>
      </c>
      <c r="J190" s="103">
        <v>78.7</v>
      </c>
      <c r="K190" s="417"/>
      <c r="L190" s="250">
        <v>1.5699999999999999E-2</v>
      </c>
      <c r="M190" s="295">
        <v>1.1900000000000001E-2</v>
      </c>
      <c r="N190" s="293">
        <v>29.9</v>
      </c>
      <c r="O190" s="70"/>
      <c r="P190" s="264" t="s">
        <v>130</v>
      </c>
      <c r="Q190" s="76">
        <v>3.9809999999999999</v>
      </c>
      <c r="R190" s="79">
        <v>38057</v>
      </c>
      <c r="S190" s="75">
        <v>10</v>
      </c>
      <c r="T190" s="76">
        <v>2.4950000000000001</v>
      </c>
      <c r="U190" s="79">
        <v>37466</v>
      </c>
      <c r="V190" s="75">
        <v>12</v>
      </c>
      <c r="W190" s="630">
        <v>25.06</v>
      </c>
      <c r="X190" s="79">
        <v>37002</v>
      </c>
      <c r="Y190" s="58">
        <v>16</v>
      </c>
      <c r="Z190" s="60">
        <v>8.17</v>
      </c>
      <c r="AA190" s="79">
        <v>38341</v>
      </c>
      <c r="AB190" s="58">
        <v>12</v>
      </c>
      <c r="AC190" s="633">
        <v>8.0999999999999996E-3</v>
      </c>
      <c r="AD190" s="79">
        <v>37092</v>
      </c>
      <c r="AE190" s="58">
        <v>15</v>
      </c>
      <c r="AF190" s="73" t="s">
        <v>224</v>
      </c>
      <c r="AG190" s="263"/>
      <c r="AH190" s="263"/>
      <c r="AI190" s="73" t="s">
        <v>224</v>
      </c>
      <c r="AJ190" s="79">
        <f t="shared" si="30"/>
        <v>0</v>
      </c>
      <c r="AK190" s="249">
        <f t="shared" si="30"/>
        <v>0</v>
      </c>
      <c r="AL190" s="73" t="s">
        <v>224</v>
      </c>
      <c r="AM190" s="79">
        <f t="shared" si="31"/>
        <v>0</v>
      </c>
      <c r="AN190" s="249">
        <f t="shared" si="31"/>
        <v>0</v>
      </c>
      <c r="AO190" s="55"/>
      <c r="AP190" s="55"/>
    </row>
    <row r="191" spans="1:42">
      <c r="A191" s="264" t="s">
        <v>204</v>
      </c>
      <c r="B191" s="73">
        <v>5192</v>
      </c>
      <c r="C191" s="58">
        <v>481</v>
      </c>
      <c r="D191" s="73">
        <v>54630</v>
      </c>
      <c r="E191" s="55"/>
      <c r="F191" s="58">
        <v>14113</v>
      </c>
      <c r="G191" s="92">
        <v>1.0999999999999999E-2</v>
      </c>
      <c r="H191" s="93">
        <f t="shared" si="29"/>
        <v>3.0839855546995381</v>
      </c>
      <c r="I191" s="103">
        <v>83</v>
      </c>
      <c r="J191" s="103">
        <v>77.900000000000006</v>
      </c>
      <c r="K191" s="417"/>
      <c r="L191" s="250">
        <v>1.43E-2</v>
      </c>
      <c r="M191" s="295">
        <v>1.15E-2</v>
      </c>
      <c r="N191" s="293">
        <v>29.9</v>
      </c>
      <c r="O191" s="70"/>
      <c r="P191" s="264" t="s">
        <v>133</v>
      </c>
      <c r="Q191" s="76">
        <v>3.456</v>
      </c>
      <c r="R191" s="79">
        <v>38107</v>
      </c>
      <c r="S191" s="75">
        <v>16</v>
      </c>
      <c r="T191" s="76">
        <v>2.2610000000000001</v>
      </c>
      <c r="U191" s="81">
        <v>37831</v>
      </c>
      <c r="V191" s="84">
        <v>12</v>
      </c>
      <c r="W191" s="630">
        <v>15.11</v>
      </c>
      <c r="X191" s="79">
        <v>38138</v>
      </c>
      <c r="Y191" s="58">
        <v>16</v>
      </c>
      <c r="Z191" s="60">
        <v>8.11</v>
      </c>
      <c r="AA191" s="79">
        <v>38341</v>
      </c>
      <c r="AB191" s="58">
        <v>12</v>
      </c>
      <c r="AC191" s="633">
        <v>5.0000000000000001E-3</v>
      </c>
      <c r="AD191" s="79">
        <v>37776</v>
      </c>
      <c r="AE191" s="58">
        <v>13</v>
      </c>
      <c r="AF191" s="73" t="s">
        <v>224</v>
      </c>
      <c r="AG191" s="263"/>
      <c r="AH191" s="263"/>
      <c r="AI191" s="73" t="s">
        <v>224</v>
      </c>
      <c r="AJ191" s="79">
        <f t="shared" si="30"/>
        <v>0</v>
      </c>
      <c r="AK191" s="249">
        <f t="shared" si="30"/>
        <v>0</v>
      </c>
      <c r="AL191" s="73" t="s">
        <v>224</v>
      </c>
      <c r="AM191" s="79">
        <f t="shared" si="31"/>
        <v>0</v>
      </c>
      <c r="AN191" s="249">
        <f t="shared" si="31"/>
        <v>0</v>
      </c>
      <c r="AO191" s="55"/>
      <c r="AP191" s="55"/>
    </row>
    <row r="192" spans="1:42">
      <c r="A192" s="264" t="s">
        <v>205</v>
      </c>
      <c r="B192" s="73">
        <v>5363</v>
      </c>
      <c r="C192" s="58">
        <v>504</v>
      </c>
      <c r="D192" s="73">
        <v>58281</v>
      </c>
      <c r="E192" s="55"/>
      <c r="F192" s="58">
        <v>18935</v>
      </c>
      <c r="G192" s="92">
        <v>1.14E-2</v>
      </c>
      <c r="H192" s="93">
        <f t="shared" si="29"/>
        <v>3.1851876002237556</v>
      </c>
      <c r="I192" s="103">
        <v>81</v>
      </c>
      <c r="J192" s="103">
        <v>77.599999999999994</v>
      </c>
      <c r="K192" s="417"/>
      <c r="L192" s="250">
        <v>1.6400000000000001E-2</v>
      </c>
      <c r="M192" s="295">
        <v>1.21E-2</v>
      </c>
      <c r="N192" s="293">
        <v>30</v>
      </c>
      <c r="O192" s="70"/>
      <c r="P192" s="265" t="s">
        <v>136</v>
      </c>
      <c r="Q192" s="85">
        <v>4.2750000000000004</v>
      </c>
      <c r="R192" s="81">
        <v>38062</v>
      </c>
      <c r="S192" s="84">
        <v>10</v>
      </c>
      <c r="T192" s="85">
        <v>2.72</v>
      </c>
      <c r="U192" s="81">
        <v>37831</v>
      </c>
      <c r="V192" s="84">
        <v>12</v>
      </c>
      <c r="W192" s="631">
        <v>35</v>
      </c>
      <c r="X192" s="632">
        <v>37732</v>
      </c>
      <c r="Y192" s="296">
        <v>15</v>
      </c>
      <c r="Z192" s="65">
        <v>8.17</v>
      </c>
      <c r="AA192" s="81">
        <v>38341</v>
      </c>
      <c r="AB192" s="637">
        <v>13</v>
      </c>
      <c r="AC192" s="634">
        <v>1.2200000000000001E-2</v>
      </c>
      <c r="AD192" s="632">
        <v>38188</v>
      </c>
      <c r="AE192" s="296">
        <v>15</v>
      </c>
      <c r="AF192" s="80" t="s">
        <v>224</v>
      </c>
      <c r="AG192" s="296"/>
      <c r="AH192" s="296"/>
      <c r="AI192" s="80" t="s">
        <v>224</v>
      </c>
      <c r="AJ192" s="81">
        <f t="shared" si="30"/>
        <v>0</v>
      </c>
      <c r="AK192" s="116">
        <f t="shared" si="30"/>
        <v>0</v>
      </c>
      <c r="AL192" s="80" t="s">
        <v>224</v>
      </c>
      <c r="AM192" s="81">
        <f t="shared" si="31"/>
        <v>0</v>
      </c>
      <c r="AN192" s="116">
        <f t="shared" si="31"/>
        <v>0</v>
      </c>
      <c r="AO192" s="55"/>
      <c r="AP192" s="55"/>
    </row>
    <row r="193" spans="1:40">
      <c r="A193" s="264" t="s">
        <v>206</v>
      </c>
      <c r="B193" s="73">
        <v>4318</v>
      </c>
      <c r="C193" s="58">
        <v>405</v>
      </c>
      <c r="D193" s="73">
        <v>45839</v>
      </c>
      <c r="E193" s="55"/>
      <c r="F193" s="58">
        <v>14101</v>
      </c>
      <c r="G193" s="92">
        <v>1.1299999999999999E-2</v>
      </c>
      <c r="H193" s="93">
        <f t="shared" si="29"/>
        <v>3.1114893237610008</v>
      </c>
      <c r="I193" s="103">
        <v>81</v>
      </c>
      <c r="J193" s="103">
        <v>77.599999999999994</v>
      </c>
      <c r="K193" s="417"/>
      <c r="L193" s="250">
        <v>1.6400000000000001E-2</v>
      </c>
      <c r="M193" s="295">
        <v>1.21E-2</v>
      </c>
      <c r="N193" s="293">
        <v>30</v>
      </c>
      <c r="O193" s="70"/>
      <c r="P193" s="70"/>
      <c r="Q193" s="70"/>
      <c r="R193" s="70"/>
      <c r="S193" s="70"/>
      <c r="T193" s="70"/>
      <c r="U193" s="70"/>
      <c r="V193" s="70"/>
      <c r="W193" s="70"/>
      <c r="X193" s="70"/>
      <c r="Y193" s="70"/>
      <c r="Z193" s="70"/>
      <c r="AA193" s="70"/>
      <c r="AB193" s="70"/>
      <c r="AC193" s="70"/>
      <c r="AD193" s="70"/>
      <c r="AE193" s="70"/>
      <c r="AF193" s="70"/>
      <c r="AG193" s="70"/>
      <c r="AH193" s="70"/>
      <c r="AI193" s="70"/>
      <c r="AJ193" s="70"/>
      <c r="AK193" s="70"/>
      <c r="AL193" s="70"/>
      <c r="AM193" s="70"/>
      <c r="AN193" s="70"/>
    </row>
    <row r="194" spans="1:40">
      <c r="A194" s="264" t="s">
        <v>207</v>
      </c>
      <c r="B194" s="73">
        <v>4224</v>
      </c>
      <c r="C194" s="58">
        <v>399</v>
      </c>
      <c r="D194" s="73">
        <v>45310</v>
      </c>
      <c r="E194" s="55"/>
      <c r="F194" s="58">
        <v>14694</v>
      </c>
      <c r="G194" s="92">
        <v>1.14E-2</v>
      </c>
      <c r="H194" s="93">
        <f t="shared" si="29"/>
        <v>3.1440248579545456</v>
      </c>
      <c r="I194" s="103">
        <v>80</v>
      </c>
      <c r="J194" s="103">
        <v>77.400000000000006</v>
      </c>
      <c r="K194" s="417"/>
      <c r="L194" s="250">
        <v>1.67E-2</v>
      </c>
      <c r="M194" s="295">
        <v>1.2200000000000001E-2</v>
      </c>
      <c r="N194" s="293">
        <v>30</v>
      </c>
      <c r="O194" s="70"/>
      <c r="P194" s="70"/>
      <c r="Q194" s="70"/>
      <c r="R194" s="70"/>
      <c r="S194" s="70"/>
      <c r="T194" s="70"/>
      <c r="U194" s="70"/>
      <c r="V194" s="70"/>
      <c r="W194" s="70"/>
      <c r="X194" s="70"/>
      <c r="Y194" s="70"/>
      <c r="Z194" s="70"/>
      <c r="AA194" s="70"/>
      <c r="AB194" s="70"/>
      <c r="AC194" s="70"/>
      <c r="AD194" s="70"/>
      <c r="AE194" s="70"/>
      <c r="AF194" s="70"/>
      <c r="AG194" s="70"/>
      <c r="AH194" s="70"/>
      <c r="AI194" s="70"/>
      <c r="AJ194" s="70"/>
      <c r="AK194" s="70"/>
      <c r="AL194" s="70"/>
      <c r="AM194" s="70"/>
      <c r="AN194" s="70"/>
    </row>
    <row r="195" spans="1:40">
      <c r="A195" s="264" t="s">
        <v>208</v>
      </c>
      <c r="B195" s="73">
        <v>4145</v>
      </c>
      <c r="C195" s="58">
        <v>395</v>
      </c>
      <c r="D195" s="73">
        <v>45008</v>
      </c>
      <c r="E195" s="55"/>
      <c r="F195" s="58">
        <v>15027</v>
      </c>
      <c r="G195" s="92">
        <v>1.15E-2</v>
      </c>
      <c r="H195" s="93">
        <f t="shared" si="29"/>
        <v>3.1825922316043429</v>
      </c>
      <c r="I195" s="103">
        <v>79</v>
      </c>
      <c r="J195" s="103">
        <v>77.2</v>
      </c>
      <c r="K195" s="417"/>
      <c r="L195" s="250">
        <v>1.6899999999999998E-2</v>
      </c>
      <c r="M195" s="295">
        <v>1.23E-2</v>
      </c>
      <c r="N195" s="293">
        <v>30</v>
      </c>
      <c r="O195" s="70"/>
      <c r="P195" s="70"/>
      <c r="Q195" s="70"/>
      <c r="R195" s="70"/>
      <c r="S195" s="70"/>
      <c r="T195" s="70"/>
      <c r="U195" s="70"/>
      <c r="V195" s="70"/>
      <c r="W195" s="70"/>
      <c r="X195" s="70"/>
      <c r="Y195" s="70"/>
      <c r="Z195" s="70"/>
      <c r="AA195" s="70"/>
      <c r="AB195" s="70"/>
      <c r="AC195" s="70"/>
      <c r="AD195" s="70"/>
      <c r="AE195" s="70"/>
      <c r="AF195" s="70"/>
      <c r="AG195" s="70"/>
      <c r="AH195" s="70"/>
      <c r="AI195" s="70"/>
      <c r="AJ195" s="70"/>
      <c r="AK195" s="70"/>
      <c r="AL195" s="70"/>
      <c r="AM195" s="70"/>
      <c r="AN195" s="70"/>
    </row>
    <row r="196" spans="1:40">
      <c r="A196" s="638" t="s">
        <v>209</v>
      </c>
      <c r="B196" s="80">
        <v>4287</v>
      </c>
      <c r="C196" s="63">
        <v>407</v>
      </c>
      <c r="D196" s="80">
        <v>46825</v>
      </c>
      <c r="E196" s="626"/>
      <c r="F196" s="63">
        <v>16804</v>
      </c>
      <c r="G196" s="97">
        <v>1.17E-2</v>
      </c>
      <c r="H196" s="93">
        <f t="shared" si="29"/>
        <v>3.2014013296011199</v>
      </c>
      <c r="I196" s="414">
        <v>79</v>
      </c>
      <c r="J196" s="627">
        <v>77.2</v>
      </c>
      <c r="K196" s="418"/>
      <c r="L196" s="250">
        <v>1.78E-2</v>
      </c>
      <c r="M196" s="295">
        <v>1.2699999999999999E-2</v>
      </c>
      <c r="N196" s="293">
        <v>30</v>
      </c>
      <c r="O196" s="70"/>
      <c r="P196" s="70"/>
      <c r="Q196" s="70"/>
      <c r="R196" s="70"/>
      <c r="S196" s="70"/>
      <c r="T196" s="70"/>
      <c r="U196" s="70"/>
      <c r="V196" s="70"/>
      <c r="W196" s="70"/>
      <c r="X196" s="70"/>
      <c r="Y196" s="70"/>
      <c r="Z196" s="70"/>
      <c r="AA196" s="70"/>
      <c r="AB196" s="70"/>
      <c r="AC196" s="70"/>
      <c r="AD196" s="70"/>
      <c r="AE196" s="70"/>
      <c r="AF196" s="70"/>
      <c r="AG196" s="70"/>
      <c r="AH196" s="70"/>
      <c r="AI196" s="70"/>
      <c r="AJ196" s="70"/>
      <c r="AK196" s="70"/>
      <c r="AL196" s="70"/>
      <c r="AM196" s="70"/>
      <c r="AN196" s="70"/>
    </row>
    <row r="197" spans="1:40">
      <c r="A197" s="263"/>
      <c r="B197" s="263"/>
      <c r="C197" s="263"/>
      <c r="D197" s="263"/>
      <c r="E197" s="263"/>
      <c r="F197" s="263"/>
      <c r="G197" s="263"/>
      <c r="H197" s="263"/>
      <c r="I197" s="263"/>
      <c r="J197" s="263"/>
      <c r="K197" s="263"/>
      <c r="L197" s="263"/>
      <c r="M197" s="70"/>
      <c r="N197" s="263"/>
      <c r="O197" s="70"/>
      <c r="P197" s="70"/>
      <c r="Q197" s="70"/>
      <c r="R197" s="70"/>
      <c r="S197" s="70"/>
      <c r="T197" s="70"/>
      <c r="U197" s="70"/>
      <c r="V197" s="70"/>
      <c r="W197" s="70"/>
      <c r="X197" s="70"/>
      <c r="Y197" s="70"/>
      <c r="Z197" s="70"/>
      <c r="AA197" s="70"/>
      <c r="AB197" s="70"/>
      <c r="AC197" s="70"/>
      <c r="AD197" s="70"/>
      <c r="AE197" s="70"/>
      <c r="AF197" s="70"/>
      <c r="AG197" s="70"/>
      <c r="AH197" s="70"/>
      <c r="AI197" s="70"/>
      <c r="AJ197" s="70"/>
      <c r="AK197" s="70"/>
      <c r="AL197" s="70"/>
      <c r="AM197" s="70"/>
      <c r="AN197" s="70"/>
    </row>
    <row r="198" spans="1:40">
      <c r="A198" s="263"/>
      <c r="B198" s="263"/>
      <c r="C198" s="263"/>
      <c r="D198" s="263"/>
      <c r="E198" s="263"/>
      <c r="F198" s="263"/>
      <c r="G198" s="263"/>
      <c r="H198" s="263"/>
      <c r="I198" s="263"/>
      <c r="J198" s="263"/>
      <c r="K198" s="263"/>
      <c r="L198" s="263"/>
      <c r="M198" s="70"/>
      <c r="N198" s="263"/>
      <c r="O198" s="70"/>
      <c r="P198" s="70"/>
      <c r="Q198" s="70"/>
      <c r="R198" s="70"/>
      <c r="S198" s="70"/>
      <c r="T198" s="70"/>
      <c r="U198" s="70"/>
      <c r="V198" s="70"/>
      <c r="W198" s="70"/>
      <c r="X198" s="70"/>
      <c r="Y198" s="70"/>
      <c r="Z198" s="70"/>
      <c r="AA198" s="70"/>
      <c r="AB198" s="70"/>
      <c r="AC198" s="70"/>
      <c r="AD198" s="70"/>
      <c r="AE198" s="70"/>
      <c r="AF198" s="70"/>
      <c r="AG198" s="70"/>
      <c r="AH198" s="70"/>
      <c r="AI198" s="70"/>
      <c r="AJ198" s="70"/>
      <c r="AK198" s="70"/>
      <c r="AL198" s="70"/>
      <c r="AM198" s="70"/>
      <c r="AN198" s="70"/>
    </row>
    <row r="199" spans="1:40">
      <c r="A199" s="257"/>
      <c r="B199" s="257" t="s">
        <v>210</v>
      </c>
      <c r="C199" s="258"/>
      <c r="D199" s="258"/>
      <c r="E199" s="258"/>
      <c r="F199" s="258"/>
      <c r="G199" s="258"/>
      <c r="H199" s="258"/>
      <c r="I199" s="258"/>
      <c r="J199" s="258"/>
      <c r="K199" s="258"/>
      <c r="L199" s="259"/>
      <c r="M199" s="70"/>
      <c r="N199" s="263"/>
      <c r="O199" s="70"/>
      <c r="P199" s="70"/>
      <c r="Q199" s="70"/>
      <c r="R199" s="70"/>
      <c r="S199" s="70"/>
      <c r="T199" s="70"/>
      <c r="U199" s="70"/>
      <c r="V199" s="70"/>
      <c r="W199" s="70"/>
      <c r="X199" s="70"/>
      <c r="Y199" s="70"/>
      <c r="Z199" s="70"/>
      <c r="AA199" s="70"/>
      <c r="AB199" s="70"/>
      <c r="AC199" s="70"/>
      <c r="AD199" s="70"/>
      <c r="AE199" s="70"/>
      <c r="AF199" s="70"/>
      <c r="AG199" s="70"/>
      <c r="AH199" s="70"/>
      <c r="AI199" s="70"/>
      <c r="AJ199" s="70"/>
      <c r="AK199" s="70"/>
      <c r="AL199" s="70"/>
      <c r="AM199" s="70"/>
      <c r="AN199" s="70"/>
    </row>
    <row r="200" spans="1:40">
      <c r="A200" s="264"/>
      <c r="B200" s="265"/>
      <c r="C200" s="266"/>
      <c r="D200" s="266"/>
      <c r="E200" s="266"/>
      <c r="F200" s="266"/>
      <c r="G200" s="266"/>
      <c r="H200" s="266"/>
      <c r="I200" s="266"/>
      <c r="J200" s="266"/>
      <c r="K200" s="266"/>
      <c r="L200" s="267"/>
      <c r="M200" s="70"/>
      <c r="N200" s="70"/>
      <c r="O200" s="70"/>
      <c r="P200" s="70"/>
      <c r="Q200" s="70"/>
      <c r="R200" s="70"/>
      <c r="S200" s="70"/>
      <c r="T200" s="70"/>
      <c r="U200" s="70"/>
      <c r="V200" s="70"/>
      <c r="W200" s="70"/>
      <c r="X200" s="70"/>
      <c r="Y200" s="70"/>
      <c r="Z200" s="70"/>
      <c r="AA200" s="70"/>
      <c r="AB200" s="70"/>
      <c r="AC200" s="70"/>
      <c r="AD200" s="70"/>
      <c r="AE200" s="70"/>
      <c r="AF200" s="70"/>
      <c r="AG200" s="70"/>
      <c r="AH200" s="70"/>
      <c r="AI200" s="70"/>
      <c r="AJ200" s="70"/>
      <c r="AK200" s="70"/>
      <c r="AL200" s="70"/>
      <c r="AM200" s="70"/>
      <c r="AN200" s="70"/>
    </row>
    <row r="201" spans="1:40">
      <c r="A201" s="264"/>
      <c r="B201" s="1099" t="s">
        <v>141</v>
      </c>
      <c r="C201" s="1100"/>
      <c r="D201" s="1100"/>
      <c r="E201" s="1101"/>
      <c r="F201" s="264" t="s">
        <v>142</v>
      </c>
      <c r="G201" s="269"/>
      <c r="H201" s="263"/>
      <c r="I201" s="276" t="s">
        <v>292</v>
      </c>
      <c r="J201" s="286"/>
      <c r="K201" s="257"/>
      <c r="L201" s="259"/>
      <c r="M201" s="70"/>
      <c r="N201" s="70"/>
      <c r="O201" s="70"/>
      <c r="P201" s="70"/>
      <c r="Q201" s="70"/>
      <c r="R201" s="70"/>
      <c r="S201" s="70"/>
      <c r="T201" s="70"/>
      <c r="U201" s="70"/>
      <c r="V201" s="70"/>
      <c r="W201" s="70"/>
      <c r="X201" s="70"/>
      <c r="Y201" s="70"/>
      <c r="Z201" s="70"/>
      <c r="AA201" s="70"/>
      <c r="AB201" s="70"/>
      <c r="AC201" s="70"/>
      <c r="AD201" s="70"/>
      <c r="AE201" s="70"/>
      <c r="AF201" s="70"/>
      <c r="AG201" s="70"/>
      <c r="AH201" s="70"/>
      <c r="AI201" s="70"/>
      <c r="AJ201" s="70"/>
      <c r="AK201" s="70"/>
      <c r="AL201" s="70"/>
      <c r="AM201" s="70"/>
      <c r="AN201" s="70"/>
    </row>
    <row r="202" spans="1:40">
      <c r="A202" s="264" t="s">
        <v>211</v>
      </c>
      <c r="B202" s="276" t="s">
        <v>4</v>
      </c>
      <c r="C202" s="48" t="s">
        <v>217</v>
      </c>
      <c r="D202" s="46" t="s">
        <v>82</v>
      </c>
      <c r="E202" s="46" t="s">
        <v>83</v>
      </c>
      <c r="F202" s="48" t="s">
        <v>218</v>
      </c>
      <c r="G202" s="270" t="s">
        <v>6</v>
      </c>
      <c r="H202" s="274" t="s">
        <v>7</v>
      </c>
      <c r="I202" s="276" t="s">
        <v>303</v>
      </c>
      <c r="J202" s="288" t="s">
        <v>148</v>
      </c>
      <c r="K202" s="297" t="s">
        <v>149</v>
      </c>
      <c r="L202" s="290" t="s">
        <v>150</v>
      </c>
      <c r="M202" s="70"/>
      <c r="N202" s="70"/>
      <c r="O202" s="70"/>
      <c r="P202" s="70"/>
      <c r="Q202" s="70"/>
      <c r="R202" s="70"/>
      <c r="S202" s="70"/>
      <c r="T202" s="70"/>
      <c r="U202" s="70"/>
      <c r="V202" s="70"/>
      <c r="W202" s="70"/>
      <c r="X202" s="70"/>
      <c r="Y202" s="70"/>
      <c r="Z202" s="70"/>
      <c r="AA202" s="70"/>
      <c r="AB202" s="70"/>
      <c r="AC202" s="70"/>
      <c r="AD202" s="70"/>
      <c r="AE202" s="70"/>
      <c r="AF202" s="70"/>
      <c r="AG202" s="70"/>
      <c r="AH202" s="70"/>
      <c r="AI202" s="70"/>
      <c r="AJ202" s="70"/>
      <c r="AK202" s="70"/>
      <c r="AL202" s="70"/>
      <c r="AM202" s="70"/>
      <c r="AN202" s="70"/>
    </row>
    <row r="203" spans="1:40">
      <c r="A203" s="265"/>
      <c r="B203" s="277" t="s">
        <v>154</v>
      </c>
      <c r="C203" s="49" t="s">
        <v>154</v>
      </c>
      <c r="D203" s="50" t="s">
        <v>154</v>
      </c>
      <c r="E203" s="50" t="s">
        <v>154</v>
      </c>
      <c r="F203" s="49" t="s">
        <v>219</v>
      </c>
      <c r="G203" s="49" t="s">
        <v>219</v>
      </c>
      <c r="H203" s="49" t="s">
        <v>219</v>
      </c>
      <c r="I203" s="277" t="s">
        <v>155</v>
      </c>
      <c r="J203" s="291"/>
      <c r="K203" s="277" t="s">
        <v>220</v>
      </c>
      <c r="L203" s="279" t="s">
        <v>220</v>
      </c>
      <c r="M203" s="70"/>
      <c r="N203" s="70"/>
      <c r="O203" s="70"/>
      <c r="P203" s="70"/>
      <c r="Q203" s="70"/>
      <c r="R203" s="70"/>
      <c r="S203" s="70"/>
      <c r="T203" s="70"/>
      <c r="U203" s="70"/>
      <c r="V203" s="70"/>
      <c r="W203" s="70"/>
      <c r="X203" s="70"/>
      <c r="Y203" s="70"/>
      <c r="Z203" s="70"/>
      <c r="AA203" s="70"/>
      <c r="AB203" s="70"/>
      <c r="AC203" s="70"/>
      <c r="AD203" s="70"/>
      <c r="AE203" s="70"/>
      <c r="AF203" s="70"/>
      <c r="AG203" s="70"/>
      <c r="AH203" s="70"/>
      <c r="AI203" s="70"/>
      <c r="AJ203" s="70"/>
      <c r="AK203" s="70"/>
      <c r="AL203" s="70"/>
      <c r="AM203" s="70"/>
      <c r="AN203" s="70"/>
    </row>
    <row r="204" spans="1:40">
      <c r="A204" s="298" t="s">
        <v>212</v>
      </c>
      <c r="B204" s="73"/>
      <c r="C204" s="73">
        <v>84215</v>
      </c>
      <c r="D204" s="58">
        <v>9339</v>
      </c>
      <c r="E204" s="263">
        <v>11196</v>
      </c>
      <c r="F204" s="73">
        <v>1124479</v>
      </c>
      <c r="G204" s="96"/>
      <c r="H204" s="58">
        <v>311802</v>
      </c>
      <c r="I204" s="92">
        <v>1.0999999999999999E-2</v>
      </c>
      <c r="J204" s="93">
        <f>F204*0.2931/C204</f>
        <v>3.9136115288250317</v>
      </c>
      <c r="K204" s="263">
        <v>62.3</v>
      </c>
      <c r="L204" s="263">
        <v>76.900000000000006</v>
      </c>
      <c r="M204" s="70"/>
      <c r="N204" s="70"/>
      <c r="O204" s="70"/>
      <c r="P204" s="70"/>
      <c r="Q204" s="70"/>
      <c r="R204" s="70"/>
      <c r="S204" s="70"/>
      <c r="T204" s="70"/>
      <c r="U204" s="70"/>
      <c r="V204" s="70"/>
      <c r="W204" s="70"/>
      <c r="X204" s="70"/>
      <c r="Y204" s="70"/>
      <c r="Z204" s="70"/>
      <c r="AA204" s="70"/>
      <c r="AB204" s="70"/>
      <c r="AC204" s="70"/>
      <c r="AD204" s="70"/>
      <c r="AE204" s="70"/>
      <c r="AF204" s="70"/>
      <c r="AG204" s="70"/>
      <c r="AH204" s="70"/>
      <c r="AI204" s="70"/>
      <c r="AJ204" s="70"/>
      <c r="AK204" s="70"/>
      <c r="AL204" s="70"/>
      <c r="AM204" s="70"/>
      <c r="AN204" s="70"/>
    </row>
    <row r="205" spans="1:40">
      <c r="A205" s="299" t="s">
        <v>213</v>
      </c>
      <c r="B205" s="80"/>
      <c r="C205" s="80">
        <v>112557</v>
      </c>
      <c r="D205" s="63">
        <v>10232</v>
      </c>
      <c r="E205" s="266">
        <v>12347</v>
      </c>
      <c r="F205" s="80">
        <v>1133063</v>
      </c>
      <c r="G205" s="63"/>
      <c r="H205" s="63">
        <v>315766</v>
      </c>
      <c r="I205" s="80">
        <v>1.15E-2</v>
      </c>
      <c r="J205" s="93">
        <f>F205*0.2931/C205</f>
        <v>2.9505118766491645</v>
      </c>
      <c r="K205" s="102">
        <v>85.1</v>
      </c>
      <c r="L205" s="103">
        <v>77</v>
      </c>
      <c r="M205" s="70"/>
      <c r="N205" s="70"/>
      <c r="O205" s="70"/>
      <c r="P205" s="70"/>
      <c r="Q205" s="70"/>
      <c r="R205" s="70"/>
      <c r="S205" s="70"/>
      <c r="T205" s="70"/>
      <c r="U205" s="70"/>
      <c r="V205" s="70"/>
      <c r="W205" s="70"/>
      <c r="X205" s="70"/>
      <c r="Y205" s="70"/>
      <c r="Z205" s="70"/>
      <c r="AA205" s="70"/>
      <c r="AB205" s="70"/>
      <c r="AC205" s="70"/>
      <c r="AD205" s="70"/>
      <c r="AE205" s="70"/>
      <c r="AF205" s="70"/>
      <c r="AG205" s="70"/>
      <c r="AH205" s="70"/>
      <c r="AI205" s="70"/>
      <c r="AJ205" s="70"/>
      <c r="AK205" s="70"/>
      <c r="AL205" s="70"/>
      <c r="AM205" s="70"/>
      <c r="AN205" s="70"/>
    </row>
    <row r="206" spans="1:40">
      <c r="A206" s="263"/>
      <c r="B206" s="263"/>
      <c r="C206" s="263"/>
      <c r="D206" s="263"/>
      <c r="E206" s="263"/>
      <c r="F206" s="263"/>
      <c r="G206" s="263"/>
      <c r="H206" s="263"/>
      <c r="I206" s="263"/>
      <c r="J206" s="263"/>
      <c r="K206" s="263"/>
      <c r="L206" s="263"/>
      <c r="M206" s="70"/>
      <c r="N206" s="70"/>
      <c r="O206" s="70"/>
      <c r="P206" s="70"/>
      <c r="Q206" s="70"/>
      <c r="R206" s="70"/>
      <c r="S206" s="70"/>
      <c r="T206" s="70"/>
      <c r="U206" s="70"/>
      <c r="V206" s="70"/>
      <c r="W206" s="70"/>
      <c r="X206" s="70"/>
      <c r="Y206" s="70"/>
      <c r="Z206" s="70"/>
      <c r="AA206" s="70"/>
      <c r="AB206" s="70"/>
      <c r="AC206" s="70"/>
      <c r="AD206" s="70"/>
      <c r="AE206" s="70"/>
      <c r="AF206" s="70"/>
      <c r="AG206" s="70"/>
      <c r="AH206" s="70"/>
      <c r="AI206" s="70"/>
      <c r="AJ206" s="70"/>
      <c r="AK206" s="70"/>
      <c r="AL206" s="70"/>
      <c r="AM206" s="70"/>
      <c r="AN206" s="70"/>
    </row>
    <row r="207" spans="1:40">
      <c r="A207" s="263"/>
      <c r="B207" s="263"/>
      <c r="C207" s="263"/>
      <c r="D207" s="263"/>
      <c r="E207" s="263"/>
      <c r="F207" s="263"/>
      <c r="G207" s="263"/>
      <c r="H207" s="263"/>
      <c r="I207" s="263"/>
      <c r="J207" s="263"/>
      <c r="K207" s="263"/>
      <c r="L207" s="263"/>
      <c r="M207" s="70"/>
      <c r="N207" s="70"/>
      <c r="O207" s="70"/>
      <c r="P207" s="70"/>
      <c r="Q207" s="70"/>
      <c r="R207" s="70"/>
      <c r="S207" s="70"/>
      <c r="T207" s="70"/>
      <c r="U207" s="70"/>
      <c r="V207" s="70"/>
      <c r="W207" s="70"/>
      <c r="X207" s="70"/>
      <c r="Y207" s="70"/>
      <c r="Z207" s="70"/>
      <c r="AA207" s="70"/>
      <c r="AB207" s="70"/>
      <c r="AC207" s="70"/>
      <c r="AD207" s="70"/>
      <c r="AE207" s="70"/>
      <c r="AF207" s="70"/>
      <c r="AG207" s="70"/>
      <c r="AH207" s="70"/>
      <c r="AI207" s="70"/>
      <c r="AJ207" s="70"/>
      <c r="AK207" s="70"/>
      <c r="AL207" s="70"/>
      <c r="AM207" s="70"/>
      <c r="AN207" s="70"/>
    </row>
    <row r="208" spans="1:40">
      <c r="A208" s="257"/>
      <c r="B208" s="257" t="s">
        <v>214</v>
      </c>
      <c r="C208" s="258"/>
      <c r="D208" s="258"/>
      <c r="E208" s="258"/>
      <c r="F208" s="258"/>
      <c r="G208" s="258"/>
      <c r="H208" s="258"/>
      <c r="I208" s="258"/>
      <c r="J208" s="258"/>
      <c r="K208" s="258"/>
      <c r="L208" s="259"/>
      <c r="M208" s="70"/>
      <c r="N208" s="70"/>
      <c r="O208" s="70"/>
      <c r="P208" s="70"/>
      <c r="Q208" s="70"/>
      <c r="R208" s="70"/>
      <c r="S208" s="70"/>
      <c r="T208" s="70"/>
      <c r="U208" s="70"/>
      <c r="V208" s="70"/>
      <c r="W208" s="70"/>
      <c r="X208" s="70"/>
      <c r="Y208" s="70"/>
      <c r="Z208" s="70"/>
      <c r="AA208" s="70"/>
      <c r="AB208" s="70"/>
      <c r="AC208" s="70"/>
      <c r="AD208" s="70"/>
      <c r="AE208" s="70"/>
      <c r="AF208" s="70"/>
      <c r="AG208" s="70"/>
      <c r="AH208" s="70"/>
      <c r="AI208" s="70"/>
      <c r="AJ208" s="70"/>
      <c r="AK208" s="70"/>
      <c r="AL208" s="70"/>
      <c r="AM208" s="70"/>
      <c r="AN208" s="70"/>
    </row>
    <row r="209" spans="1:40">
      <c r="A209" s="264"/>
      <c r="B209" s="265"/>
      <c r="C209" s="266"/>
      <c r="D209" s="266"/>
      <c r="E209" s="266"/>
      <c r="F209" s="266"/>
      <c r="G209" s="266"/>
      <c r="H209" s="266"/>
      <c r="I209" s="266"/>
      <c r="J209" s="266"/>
      <c r="K209" s="266"/>
      <c r="L209" s="267"/>
      <c r="M209" s="70"/>
      <c r="N209" s="70"/>
      <c r="O209" s="70"/>
      <c r="P209" s="70"/>
      <c r="Q209" s="70"/>
      <c r="R209" s="70"/>
      <c r="S209" s="70"/>
      <c r="T209" s="70"/>
      <c r="U209" s="70"/>
      <c r="V209" s="70"/>
      <c r="W209" s="70"/>
      <c r="X209" s="70"/>
      <c r="Y209" s="70"/>
      <c r="Z209" s="70"/>
      <c r="AA209" s="70"/>
      <c r="AB209" s="70"/>
      <c r="AC209" s="70"/>
      <c r="AD209" s="70"/>
      <c r="AE209" s="70"/>
      <c r="AF209" s="70"/>
      <c r="AG209" s="70"/>
      <c r="AH209" s="70"/>
      <c r="AI209" s="70"/>
      <c r="AJ209" s="70"/>
      <c r="AK209" s="70"/>
      <c r="AL209" s="70"/>
      <c r="AM209" s="70"/>
      <c r="AN209" s="70"/>
    </row>
    <row r="210" spans="1:40">
      <c r="A210" s="264"/>
      <c r="B210" s="1099" t="s">
        <v>141</v>
      </c>
      <c r="C210" s="1100"/>
      <c r="D210" s="1100"/>
      <c r="E210" s="1101"/>
      <c r="F210" s="264" t="s">
        <v>142</v>
      </c>
      <c r="G210" s="269"/>
      <c r="H210" s="263"/>
      <c r="I210" s="276" t="s">
        <v>292</v>
      </c>
      <c r="J210" s="286"/>
      <c r="K210" s="257"/>
      <c r="L210" s="259"/>
      <c r="M210" s="70"/>
      <c r="N210" s="70"/>
      <c r="O210" s="70"/>
      <c r="P210" s="70"/>
      <c r="Q210" s="70"/>
      <c r="R210" s="70"/>
      <c r="S210" s="70"/>
      <c r="T210" s="70"/>
      <c r="U210" s="70"/>
      <c r="V210" s="70"/>
      <c r="W210" s="70"/>
      <c r="X210" s="70"/>
      <c r="Y210" s="70"/>
      <c r="Z210" s="70"/>
      <c r="AA210" s="70"/>
      <c r="AB210" s="70"/>
      <c r="AC210" s="70"/>
      <c r="AD210" s="70"/>
      <c r="AE210" s="70"/>
      <c r="AF210" s="70"/>
      <c r="AG210" s="70"/>
      <c r="AH210" s="70"/>
      <c r="AI210" s="70"/>
      <c r="AJ210" s="70"/>
      <c r="AK210" s="70"/>
      <c r="AL210" s="70"/>
      <c r="AM210" s="70"/>
      <c r="AN210" s="70"/>
    </row>
    <row r="211" spans="1:40">
      <c r="A211" s="264" t="s">
        <v>211</v>
      </c>
      <c r="B211" s="276" t="s">
        <v>4</v>
      </c>
      <c r="C211" s="48" t="s">
        <v>217</v>
      </c>
      <c r="D211" s="46" t="s">
        <v>82</v>
      </c>
      <c r="E211" s="46" t="s">
        <v>83</v>
      </c>
      <c r="F211" s="48" t="s">
        <v>218</v>
      </c>
      <c r="G211" s="270" t="s">
        <v>6</v>
      </c>
      <c r="H211" s="274" t="s">
        <v>7</v>
      </c>
      <c r="I211" s="276" t="s">
        <v>303</v>
      </c>
      <c r="J211" s="288" t="s">
        <v>148</v>
      </c>
      <c r="K211" s="297" t="s">
        <v>149</v>
      </c>
      <c r="L211" s="290" t="s">
        <v>150</v>
      </c>
      <c r="M211" s="70"/>
      <c r="N211" s="70"/>
      <c r="O211" s="70"/>
      <c r="P211" s="70"/>
      <c r="Q211" s="70"/>
      <c r="R211" s="70"/>
      <c r="S211" s="70"/>
      <c r="T211" s="70"/>
      <c r="U211" s="70"/>
      <c r="V211" s="70"/>
      <c r="W211" s="70"/>
      <c r="X211" s="70"/>
      <c r="Y211" s="70"/>
      <c r="Z211" s="70"/>
      <c r="AA211" s="70"/>
      <c r="AB211" s="70"/>
      <c r="AC211" s="70"/>
      <c r="AD211" s="70"/>
      <c r="AE211" s="70"/>
      <c r="AF211" s="70"/>
      <c r="AG211" s="70"/>
      <c r="AH211" s="70"/>
      <c r="AI211" s="70"/>
      <c r="AJ211" s="70"/>
      <c r="AK211" s="70"/>
      <c r="AL211" s="70"/>
      <c r="AM211" s="70"/>
      <c r="AN211" s="70"/>
    </row>
    <row r="212" spans="1:40">
      <c r="A212" s="265"/>
      <c r="B212" s="277" t="s">
        <v>154</v>
      </c>
      <c r="C212" s="49" t="s">
        <v>154</v>
      </c>
      <c r="D212" s="50" t="s">
        <v>154</v>
      </c>
      <c r="E212" s="50" t="s">
        <v>154</v>
      </c>
      <c r="F212" s="49" t="s">
        <v>219</v>
      </c>
      <c r="G212" s="49" t="s">
        <v>219</v>
      </c>
      <c r="H212" s="49" t="s">
        <v>219</v>
      </c>
      <c r="I212" s="277" t="s">
        <v>155</v>
      </c>
      <c r="J212" s="291"/>
      <c r="K212" s="277" t="s">
        <v>220</v>
      </c>
      <c r="L212" s="279" t="s">
        <v>220</v>
      </c>
      <c r="M212" s="70"/>
      <c r="N212" s="70"/>
      <c r="O212" s="70"/>
      <c r="P212" s="70"/>
      <c r="Q212" s="70"/>
      <c r="R212" s="70"/>
      <c r="S212" s="70"/>
      <c r="T212" s="70"/>
      <c r="U212" s="70"/>
      <c r="V212" s="70"/>
      <c r="W212" s="70"/>
      <c r="X212" s="70"/>
      <c r="Y212" s="70"/>
      <c r="Z212" s="70"/>
      <c r="AA212" s="70"/>
      <c r="AB212" s="70"/>
      <c r="AC212" s="70"/>
      <c r="AD212" s="70"/>
      <c r="AE212" s="70"/>
      <c r="AF212" s="70"/>
      <c r="AG212" s="70"/>
      <c r="AH212" s="70"/>
      <c r="AI212" s="70"/>
      <c r="AJ212" s="70"/>
      <c r="AK212" s="70"/>
      <c r="AL212" s="70"/>
      <c r="AM212" s="70"/>
      <c r="AN212" s="70"/>
    </row>
    <row r="213" spans="1:40">
      <c r="A213" s="298" t="s">
        <v>212</v>
      </c>
      <c r="B213" s="73"/>
      <c r="C213" s="73">
        <v>64829</v>
      </c>
      <c r="D213" s="58">
        <v>7468</v>
      </c>
      <c r="E213" s="263">
        <v>8659</v>
      </c>
      <c r="F213" s="73">
        <v>796000</v>
      </c>
      <c r="G213" s="96"/>
      <c r="H213" s="58">
        <v>0</v>
      </c>
      <c r="I213" s="73">
        <v>7.1000000000000004E-3</v>
      </c>
      <c r="J213" s="93">
        <f>F213*0.2931/C213</f>
        <v>3.5988153449844984</v>
      </c>
      <c r="K213" s="263">
        <v>62.3</v>
      </c>
      <c r="L213" s="263">
        <v>76.900000000000006</v>
      </c>
      <c r="M213" s="70"/>
      <c r="N213" s="70"/>
      <c r="O213" s="70"/>
      <c r="P213" s="70"/>
      <c r="Q213" s="70"/>
      <c r="R213" s="70"/>
      <c r="S213" s="70"/>
      <c r="T213" s="70"/>
      <c r="U213" s="70"/>
      <c r="V213" s="70"/>
      <c r="W213" s="70"/>
      <c r="X213" s="70"/>
      <c r="Y213" s="70"/>
      <c r="Z213" s="70"/>
      <c r="AA213" s="70"/>
      <c r="AB213" s="70"/>
      <c r="AC213" s="70"/>
      <c r="AD213" s="70"/>
      <c r="AE213" s="70"/>
      <c r="AF213" s="70"/>
      <c r="AG213" s="70"/>
      <c r="AH213" s="70"/>
      <c r="AI213" s="70"/>
      <c r="AJ213" s="70"/>
      <c r="AK213" s="70"/>
      <c r="AL213" s="70"/>
      <c r="AM213" s="70"/>
      <c r="AN213" s="70"/>
    </row>
    <row r="214" spans="1:40">
      <c r="A214" s="299" t="s">
        <v>213</v>
      </c>
      <c r="B214" s="80"/>
      <c r="C214" s="80">
        <v>85983</v>
      </c>
      <c r="D214" s="63">
        <v>8151</v>
      </c>
      <c r="E214" s="266">
        <v>9494</v>
      </c>
      <c r="F214" s="80">
        <v>799246</v>
      </c>
      <c r="G214" s="63"/>
      <c r="H214" s="63">
        <v>2</v>
      </c>
      <c r="I214" s="80">
        <v>7.7999999999999996E-3</v>
      </c>
      <c r="J214" s="93">
        <f>F214*0.2931/C214</f>
        <v>2.7244804507867837</v>
      </c>
      <c r="K214" s="102">
        <v>85.1</v>
      </c>
      <c r="L214" s="103">
        <v>76.900000000000006</v>
      </c>
      <c r="M214" s="70"/>
      <c r="N214" s="70"/>
      <c r="O214" s="70"/>
      <c r="P214" s="70"/>
      <c r="Q214" s="70"/>
      <c r="R214" s="70"/>
      <c r="S214" s="70"/>
      <c r="T214" s="70"/>
      <c r="U214" s="70"/>
      <c r="V214" s="70"/>
      <c r="W214" s="70"/>
      <c r="X214" s="70"/>
      <c r="Y214" s="70"/>
      <c r="Z214" s="70"/>
      <c r="AA214" s="70"/>
      <c r="AB214" s="70"/>
      <c r="AC214" s="70"/>
      <c r="AD214" s="70"/>
      <c r="AE214" s="70"/>
      <c r="AF214" s="70"/>
      <c r="AG214" s="70"/>
      <c r="AH214" s="70"/>
      <c r="AI214" s="70"/>
      <c r="AJ214" s="70"/>
      <c r="AK214" s="70"/>
      <c r="AL214" s="70"/>
      <c r="AM214" s="70"/>
      <c r="AN214" s="70"/>
    </row>
  </sheetData>
  <mergeCells count="4">
    <mergeCell ref="B117:E117"/>
    <mergeCell ref="B126:E126"/>
    <mergeCell ref="B201:E201"/>
    <mergeCell ref="B210:E210"/>
  </mergeCells>
  <phoneticPr fontId="0" type="noConversion"/>
  <pageMargins left="0.75" right="0.75" top="1" bottom="1" header="0.5" footer="0.5"/>
  <pageSetup scale="10" orientation="landscape" horizontalDpi="4294967292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>
    <pageSetUpPr fitToPage="1"/>
  </sheetPr>
  <dimension ref="A1:AO214"/>
  <sheetViews>
    <sheetView workbookViewId="0">
      <selection activeCell="A30" sqref="A30"/>
    </sheetView>
  </sheetViews>
  <sheetFormatPr baseColWidth="10" defaultColWidth="8.625" defaultRowHeight="16" x14ac:dyDescent="0"/>
  <sheetData>
    <row r="1" spans="1:4">
      <c r="A1" t="s">
        <v>327</v>
      </c>
    </row>
    <row r="2" spans="1:4">
      <c r="A2" t="s">
        <v>30</v>
      </c>
    </row>
    <row r="3" spans="1:4">
      <c r="A3" s="70" t="s">
        <v>428</v>
      </c>
    </row>
    <row r="4" spans="1:4">
      <c r="A4" t="s">
        <v>327</v>
      </c>
    </row>
    <row r="6" spans="1:4">
      <c r="A6" t="s">
        <v>21</v>
      </c>
    </row>
    <row r="8" spans="1:4">
      <c r="A8" t="s">
        <v>31</v>
      </c>
    </row>
    <row r="10" spans="1:4">
      <c r="B10" s="46" t="s">
        <v>305</v>
      </c>
      <c r="C10" s="46"/>
      <c r="D10" t="s">
        <v>32</v>
      </c>
    </row>
    <row r="11" spans="1:4">
      <c r="B11" s="46" t="s">
        <v>306</v>
      </c>
      <c r="C11" s="46"/>
      <c r="D11" t="s">
        <v>307</v>
      </c>
    </row>
    <row r="12" spans="1:4">
      <c r="B12" s="46" t="s">
        <v>308</v>
      </c>
      <c r="C12" s="46"/>
      <c r="D12" t="s">
        <v>33</v>
      </c>
    </row>
    <row r="13" spans="1:4">
      <c r="B13" s="46" t="s">
        <v>309</v>
      </c>
      <c r="C13" s="46"/>
      <c r="D13" t="s">
        <v>34</v>
      </c>
    </row>
    <row r="14" spans="1:4">
      <c r="B14" s="46" t="s">
        <v>310</v>
      </c>
      <c r="C14" s="46"/>
      <c r="D14" t="s">
        <v>35</v>
      </c>
    </row>
    <row r="15" spans="1:4">
      <c r="B15" s="46" t="s">
        <v>311</v>
      </c>
      <c r="C15" s="46"/>
      <c r="D15" t="s">
        <v>36</v>
      </c>
    </row>
    <row r="16" spans="1:4">
      <c r="B16" s="46" t="s">
        <v>312</v>
      </c>
      <c r="C16" s="46"/>
      <c r="D16" t="s">
        <v>313</v>
      </c>
    </row>
    <row r="17" spans="1:4">
      <c r="B17" s="46" t="s">
        <v>314</v>
      </c>
      <c r="C17" s="46"/>
      <c r="D17" t="s">
        <v>37</v>
      </c>
    </row>
    <row r="18" spans="1:4">
      <c r="B18" s="46"/>
      <c r="C18" s="46"/>
    </row>
    <row r="19" spans="1:4">
      <c r="A19" t="s">
        <v>38</v>
      </c>
    </row>
    <row r="20" spans="1:4">
      <c r="A20" t="s">
        <v>39</v>
      </c>
    </row>
    <row r="21" spans="1:4">
      <c r="A21" t="s">
        <v>40</v>
      </c>
    </row>
    <row r="22" spans="1:4">
      <c r="A22" t="s">
        <v>41</v>
      </c>
    </row>
    <row r="24" spans="1:4">
      <c r="A24" t="s">
        <v>42</v>
      </c>
    </row>
    <row r="25" spans="1:4">
      <c r="A25" t="s">
        <v>43</v>
      </c>
    </row>
    <row r="27" spans="1:4">
      <c r="A27" t="s">
        <v>44</v>
      </c>
    </row>
    <row r="28" spans="1:4">
      <c r="A28" t="s">
        <v>45</v>
      </c>
    </row>
    <row r="30" spans="1:4">
      <c r="A30" t="s">
        <v>46</v>
      </c>
    </row>
    <row r="32" spans="1:4">
      <c r="B32" t="s">
        <v>47</v>
      </c>
      <c r="D32" s="71" t="s">
        <v>48</v>
      </c>
    </row>
    <row r="34" spans="1:4">
      <c r="B34" t="s">
        <v>49</v>
      </c>
      <c r="D34" s="71" t="s">
        <v>50</v>
      </c>
    </row>
    <row r="35" spans="1:4">
      <c r="B35" t="s">
        <v>51</v>
      </c>
      <c r="D35" s="71" t="s">
        <v>52</v>
      </c>
    </row>
    <row r="36" spans="1:4">
      <c r="B36" t="s">
        <v>53</v>
      </c>
      <c r="D36" s="71" t="s">
        <v>54</v>
      </c>
    </row>
    <row r="37" spans="1:4">
      <c r="B37" t="s">
        <v>55</v>
      </c>
      <c r="D37" s="71" t="s">
        <v>56</v>
      </c>
    </row>
    <row r="38" spans="1:4">
      <c r="B38" t="s">
        <v>57</v>
      </c>
      <c r="D38" s="71" t="s">
        <v>58</v>
      </c>
    </row>
    <row r="39" spans="1:4">
      <c r="B39" t="s">
        <v>59</v>
      </c>
      <c r="D39" s="71" t="s">
        <v>60</v>
      </c>
    </row>
    <row r="40" spans="1:4">
      <c r="B40" t="s">
        <v>61</v>
      </c>
      <c r="D40" s="71" t="s">
        <v>62</v>
      </c>
    </row>
    <row r="41" spans="1:4">
      <c r="B41" t="s">
        <v>63</v>
      </c>
      <c r="D41" s="71" t="s">
        <v>64</v>
      </c>
    </row>
    <row r="42" spans="1:4">
      <c r="B42" t="s">
        <v>65</v>
      </c>
      <c r="D42" s="71" t="s">
        <v>66</v>
      </c>
    </row>
    <row r="43" spans="1:4">
      <c r="B43" t="s">
        <v>67</v>
      </c>
      <c r="D43" s="71" t="s">
        <v>68</v>
      </c>
    </row>
    <row r="44" spans="1:4">
      <c r="B44" t="s">
        <v>69</v>
      </c>
      <c r="D44" s="71" t="s">
        <v>70</v>
      </c>
    </row>
    <row r="45" spans="1:4">
      <c r="B45" t="s">
        <v>71</v>
      </c>
      <c r="D45" s="71" t="s">
        <v>72</v>
      </c>
    </row>
    <row r="47" spans="1:4">
      <c r="A47" t="s">
        <v>73</v>
      </c>
    </row>
    <row r="48" spans="1:4">
      <c r="A48" t="s">
        <v>74</v>
      </c>
    </row>
    <row r="49" spans="1:34">
      <c r="B49" s="46" t="s">
        <v>75</v>
      </c>
      <c r="C49" s="46"/>
      <c r="D49" s="71" t="s">
        <v>76</v>
      </c>
    </row>
    <row r="51" spans="1:34">
      <c r="B51" s="72">
        <v>36388</v>
      </c>
      <c r="C51" s="72"/>
      <c r="D51" s="71" t="s">
        <v>77</v>
      </c>
    </row>
    <row r="56" spans="1:34">
      <c r="A56" s="38"/>
      <c r="B56" s="38"/>
      <c r="C56" s="39"/>
      <c r="D56" s="39" t="s">
        <v>78</v>
      </c>
      <c r="E56" s="39"/>
      <c r="F56" s="39"/>
      <c r="G56" s="39"/>
      <c r="H56" s="39"/>
      <c r="I56" s="38" t="s">
        <v>79</v>
      </c>
      <c r="J56" s="39"/>
      <c r="K56" s="39"/>
      <c r="L56" s="39"/>
      <c r="M56" s="38" t="s">
        <v>288</v>
      </c>
      <c r="N56" s="40"/>
      <c r="O56" s="39"/>
      <c r="P56" s="38"/>
      <c r="Q56" s="220" t="s">
        <v>289</v>
      </c>
      <c r="R56" s="221"/>
      <c r="S56" s="221"/>
      <c r="T56" s="221"/>
      <c r="U56" s="221"/>
      <c r="V56" s="221"/>
      <c r="W56" s="39"/>
      <c r="X56" s="39"/>
      <c r="Y56" s="39"/>
      <c r="Z56" s="39"/>
      <c r="AA56" s="39"/>
      <c r="AB56" s="40"/>
      <c r="AC56" s="38"/>
      <c r="AD56" s="39" t="s">
        <v>290</v>
      </c>
      <c r="AE56" s="39"/>
      <c r="AF56" s="39"/>
      <c r="AG56" s="39"/>
      <c r="AH56" s="40"/>
    </row>
    <row r="57" spans="1:34">
      <c r="A57" s="41"/>
      <c r="B57" s="42"/>
      <c r="C57" s="43"/>
      <c r="D57" s="43"/>
      <c r="E57" s="43"/>
      <c r="F57" s="43"/>
      <c r="G57" s="43"/>
      <c r="H57" s="43"/>
      <c r="I57" s="42"/>
      <c r="J57" s="43"/>
      <c r="K57" s="43"/>
      <c r="L57" s="43"/>
      <c r="M57" s="42" t="s">
        <v>291</v>
      </c>
      <c r="N57" s="44"/>
      <c r="O57" s="119"/>
      <c r="P57" s="41"/>
      <c r="Q57" s="42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4"/>
      <c r="AC57" s="42"/>
      <c r="AD57" s="43"/>
      <c r="AE57" s="43"/>
      <c r="AF57" s="43"/>
      <c r="AG57" s="43"/>
      <c r="AH57" s="44"/>
    </row>
    <row r="58" spans="1:34">
      <c r="A58" s="41"/>
      <c r="B58" s="41"/>
      <c r="C58" s="119"/>
      <c r="D58" s="119"/>
      <c r="E58" s="119"/>
      <c r="F58" s="119"/>
      <c r="G58" s="119"/>
      <c r="H58" s="119"/>
      <c r="I58" s="41"/>
      <c r="J58" s="119"/>
      <c r="K58" s="222" t="s">
        <v>292</v>
      </c>
      <c r="L58" s="222" t="s">
        <v>292</v>
      </c>
      <c r="M58" s="41"/>
      <c r="N58" s="47" t="s">
        <v>293</v>
      </c>
      <c r="O58" s="46"/>
      <c r="P58" s="41"/>
      <c r="Q58" s="38"/>
      <c r="R58" s="39"/>
      <c r="S58" s="40"/>
      <c r="T58" s="119"/>
      <c r="U58" s="119"/>
      <c r="V58" s="119"/>
      <c r="W58" s="119"/>
      <c r="X58" s="119"/>
      <c r="Y58" s="119"/>
      <c r="Z58" s="119"/>
      <c r="AA58" s="119"/>
      <c r="AB58" s="45"/>
      <c r="AD58" t="s">
        <v>294</v>
      </c>
      <c r="AH58" s="40"/>
    </row>
    <row r="59" spans="1:34">
      <c r="A59" s="41"/>
      <c r="B59" s="41" t="s">
        <v>295</v>
      </c>
      <c r="C59" s="119"/>
      <c r="F59" s="41" t="s">
        <v>296</v>
      </c>
      <c r="G59" s="119"/>
      <c r="I59" s="41"/>
      <c r="K59" s="46" t="s">
        <v>2</v>
      </c>
      <c r="L59" s="46" t="s">
        <v>80</v>
      </c>
      <c r="M59" s="41"/>
      <c r="N59" s="47" t="s">
        <v>2</v>
      </c>
      <c r="O59" s="46"/>
      <c r="P59" s="41"/>
      <c r="Q59" s="223" t="s">
        <v>297</v>
      </c>
      <c r="R59" s="119"/>
      <c r="S59" s="45"/>
      <c r="T59" s="119"/>
      <c r="V59" t="s">
        <v>81</v>
      </c>
      <c r="AB59" s="45"/>
      <c r="AE59" s="45"/>
      <c r="AH59" s="45"/>
    </row>
    <row r="60" spans="1:34">
      <c r="A60" s="41" t="s">
        <v>3</v>
      </c>
      <c r="B60" s="48" t="s">
        <v>4</v>
      </c>
      <c r="C60" s="222" t="s">
        <v>5</v>
      </c>
      <c r="D60" s="46" t="s">
        <v>82</v>
      </c>
      <c r="E60" s="46" t="s">
        <v>83</v>
      </c>
      <c r="F60" s="48" t="s">
        <v>4</v>
      </c>
      <c r="G60" s="222" t="s">
        <v>6</v>
      </c>
      <c r="H60" s="46" t="s">
        <v>7</v>
      </c>
      <c r="I60" s="48" t="s">
        <v>84</v>
      </c>
      <c r="J60" s="46" t="s">
        <v>8</v>
      </c>
      <c r="K60" s="46" t="s">
        <v>9</v>
      </c>
      <c r="L60" s="46" t="s">
        <v>2</v>
      </c>
      <c r="M60" s="48" t="s">
        <v>149</v>
      </c>
      <c r="N60" s="47" t="s">
        <v>9</v>
      </c>
      <c r="O60" s="46"/>
      <c r="P60" s="41" t="s">
        <v>3</v>
      </c>
      <c r="Q60" s="41" t="s">
        <v>85</v>
      </c>
      <c r="T60" s="41"/>
      <c r="U60" s="46" t="s">
        <v>6</v>
      </c>
      <c r="W60" s="41"/>
      <c r="X60" s="46" t="s">
        <v>7</v>
      </c>
      <c r="Z60" s="41" t="s">
        <v>86</v>
      </c>
      <c r="AB60" s="45"/>
      <c r="AD60" t="s">
        <v>298</v>
      </c>
      <c r="AE60" s="45"/>
      <c r="AF60" t="s">
        <v>299</v>
      </c>
      <c r="AH60" s="45"/>
    </row>
    <row r="61" spans="1:34">
      <c r="A61" s="42"/>
      <c r="B61" s="49" t="s">
        <v>10</v>
      </c>
      <c r="C61" s="50" t="s">
        <v>10</v>
      </c>
      <c r="D61" s="50" t="s">
        <v>10</v>
      </c>
      <c r="E61" s="50" t="s">
        <v>10</v>
      </c>
      <c r="F61" s="49" t="s">
        <v>10</v>
      </c>
      <c r="G61" s="50" t="s">
        <v>10</v>
      </c>
      <c r="H61" s="50" t="s">
        <v>10</v>
      </c>
      <c r="I61" s="42"/>
      <c r="J61" s="50" t="s">
        <v>11</v>
      </c>
      <c r="K61" s="50" t="s">
        <v>22</v>
      </c>
      <c r="L61" s="50" t="s">
        <v>87</v>
      </c>
      <c r="M61" s="49" t="s">
        <v>11</v>
      </c>
      <c r="N61" s="51" t="s">
        <v>22</v>
      </c>
      <c r="O61" s="50"/>
      <c r="P61" s="42"/>
      <c r="Q61" s="49" t="s">
        <v>88</v>
      </c>
      <c r="R61" s="50" t="s">
        <v>75</v>
      </c>
      <c r="S61" s="50" t="s">
        <v>76</v>
      </c>
      <c r="T61" s="49" t="s">
        <v>88</v>
      </c>
      <c r="U61" s="50" t="s">
        <v>75</v>
      </c>
      <c r="V61" s="50" t="s">
        <v>76</v>
      </c>
      <c r="W61" s="49" t="s">
        <v>88</v>
      </c>
      <c r="X61" s="50" t="s">
        <v>75</v>
      </c>
      <c r="Y61" s="50" t="s">
        <v>76</v>
      </c>
      <c r="Z61" s="49" t="s">
        <v>88</v>
      </c>
      <c r="AA61" s="50" t="s">
        <v>75</v>
      </c>
      <c r="AB61" s="51" t="s">
        <v>76</v>
      </c>
      <c r="AC61" s="49" t="s">
        <v>28</v>
      </c>
      <c r="AD61" s="50" t="s">
        <v>75</v>
      </c>
      <c r="AE61" s="51" t="s">
        <v>76</v>
      </c>
      <c r="AF61" s="50" t="s">
        <v>29</v>
      </c>
      <c r="AG61" s="50" t="s">
        <v>75</v>
      </c>
      <c r="AH61" s="51" t="s">
        <v>76</v>
      </c>
    </row>
    <row r="62" spans="1:34">
      <c r="A62" s="41" t="s">
        <v>89</v>
      </c>
      <c r="B62" s="73">
        <f>C62+D62+E62</f>
        <v>34755</v>
      </c>
      <c r="C62" s="96">
        <f>C146-D146</f>
        <v>21573</v>
      </c>
      <c r="D62" s="58">
        <f t="shared" ref="D62:E77" si="0">D146</f>
        <v>2302</v>
      </c>
      <c r="E62" s="58">
        <f t="shared" si="0"/>
        <v>10880</v>
      </c>
      <c r="F62" s="74">
        <f>F146*0.2931</f>
        <v>77291.935500000007</v>
      </c>
      <c r="G62" s="237">
        <f>F62-H62</f>
        <v>55804.7745</v>
      </c>
      <c r="H62" s="75">
        <f>H146*0.2931</f>
        <v>21487.161000000004</v>
      </c>
      <c r="I62" s="76">
        <f>F62/(C62+D62)</f>
        <v>3.2373585549738224</v>
      </c>
      <c r="J62" s="77">
        <f>(J146-32)/180*100</f>
        <v>24.055555555555554</v>
      </c>
      <c r="K62" s="61">
        <f t="shared" ref="K62:L73" si="1">K146</f>
        <v>9.1999999999999998E-3</v>
      </c>
      <c r="L62" s="77">
        <f t="shared" si="1"/>
        <v>48.28</v>
      </c>
      <c r="M62" s="238">
        <f>(M146-32)/180*100</f>
        <v>19.888888888888886</v>
      </c>
      <c r="N62" s="239">
        <f>N146</f>
        <v>1.1599999999999999E-2</v>
      </c>
      <c r="O62" s="96"/>
      <c r="P62" s="41" t="s">
        <v>89</v>
      </c>
      <c r="Q62" s="74">
        <f t="shared" ref="Q62:AB77" si="2">Q146</f>
        <v>11602</v>
      </c>
      <c r="R62" s="79">
        <f t="shared" si="2"/>
        <v>37457</v>
      </c>
      <c r="S62" s="58">
        <f t="shared" si="2"/>
        <v>15</v>
      </c>
      <c r="T62" s="74">
        <f t="shared" si="2"/>
        <v>23205</v>
      </c>
      <c r="U62" s="79">
        <f t="shared" si="2"/>
        <v>37457</v>
      </c>
      <c r="V62" s="58">
        <f t="shared" si="2"/>
        <v>15</v>
      </c>
      <c r="W62" s="74">
        <f t="shared" si="2"/>
        <v>9394</v>
      </c>
      <c r="X62" s="79">
        <f t="shared" si="2"/>
        <v>37137</v>
      </c>
      <c r="Y62" s="58">
        <f t="shared" si="2"/>
        <v>15</v>
      </c>
      <c r="Z62" s="74">
        <f t="shared" si="2"/>
        <v>31455</v>
      </c>
      <c r="AA62" s="79">
        <f t="shared" si="2"/>
        <v>37092</v>
      </c>
      <c r="AB62" s="58">
        <f t="shared" si="2"/>
        <v>15</v>
      </c>
      <c r="AC62" s="238">
        <f>(AC146-32)/180*100</f>
        <v>35</v>
      </c>
      <c r="AD62" s="240">
        <f>AD146</f>
        <v>37457</v>
      </c>
      <c r="AE62" s="241">
        <f>AE146</f>
        <v>15</v>
      </c>
      <c r="AF62" s="242">
        <f>AF146</f>
        <v>2.2499999999999999E-2</v>
      </c>
      <c r="AG62" s="240">
        <f>AG146</f>
        <v>37531</v>
      </c>
      <c r="AH62" s="225">
        <f>AH146</f>
        <v>9</v>
      </c>
    </row>
    <row r="63" spans="1:34">
      <c r="A63" s="41" t="s">
        <v>94</v>
      </c>
      <c r="B63" s="73">
        <f t="shared" ref="B63:B82" si="3">C63+D63+E63</f>
        <v>39384</v>
      </c>
      <c r="C63" s="96">
        <f t="shared" ref="C63:C82" si="4">C147-D147</f>
        <v>25817</v>
      </c>
      <c r="D63" s="58">
        <f t="shared" si="0"/>
        <v>2687</v>
      </c>
      <c r="E63" s="58">
        <f t="shared" si="0"/>
        <v>10880</v>
      </c>
      <c r="F63" s="74">
        <f t="shared" ref="F63:F82" si="5">F147*0.2931</f>
        <v>97412.078100000013</v>
      </c>
      <c r="G63" s="237">
        <f t="shared" ref="G63:G82" si="6">F63-H63</f>
        <v>56312.716800000009</v>
      </c>
      <c r="H63" s="75">
        <f t="shared" ref="H63:H82" si="7">H147*0.2931</f>
        <v>41099.361300000004</v>
      </c>
      <c r="I63" s="76">
        <f t="shared" ref="I63:I82" si="8">F63/(C63+D63)</f>
        <v>3.4174880051922543</v>
      </c>
      <c r="J63" s="77">
        <f t="shared" ref="J63:J82" si="9">(J147-32)/180*100</f>
        <v>24.055555555555554</v>
      </c>
      <c r="K63" s="61">
        <f t="shared" si="1"/>
        <v>1.1299999999999999E-2</v>
      </c>
      <c r="L63" s="77">
        <f t="shared" si="1"/>
        <v>58.53</v>
      </c>
      <c r="M63" s="243" t="s">
        <v>315</v>
      </c>
      <c r="N63" s="244"/>
      <c r="O63" s="58"/>
      <c r="P63" s="41" t="s">
        <v>94</v>
      </c>
      <c r="Q63" s="74">
        <f t="shared" si="2"/>
        <v>12595</v>
      </c>
      <c r="R63" s="79">
        <f t="shared" si="2"/>
        <v>37457</v>
      </c>
      <c r="S63" s="58">
        <f t="shared" si="2"/>
        <v>15</v>
      </c>
      <c r="T63" s="74">
        <f t="shared" si="2"/>
        <v>23119</v>
      </c>
      <c r="U63" s="79">
        <f t="shared" si="2"/>
        <v>38142</v>
      </c>
      <c r="V63" s="58">
        <f t="shared" si="2"/>
        <v>16</v>
      </c>
      <c r="W63" s="74">
        <f t="shared" si="2"/>
        <v>15270</v>
      </c>
      <c r="X63" s="79">
        <f t="shared" si="2"/>
        <v>37137</v>
      </c>
      <c r="Y63" s="58">
        <f t="shared" si="2"/>
        <v>15</v>
      </c>
      <c r="Z63" s="74">
        <f t="shared" si="2"/>
        <v>37033</v>
      </c>
      <c r="AA63" s="79">
        <f t="shared" si="2"/>
        <v>38233</v>
      </c>
      <c r="AB63" s="78">
        <f t="shared" si="2"/>
        <v>16</v>
      </c>
      <c r="AC63" t="s">
        <v>316</v>
      </c>
      <c r="AF63" t="s">
        <v>317</v>
      </c>
    </row>
    <row r="64" spans="1:34">
      <c r="A64" s="41" t="s">
        <v>96</v>
      </c>
      <c r="B64" s="73">
        <f t="shared" si="3"/>
        <v>38792</v>
      </c>
      <c r="C64" s="96">
        <f t="shared" si="4"/>
        <v>25294</v>
      </c>
      <c r="D64" s="58">
        <f t="shared" si="0"/>
        <v>2618</v>
      </c>
      <c r="E64" s="58">
        <f t="shared" si="0"/>
        <v>10880</v>
      </c>
      <c r="F64" s="74">
        <f t="shared" si="5"/>
        <v>96493.209600000002</v>
      </c>
      <c r="G64" s="237">
        <f t="shared" si="6"/>
        <v>62746.847999999998</v>
      </c>
      <c r="H64" s="75">
        <f t="shared" si="7"/>
        <v>33746.361600000004</v>
      </c>
      <c r="I64" s="76">
        <f t="shared" si="8"/>
        <v>3.4570510748065351</v>
      </c>
      <c r="J64" s="77">
        <f t="shared" si="9"/>
        <v>24.388888888888893</v>
      </c>
      <c r="K64" s="61">
        <f t="shared" si="1"/>
        <v>1.01E-2</v>
      </c>
      <c r="L64" s="77">
        <f t="shared" si="1"/>
        <v>51.25</v>
      </c>
      <c r="M64" s="243" t="s">
        <v>316</v>
      </c>
      <c r="N64" s="244"/>
      <c r="O64" s="58"/>
      <c r="P64" s="41" t="s">
        <v>96</v>
      </c>
      <c r="Q64" s="74">
        <f t="shared" si="2"/>
        <v>12981</v>
      </c>
      <c r="R64" s="79">
        <f t="shared" si="2"/>
        <v>37457</v>
      </c>
      <c r="S64" s="58">
        <f t="shared" si="2"/>
        <v>15</v>
      </c>
      <c r="T64" s="74">
        <f t="shared" si="2"/>
        <v>31072</v>
      </c>
      <c r="U64" s="79">
        <f t="shared" si="2"/>
        <v>37370</v>
      </c>
      <c r="V64" s="58">
        <f t="shared" si="2"/>
        <v>16</v>
      </c>
      <c r="W64" s="74">
        <f t="shared" si="2"/>
        <v>31503</v>
      </c>
      <c r="X64" s="79">
        <f t="shared" si="2"/>
        <v>37531</v>
      </c>
      <c r="Y64" s="58">
        <f t="shared" si="2"/>
        <v>9</v>
      </c>
      <c r="Z64" s="74">
        <f t="shared" si="2"/>
        <v>53823</v>
      </c>
      <c r="AA64" s="79">
        <f t="shared" si="2"/>
        <v>37531</v>
      </c>
      <c r="AB64" s="78">
        <f t="shared" si="2"/>
        <v>9</v>
      </c>
    </row>
    <row r="65" spans="1:28">
      <c r="A65" s="41" t="s">
        <v>100</v>
      </c>
      <c r="B65" s="73">
        <f t="shared" si="3"/>
        <v>39438</v>
      </c>
      <c r="C65" s="96">
        <f t="shared" si="4"/>
        <v>25925</v>
      </c>
      <c r="D65" s="58">
        <f t="shared" si="0"/>
        <v>2633</v>
      </c>
      <c r="E65" s="58">
        <f t="shared" si="0"/>
        <v>10880</v>
      </c>
      <c r="F65" s="74">
        <f t="shared" si="5"/>
        <v>100993.467</v>
      </c>
      <c r="G65" s="237">
        <f t="shared" si="6"/>
        <v>63327.772199999999</v>
      </c>
      <c r="H65" s="75">
        <f t="shared" si="7"/>
        <v>37665.694800000005</v>
      </c>
      <c r="I65" s="76">
        <f t="shared" si="8"/>
        <v>3.5364334687303032</v>
      </c>
      <c r="J65" s="77">
        <f t="shared" si="9"/>
        <v>24.277777777777779</v>
      </c>
      <c r="K65" s="61">
        <f t="shared" si="1"/>
        <v>9.9000000000000008E-3</v>
      </c>
      <c r="L65" s="77">
        <f t="shared" si="1"/>
        <v>50.65</v>
      </c>
      <c r="M65" s="73"/>
      <c r="N65" s="58"/>
      <c r="O65" s="58"/>
      <c r="P65" s="41" t="s">
        <v>100</v>
      </c>
      <c r="Q65" s="74">
        <f t="shared" si="2"/>
        <v>13407</v>
      </c>
      <c r="R65" s="79">
        <f t="shared" si="2"/>
        <v>37457</v>
      </c>
      <c r="S65" s="58">
        <f t="shared" si="2"/>
        <v>15</v>
      </c>
      <c r="T65" s="74">
        <f t="shared" si="2"/>
        <v>34490</v>
      </c>
      <c r="U65" s="79">
        <f t="shared" si="2"/>
        <v>37421</v>
      </c>
      <c r="V65" s="58">
        <f t="shared" si="2"/>
        <v>15</v>
      </c>
      <c r="W65" s="74">
        <f t="shared" si="2"/>
        <v>40809</v>
      </c>
      <c r="X65" s="79">
        <f t="shared" si="2"/>
        <v>37531</v>
      </c>
      <c r="Y65" s="58">
        <f t="shared" si="2"/>
        <v>9</v>
      </c>
      <c r="Z65" s="74">
        <f t="shared" si="2"/>
        <v>64572</v>
      </c>
      <c r="AA65" s="79">
        <f t="shared" si="2"/>
        <v>37531</v>
      </c>
      <c r="AB65" s="78">
        <f t="shared" si="2"/>
        <v>9</v>
      </c>
    </row>
    <row r="66" spans="1:28">
      <c r="A66" s="41" t="s">
        <v>287</v>
      </c>
      <c r="B66" s="73">
        <f t="shared" si="3"/>
        <v>39265</v>
      </c>
      <c r="C66" s="96">
        <f t="shared" si="4"/>
        <v>25745</v>
      </c>
      <c r="D66" s="58">
        <f t="shared" si="0"/>
        <v>2640</v>
      </c>
      <c r="E66" s="58">
        <f t="shared" si="0"/>
        <v>10880</v>
      </c>
      <c r="F66" s="74">
        <f t="shared" si="5"/>
        <v>99223.143000000011</v>
      </c>
      <c r="G66" s="237">
        <f t="shared" si="6"/>
        <v>63110.585100000011</v>
      </c>
      <c r="H66" s="75">
        <f t="shared" si="7"/>
        <v>36112.5579</v>
      </c>
      <c r="I66" s="76">
        <f t="shared" si="8"/>
        <v>3.4956189184428399</v>
      </c>
      <c r="J66" s="77">
        <f t="shared" si="9"/>
        <v>24.277777777777779</v>
      </c>
      <c r="K66" s="61">
        <f t="shared" si="1"/>
        <v>9.9000000000000008E-3</v>
      </c>
      <c r="L66" s="77">
        <f t="shared" si="1"/>
        <v>50.73</v>
      </c>
      <c r="M66" s="73"/>
      <c r="N66" s="58"/>
      <c r="O66" s="58"/>
      <c r="P66" s="41" t="s">
        <v>287</v>
      </c>
      <c r="Q66" s="74">
        <f t="shared" si="2"/>
        <v>13190</v>
      </c>
      <c r="R66" s="79">
        <f t="shared" si="2"/>
        <v>37457</v>
      </c>
      <c r="S66" s="58">
        <f t="shared" si="2"/>
        <v>15</v>
      </c>
      <c r="T66" s="74">
        <f t="shared" si="2"/>
        <v>32086</v>
      </c>
      <c r="U66" s="79">
        <f t="shared" si="2"/>
        <v>37392</v>
      </c>
      <c r="V66" s="58">
        <f t="shared" si="2"/>
        <v>16</v>
      </c>
      <c r="W66" s="74">
        <f t="shared" si="2"/>
        <v>36011</v>
      </c>
      <c r="X66" s="79">
        <f t="shared" si="2"/>
        <v>37531</v>
      </c>
      <c r="Y66" s="58">
        <f t="shared" si="2"/>
        <v>9</v>
      </c>
      <c r="Z66" s="74">
        <f t="shared" si="2"/>
        <v>59549</v>
      </c>
      <c r="AA66" s="79">
        <f t="shared" si="2"/>
        <v>37531</v>
      </c>
      <c r="AB66" s="78">
        <f t="shared" si="2"/>
        <v>9</v>
      </c>
    </row>
    <row r="67" spans="1:28">
      <c r="A67" s="41" t="s">
        <v>103</v>
      </c>
      <c r="B67" s="73">
        <f t="shared" si="3"/>
        <v>30548</v>
      </c>
      <c r="C67" s="96">
        <f t="shared" si="4"/>
        <v>17801</v>
      </c>
      <c r="D67" s="58">
        <f t="shared" si="0"/>
        <v>1867</v>
      </c>
      <c r="E67" s="58">
        <f t="shared" si="0"/>
        <v>10880</v>
      </c>
      <c r="F67" s="74">
        <f t="shared" si="5"/>
        <v>63634.647900000004</v>
      </c>
      <c r="G67" s="237">
        <f t="shared" si="6"/>
        <v>47676.525300000001</v>
      </c>
      <c r="H67" s="75">
        <f t="shared" si="7"/>
        <v>15958.122600000001</v>
      </c>
      <c r="I67" s="76">
        <f t="shared" si="8"/>
        <v>3.235440710799268</v>
      </c>
      <c r="J67" s="77">
        <f t="shared" si="9"/>
        <v>26.166666666666664</v>
      </c>
      <c r="K67" s="61">
        <f t="shared" si="1"/>
        <v>0.01</v>
      </c>
      <c r="L67" s="77">
        <f t="shared" si="1"/>
        <v>45.55</v>
      </c>
      <c r="M67" s="73"/>
      <c r="N67" s="58"/>
      <c r="O67" s="58"/>
      <c r="P67" s="41" t="s">
        <v>103</v>
      </c>
      <c r="Q67" s="74">
        <f t="shared" si="2"/>
        <v>11602</v>
      </c>
      <c r="R67" s="79">
        <f t="shared" si="2"/>
        <v>37457</v>
      </c>
      <c r="S67" s="58">
        <f t="shared" si="2"/>
        <v>15</v>
      </c>
      <c r="T67" s="74">
        <f t="shared" si="2"/>
        <v>23205</v>
      </c>
      <c r="U67" s="79">
        <f t="shared" si="2"/>
        <v>37457</v>
      </c>
      <c r="V67" s="58">
        <f t="shared" si="2"/>
        <v>15</v>
      </c>
      <c r="W67" s="74">
        <f t="shared" si="2"/>
        <v>9393</v>
      </c>
      <c r="X67" s="79">
        <f t="shared" si="2"/>
        <v>37137</v>
      </c>
      <c r="Y67" s="58">
        <f t="shared" si="2"/>
        <v>15</v>
      </c>
      <c r="Z67" s="74">
        <f t="shared" si="2"/>
        <v>31454</v>
      </c>
      <c r="AA67" s="79">
        <f t="shared" si="2"/>
        <v>37092</v>
      </c>
      <c r="AB67" s="78">
        <f t="shared" si="2"/>
        <v>15</v>
      </c>
    </row>
    <row r="68" spans="1:28">
      <c r="A68" s="41" t="s">
        <v>106</v>
      </c>
      <c r="B68" s="73">
        <f t="shared" si="3"/>
        <v>54016</v>
      </c>
      <c r="C68" s="96">
        <f t="shared" si="4"/>
        <v>38955</v>
      </c>
      <c r="D68" s="58">
        <f t="shared" si="0"/>
        <v>4181</v>
      </c>
      <c r="E68" s="58">
        <f t="shared" si="0"/>
        <v>10880</v>
      </c>
      <c r="F68" s="74">
        <f t="shared" si="5"/>
        <v>159853.80900000001</v>
      </c>
      <c r="G68" s="237">
        <f t="shared" si="6"/>
        <v>134939.72280000002</v>
      </c>
      <c r="H68" s="75">
        <f t="shared" si="7"/>
        <v>24914.086200000002</v>
      </c>
      <c r="I68" s="76">
        <f t="shared" si="8"/>
        <v>3.705809741283383</v>
      </c>
      <c r="J68" s="77">
        <f t="shared" si="9"/>
        <v>25.555555555555554</v>
      </c>
      <c r="K68" s="61">
        <f t="shared" si="1"/>
        <v>8.6999999999999994E-3</v>
      </c>
      <c r="L68" s="77">
        <f t="shared" si="1"/>
        <v>41.49</v>
      </c>
      <c r="M68" s="73"/>
      <c r="N68" s="58"/>
      <c r="O68" s="58"/>
      <c r="P68" s="41" t="s">
        <v>106</v>
      </c>
      <c r="Q68" s="74">
        <f t="shared" si="2"/>
        <v>12726</v>
      </c>
      <c r="R68" s="79">
        <f t="shared" si="2"/>
        <v>37457</v>
      </c>
      <c r="S68" s="58">
        <f t="shared" si="2"/>
        <v>15</v>
      </c>
      <c r="T68" s="74">
        <f t="shared" si="2"/>
        <v>32065</v>
      </c>
      <c r="U68" s="79">
        <f t="shared" si="2"/>
        <v>38101</v>
      </c>
      <c r="V68" s="58">
        <f t="shared" si="2"/>
        <v>16</v>
      </c>
      <c r="W68" s="74">
        <f t="shared" si="2"/>
        <v>10336</v>
      </c>
      <c r="X68" s="79">
        <f t="shared" si="2"/>
        <v>37531</v>
      </c>
      <c r="Y68" s="58">
        <f t="shared" si="2"/>
        <v>9</v>
      </c>
      <c r="Z68" s="74">
        <f t="shared" si="2"/>
        <v>41019</v>
      </c>
      <c r="AA68" s="79">
        <f t="shared" si="2"/>
        <v>37531</v>
      </c>
      <c r="AB68" s="78">
        <f t="shared" si="2"/>
        <v>9</v>
      </c>
    </row>
    <row r="69" spans="1:28">
      <c r="A69" s="41" t="s">
        <v>107</v>
      </c>
      <c r="B69" s="73">
        <f t="shared" si="3"/>
        <v>30876</v>
      </c>
      <c r="C69" s="96">
        <f t="shared" si="4"/>
        <v>18131</v>
      </c>
      <c r="D69" s="58">
        <f t="shared" si="0"/>
        <v>1865</v>
      </c>
      <c r="E69" s="58">
        <f t="shared" si="0"/>
        <v>10880</v>
      </c>
      <c r="F69" s="74">
        <f t="shared" si="5"/>
        <v>65025.114300000008</v>
      </c>
      <c r="G69" s="237">
        <f t="shared" si="6"/>
        <v>41437.012500000004</v>
      </c>
      <c r="H69" s="75">
        <f t="shared" si="7"/>
        <v>23588.101800000004</v>
      </c>
      <c r="I69" s="76">
        <f t="shared" si="8"/>
        <v>3.2519060962192441</v>
      </c>
      <c r="J69" s="77">
        <f t="shared" si="9"/>
        <v>24.055555555555554</v>
      </c>
      <c r="K69" s="61">
        <f t="shared" si="1"/>
        <v>0.01</v>
      </c>
      <c r="L69" s="77">
        <f t="shared" si="1"/>
        <v>52.25</v>
      </c>
      <c r="M69" s="73"/>
      <c r="N69" s="58"/>
      <c r="O69" s="58"/>
      <c r="P69" s="41" t="s">
        <v>107</v>
      </c>
      <c r="Q69" s="74">
        <f t="shared" si="2"/>
        <v>11677</v>
      </c>
      <c r="R69" s="79">
        <f t="shared" si="2"/>
        <v>38248</v>
      </c>
      <c r="S69" s="58">
        <f t="shared" si="2"/>
        <v>15</v>
      </c>
      <c r="T69" s="74">
        <f t="shared" si="2"/>
        <v>23205</v>
      </c>
      <c r="U69" s="79">
        <f t="shared" si="2"/>
        <v>37457</v>
      </c>
      <c r="V69" s="58">
        <f t="shared" si="2"/>
        <v>15</v>
      </c>
      <c r="W69" s="74">
        <f t="shared" si="2"/>
        <v>32396</v>
      </c>
      <c r="X69" s="79">
        <f t="shared" si="2"/>
        <v>37882</v>
      </c>
      <c r="Y69" s="58">
        <f t="shared" si="2"/>
        <v>15</v>
      </c>
      <c r="Z69" s="74">
        <f t="shared" si="2"/>
        <v>49838</v>
      </c>
      <c r="AA69" s="79">
        <f t="shared" si="2"/>
        <v>37882</v>
      </c>
      <c r="AB69" s="78">
        <f t="shared" si="2"/>
        <v>15</v>
      </c>
    </row>
    <row r="70" spans="1:28">
      <c r="A70" s="41" t="s">
        <v>109</v>
      </c>
      <c r="B70" s="73">
        <f t="shared" si="3"/>
        <v>31699</v>
      </c>
      <c r="C70" s="96">
        <f t="shared" si="4"/>
        <v>18850</v>
      </c>
      <c r="D70" s="58">
        <f t="shared" si="0"/>
        <v>1969</v>
      </c>
      <c r="E70" s="58">
        <f t="shared" si="0"/>
        <v>10880</v>
      </c>
      <c r="F70" s="74">
        <f t="shared" si="5"/>
        <v>66843.506700000013</v>
      </c>
      <c r="G70" s="237">
        <f t="shared" si="6"/>
        <v>47659.818600000013</v>
      </c>
      <c r="H70" s="75">
        <f t="shared" si="7"/>
        <v>19183.688100000003</v>
      </c>
      <c r="I70" s="76">
        <f t="shared" si="8"/>
        <v>3.2106972813295553</v>
      </c>
      <c r="J70" s="77">
        <f t="shared" si="9"/>
        <v>24.055555555555554</v>
      </c>
      <c r="K70" s="61">
        <f t="shared" si="1"/>
        <v>9.4999999999999998E-3</v>
      </c>
      <c r="L70" s="77">
        <f t="shared" si="1"/>
        <v>49.63</v>
      </c>
      <c r="M70" s="73"/>
      <c r="N70" s="58"/>
      <c r="O70" s="58"/>
      <c r="P70" s="41" t="s">
        <v>109</v>
      </c>
      <c r="Q70" s="74">
        <f t="shared" si="2"/>
        <v>11602</v>
      </c>
      <c r="R70" s="79">
        <f t="shared" si="2"/>
        <v>37457</v>
      </c>
      <c r="S70" s="58">
        <f t="shared" si="2"/>
        <v>15</v>
      </c>
      <c r="T70" s="74">
        <f t="shared" si="2"/>
        <v>23205</v>
      </c>
      <c r="U70" s="79">
        <f t="shared" si="2"/>
        <v>37457</v>
      </c>
      <c r="V70" s="58">
        <f t="shared" si="2"/>
        <v>15</v>
      </c>
      <c r="W70" s="74">
        <f t="shared" si="2"/>
        <v>9391</v>
      </c>
      <c r="X70" s="79">
        <f t="shared" si="2"/>
        <v>37867</v>
      </c>
      <c r="Y70" s="58">
        <f t="shared" si="2"/>
        <v>15</v>
      </c>
      <c r="Z70" s="74">
        <f t="shared" si="2"/>
        <v>31455</v>
      </c>
      <c r="AA70" s="79">
        <f t="shared" si="2"/>
        <v>37092</v>
      </c>
      <c r="AB70" s="78">
        <f t="shared" si="2"/>
        <v>15</v>
      </c>
    </row>
    <row r="71" spans="1:28">
      <c r="A71" s="41" t="s">
        <v>110</v>
      </c>
      <c r="B71" s="73">
        <f t="shared" si="3"/>
        <v>32910</v>
      </c>
      <c r="C71" s="96">
        <f t="shared" si="4"/>
        <v>19934</v>
      </c>
      <c r="D71" s="58">
        <f t="shared" si="0"/>
        <v>2096</v>
      </c>
      <c r="E71" s="58">
        <f t="shared" si="0"/>
        <v>10880</v>
      </c>
      <c r="F71" s="74">
        <f t="shared" si="5"/>
        <v>70882.131600000008</v>
      </c>
      <c r="G71" s="237">
        <f t="shared" si="6"/>
        <v>50612.214900000006</v>
      </c>
      <c r="H71" s="75">
        <f t="shared" si="7"/>
        <v>20269.916700000002</v>
      </c>
      <c r="I71" s="76">
        <f t="shared" si="8"/>
        <v>3.2175275351793013</v>
      </c>
      <c r="J71" s="77">
        <f t="shared" si="9"/>
        <v>24.055555555555554</v>
      </c>
      <c r="K71" s="61">
        <f t="shared" si="1"/>
        <v>9.4000000000000004E-3</v>
      </c>
      <c r="L71" s="77">
        <f t="shared" si="1"/>
        <v>48.97</v>
      </c>
      <c r="M71" s="73"/>
      <c r="N71" s="58"/>
      <c r="O71" s="58"/>
      <c r="P71" s="41" t="s">
        <v>110</v>
      </c>
      <c r="Q71" s="74">
        <f t="shared" si="2"/>
        <v>11602</v>
      </c>
      <c r="R71" s="79">
        <f t="shared" si="2"/>
        <v>37457</v>
      </c>
      <c r="S71" s="58">
        <f t="shared" si="2"/>
        <v>15</v>
      </c>
      <c r="T71" s="74">
        <f t="shared" si="2"/>
        <v>23205</v>
      </c>
      <c r="U71" s="79">
        <f t="shared" si="2"/>
        <v>37457</v>
      </c>
      <c r="V71" s="58">
        <f t="shared" si="2"/>
        <v>15</v>
      </c>
      <c r="W71" s="74">
        <f t="shared" si="2"/>
        <v>9394</v>
      </c>
      <c r="X71" s="79">
        <f t="shared" si="2"/>
        <v>37867</v>
      </c>
      <c r="Y71" s="58">
        <f t="shared" si="2"/>
        <v>15</v>
      </c>
      <c r="Z71" s="74">
        <f t="shared" si="2"/>
        <v>31455</v>
      </c>
      <c r="AA71" s="79">
        <f t="shared" si="2"/>
        <v>37092</v>
      </c>
      <c r="AB71" s="78">
        <f t="shared" si="2"/>
        <v>15</v>
      </c>
    </row>
    <row r="72" spans="1:28">
      <c r="A72" s="41" t="s">
        <v>111</v>
      </c>
      <c r="B72" s="73">
        <f t="shared" si="3"/>
        <v>31811</v>
      </c>
      <c r="C72" s="96">
        <f t="shared" si="4"/>
        <v>18951</v>
      </c>
      <c r="D72" s="58">
        <f t="shared" si="0"/>
        <v>1980</v>
      </c>
      <c r="E72" s="58">
        <f t="shared" si="0"/>
        <v>10880</v>
      </c>
      <c r="F72" s="74">
        <f t="shared" si="5"/>
        <v>67219.260900000008</v>
      </c>
      <c r="G72" s="237">
        <f t="shared" si="6"/>
        <v>47454.06240000001</v>
      </c>
      <c r="H72" s="75">
        <f t="shared" si="7"/>
        <v>19765.198500000002</v>
      </c>
      <c r="I72" s="76">
        <f t="shared" si="8"/>
        <v>3.2114691557976212</v>
      </c>
      <c r="J72" s="77">
        <f t="shared" si="9"/>
        <v>24.055555555555554</v>
      </c>
      <c r="K72" s="61">
        <f t="shared" si="1"/>
        <v>9.4000000000000004E-3</v>
      </c>
      <c r="L72" s="77">
        <f t="shared" si="1"/>
        <v>49.3</v>
      </c>
      <c r="M72" s="73"/>
      <c r="N72" s="58"/>
      <c r="O72" s="58"/>
      <c r="P72" s="41" t="s">
        <v>111</v>
      </c>
      <c r="Q72" s="74">
        <f t="shared" si="2"/>
        <v>11602</v>
      </c>
      <c r="R72" s="79">
        <f t="shared" si="2"/>
        <v>37457</v>
      </c>
      <c r="S72" s="58">
        <f t="shared" si="2"/>
        <v>15</v>
      </c>
      <c r="T72" s="74">
        <f t="shared" si="2"/>
        <v>23205</v>
      </c>
      <c r="U72" s="79">
        <f t="shared" si="2"/>
        <v>37457</v>
      </c>
      <c r="V72" s="58">
        <f t="shared" si="2"/>
        <v>15</v>
      </c>
      <c r="W72" s="74">
        <f t="shared" si="2"/>
        <v>11101</v>
      </c>
      <c r="X72" s="79">
        <f t="shared" si="2"/>
        <v>37762</v>
      </c>
      <c r="Y72" s="58">
        <f t="shared" si="2"/>
        <v>15</v>
      </c>
      <c r="Z72" s="74">
        <f t="shared" si="2"/>
        <v>31455</v>
      </c>
      <c r="AA72" s="79">
        <f t="shared" si="2"/>
        <v>37092</v>
      </c>
      <c r="AB72" s="78">
        <f t="shared" si="2"/>
        <v>15</v>
      </c>
    </row>
    <row r="73" spans="1:28">
      <c r="A73" s="41" t="s">
        <v>112</v>
      </c>
      <c r="B73" s="73">
        <f t="shared" si="3"/>
        <v>32973</v>
      </c>
      <c r="C73" s="96">
        <f t="shared" si="4"/>
        <v>19989</v>
      </c>
      <c r="D73" s="58">
        <f t="shared" si="0"/>
        <v>2104</v>
      </c>
      <c r="E73" s="58">
        <f t="shared" si="0"/>
        <v>10880</v>
      </c>
      <c r="F73" s="74">
        <f t="shared" si="5"/>
        <v>71181.093600000007</v>
      </c>
      <c r="G73" s="237">
        <f t="shared" si="6"/>
        <v>50492.043900000004</v>
      </c>
      <c r="H73" s="75">
        <f t="shared" si="7"/>
        <v>20689.049700000003</v>
      </c>
      <c r="I73" s="76">
        <f t="shared" si="8"/>
        <v>3.2218844701941793</v>
      </c>
      <c r="J73" s="77">
        <f t="shared" si="9"/>
        <v>24.055555555555554</v>
      </c>
      <c r="K73" s="61">
        <f t="shared" si="1"/>
        <v>9.2999999999999992E-3</v>
      </c>
      <c r="L73" s="77">
        <f t="shared" si="1"/>
        <v>48.57</v>
      </c>
      <c r="M73" s="73"/>
      <c r="N73" s="58"/>
      <c r="O73" s="58"/>
      <c r="P73" s="41" t="s">
        <v>112</v>
      </c>
      <c r="Q73" s="74">
        <f t="shared" si="2"/>
        <v>11602</v>
      </c>
      <c r="R73" s="79">
        <f t="shared" si="2"/>
        <v>37457</v>
      </c>
      <c r="S73" s="58">
        <f t="shared" si="2"/>
        <v>15</v>
      </c>
      <c r="T73" s="74">
        <f t="shared" si="2"/>
        <v>23205</v>
      </c>
      <c r="U73" s="79">
        <f t="shared" si="2"/>
        <v>37457</v>
      </c>
      <c r="V73" s="58">
        <f t="shared" si="2"/>
        <v>15</v>
      </c>
      <c r="W73" s="74">
        <f t="shared" si="2"/>
        <v>9391</v>
      </c>
      <c r="X73" s="79">
        <f t="shared" si="2"/>
        <v>37867</v>
      </c>
      <c r="Y73" s="58">
        <f t="shared" si="2"/>
        <v>15</v>
      </c>
      <c r="Z73" s="74">
        <f t="shared" si="2"/>
        <v>31455</v>
      </c>
      <c r="AA73" s="79">
        <f t="shared" si="2"/>
        <v>37822</v>
      </c>
      <c r="AB73" s="78">
        <f t="shared" si="2"/>
        <v>15</v>
      </c>
    </row>
    <row r="74" spans="1:28">
      <c r="A74" s="41" t="s">
        <v>113</v>
      </c>
      <c r="B74" s="73">
        <f t="shared" si="3"/>
        <v>22822</v>
      </c>
      <c r="C74" s="96">
        <f t="shared" si="4"/>
        <v>18478</v>
      </c>
      <c r="D74" s="58">
        <f t="shared" si="0"/>
        <v>1975</v>
      </c>
      <c r="E74" s="58">
        <f t="shared" si="0"/>
        <v>2369</v>
      </c>
      <c r="F74" s="74">
        <f t="shared" si="5"/>
        <v>65992.344300000012</v>
      </c>
      <c r="G74" s="237">
        <f t="shared" si="6"/>
        <v>47646.042900000015</v>
      </c>
      <c r="H74" s="75">
        <f t="shared" si="7"/>
        <v>18346.3014</v>
      </c>
      <c r="I74" s="76">
        <f t="shared" si="8"/>
        <v>3.2265361707329006</v>
      </c>
      <c r="J74" s="77">
        <f t="shared" si="9"/>
        <v>20.555555555555554</v>
      </c>
      <c r="K74" s="61"/>
      <c r="L74" s="77"/>
      <c r="M74" s="73"/>
      <c r="N74" s="58"/>
      <c r="O74" s="58"/>
      <c r="P74" s="41" t="s">
        <v>114</v>
      </c>
      <c r="Q74" s="74">
        <f t="shared" si="2"/>
        <v>10425</v>
      </c>
      <c r="R74" s="79">
        <f t="shared" si="2"/>
        <v>37457</v>
      </c>
      <c r="S74" s="58">
        <f t="shared" si="2"/>
        <v>15</v>
      </c>
      <c r="T74" s="74">
        <f t="shared" si="2"/>
        <v>20008</v>
      </c>
      <c r="U74" s="79">
        <f t="shared" si="2"/>
        <v>37509</v>
      </c>
      <c r="V74" s="58">
        <f t="shared" si="2"/>
        <v>16</v>
      </c>
      <c r="W74" s="74">
        <f t="shared" si="2"/>
        <v>7733</v>
      </c>
      <c r="X74" s="79">
        <f t="shared" si="2"/>
        <v>37137</v>
      </c>
      <c r="Y74" s="58">
        <f t="shared" si="2"/>
        <v>15</v>
      </c>
      <c r="Z74" s="74">
        <f t="shared" si="2"/>
        <v>27706</v>
      </c>
      <c r="AA74" s="79">
        <f t="shared" si="2"/>
        <v>37119</v>
      </c>
      <c r="AB74" s="78">
        <f t="shared" si="2"/>
        <v>16</v>
      </c>
    </row>
    <row r="75" spans="1:28">
      <c r="A75" s="41" t="s">
        <v>118</v>
      </c>
      <c r="B75" s="73">
        <f t="shared" si="3"/>
        <v>17870</v>
      </c>
      <c r="C75" s="96">
        <f t="shared" si="4"/>
        <v>14506</v>
      </c>
      <c r="D75" s="58">
        <f t="shared" si="0"/>
        <v>1527</v>
      </c>
      <c r="E75" s="58">
        <f t="shared" si="0"/>
        <v>1837</v>
      </c>
      <c r="F75" s="74">
        <f t="shared" si="5"/>
        <v>50690.472600000008</v>
      </c>
      <c r="G75" s="237">
        <f t="shared" si="6"/>
        <v>36593.241900000008</v>
      </c>
      <c r="H75" s="75">
        <f t="shared" si="7"/>
        <v>14097.230700000002</v>
      </c>
      <c r="I75" s="76">
        <f t="shared" si="8"/>
        <v>3.1616336680596278</v>
      </c>
      <c r="J75" s="77">
        <f t="shared" si="9"/>
        <v>25</v>
      </c>
      <c r="K75" s="61">
        <f>K159</f>
        <v>1.14E-2</v>
      </c>
      <c r="L75" s="77">
        <f>L159</f>
        <v>57.47</v>
      </c>
      <c r="M75" s="73"/>
      <c r="N75" s="58"/>
      <c r="O75" s="58"/>
      <c r="P75" s="41" t="s">
        <v>119</v>
      </c>
      <c r="Q75" s="74">
        <f t="shared" si="2"/>
        <v>11587</v>
      </c>
      <c r="R75" s="79">
        <f t="shared" si="2"/>
        <v>37457</v>
      </c>
      <c r="S75" s="58">
        <f t="shared" si="2"/>
        <v>15</v>
      </c>
      <c r="T75" s="74">
        <f t="shared" si="2"/>
        <v>22513</v>
      </c>
      <c r="U75" s="79">
        <f t="shared" si="2"/>
        <v>37813</v>
      </c>
      <c r="V75" s="58">
        <f t="shared" si="2"/>
        <v>15</v>
      </c>
      <c r="W75" s="74">
        <f t="shared" si="2"/>
        <v>8723</v>
      </c>
      <c r="X75" s="79">
        <f t="shared" si="2"/>
        <v>37896</v>
      </c>
      <c r="Y75" s="58">
        <f t="shared" si="2"/>
        <v>9</v>
      </c>
      <c r="Z75" s="74">
        <f t="shared" si="2"/>
        <v>31188</v>
      </c>
      <c r="AA75" s="79">
        <f t="shared" si="2"/>
        <v>37092</v>
      </c>
      <c r="AB75" s="78">
        <f t="shared" si="2"/>
        <v>15</v>
      </c>
    </row>
    <row r="76" spans="1:28">
      <c r="A76" s="41" t="s">
        <v>122</v>
      </c>
      <c r="B76" s="73">
        <f t="shared" si="3"/>
        <v>35970</v>
      </c>
      <c r="C76" s="96">
        <f t="shared" si="4"/>
        <v>28810</v>
      </c>
      <c r="D76" s="58">
        <f t="shared" si="0"/>
        <v>3061</v>
      </c>
      <c r="E76" s="58">
        <f t="shared" si="0"/>
        <v>4099</v>
      </c>
      <c r="F76" s="74">
        <f t="shared" si="5"/>
        <v>114015.3138</v>
      </c>
      <c r="G76" s="237">
        <f t="shared" si="6"/>
        <v>82303.066200000001</v>
      </c>
      <c r="H76" s="75">
        <f t="shared" si="7"/>
        <v>31712.247600000002</v>
      </c>
      <c r="I76" s="76">
        <f t="shared" si="8"/>
        <v>3.5773999497976217</v>
      </c>
      <c r="J76" s="77">
        <f t="shared" si="9"/>
        <v>25.111111111111111</v>
      </c>
      <c r="K76" s="61">
        <f>K160</f>
        <v>1.14E-2</v>
      </c>
      <c r="L76" s="77">
        <f>L160</f>
        <v>57.36</v>
      </c>
      <c r="M76" s="73"/>
      <c r="N76" s="58"/>
      <c r="O76" s="58"/>
      <c r="P76" s="41" t="s">
        <v>123</v>
      </c>
      <c r="Q76" s="74">
        <f t="shared" si="2"/>
        <v>11014</v>
      </c>
      <c r="R76" s="79">
        <f t="shared" si="2"/>
        <v>37457</v>
      </c>
      <c r="S76" s="58">
        <f t="shared" si="2"/>
        <v>15</v>
      </c>
      <c r="T76" s="74">
        <f t="shared" si="2"/>
        <v>20154</v>
      </c>
      <c r="U76" s="79">
        <f t="shared" si="2"/>
        <v>38133</v>
      </c>
      <c r="V76" s="58">
        <f t="shared" si="2"/>
        <v>16</v>
      </c>
      <c r="W76" s="74">
        <f t="shared" si="2"/>
        <v>7785</v>
      </c>
      <c r="X76" s="79">
        <f t="shared" si="2"/>
        <v>37137</v>
      </c>
      <c r="Y76" s="58">
        <f t="shared" si="2"/>
        <v>15</v>
      </c>
      <c r="Z76" s="74">
        <f t="shared" si="2"/>
        <v>27878</v>
      </c>
      <c r="AA76" s="79">
        <f t="shared" si="2"/>
        <v>38191</v>
      </c>
      <c r="AB76" s="78">
        <f t="shared" si="2"/>
        <v>16</v>
      </c>
    </row>
    <row r="77" spans="1:28">
      <c r="A77" s="41" t="s">
        <v>123</v>
      </c>
      <c r="B77" s="73">
        <f t="shared" si="3"/>
        <v>25390</v>
      </c>
      <c r="C77" s="96">
        <f t="shared" si="4"/>
        <v>20126</v>
      </c>
      <c r="D77" s="58">
        <f t="shared" si="0"/>
        <v>2393</v>
      </c>
      <c r="E77" s="58">
        <f t="shared" si="0"/>
        <v>2871</v>
      </c>
      <c r="F77" s="74">
        <f t="shared" si="5"/>
        <v>66565.354800000001</v>
      </c>
      <c r="G77" s="237">
        <f t="shared" si="6"/>
        <v>48095.658299999996</v>
      </c>
      <c r="H77" s="75">
        <f t="shared" si="7"/>
        <v>18469.696500000002</v>
      </c>
      <c r="I77" s="76">
        <f t="shared" si="8"/>
        <v>2.9559640658999067</v>
      </c>
      <c r="J77" s="77">
        <f t="shared" si="9"/>
        <v>13.722222222222225</v>
      </c>
      <c r="K77" s="61"/>
      <c r="L77" s="77"/>
      <c r="M77" s="73"/>
      <c r="N77" s="58"/>
      <c r="O77" s="58"/>
      <c r="P77" s="41" t="s">
        <v>125</v>
      </c>
      <c r="Q77" s="74">
        <f t="shared" si="2"/>
        <v>10966</v>
      </c>
      <c r="R77" s="79">
        <f t="shared" si="2"/>
        <v>37457</v>
      </c>
      <c r="S77" s="58">
        <f t="shared" si="2"/>
        <v>15</v>
      </c>
      <c r="T77" s="74">
        <f t="shared" si="2"/>
        <v>20135</v>
      </c>
      <c r="U77" s="79">
        <f t="shared" si="2"/>
        <v>37448</v>
      </c>
      <c r="V77" s="58">
        <f t="shared" si="2"/>
        <v>16</v>
      </c>
      <c r="W77" s="74">
        <f t="shared" si="2"/>
        <v>7760</v>
      </c>
      <c r="X77" s="79">
        <f t="shared" si="2"/>
        <v>37137</v>
      </c>
      <c r="Y77" s="58">
        <f t="shared" si="2"/>
        <v>15</v>
      </c>
      <c r="Z77" s="74">
        <f t="shared" si="2"/>
        <v>27866</v>
      </c>
      <c r="AA77" s="79">
        <f t="shared" si="2"/>
        <v>37484</v>
      </c>
      <c r="AB77" s="78">
        <f t="shared" si="2"/>
        <v>16</v>
      </c>
    </row>
    <row r="78" spans="1:28">
      <c r="A78" s="41" t="s">
        <v>125</v>
      </c>
      <c r="B78" s="73">
        <f t="shared" si="3"/>
        <v>24307</v>
      </c>
      <c r="C78" s="96">
        <f t="shared" si="4"/>
        <v>19418</v>
      </c>
      <c r="D78" s="58">
        <f t="shared" ref="D78:E82" si="10">D162</f>
        <v>2182</v>
      </c>
      <c r="E78" s="58">
        <f t="shared" si="10"/>
        <v>2707</v>
      </c>
      <c r="F78" s="74">
        <f t="shared" si="5"/>
        <v>66371.908800000005</v>
      </c>
      <c r="G78" s="237">
        <f t="shared" si="6"/>
        <v>47961.4185</v>
      </c>
      <c r="H78" s="75">
        <f t="shared" si="7"/>
        <v>18410.490300000001</v>
      </c>
      <c r="I78" s="76">
        <f t="shared" si="8"/>
        <v>3.072773555555556</v>
      </c>
      <c r="J78" s="77">
        <f t="shared" si="9"/>
        <v>17.222222222222221</v>
      </c>
      <c r="K78" s="61"/>
      <c r="L78" s="77"/>
      <c r="M78" s="73"/>
      <c r="N78" s="58"/>
      <c r="O78" s="58"/>
      <c r="P78" s="41" t="s">
        <v>128</v>
      </c>
      <c r="Q78" s="74">
        <f t="shared" ref="Q78:AB81" si="11">Q162</f>
        <v>9531</v>
      </c>
      <c r="R78" s="79">
        <f t="shared" si="11"/>
        <v>37457</v>
      </c>
      <c r="S78" s="58">
        <f t="shared" si="11"/>
        <v>15</v>
      </c>
      <c r="T78" s="74">
        <f t="shared" si="11"/>
        <v>19850</v>
      </c>
      <c r="U78" s="79">
        <f t="shared" si="11"/>
        <v>37370</v>
      </c>
      <c r="V78" s="58">
        <f t="shared" si="11"/>
        <v>16</v>
      </c>
      <c r="W78" s="74">
        <f t="shared" si="11"/>
        <v>7663</v>
      </c>
      <c r="X78" s="79">
        <f t="shared" si="11"/>
        <v>37137</v>
      </c>
      <c r="Y78" s="58">
        <f t="shared" si="11"/>
        <v>15</v>
      </c>
      <c r="Z78" s="74">
        <f t="shared" si="11"/>
        <v>27466</v>
      </c>
      <c r="AA78" s="79">
        <f t="shared" si="11"/>
        <v>37445</v>
      </c>
      <c r="AB78" s="78">
        <f t="shared" si="11"/>
        <v>16</v>
      </c>
    </row>
    <row r="79" spans="1:28">
      <c r="A79" s="41" t="s">
        <v>128</v>
      </c>
      <c r="B79" s="73">
        <f t="shared" si="3"/>
        <v>20421</v>
      </c>
      <c r="C79" s="96">
        <f t="shared" si="4"/>
        <v>16893</v>
      </c>
      <c r="D79" s="58">
        <f t="shared" si="10"/>
        <v>1643</v>
      </c>
      <c r="E79" s="58">
        <f t="shared" si="10"/>
        <v>1885</v>
      </c>
      <c r="F79" s="74">
        <f t="shared" si="5"/>
        <v>65395.006500000003</v>
      </c>
      <c r="G79" s="237">
        <f t="shared" si="6"/>
        <v>47213.427300000003</v>
      </c>
      <c r="H79" s="75">
        <f t="shared" si="7"/>
        <v>18181.5792</v>
      </c>
      <c r="I79" s="76">
        <f t="shared" si="8"/>
        <v>3.5279999190763922</v>
      </c>
      <c r="J79" s="77">
        <f t="shared" si="9"/>
        <v>27.277777777777771</v>
      </c>
      <c r="K79" s="61"/>
      <c r="L79" s="77"/>
      <c r="M79" s="73"/>
      <c r="N79" s="58"/>
      <c r="O79" s="58"/>
      <c r="P79" s="41" t="s">
        <v>130</v>
      </c>
      <c r="Q79" s="74">
        <f t="shared" si="11"/>
        <v>8055</v>
      </c>
      <c r="R79" s="79">
        <f t="shared" si="11"/>
        <v>37457</v>
      </c>
      <c r="S79" s="58">
        <f t="shared" si="11"/>
        <v>15</v>
      </c>
      <c r="T79" s="74">
        <f t="shared" si="11"/>
        <v>19575</v>
      </c>
      <c r="U79" s="79">
        <f t="shared" si="11"/>
        <v>37370</v>
      </c>
      <c r="V79" s="58">
        <f t="shared" si="11"/>
        <v>16</v>
      </c>
      <c r="W79" s="74">
        <f t="shared" si="11"/>
        <v>0</v>
      </c>
      <c r="X79" s="79">
        <f t="shared" si="11"/>
        <v>0</v>
      </c>
      <c r="Y79" s="58">
        <f t="shared" si="11"/>
        <v>0</v>
      </c>
      <c r="Z79" s="74">
        <f t="shared" si="11"/>
        <v>19575</v>
      </c>
      <c r="AA79" s="79">
        <f t="shared" si="11"/>
        <v>37370</v>
      </c>
      <c r="AB79" s="78">
        <f t="shared" si="11"/>
        <v>16</v>
      </c>
    </row>
    <row r="80" spans="1:28">
      <c r="A80" s="41" t="s">
        <v>130</v>
      </c>
      <c r="B80" s="73">
        <f t="shared" si="3"/>
        <v>17537</v>
      </c>
      <c r="C80" s="96">
        <f t="shared" si="4"/>
        <v>14124</v>
      </c>
      <c r="D80" s="58">
        <f t="shared" si="10"/>
        <v>1580</v>
      </c>
      <c r="E80" s="58">
        <f t="shared" si="10"/>
        <v>1833</v>
      </c>
      <c r="F80" s="74">
        <f t="shared" si="5"/>
        <v>46630.744500000001</v>
      </c>
      <c r="G80" s="237">
        <f t="shared" si="6"/>
        <v>46570.072800000002</v>
      </c>
      <c r="H80" s="75">
        <f t="shared" si="7"/>
        <v>60.671700000000008</v>
      </c>
      <c r="I80" s="76">
        <f t="shared" si="8"/>
        <v>2.969354591186959</v>
      </c>
      <c r="J80" s="77">
        <f t="shared" si="9"/>
        <v>20.555555555555554</v>
      </c>
      <c r="K80" s="61"/>
      <c r="L80" s="77"/>
      <c r="M80" s="73"/>
      <c r="N80" s="58"/>
      <c r="O80" s="58"/>
      <c r="P80" s="41" t="s">
        <v>133</v>
      </c>
      <c r="Q80" s="74">
        <f t="shared" si="11"/>
        <v>8939</v>
      </c>
      <c r="R80" s="79">
        <f t="shared" si="11"/>
        <v>37457</v>
      </c>
      <c r="S80" s="58">
        <f t="shared" si="11"/>
        <v>15</v>
      </c>
      <c r="T80" s="74">
        <f t="shared" si="11"/>
        <v>19766</v>
      </c>
      <c r="U80" s="79">
        <f t="shared" si="11"/>
        <v>37370</v>
      </c>
      <c r="V80" s="58">
        <f t="shared" si="11"/>
        <v>16</v>
      </c>
      <c r="W80" s="74">
        <f t="shared" si="11"/>
        <v>0</v>
      </c>
      <c r="X80" s="79">
        <f t="shared" si="11"/>
        <v>0</v>
      </c>
      <c r="Y80" s="58">
        <f t="shared" si="11"/>
        <v>0</v>
      </c>
      <c r="Z80" s="74">
        <f t="shared" si="11"/>
        <v>19766</v>
      </c>
      <c r="AA80" s="79">
        <f t="shared" si="11"/>
        <v>37370</v>
      </c>
      <c r="AB80" s="78">
        <f t="shared" si="11"/>
        <v>16</v>
      </c>
    </row>
    <row r="81" spans="1:40">
      <c r="A81" s="41" t="s">
        <v>133</v>
      </c>
      <c r="B81" s="73">
        <f t="shared" si="3"/>
        <v>19874</v>
      </c>
      <c r="C81" s="96">
        <f t="shared" si="4"/>
        <v>15677</v>
      </c>
      <c r="D81" s="58">
        <f t="shared" si="10"/>
        <v>1939</v>
      </c>
      <c r="E81" s="58">
        <f t="shared" si="10"/>
        <v>2258</v>
      </c>
      <c r="F81" s="74">
        <f t="shared" si="5"/>
        <v>47126.083500000008</v>
      </c>
      <c r="G81" s="237">
        <f t="shared" si="6"/>
        <v>47019.102000000006</v>
      </c>
      <c r="H81" s="75">
        <f t="shared" si="7"/>
        <v>106.98150000000001</v>
      </c>
      <c r="I81" s="76">
        <f t="shared" si="8"/>
        <v>2.6751863930517716</v>
      </c>
      <c r="J81" s="77">
        <f t="shared" si="9"/>
        <v>13.722222222222225</v>
      </c>
      <c r="K81" s="61"/>
      <c r="L81" s="77"/>
      <c r="M81" s="73"/>
      <c r="N81" s="58"/>
      <c r="O81" s="58"/>
      <c r="P81" s="42" t="s">
        <v>136</v>
      </c>
      <c r="Q81" s="74">
        <f t="shared" si="11"/>
        <v>7346</v>
      </c>
      <c r="R81" s="79">
        <f t="shared" si="11"/>
        <v>37457</v>
      </c>
      <c r="S81" s="58">
        <f t="shared" si="11"/>
        <v>15</v>
      </c>
      <c r="T81" s="74">
        <f t="shared" si="11"/>
        <v>19474</v>
      </c>
      <c r="U81" s="79">
        <f t="shared" si="11"/>
        <v>37370</v>
      </c>
      <c r="V81" s="58">
        <f t="shared" si="11"/>
        <v>16</v>
      </c>
      <c r="W81" s="74">
        <f t="shared" si="11"/>
        <v>0</v>
      </c>
      <c r="X81" s="81">
        <f t="shared" si="11"/>
        <v>0</v>
      </c>
      <c r="Y81" s="63">
        <f t="shared" si="11"/>
        <v>0</v>
      </c>
      <c r="Z81" s="74">
        <f t="shared" si="11"/>
        <v>19474</v>
      </c>
      <c r="AA81" s="81">
        <f t="shared" si="11"/>
        <v>37370</v>
      </c>
      <c r="AB81" s="83">
        <f t="shared" si="11"/>
        <v>16</v>
      </c>
    </row>
    <row r="82" spans="1:40">
      <c r="A82" s="42" t="s">
        <v>136</v>
      </c>
      <c r="B82" s="80">
        <f t="shared" si="3"/>
        <v>15791</v>
      </c>
      <c r="C82" s="63">
        <f t="shared" si="4"/>
        <v>12957</v>
      </c>
      <c r="D82" s="63">
        <f t="shared" si="10"/>
        <v>1333</v>
      </c>
      <c r="E82" s="63">
        <f t="shared" si="10"/>
        <v>1501</v>
      </c>
      <c r="F82" s="82">
        <f t="shared" si="5"/>
        <v>46235.938800000004</v>
      </c>
      <c r="G82" s="84">
        <f t="shared" si="6"/>
        <v>46210.439100000003</v>
      </c>
      <c r="H82" s="84">
        <f t="shared" si="7"/>
        <v>25.499700000000001</v>
      </c>
      <c r="I82" s="85">
        <f t="shared" si="8"/>
        <v>3.2355450524842548</v>
      </c>
      <c r="J82" s="86">
        <f t="shared" si="9"/>
        <v>27.277777777777771</v>
      </c>
      <c r="K82" s="66"/>
      <c r="L82" s="245"/>
      <c r="M82" s="73"/>
      <c r="N82" s="96"/>
      <c r="O82" s="96"/>
    </row>
    <row r="84" spans="1:40">
      <c r="A84" s="38"/>
      <c r="B84" s="38"/>
      <c r="C84" s="39"/>
      <c r="D84" s="39"/>
      <c r="E84" s="39" t="s">
        <v>139</v>
      </c>
      <c r="F84" s="39"/>
      <c r="G84" s="39"/>
      <c r="H84" s="39"/>
      <c r="I84" s="39"/>
      <c r="J84" s="39"/>
      <c r="K84" s="39"/>
      <c r="L84" s="40"/>
      <c r="M84" s="243" t="s">
        <v>318</v>
      </c>
      <c r="P84" s="38"/>
      <c r="Q84" s="38"/>
      <c r="R84" s="39"/>
      <c r="S84" s="39"/>
      <c r="T84" s="39" t="s">
        <v>140</v>
      </c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39"/>
      <c r="AI84" s="39"/>
      <c r="AJ84" s="39"/>
      <c r="AK84" s="39"/>
      <c r="AL84" s="39"/>
      <c r="AM84" s="39"/>
      <c r="AN84" s="40"/>
    </row>
    <row r="85" spans="1:40">
      <c r="A85" s="41"/>
      <c r="B85" s="42"/>
      <c r="C85" s="43"/>
      <c r="D85" s="43"/>
      <c r="E85" s="43"/>
      <c r="F85" s="43"/>
      <c r="G85" s="43"/>
      <c r="H85" s="43"/>
      <c r="I85" s="43"/>
      <c r="J85" s="43"/>
      <c r="K85" s="246" t="s">
        <v>319</v>
      </c>
      <c r="L85" s="44"/>
      <c r="M85" s="243" t="s">
        <v>320</v>
      </c>
      <c r="P85" s="41"/>
      <c r="Q85" s="42"/>
      <c r="R85" s="43"/>
      <c r="S85" s="43"/>
      <c r="T85" s="43"/>
      <c r="U85" s="43"/>
      <c r="V85" s="43"/>
      <c r="W85" s="43"/>
      <c r="X85" s="43"/>
      <c r="Y85" s="43"/>
      <c r="Z85" s="43"/>
      <c r="AA85" s="43"/>
      <c r="AB85" s="43"/>
      <c r="AC85" s="43"/>
      <c r="AD85" s="43"/>
      <c r="AE85" s="43"/>
      <c r="AF85" s="43"/>
      <c r="AG85" s="43"/>
      <c r="AH85" s="43"/>
      <c r="AI85" s="43"/>
      <c r="AJ85" s="43"/>
      <c r="AK85" s="43"/>
      <c r="AL85" s="43"/>
      <c r="AM85" s="43"/>
      <c r="AN85" s="44"/>
    </row>
    <row r="86" spans="1:40">
      <c r="A86" s="41"/>
      <c r="B86" s="41" t="s">
        <v>141</v>
      </c>
      <c r="C86" s="119"/>
      <c r="D86" s="38" t="s">
        <v>300</v>
      </c>
      <c r="E86" s="119"/>
      <c r="G86" s="48" t="s">
        <v>292</v>
      </c>
      <c r="H86" s="87"/>
      <c r="K86" s="40"/>
      <c r="L86" s="229" t="s">
        <v>301</v>
      </c>
      <c r="P86" s="41"/>
      <c r="Q86" s="41"/>
      <c r="S86" t="s">
        <v>143</v>
      </c>
      <c r="W86" s="41"/>
      <c r="X86" t="s">
        <v>144</v>
      </c>
      <c r="AC86" s="41"/>
      <c r="AD86" t="s">
        <v>145</v>
      </c>
      <c r="AI86" s="41"/>
      <c r="AJ86" t="s">
        <v>146</v>
      </c>
      <c r="AN86" s="45"/>
    </row>
    <row r="87" spans="1:40">
      <c r="A87" s="41" t="s">
        <v>76</v>
      </c>
      <c r="B87" s="48" t="s">
        <v>5</v>
      </c>
      <c r="C87" s="46" t="s">
        <v>82</v>
      </c>
      <c r="D87" s="48" t="s">
        <v>4</v>
      </c>
      <c r="E87" s="222" t="s">
        <v>6</v>
      </c>
      <c r="F87" s="46" t="s">
        <v>7</v>
      </c>
      <c r="G87" s="48" t="s">
        <v>302</v>
      </c>
      <c r="H87" s="88" t="s">
        <v>148</v>
      </c>
      <c r="I87" s="89" t="s">
        <v>149</v>
      </c>
      <c r="J87" s="89" t="s">
        <v>150</v>
      </c>
      <c r="K87" s="90" t="s">
        <v>151</v>
      </c>
      <c r="L87" s="90" t="s">
        <v>302</v>
      </c>
      <c r="M87" s="89" t="s">
        <v>321</v>
      </c>
      <c r="N87" s="89" t="s">
        <v>322</v>
      </c>
      <c r="P87" s="41" t="s">
        <v>3</v>
      </c>
      <c r="Q87" s="41"/>
      <c r="R87" t="s">
        <v>152</v>
      </c>
      <c r="T87" s="41"/>
      <c r="U87" t="s">
        <v>153</v>
      </c>
      <c r="W87" s="41"/>
      <c r="X87" t="s">
        <v>152</v>
      </c>
      <c r="Z87" s="41"/>
      <c r="AA87" t="s">
        <v>153</v>
      </c>
      <c r="AC87" s="41"/>
      <c r="AD87" t="s">
        <v>152</v>
      </c>
      <c r="AF87" s="41"/>
      <c r="AG87" t="s">
        <v>153</v>
      </c>
      <c r="AI87" s="41"/>
      <c r="AJ87" t="s">
        <v>152</v>
      </c>
      <c r="AL87" s="41"/>
      <c r="AM87" t="s">
        <v>153</v>
      </c>
      <c r="AN87" s="45"/>
    </row>
    <row r="88" spans="1:40">
      <c r="A88" s="42"/>
      <c r="B88" s="49" t="s">
        <v>154</v>
      </c>
      <c r="C88" s="50" t="s">
        <v>154</v>
      </c>
      <c r="D88" s="49" t="s">
        <v>154</v>
      </c>
      <c r="E88" s="50" t="s">
        <v>154</v>
      </c>
      <c r="F88" s="50" t="s">
        <v>154</v>
      </c>
      <c r="G88" s="49" t="s">
        <v>155</v>
      </c>
      <c r="H88" s="91"/>
      <c r="I88" s="50" t="s">
        <v>11</v>
      </c>
      <c r="J88" s="50" t="s">
        <v>11</v>
      </c>
      <c r="K88" s="51" t="s">
        <v>11</v>
      </c>
      <c r="L88" s="230" t="s">
        <v>22</v>
      </c>
      <c r="M88" s="89" t="s">
        <v>22</v>
      </c>
      <c r="N88" s="89" t="s">
        <v>323</v>
      </c>
      <c r="P88" s="42"/>
      <c r="Q88" s="49" t="s">
        <v>84</v>
      </c>
      <c r="R88" s="50" t="s">
        <v>75</v>
      </c>
      <c r="S88" s="50" t="s">
        <v>76</v>
      </c>
      <c r="T88" s="49" t="s">
        <v>84</v>
      </c>
      <c r="U88" s="50" t="s">
        <v>75</v>
      </c>
      <c r="V88" s="50" t="s">
        <v>76</v>
      </c>
      <c r="W88" s="49" t="s">
        <v>28</v>
      </c>
      <c r="X88" s="50" t="s">
        <v>75</v>
      </c>
      <c r="Y88" s="50" t="s">
        <v>76</v>
      </c>
      <c r="Z88" s="49" t="s">
        <v>28</v>
      </c>
      <c r="AA88" s="50" t="s">
        <v>75</v>
      </c>
      <c r="AB88" s="50" t="s">
        <v>76</v>
      </c>
      <c r="AC88" s="49" t="s">
        <v>29</v>
      </c>
      <c r="AD88" s="50" t="s">
        <v>75</v>
      </c>
      <c r="AE88" s="50" t="s">
        <v>76</v>
      </c>
      <c r="AF88" s="49" t="s">
        <v>29</v>
      </c>
      <c r="AG88" s="50" t="s">
        <v>75</v>
      </c>
      <c r="AH88" s="50" t="s">
        <v>76</v>
      </c>
      <c r="AI88" s="49" t="s">
        <v>156</v>
      </c>
      <c r="AJ88" s="50" t="s">
        <v>75</v>
      </c>
      <c r="AK88" s="50" t="s">
        <v>76</v>
      </c>
      <c r="AL88" s="49" t="s">
        <v>156</v>
      </c>
      <c r="AM88" s="50" t="s">
        <v>75</v>
      </c>
      <c r="AN88" s="51" t="s">
        <v>76</v>
      </c>
    </row>
    <row r="89" spans="1:40">
      <c r="A89" s="41" t="s">
        <v>157</v>
      </c>
      <c r="B89" s="73">
        <f>B173-C89</f>
        <v>1894</v>
      </c>
      <c r="C89" s="96">
        <f>C173</f>
        <v>237</v>
      </c>
      <c r="D89" s="74">
        <f>D173*0.2931</f>
        <v>7544.9802000000009</v>
      </c>
      <c r="E89" s="237">
        <f>D89-F89</f>
        <v>5886.9135000000006</v>
      </c>
      <c r="F89" s="75">
        <f>F173*0.2931</f>
        <v>1658.0667000000001</v>
      </c>
      <c r="G89" s="92">
        <f t="shared" ref="G89:H104" si="12">G173</f>
        <v>9.4000000000000004E-3</v>
      </c>
      <c r="H89" s="93">
        <f t="shared" si="12"/>
        <v>3.5405819802909435</v>
      </c>
      <c r="I89" s="247">
        <f t="shared" ref="I89:J104" si="13">(I173-32)/180*100</f>
        <v>17.777777777777779</v>
      </c>
      <c r="J89" s="247">
        <f t="shared" si="13"/>
        <v>23.833333333333336</v>
      </c>
      <c r="K89" s="247">
        <v>17.34</v>
      </c>
      <c r="L89" s="248">
        <f>L173</f>
        <v>1.14E-2</v>
      </c>
      <c r="M89" s="593">
        <f>M173</f>
        <v>9.7000000000000003E-3</v>
      </c>
      <c r="N89" s="377">
        <f>N173*(14.696/29.921)*(6894.8/1)</f>
        <v>101254.86534273588</v>
      </c>
      <c r="P89" s="41" t="s">
        <v>89</v>
      </c>
      <c r="Q89" s="76">
        <f t="shared" ref="Q89:AN99" si="14">Q173</f>
        <v>3.8570000000000002</v>
      </c>
      <c r="R89" s="79">
        <f t="shared" si="14"/>
        <v>37376</v>
      </c>
      <c r="S89" s="75">
        <f t="shared" si="14"/>
        <v>16</v>
      </c>
      <c r="T89" s="76">
        <f t="shared" si="14"/>
        <v>2.8010000000000002</v>
      </c>
      <c r="U89" s="79">
        <f t="shared" si="14"/>
        <v>37956</v>
      </c>
      <c r="V89" s="75">
        <f t="shared" si="14"/>
        <v>12</v>
      </c>
      <c r="W89" s="60">
        <f t="shared" si="14"/>
        <v>25.11</v>
      </c>
      <c r="X89" s="79">
        <f t="shared" si="14"/>
        <v>37368</v>
      </c>
      <c r="Y89" s="75">
        <f t="shared" si="14"/>
        <v>15</v>
      </c>
      <c r="Z89" s="60">
        <f t="shared" si="14"/>
        <v>8.83</v>
      </c>
      <c r="AA89" s="79">
        <f t="shared" si="14"/>
        <v>36897</v>
      </c>
      <c r="AB89" s="75">
        <f t="shared" si="14"/>
        <v>6</v>
      </c>
      <c r="AC89" s="92">
        <f t="shared" si="14"/>
        <v>1.37E-2</v>
      </c>
      <c r="AD89" s="79">
        <f t="shared" si="14"/>
        <v>37941</v>
      </c>
      <c r="AE89" s="75">
        <f t="shared" si="14"/>
        <v>16</v>
      </c>
      <c r="AF89" s="92">
        <f t="shared" si="14"/>
        <v>1.6999999999999999E-3</v>
      </c>
      <c r="AG89" s="79">
        <f t="shared" si="14"/>
        <v>36895</v>
      </c>
      <c r="AH89" s="75">
        <f t="shared" si="14"/>
        <v>24</v>
      </c>
      <c r="AI89" s="60">
        <f t="shared" si="14"/>
        <v>68.849999999999994</v>
      </c>
      <c r="AJ89" s="79">
        <f t="shared" si="14"/>
        <v>37941</v>
      </c>
      <c r="AK89" s="75">
        <f t="shared" si="14"/>
        <v>16</v>
      </c>
      <c r="AL89" s="60">
        <f t="shared" si="14"/>
        <v>11.97</v>
      </c>
      <c r="AM89" s="79">
        <f t="shared" si="14"/>
        <v>37566</v>
      </c>
      <c r="AN89" s="75">
        <f t="shared" si="14"/>
        <v>4</v>
      </c>
    </row>
    <row r="90" spans="1:40">
      <c r="A90" s="41" t="s">
        <v>164</v>
      </c>
      <c r="B90" s="73">
        <f t="shared" ref="B90:B112" si="15">B174-C90</f>
        <v>1941</v>
      </c>
      <c r="C90" s="96">
        <f t="shared" ref="C90:C112" si="16">C174</f>
        <v>241</v>
      </c>
      <c r="D90" s="74">
        <f t="shared" ref="D90:D112" si="17">D174*0.2931</f>
        <v>7627.0482000000011</v>
      </c>
      <c r="E90" s="237">
        <f t="shared" ref="E90:E112" si="18">D90-F90</f>
        <v>6067.170000000001</v>
      </c>
      <c r="F90" s="75">
        <f t="shared" ref="F90:F112" si="19">F174*0.2931</f>
        <v>1559.8782000000001</v>
      </c>
      <c r="G90" s="92">
        <f t="shared" si="12"/>
        <v>9.2999999999999992E-3</v>
      </c>
      <c r="H90" s="93">
        <f t="shared" si="12"/>
        <v>3.4954391384051333</v>
      </c>
      <c r="I90" s="247">
        <f t="shared" si="13"/>
        <v>18.333333333333332</v>
      </c>
      <c r="J90" s="247">
        <f t="shared" si="13"/>
        <v>23.944444444444439</v>
      </c>
      <c r="K90" s="247">
        <v>17.29</v>
      </c>
      <c r="L90" s="250">
        <f>L174</f>
        <v>1.12E-2</v>
      </c>
      <c r="M90" s="593">
        <f t="shared" ref="M90:M112" si="20">M174</f>
        <v>9.5999999999999992E-3</v>
      </c>
      <c r="N90" s="377">
        <f t="shared" ref="N90:N112" si="21">N174*(14.696/29.921)*(6894.8/1)</f>
        <v>101254.86534273588</v>
      </c>
      <c r="P90" s="41" t="s">
        <v>94</v>
      </c>
      <c r="Q90" s="76">
        <f t="shared" si="14"/>
        <v>4.1280000000000001</v>
      </c>
      <c r="R90" s="79">
        <f t="shared" si="14"/>
        <v>37376</v>
      </c>
      <c r="S90" s="75">
        <f t="shared" si="14"/>
        <v>16</v>
      </c>
      <c r="T90" s="76">
        <f t="shared" si="14"/>
        <v>2.851</v>
      </c>
      <c r="U90" s="79">
        <f t="shared" si="14"/>
        <v>37591</v>
      </c>
      <c r="V90" s="75">
        <f t="shared" si="14"/>
        <v>12</v>
      </c>
      <c r="W90" s="60">
        <f t="shared" si="14"/>
        <v>26.72</v>
      </c>
      <c r="X90" s="79">
        <f t="shared" si="14"/>
        <v>37457</v>
      </c>
      <c r="Y90" s="75">
        <f t="shared" si="14"/>
        <v>16</v>
      </c>
      <c r="Z90" s="60">
        <f t="shared" si="14"/>
        <v>8.83</v>
      </c>
      <c r="AA90" s="79">
        <f t="shared" si="14"/>
        <v>36897</v>
      </c>
      <c r="AB90" s="75">
        <f t="shared" si="14"/>
        <v>6</v>
      </c>
      <c r="AC90" s="92">
        <f t="shared" si="14"/>
        <v>1.89E-2</v>
      </c>
      <c r="AD90" s="79">
        <f t="shared" si="14"/>
        <v>37544</v>
      </c>
      <c r="AE90" s="75">
        <f t="shared" si="14"/>
        <v>9</v>
      </c>
      <c r="AF90" s="92">
        <f t="shared" si="14"/>
        <v>1.6999999999999999E-3</v>
      </c>
      <c r="AG90" s="79">
        <f t="shared" si="14"/>
        <v>36895</v>
      </c>
      <c r="AH90" s="75">
        <f t="shared" si="14"/>
        <v>24</v>
      </c>
      <c r="AI90" s="60">
        <f t="shared" si="14"/>
        <v>100.7</v>
      </c>
      <c r="AJ90" s="79">
        <f t="shared" si="14"/>
        <v>37544</v>
      </c>
      <c r="AK90" s="75">
        <f t="shared" si="14"/>
        <v>9</v>
      </c>
      <c r="AL90" s="60">
        <f t="shared" si="14"/>
        <v>11.97</v>
      </c>
      <c r="AM90" s="79">
        <f t="shared" si="14"/>
        <v>37566</v>
      </c>
      <c r="AN90" s="75">
        <f t="shared" si="14"/>
        <v>4</v>
      </c>
    </row>
    <row r="91" spans="1:40">
      <c r="A91" s="41" t="s">
        <v>167</v>
      </c>
      <c r="B91" s="73">
        <f t="shared" si="15"/>
        <v>1894</v>
      </c>
      <c r="C91" s="96">
        <f t="shared" si="16"/>
        <v>237</v>
      </c>
      <c r="D91" s="74">
        <f t="shared" si="17"/>
        <v>7546.1526000000003</v>
      </c>
      <c r="E91" s="237">
        <f t="shared" si="18"/>
        <v>5878.1205</v>
      </c>
      <c r="F91" s="75">
        <f t="shared" si="19"/>
        <v>1668.0321000000001</v>
      </c>
      <c r="G91" s="92">
        <f t="shared" si="12"/>
        <v>9.4000000000000004E-3</v>
      </c>
      <c r="H91" s="93">
        <f t="shared" si="12"/>
        <v>3.541132144533083</v>
      </c>
      <c r="I91" s="247">
        <f t="shared" si="13"/>
        <v>17.777777777777779</v>
      </c>
      <c r="J91" s="247">
        <f t="shared" si="13"/>
        <v>23.833333333333336</v>
      </c>
      <c r="K91" s="247">
        <v>17.37</v>
      </c>
      <c r="L91" s="250">
        <f t="shared" ref="L91:L112" si="22">L175</f>
        <v>1.14E-2</v>
      </c>
      <c r="M91" s="593">
        <f t="shared" si="20"/>
        <v>9.7000000000000003E-3</v>
      </c>
      <c r="N91" s="377">
        <f t="shared" si="21"/>
        <v>101593.51037732697</v>
      </c>
      <c r="P91" s="41" t="s">
        <v>96</v>
      </c>
      <c r="Q91" s="76">
        <f t="shared" si="14"/>
        <v>4.9669999999999996</v>
      </c>
      <c r="R91" s="79">
        <f t="shared" si="14"/>
        <v>37531</v>
      </c>
      <c r="S91" s="75">
        <f t="shared" si="14"/>
        <v>9</v>
      </c>
      <c r="T91" s="76">
        <f t="shared" si="14"/>
        <v>2.8050000000000002</v>
      </c>
      <c r="U91" s="79">
        <f t="shared" si="14"/>
        <v>37956</v>
      </c>
      <c r="V91" s="75">
        <f t="shared" si="14"/>
        <v>15</v>
      </c>
      <c r="W91" s="60">
        <f t="shared" si="14"/>
        <v>31.5</v>
      </c>
      <c r="X91" s="79">
        <f t="shared" si="14"/>
        <v>37810</v>
      </c>
      <c r="Y91" s="75">
        <f t="shared" si="14"/>
        <v>16</v>
      </c>
      <c r="Z91" s="60">
        <f t="shared" si="14"/>
        <v>10.78</v>
      </c>
      <c r="AA91" s="79">
        <f t="shared" si="14"/>
        <v>36897</v>
      </c>
      <c r="AB91" s="75">
        <f t="shared" si="14"/>
        <v>7</v>
      </c>
      <c r="AC91" s="92">
        <f t="shared" si="14"/>
        <v>1.7600000000000001E-2</v>
      </c>
      <c r="AD91" s="79">
        <f t="shared" si="14"/>
        <v>37447</v>
      </c>
      <c r="AE91" s="75">
        <f t="shared" si="14"/>
        <v>12</v>
      </c>
      <c r="AF91" s="92">
        <f t="shared" si="14"/>
        <v>1.6999999999999999E-3</v>
      </c>
      <c r="AG91" s="79">
        <f t="shared" si="14"/>
        <v>36895</v>
      </c>
      <c r="AH91" s="75">
        <f t="shared" si="14"/>
        <v>24</v>
      </c>
      <c r="AI91" s="60">
        <f t="shared" si="14"/>
        <v>83.67</v>
      </c>
      <c r="AJ91" s="79">
        <f t="shared" si="14"/>
        <v>37733</v>
      </c>
      <c r="AK91" s="75">
        <f t="shared" si="14"/>
        <v>18</v>
      </c>
      <c r="AL91" s="60">
        <f t="shared" si="14"/>
        <v>11.97</v>
      </c>
      <c r="AM91" s="79">
        <f t="shared" si="14"/>
        <v>37566</v>
      </c>
      <c r="AN91" s="75">
        <f t="shared" si="14"/>
        <v>4</v>
      </c>
    </row>
    <row r="92" spans="1:40">
      <c r="A92" s="41" t="s">
        <v>169</v>
      </c>
      <c r="B92" s="73">
        <f t="shared" si="15"/>
        <v>1890</v>
      </c>
      <c r="C92" s="96">
        <f t="shared" si="16"/>
        <v>236</v>
      </c>
      <c r="D92" s="74">
        <f t="shared" si="17"/>
        <v>7528.2735000000011</v>
      </c>
      <c r="E92" s="237">
        <f t="shared" si="18"/>
        <v>5873.4309000000012</v>
      </c>
      <c r="F92" s="75">
        <f t="shared" si="19"/>
        <v>1654.8426000000002</v>
      </c>
      <c r="G92" s="92">
        <f t="shared" si="12"/>
        <v>9.4000000000000004E-3</v>
      </c>
      <c r="H92" s="93">
        <f t="shared" si="12"/>
        <v>3.5410505644402641</v>
      </c>
      <c r="I92" s="247">
        <f t="shared" si="13"/>
        <v>17.777777777777779</v>
      </c>
      <c r="J92" s="247">
        <f t="shared" si="13"/>
        <v>23.833333333333336</v>
      </c>
      <c r="K92" s="247">
        <v>17.37</v>
      </c>
      <c r="L92" s="250">
        <f t="shared" si="22"/>
        <v>1.14E-2</v>
      </c>
      <c r="M92" s="593">
        <f t="shared" si="20"/>
        <v>9.7000000000000003E-3</v>
      </c>
      <c r="N92" s="377">
        <f t="shared" si="21"/>
        <v>101593.51037732697</v>
      </c>
      <c r="P92" s="41" t="s">
        <v>100</v>
      </c>
      <c r="Q92" s="76">
        <f t="shared" si="14"/>
        <v>5.5949999999999998</v>
      </c>
      <c r="R92" s="79">
        <f t="shared" si="14"/>
        <v>37531</v>
      </c>
      <c r="S92" s="75">
        <f t="shared" si="14"/>
        <v>9</v>
      </c>
      <c r="T92" s="76">
        <f t="shared" si="14"/>
        <v>2.8010000000000002</v>
      </c>
      <c r="U92" s="79">
        <f t="shared" si="14"/>
        <v>37956</v>
      </c>
      <c r="V92" s="75">
        <f t="shared" si="14"/>
        <v>12</v>
      </c>
      <c r="W92" s="60">
        <f t="shared" si="14"/>
        <v>32</v>
      </c>
      <c r="X92" s="79">
        <f t="shared" si="14"/>
        <v>37822</v>
      </c>
      <c r="Y92" s="75">
        <f t="shared" si="14"/>
        <v>16</v>
      </c>
      <c r="Z92" s="60">
        <f t="shared" si="14"/>
        <v>8.83</v>
      </c>
      <c r="AA92" s="79">
        <f t="shared" si="14"/>
        <v>36897</v>
      </c>
      <c r="AB92" s="75">
        <f t="shared" si="14"/>
        <v>6</v>
      </c>
      <c r="AC92" s="92">
        <f t="shared" si="14"/>
        <v>1.77E-2</v>
      </c>
      <c r="AD92" s="79">
        <f t="shared" si="14"/>
        <v>37447</v>
      </c>
      <c r="AE92" s="75">
        <f t="shared" si="14"/>
        <v>13</v>
      </c>
      <c r="AF92" s="92">
        <f t="shared" si="14"/>
        <v>1.6999999999999999E-3</v>
      </c>
      <c r="AG92" s="79">
        <f t="shared" si="14"/>
        <v>36895</v>
      </c>
      <c r="AH92" s="75">
        <f t="shared" si="14"/>
        <v>24</v>
      </c>
      <c r="AI92" s="60">
        <f t="shared" si="14"/>
        <v>77.94</v>
      </c>
      <c r="AJ92" s="79">
        <f t="shared" si="14"/>
        <v>37882</v>
      </c>
      <c r="AK92" s="75">
        <f t="shared" si="14"/>
        <v>9</v>
      </c>
      <c r="AL92" s="60">
        <f t="shared" si="14"/>
        <v>11.97</v>
      </c>
      <c r="AM92" s="79">
        <f t="shared" si="14"/>
        <v>37566</v>
      </c>
      <c r="AN92" s="75">
        <f t="shared" si="14"/>
        <v>4</v>
      </c>
    </row>
    <row r="93" spans="1:40">
      <c r="A93" s="41" t="s">
        <v>171</v>
      </c>
      <c r="B93" s="73">
        <f t="shared" si="15"/>
        <v>1694</v>
      </c>
      <c r="C93" s="96">
        <f t="shared" si="16"/>
        <v>215</v>
      </c>
      <c r="D93" s="74">
        <f t="shared" si="17"/>
        <v>6753.0240000000003</v>
      </c>
      <c r="E93" s="237">
        <f t="shared" si="18"/>
        <v>5671.7781000000004</v>
      </c>
      <c r="F93" s="75">
        <f t="shared" si="19"/>
        <v>1081.2459000000001</v>
      </c>
      <c r="G93" s="92">
        <f t="shared" si="12"/>
        <v>8.9999999999999993E-3</v>
      </c>
      <c r="H93" s="93">
        <f t="shared" si="12"/>
        <v>3.5374667365112624</v>
      </c>
      <c r="I93" s="247">
        <f t="shared" si="13"/>
        <v>17.222222222222221</v>
      </c>
      <c r="J93" s="247">
        <f t="shared" si="13"/>
        <v>23.777777777777775</v>
      </c>
      <c r="K93" s="247">
        <v>16.940000000000001</v>
      </c>
      <c r="L93" s="250">
        <f t="shared" si="22"/>
        <v>1.03E-2</v>
      </c>
      <c r="M93" s="593">
        <f t="shared" si="20"/>
        <v>9.1999999999999998E-3</v>
      </c>
      <c r="N93" s="377">
        <f t="shared" si="21"/>
        <v>101593.51037732697</v>
      </c>
      <c r="P93" s="41" t="s">
        <v>287</v>
      </c>
      <c r="Q93" s="76">
        <f t="shared" si="14"/>
        <v>5.3390000000000004</v>
      </c>
      <c r="R93" s="79">
        <f t="shared" si="14"/>
        <v>37531</v>
      </c>
      <c r="S93" s="75">
        <f t="shared" si="14"/>
        <v>9</v>
      </c>
      <c r="T93" s="76">
        <f t="shared" si="14"/>
        <v>2.8010000000000002</v>
      </c>
      <c r="U93" s="79">
        <f t="shared" si="14"/>
        <v>37956</v>
      </c>
      <c r="V93" s="75">
        <f t="shared" si="14"/>
        <v>12</v>
      </c>
      <c r="W93" s="60">
        <f t="shared" si="14"/>
        <v>31.56</v>
      </c>
      <c r="X93" s="79">
        <f t="shared" si="14"/>
        <v>37810</v>
      </c>
      <c r="Y93" s="75">
        <f t="shared" si="14"/>
        <v>16</v>
      </c>
      <c r="Z93" s="60">
        <f t="shared" si="14"/>
        <v>8.83</v>
      </c>
      <c r="AA93" s="79">
        <f t="shared" si="14"/>
        <v>36897</v>
      </c>
      <c r="AB93" s="75">
        <f t="shared" si="14"/>
        <v>6</v>
      </c>
      <c r="AC93" s="92">
        <f t="shared" si="14"/>
        <v>1.7399999999999999E-2</v>
      </c>
      <c r="AD93" s="79">
        <f t="shared" si="14"/>
        <v>37447</v>
      </c>
      <c r="AE93" s="75">
        <f t="shared" si="14"/>
        <v>12</v>
      </c>
      <c r="AF93" s="92">
        <f t="shared" si="14"/>
        <v>1.6999999999999999E-3</v>
      </c>
      <c r="AG93" s="79">
        <f t="shared" si="14"/>
        <v>36895</v>
      </c>
      <c r="AH93" s="75">
        <f t="shared" si="14"/>
        <v>24</v>
      </c>
      <c r="AI93" s="60">
        <f t="shared" si="14"/>
        <v>81.260000000000005</v>
      </c>
      <c r="AJ93" s="79">
        <f t="shared" si="14"/>
        <v>37733</v>
      </c>
      <c r="AK93" s="75">
        <f t="shared" si="14"/>
        <v>18</v>
      </c>
      <c r="AL93" s="60">
        <f t="shared" si="14"/>
        <v>11.97</v>
      </c>
      <c r="AM93" s="79">
        <f t="shared" si="14"/>
        <v>37566</v>
      </c>
      <c r="AN93" s="75">
        <f t="shared" si="14"/>
        <v>4</v>
      </c>
    </row>
    <row r="94" spans="1:40">
      <c r="A94" s="41" t="s">
        <v>172</v>
      </c>
      <c r="B94" s="73">
        <f t="shared" si="15"/>
        <v>2133</v>
      </c>
      <c r="C94" s="96">
        <f t="shared" si="16"/>
        <v>259</v>
      </c>
      <c r="D94" s="74">
        <f t="shared" si="17"/>
        <v>8185.1106000000009</v>
      </c>
      <c r="E94" s="237">
        <f t="shared" si="18"/>
        <v>6438.5277000000006</v>
      </c>
      <c r="F94" s="75">
        <f t="shared" si="19"/>
        <v>1746.5829000000001</v>
      </c>
      <c r="G94" s="92">
        <f t="shared" si="12"/>
        <v>9.1999999999999998E-3</v>
      </c>
      <c r="H94" s="93">
        <f t="shared" si="12"/>
        <v>3.4218689799331106</v>
      </c>
      <c r="I94" s="247">
        <f t="shared" si="13"/>
        <v>19.444444444444446</v>
      </c>
      <c r="J94" s="247">
        <f t="shared" si="13"/>
        <v>24.111111111111114</v>
      </c>
      <c r="K94" s="247">
        <v>17.3</v>
      </c>
      <c r="L94" s="250">
        <f t="shared" si="22"/>
        <v>1.1299999999999999E-2</v>
      </c>
      <c r="M94" s="593">
        <f t="shared" si="20"/>
        <v>9.4999999999999998E-3</v>
      </c>
      <c r="N94" s="377">
        <f t="shared" si="21"/>
        <v>101593.51037732697</v>
      </c>
      <c r="P94" s="41" t="s">
        <v>103</v>
      </c>
      <c r="Q94" s="76">
        <f t="shared" si="14"/>
        <v>3.863</v>
      </c>
      <c r="R94" s="79">
        <f t="shared" si="14"/>
        <v>38265</v>
      </c>
      <c r="S94" s="75">
        <f t="shared" si="14"/>
        <v>3</v>
      </c>
      <c r="T94" s="76">
        <f t="shared" si="14"/>
        <v>2.8010000000000002</v>
      </c>
      <c r="U94" s="79">
        <f t="shared" si="14"/>
        <v>37956</v>
      </c>
      <c r="V94" s="75">
        <f t="shared" si="14"/>
        <v>12</v>
      </c>
      <c r="W94" s="60">
        <f t="shared" si="14"/>
        <v>34.94</v>
      </c>
      <c r="X94" s="79">
        <f t="shared" si="14"/>
        <v>38162</v>
      </c>
      <c r="Y94" s="75">
        <f t="shared" si="14"/>
        <v>24</v>
      </c>
      <c r="Z94" s="60">
        <f t="shared" si="14"/>
        <v>8.83</v>
      </c>
      <c r="AA94" s="79">
        <f t="shared" si="14"/>
        <v>36897</v>
      </c>
      <c r="AB94" s="75">
        <f t="shared" si="14"/>
        <v>6</v>
      </c>
      <c r="AC94" s="92">
        <f t="shared" si="14"/>
        <v>1.9900000000000001E-2</v>
      </c>
      <c r="AD94" s="79">
        <f t="shared" si="14"/>
        <v>37470</v>
      </c>
      <c r="AE94" s="75">
        <f t="shared" si="14"/>
        <v>22</v>
      </c>
      <c r="AF94" s="92">
        <f t="shared" si="14"/>
        <v>1.6999999999999999E-3</v>
      </c>
      <c r="AG94" s="79">
        <f t="shared" si="14"/>
        <v>36895</v>
      </c>
      <c r="AH94" s="75">
        <f t="shared" si="14"/>
        <v>24</v>
      </c>
      <c r="AI94" s="60">
        <f t="shared" si="14"/>
        <v>81.12</v>
      </c>
      <c r="AJ94" s="79">
        <f t="shared" si="14"/>
        <v>37840</v>
      </c>
      <c r="AK94" s="75">
        <f t="shared" si="14"/>
        <v>21</v>
      </c>
      <c r="AL94" s="60">
        <f t="shared" si="14"/>
        <v>11.97</v>
      </c>
      <c r="AM94" s="79">
        <f t="shared" si="14"/>
        <v>37566</v>
      </c>
      <c r="AN94" s="75">
        <f t="shared" si="14"/>
        <v>4</v>
      </c>
    </row>
    <row r="95" spans="1:40">
      <c r="A95" s="41" t="s">
        <v>174</v>
      </c>
      <c r="B95" s="73">
        <f t="shared" si="15"/>
        <v>3223</v>
      </c>
      <c r="C95" s="96">
        <f t="shared" si="16"/>
        <v>353</v>
      </c>
      <c r="D95" s="74">
        <f t="shared" si="17"/>
        <v>11232.764400000002</v>
      </c>
      <c r="E95" s="237">
        <f t="shared" si="18"/>
        <v>8347.781100000002</v>
      </c>
      <c r="F95" s="75">
        <f t="shared" si="19"/>
        <v>2884.9833000000003</v>
      </c>
      <c r="G95" s="92">
        <f t="shared" si="12"/>
        <v>9.7999999999999997E-3</v>
      </c>
      <c r="H95" s="93">
        <f t="shared" si="12"/>
        <v>3.1411533557046987</v>
      </c>
      <c r="I95" s="247">
        <f t="shared" si="13"/>
        <v>25</v>
      </c>
      <c r="J95" s="247">
        <f t="shared" si="13"/>
        <v>24.944444444444446</v>
      </c>
      <c r="K95" s="247">
        <v>18.23</v>
      </c>
      <c r="L95" s="250">
        <f t="shared" si="22"/>
        <v>1.3299999999999999E-2</v>
      </c>
      <c r="M95" s="593">
        <f t="shared" si="20"/>
        <v>1.03E-2</v>
      </c>
      <c r="N95" s="377">
        <f t="shared" si="21"/>
        <v>101593.51037732697</v>
      </c>
      <c r="P95" s="41" t="s">
        <v>106</v>
      </c>
      <c r="Q95" s="76">
        <f t="shared" si="14"/>
        <v>4.4269999999999996</v>
      </c>
      <c r="R95" s="79">
        <f t="shared" si="14"/>
        <v>37533</v>
      </c>
      <c r="S95" s="75">
        <f t="shared" si="14"/>
        <v>24</v>
      </c>
      <c r="T95" s="76">
        <f t="shared" si="14"/>
        <v>2.8010000000000002</v>
      </c>
      <c r="U95" s="79">
        <f t="shared" si="14"/>
        <v>37956</v>
      </c>
      <c r="V95" s="75">
        <f t="shared" si="14"/>
        <v>12</v>
      </c>
      <c r="W95" s="60">
        <f t="shared" si="14"/>
        <v>32.56</v>
      </c>
      <c r="X95" s="79">
        <f t="shared" si="14"/>
        <v>38188</v>
      </c>
      <c r="Y95" s="75">
        <f t="shared" si="14"/>
        <v>16</v>
      </c>
      <c r="Z95" s="60">
        <f t="shared" si="14"/>
        <v>8.83</v>
      </c>
      <c r="AA95" s="79">
        <f t="shared" si="14"/>
        <v>36897</v>
      </c>
      <c r="AB95" s="75">
        <f t="shared" si="14"/>
        <v>6</v>
      </c>
      <c r="AC95" s="92">
        <f t="shared" si="14"/>
        <v>1.37E-2</v>
      </c>
      <c r="AD95" s="79">
        <f t="shared" si="14"/>
        <v>37941</v>
      </c>
      <c r="AE95" s="75">
        <f t="shared" si="14"/>
        <v>16</v>
      </c>
      <c r="AF95" s="92">
        <f t="shared" si="14"/>
        <v>1.6999999999999999E-3</v>
      </c>
      <c r="AG95" s="79">
        <f t="shared" si="14"/>
        <v>36895</v>
      </c>
      <c r="AH95" s="75">
        <f t="shared" si="14"/>
        <v>24</v>
      </c>
      <c r="AI95" s="60">
        <f t="shared" si="14"/>
        <v>68.849999999999994</v>
      </c>
      <c r="AJ95" s="79">
        <f t="shared" si="14"/>
        <v>37941</v>
      </c>
      <c r="AK95" s="75">
        <f t="shared" si="14"/>
        <v>16</v>
      </c>
      <c r="AL95" s="60">
        <f t="shared" si="14"/>
        <v>11.97</v>
      </c>
      <c r="AM95" s="79">
        <f t="shared" si="14"/>
        <v>37566</v>
      </c>
      <c r="AN95" s="75">
        <f t="shared" si="14"/>
        <v>4</v>
      </c>
    </row>
    <row r="96" spans="1:40">
      <c r="A96" s="41" t="s">
        <v>176</v>
      </c>
      <c r="B96" s="73">
        <f t="shared" si="15"/>
        <v>3145</v>
      </c>
      <c r="C96" s="96">
        <f t="shared" si="16"/>
        <v>335</v>
      </c>
      <c r="D96" s="74">
        <f t="shared" si="17"/>
        <v>10271.6895</v>
      </c>
      <c r="E96" s="237">
        <f t="shared" si="18"/>
        <v>9069.1002000000008</v>
      </c>
      <c r="F96" s="75">
        <f t="shared" si="19"/>
        <v>1202.5893000000001</v>
      </c>
      <c r="G96" s="92">
        <f t="shared" si="12"/>
        <v>9.4000000000000004E-3</v>
      </c>
      <c r="H96" s="93">
        <f t="shared" si="12"/>
        <v>2.9516349137931037</v>
      </c>
      <c r="I96" s="247">
        <f t="shared" si="13"/>
        <v>27.222222222222221</v>
      </c>
      <c r="J96" s="247">
        <f t="shared" si="13"/>
        <v>25.277777777777779</v>
      </c>
      <c r="K96" s="247">
        <v>17.78</v>
      </c>
      <c r="L96" s="250">
        <f t="shared" si="22"/>
        <v>1.09E-2</v>
      </c>
      <c r="M96" s="593">
        <f t="shared" si="20"/>
        <v>9.5999999999999992E-3</v>
      </c>
      <c r="N96" s="377">
        <f t="shared" si="21"/>
        <v>101593.51037732697</v>
      </c>
      <c r="P96" s="41" t="s">
        <v>107</v>
      </c>
      <c r="Q96" s="76">
        <f t="shared" si="14"/>
        <v>4.7759999999999998</v>
      </c>
      <c r="R96" s="79">
        <f t="shared" si="14"/>
        <v>37882</v>
      </c>
      <c r="S96" s="75">
        <f t="shared" si="14"/>
        <v>15</v>
      </c>
      <c r="T96" s="76">
        <f t="shared" si="14"/>
        <v>2.7349999999999999</v>
      </c>
      <c r="U96" s="79">
        <f t="shared" si="14"/>
        <v>37958</v>
      </c>
      <c r="V96" s="75">
        <f t="shared" si="14"/>
        <v>13</v>
      </c>
      <c r="W96" s="60">
        <f t="shared" si="14"/>
        <v>28.83</v>
      </c>
      <c r="X96" s="79">
        <f t="shared" si="14"/>
        <v>37517</v>
      </c>
      <c r="Y96" s="75">
        <f t="shared" si="14"/>
        <v>16</v>
      </c>
      <c r="Z96" s="60">
        <f t="shared" si="14"/>
        <v>8.83</v>
      </c>
      <c r="AA96" s="79">
        <f t="shared" si="14"/>
        <v>36897</v>
      </c>
      <c r="AB96" s="75">
        <f t="shared" si="14"/>
        <v>6</v>
      </c>
      <c r="AC96" s="92">
        <f t="shared" si="14"/>
        <v>1.7000000000000001E-2</v>
      </c>
      <c r="AD96" s="79">
        <f t="shared" si="14"/>
        <v>37716</v>
      </c>
      <c r="AE96" s="75">
        <f t="shared" si="14"/>
        <v>21</v>
      </c>
      <c r="AF96" s="92">
        <f t="shared" si="14"/>
        <v>1.6999999999999999E-3</v>
      </c>
      <c r="AG96" s="79">
        <f t="shared" si="14"/>
        <v>36895</v>
      </c>
      <c r="AH96" s="75">
        <f t="shared" si="14"/>
        <v>24</v>
      </c>
      <c r="AI96" s="60">
        <f t="shared" si="14"/>
        <v>85.57</v>
      </c>
      <c r="AJ96" s="79">
        <f t="shared" si="14"/>
        <v>37716</v>
      </c>
      <c r="AK96" s="75">
        <f t="shared" si="14"/>
        <v>21</v>
      </c>
      <c r="AL96" s="60">
        <f t="shared" si="14"/>
        <v>11.97</v>
      </c>
      <c r="AM96" s="79">
        <f t="shared" si="14"/>
        <v>37566</v>
      </c>
      <c r="AN96" s="75">
        <f t="shared" si="14"/>
        <v>4</v>
      </c>
    </row>
    <row r="97" spans="1:40">
      <c r="A97" s="41" t="s">
        <v>178</v>
      </c>
      <c r="B97" s="73">
        <f t="shared" si="15"/>
        <v>4526</v>
      </c>
      <c r="C97" s="96">
        <f t="shared" si="16"/>
        <v>467</v>
      </c>
      <c r="D97" s="74">
        <f t="shared" si="17"/>
        <v>14844.049500000001</v>
      </c>
      <c r="E97" s="237">
        <f t="shared" si="18"/>
        <v>11875.239600000001</v>
      </c>
      <c r="F97" s="75">
        <f t="shared" si="19"/>
        <v>2968.8099000000002</v>
      </c>
      <c r="G97" s="92">
        <f t="shared" si="12"/>
        <v>9.9000000000000008E-3</v>
      </c>
      <c r="H97" s="93">
        <f t="shared" si="12"/>
        <v>2.9729720608852395</v>
      </c>
      <c r="I97" s="247">
        <f t="shared" si="13"/>
        <v>28.888888888888886</v>
      </c>
      <c r="J97" s="247">
        <f t="shared" si="13"/>
        <v>25.555555555555554</v>
      </c>
      <c r="K97" s="247">
        <v>18.28</v>
      </c>
      <c r="L97" s="250">
        <f t="shared" si="22"/>
        <v>1.17E-2</v>
      </c>
      <c r="M97" s="593">
        <f t="shared" si="20"/>
        <v>1.01E-2</v>
      </c>
      <c r="N97" s="377">
        <f t="shared" si="21"/>
        <v>101593.51037732697</v>
      </c>
      <c r="P97" s="41" t="s">
        <v>109</v>
      </c>
      <c r="Q97" s="76">
        <f t="shared" si="14"/>
        <v>3.855</v>
      </c>
      <c r="R97" s="79">
        <f t="shared" si="14"/>
        <v>37376</v>
      </c>
      <c r="S97" s="75">
        <f t="shared" si="14"/>
        <v>16</v>
      </c>
      <c r="T97" s="76">
        <f t="shared" si="14"/>
        <v>2.8010000000000002</v>
      </c>
      <c r="U97" s="79">
        <f t="shared" si="14"/>
        <v>37956</v>
      </c>
      <c r="V97" s="75">
        <f t="shared" si="14"/>
        <v>12</v>
      </c>
      <c r="W97" s="60">
        <f t="shared" si="14"/>
        <v>25.11</v>
      </c>
      <c r="X97" s="79">
        <f t="shared" si="14"/>
        <v>37368</v>
      </c>
      <c r="Y97" s="75">
        <f t="shared" si="14"/>
        <v>15</v>
      </c>
      <c r="Z97" s="60">
        <f t="shared" si="14"/>
        <v>8.83</v>
      </c>
      <c r="AA97" s="79">
        <f t="shared" si="14"/>
        <v>36897</v>
      </c>
      <c r="AB97" s="75">
        <f t="shared" si="14"/>
        <v>6</v>
      </c>
      <c r="AC97" s="92">
        <f t="shared" si="14"/>
        <v>1.6899999999999998E-2</v>
      </c>
      <c r="AD97" s="79">
        <f t="shared" si="14"/>
        <v>37348</v>
      </c>
      <c r="AE97" s="75">
        <f t="shared" si="14"/>
        <v>5</v>
      </c>
      <c r="AF97" s="92">
        <f t="shared" si="14"/>
        <v>1.6999999999999999E-3</v>
      </c>
      <c r="AG97" s="79">
        <f t="shared" si="14"/>
        <v>36895</v>
      </c>
      <c r="AH97" s="75">
        <f t="shared" si="14"/>
        <v>24</v>
      </c>
      <c r="AI97" s="60">
        <f t="shared" si="14"/>
        <v>84.79</v>
      </c>
      <c r="AJ97" s="79">
        <f t="shared" si="14"/>
        <v>37348</v>
      </c>
      <c r="AK97" s="75">
        <f t="shared" si="14"/>
        <v>5</v>
      </c>
      <c r="AL97" s="60">
        <f t="shared" si="14"/>
        <v>11.97</v>
      </c>
      <c r="AM97" s="79">
        <f t="shared" si="14"/>
        <v>37566</v>
      </c>
      <c r="AN97" s="75">
        <f t="shared" si="14"/>
        <v>4</v>
      </c>
    </row>
    <row r="98" spans="1:40">
      <c r="A98" s="41" t="s">
        <v>181</v>
      </c>
      <c r="B98" s="73">
        <f t="shared" si="15"/>
        <v>4655</v>
      </c>
      <c r="C98" s="96">
        <f t="shared" si="16"/>
        <v>478</v>
      </c>
      <c r="D98" s="74">
        <f t="shared" si="17"/>
        <v>15392.732700000002</v>
      </c>
      <c r="E98" s="237">
        <f t="shared" si="18"/>
        <v>12041.134200000002</v>
      </c>
      <c r="F98" s="75">
        <f t="shared" si="19"/>
        <v>3351.5985000000005</v>
      </c>
      <c r="G98" s="92">
        <f t="shared" si="12"/>
        <v>1.0200000000000001E-2</v>
      </c>
      <c r="H98" s="93">
        <f t="shared" si="12"/>
        <v>2.9987790181180602</v>
      </c>
      <c r="I98" s="247">
        <f t="shared" si="13"/>
        <v>28.888888888888886</v>
      </c>
      <c r="J98" s="247">
        <f t="shared" si="13"/>
        <v>25.555555555555554</v>
      </c>
      <c r="K98" s="247">
        <v>18.600000000000001</v>
      </c>
      <c r="L98" s="250">
        <f t="shared" si="22"/>
        <v>1.2500000000000001E-2</v>
      </c>
      <c r="M98" s="593">
        <f t="shared" si="20"/>
        <v>1.0500000000000001E-2</v>
      </c>
      <c r="N98" s="377">
        <f t="shared" si="21"/>
        <v>101593.51037732697</v>
      </c>
      <c r="P98" s="41" t="s">
        <v>110</v>
      </c>
      <c r="Q98" s="76">
        <f t="shared" si="14"/>
        <v>3.7589999999999999</v>
      </c>
      <c r="R98" s="79">
        <f t="shared" si="14"/>
        <v>37891</v>
      </c>
      <c r="S98" s="75">
        <f t="shared" si="14"/>
        <v>15</v>
      </c>
      <c r="T98" s="76">
        <f t="shared" si="14"/>
        <v>2.8010000000000002</v>
      </c>
      <c r="U98" s="79">
        <f t="shared" si="14"/>
        <v>37956</v>
      </c>
      <c r="V98" s="75">
        <f t="shared" si="14"/>
        <v>12</v>
      </c>
      <c r="W98" s="60">
        <f t="shared" si="14"/>
        <v>25.11</v>
      </c>
      <c r="X98" s="79">
        <f t="shared" si="14"/>
        <v>37368</v>
      </c>
      <c r="Y98" s="75">
        <f t="shared" si="14"/>
        <v>15</v>
      </c>
      <c r="Z98" s="60">
        <f t="shared" si="14"/>
        <v>8.83</v>
      </c>
      <c r="AA98" s="79">
        <f t="shared" si="14"/>
        <v>36897</v>
      </c>
      <c r="AB98" s="75">
        <f t="shared" si="14"/>
        <v>6</v>
      </c>
      <c r="AC98" s="92">
        <f t="shared" si="14"/>
        <v>1.41E-2</v>
      </c>
      <c r="AD98" s="79">
        <f t="shared" si="14"/>
        <v>37363</v>
      </c>
      <c r="AE98" s="75">
        <f t="shared" si="14"/>
        <v>3</v>
      </c>
      <c r="AF98" s="92">
        <f t="shared" si="14"/>
        <v>1.6999999999999999E-3</v>
      </c>
      <c r="AG98" s="79">
        <f t="shared" si="14"/>
        <v>36895</v>
      </c>
      <c r="AH98" s="75">
        <f t="shared" si="14"/>
        <v>24</v>
      </c>
      <c r="AI98" s="60">
        <f t="shared" si="14"/>
        <v>71.53</v>
      </c>
      <c r="AJ98" s="79">
        <f t="shared" si="14"/>
        <v>37363</v>
      </c>
      <c r="AK98" s="75">
        <f t="shared" si="14"/>
        <v>3</v>
      </c>
      <c r="AL98" s="60">
        <f t="shared" si="14"/>
        <v>11.97</v>
      </c>
      <c r="AM98" s="79">
        <f t="shared" si="14"/>
        <v>37566</v>
      </c>
      <c r="AN98" s="75">
        <f t="shared" si="14"/>
        <v>4</v>
      </c>
    </row>
    <row r="99" spans="1:40">
      <c r="A99" s="41" t="s">
        <v>184</v>
      </c>
      <c r="B99" s="73">
        <f t="shared" si="15"/>
        <v>5456</v>
      </c>
      <c r="C99" s="96">
        <f t="shared" si="16"/>
        <v>536</v>
      </c>
      <c r="D99" s="74">
        <f t="shared" si="17"/>
        <v>17605.051500000001</v>
      </c>
      <c r="E99" s="237">
        <f t="shared" si="18"/>
        <v>12817.556100000002</v>
      </c>
      <c r="F99" s="75">
        <f t="shared" si="19"/>
        <v>4787.4954000000007</v>
      </c>
      <c r="G99" s="92">
        <f t="shared" si="12"/>
        <v>1.0699999999999999E-2</v>
      </c>
      <c r="H99" s="93">
        <f t="shared" si="12"/>
        <v>2.9380927069425904</v>
      </c>
      <c r="I99" s="247">
        <f t="shared" si="13"/>
        <v>31.111111111111111</v>
      </c>
      <c r="J99" s="247">
        <f t="shared" si="13"/>
        <v>25.888888888888882</v>
      </c>
      <c r="K99" s="247">
        <v>19.329999999999998</v>
      </c>
      <c r="L99" s="250">
        <f t="shared" si="22"/>
        <v>1.4800000000000001E-2</v>
      </c>
      <c r="M99" s="593">
        <f t="shared" si="20"/>
        <v>1.1299999999999999E-2</v>
      </c>
      <c r="N99" s="377">
        <f t="shared" si="21"/>
        <v>101593.51037732697</v>
      </c>
      <c r="P99" s="41" t="s">
        <v>111</v>
      </c>
      <c r="Q99" s="76">
        <f t="shared" si="14"/>
        <v>3.7589999999999999</v>
      </c>
      <c r="R99" s="79">
        <f t="shared" si="14"/>
        <v>37891</v>
      </c>
      <c r="S99" s="75">
        <f t="shared" si="14"/>
        <v>15</v>
      </c>
      <c r="T99" s="76">
        <f t="shared" si="14"/>
        <v>2.7349999999999999</v>
      </c>
      <c r="U99" s="79">
        <f t="shared" si="14"/>
        <v>37958</v>
      </c>
      <c r="V99" s="75">
        <f t="shared" si="14"/>
        <v>13</v>
      </c>
      <c r="W99" s="60">
        <f t="shared" si="14"/>
        <v>25.11</v>
      </c>
      <c r="X99" s="79">
        <f t="shared" si="14"/>
        <v>37368</v>
      </c>
      <c r="Y99" s="75">
        <f t="shared" si="14"/>
        <v>15</v>
      </c>
      <c r="Z99" s="60">
        <f t="shared" si="14"/>
        <v>8.83</v>
      </c>
      <c r="AA99" s="79">
        <f t="shared" si="14"/>
        <v>36897</v>
      </c>
      <c r="AB99" s="75">
        <f t="shared" si="14"/>
        <v>6</v>
      </c>
      <c r="AC99" s="92">
        <f t="shared" si="14"/>
        <v>1.5599999999999999E-2</v>
      </c>
      <c r="AD99" s="79">
        <f t="shared" si="14"/>
        <v>37713</v>
      </c>
      <c r="AE99" s="75">
        <f t="shared" si="14"/>
        <v>4</v>
      </c>
      <c r="AF99" s="92">
        <f t="shared" ref="AF99:AN99" si="23">AF183</f>
        <v>1.6999999999999999E-3</v>
      </c>
      <c r="AG99" s="79">
        <f t="shared" si="23"/>
        <v>36895</v>
      </c>
      <c r="AH99" s="75">
        <f t="shared" si="23"/>
        <v>24</v>
      </c>
      <c r="AI99" s="60">
        <f t="shared" si="23"/>
        <v>78.430000000000007</v>
      </c>
      <c r="AJ99" s="79">
        <f t="shared" si="23"/>
        <v>37713</v>
      </c>
      <c r="AK99" s="75">
        <f t="shared" si="23"/>
        <v>4</v>
      </c>
      <c r="AL99" s="60">
        <f t="shared" si="23"/>
        <v>11.97</v>
      </c>
      <c r="AM99" s="79">
        <f t="shared" si="23"/>
        <v>37566</v>
      </c>
      <c r="AN99" s="75">
        <f t="shared" si="23"/>
        <v>4</v>
      </c>
    </row>
    <row r="100" spans="1:40">
      <c r="A100" s="41" t="s">
        <v>185</v>
      </c>
      <c r="B100" s="73">
        <f t="shared" si="15"/>
        <v>5015</v>
      </c>
      <c r="C100" s="96">
        <f t="shared" si="16"/>
        <v>498</v>
      </c>
      <c r="D100" s="74">
        <f t="shared" si="17"/>
        <v>16187.619900000002</v>
      </c>
      <c r="E100" s="237">
        <f t="shared" si="18"/>
        <v>12610.920600000001</v>
      </c>
      <c r="F100" s="75">
        <f t="shared" si="19"/>
        <v>3576.6993000000002</v>
      </c>
      <c r="G100" s="92">
        <f t="shared" si="12"/>
        <v>1.0800000000000001E-2</v>
      </c>
      <c r="H100" s="93">
        <f t="shared" si="12"/>
        <v>2.9362633593324872</v>
      </c>
      <c r="I100" s="247">
        <f t="shared" si="13"/>
        <v>30.555555555555557</v>
      </c>
      <c r="J100" s="247">
        <f t="shared" si="13"/>
        <v>25.833333333333336</v>
      </c>
      <c r="K100" s="247">
        <v>19.23</v>
      </c>
      <c r="L100" s="250">
        <f t="shared" si="22"/>
        <v>1.34E-2</v>
      </c>
      <c r="M100" s="593">
        <f t="shared" si="20"/>
        <v>1.12E-2</v>
      </c>
      <c r="N100" s="377">
        <f t="shared" si="21"/>
        <v>101593.51037732697</v>
      </c>
      <c r="P100" s="42" t="s">
        <v>112</v>
      </c>
      <c r="Q100" s="76">
        <f t="shared" ref="Q100:AN108" si="24">Q184</f>
        <v>3.7589999999999999</v>
      </c>
      <c r="R100" s="79">
        <f t="shared" si="24"/>
        <v>37526</v>
      </c>
      <c r="S100" s="75">
        <f t="shared" si="24"/>
        <v>15</v>
      </c>
      <c r="T100" s="76">
        <f t="shared" si="24"/>
        <v>2.7349999999999999</v>
      </c>
      <c r="U100" s="79">
        <f t="shared" si="24"/>
        <v>37958</v>
      </c>
      <c r="V100" s="75">
        <f t="shared" si="24"/>
        <v>13</v>
      </c>
      <c r="W100" s="60">
        <f t="shared" si="24"/>
        <v>25.11</v>
      </c>
      <c r="X100" s="81">
        <f t="shared" si="24"/>
        <v>37368</v>
      </c>
      <c r="Y100" s="84">
        <f t="shared" si="24"/>
        <v>15</v>
      </c>
      <c r="Z100" s="60">
        <f t="shared" si="24"/>
        <v>8.83</v>
      </c>
      <c r="AA100" s="79">
        <f t="shared" si="24"/>
        <v>36897</v>
      </c>
      <c r="AB100" s="75">
        <f t="shared" si="24"/>
        <v>6</v>
      </c>
      <c r="AC100" s="97">
        <f t="shared" si="24"/>
        <v>1.37E-2</v>
      </c>
      <c r="AD100" s="81">
        <f t="shared" si="24"/>
        <v>37941</v>
      </c>
      <c r="AE100" s="84">
        <f t="shared" si="24"/>
        <v>16</v>
      </c>
      <c r="AF100" s="97">
        <f t="shared" si="24"/>
        <v>1.6999999999999999E-3</v>
      </c>
      <c r="AG100" s="81">
        <f t="shared" si="24"/>
        <v>36895</v>
      </c>
      <c r="AH100" s="84">
        <f t="shared" si="24"/>
        <v>24</v>
      </c>
      <c r="AI100" s="60">
        <f t="shared" si="24"/>
        <v>68.849999999999994</v>
      </c>
      <c r="AJ100" s="79">
        <f t="shared" si="24"/>
        <v>37941</v>
      </c>
      <c r="AK100" s="75">
        <f t="shared" si="24"/>
        <v>16</v>
      </c>
      <c r="AL100" s="60">
        <f t="shared" si="24"/>
        <v>11.97</v>
      </c>
      <c r="AM100" s="79">
        <f t="shared" si="24"/>
        <v>37566</v>
      </c>
      <c r="AN100" s="75">
        <f t="shared" si="24"/>
        <v>4</v>
      </c>
    </row>
    <row r="101" spans="1:40">
      <c r="A101" s="41" t="s">
        <v>189</v>
      </c>
      <c r="B101" s="73">
        <f t="shared" si="15"/>
        <v>6036</v>
      </c>
      <c r="C101" s="96">
        <f t="shared" si="16"/>
        <v>600</v>
      </c>
      <c r="D101" s="74">
        <f t="shared" si="17"/>
        <v>19620.993300000002</v>
      </c>
      <c r="E101" s="237">
        <f t="shared" si="18"/>
        <v>17135.212200000002</v>
      </c>
      <c r="F101" s="75">
        <f t="shared" si="19"/>
        <v>2485.7811000000002</v>
      </c>
      <c r="G101" s="92">
        <f t="shared" si="12"/>
        <v>1.0200000000000001E-2</v>
      </c>
      <c r="H101" s="93">
        <f t="shared" si="12"/>
        <v>2.9567500452079569</v>
      </c>
      <c r="I101" s="247">
        <f t="shared" si="13"/>
        <v>31.111111111111111</v>
      </c>
      <c r="J101" s="247">
        <f t="shared" si="13"/>
        <v>25.944444444444446</v>
      </c>
      <c r="K101" s="247">
        <v>18.64</v>
      </c>
      <c r="L101" s="250">
        <f t="shared" si="22"/>
        <v>1.15E-2</v>
      </c>
      <c r="M101" s="593">
        <f t="shared" si="20"/>
        <v>1.04E-2</v>
      </c>
      <c r="N101" s="377">
        <f t="shared" si="21"/>
        <v>101593.51037732697</v>
      </c>
      <c r="P101" s="41" t="s">
        <v>114</v>
      </c>
      <c r="Q101" s="76">
        <f t="shared" si="24"/>
        <v>5.3010000000000002</v>
      </c>
      <c r="R101" s="79">
        <f t="shared" si="24"/>
        <v>38273</v>
      </c>
      <c r="S101" s="75">
        <f t="shared" si="24"/>
        <v>9</v>
      </c>
      <c r="T101" s="76">
        <f t="shared" si="24"/>
        <v>2.6520000000000001</v>
      </c>
      <c r="U101" s="79">
        <f t="shared" si="24"/>
        <v>38076</v>
      </c>
      <c r="V101" s="75">
        <f t="shared" si="24"/>
        <v>17</v>
      </c>
      <c r="W101" s="60">
        <f t="shared" si="24"/>
        <v>25.11</v>
      </c>
      <c r="X101" s="79">
        <f t="shared" si="24"/>
        <v>37002</v>
      </c>
      <c r="Y101" s="75">
        <f t="shared" si="24"/>
        <v>16</v>
      </c>
      <c r="Z101" s="60">
        <f t="shared" si="24"/>
        <v>7.94</v>
      </c>
      <c r="AA101" s="79">
        <f t="shared" si="24"/>
        <v>37975</v>
      </c>
      <c r="AB101" s="75">
        <f t="shared" si="24"/>
        <v>11</v>
      </c>
      <c r="AC101" s="92">
        <f t="shared" si="24"/>
        <v>1.18E-2</v>
      </c>
      <c r="AD101" s="79">
        <f t="shared" si="24"/>
        <v>38083</v>
      </c>
      <c r="AE101" s="75">
        <f t="shared" si="24"/>
        <v>10</v>
      </c>
      <c r="AF101" s="92" t="str">
        <f t="shared" si="24"/>
        <v>system off gives 0.000</v>
      </c>
      <c r="AG101" s="79">
        <f t="shared" si="24"/>
        <v>0</v>
      </c>
      <c r="AH101" s="75">
        <f t="shared" si="24"/>
        <v>0</v>
      </c>
      <c r="AI101" s="60" t="str">
        <f t="shared" si="24"/>
        <v>system off gives 0.000</v>
      </c>
      <c r="AJ101" s="79">
        <f t="shared" si="24"/>
        <v>0</v>
      </c>
      <c r="AK101" s="75">
        <f t="shared" si="24"/>
        <v>0</v>
      </c>
      <c r="AL101" s="60" t="str">
        <f t="shared" si="24"/>
        <v>system off gives 0.000</v>
      </c>
      <c r="AM101" s="79">
        <f t="shared" si="24"/>
        <v>0</v>
      </c>
      <c r="AN101" s="75">
        <f t="shared" si="24"/>
        <v>0</v>
      </c>
    </row>
    <row r="102" spans="1:40">
      <c r="A102" s="41" t="s">
        <v>192</v>
      </c>
      <c r="B102" s="73">
        <f t="shared" si="15"/>
        <v>6429</v>
      </c>
      <c r="C102" s="96">
        <f t="shared" si="16"/>
        <v>635</v>
      </c>
      <c r="D102" s="74">
        <f t="shared" si="17"/>
        <v>20819.186100000003</v>
      </c>
      <c r="E102" s="237">
        <f t="shared" si="18"/>
        <v>17639.051100000004</v>
      </c>
      <c r="F102" s="75">
        <f t="shared" si="19"/>
        <v>3180.1350000000002</v>
      </c>
      <c r="G102" s="92">
        <f t="shared" si="12"/>
        <v>0.01</v>
      </c>
      <c r="H102" s="93">
        <f t="shared" si="12"/>
        <v>2.9472234003397513</v>
      </c>
      <c r="I102" s="247">
        <f t="shared" si="13"/>
        <v>31.666666666666664</v>
      </c>
      <c r="J102" s="247">
        <f t="shared" si="13"/>
        <v>26.055555555555561</v>
      </c>
      <c r="K102" s="247">
        <v>18.600000000000001</v>
      </c>
      <c r="L102" s="250">
        <f t="shared" si="22"/>
        <v>1.21E-2</v>
      </c>
      <c r="M102" s="593">
        <f t="shared" si="20"/>
        <v>1.03E-2</v>
      </c>
      <c r="N102" s="377">
        <f t="shared" si="21"/>
        <v>101593.51037732697</v>
      </c>
      <c r="P102" s="41" t="s">
        <v>119</v>
      </c>
      <c r="Q102" s="76">
        <f t="shared" si="24"/>
        <v>5.3010000000000002</v>
      </c>
      <c r="R102" s="79">
        <f t="shared" si="24"/>
        <v>38273</v>
      </c>
      <c r="S102" s="75">
        <f t="shared" si="24"/>
        <v>9</v>
      </c>
      <c r="T102" s="76">
        <f t="shared" si="24"/>
        <v>2.6520000000000001</v>
      </c>
      <c r="U102" s="79">
        <f t="shared" si="24"/>
        <v>38076</v>
      </c>
      <c r="V102" s="75">
        <f t="shared" si="24"/>
        <v>17</v>
      </c>
      <c r="W102" s="60">
        <f t="shared" si="24"/>
        <v>25.11</v>
      </c>
      <c r="X102" s="79">
        <f t="shared" si="24"/>
        <v>37002</v>
      </c>
      <c r="Y102" s="75">
        <f t="shared" si="24"/>
        <v>3</v>
      </c>
      <c r="Z102" s="60">
        <f t="shared" si="24"/>
        <v>7.94</v>
      </c>
      <c r="AA102" s="79">
        <f t="shared" si="24"/>
        <v>37975</v>
      </c>
      <c r="AB102" s="75">
        <f t="shared" si="24"/>
        <v>11</v>
      </c>
      <c r="AC102" s="92">
        <f t="shared" si="24"/>
        <v>1.1900000000000001E-2</v>
      </c>
      <c r="AD102" s="79">
        <f t="shared" si="24"/>
        <v>37092</v>
      </c>
      <c r="AE102" s="75">
        <f t="shared" si="24"/>
        <v>15</v>
      </c>
      <c r="AF102" s="92" t="str">
        <f t="shared" si="24"/>
        <v>system off gives 0.000</v>
      </c>
      <c r="AG102" s="79">
        <f t="shared" si="24"/>
        <v>0</v>
      </c>
      <c r="AH102" s="75">
        <f t="shared" si="24"/>
        <v>0</v>
      </c>
      <c r="AI102" s="60" t="str">
        <f t="shared" si="24"/>
        <v>system off gives 0.000</v>
      </c>
      <c r="AJ102" s="79">
        <f t="shared" si="24"/>
        <v>0</v>
      </c>
      <c r="AK102" s="75">
        <f t="shared" si="24"/>
        <v>0</v>
      </c>
      <c r="AL102" s="60" t="str">
        <f t="shared" si="24"/>
        <v>system off gives 0.000</v>
      </c>
      <c r="AM102" s="79">
        <f t="shared" si="24"/>
        <v>0</v>
      </c>
      <c r="AN102" s="75">
        <f t="shared" si="24"/>
        <v>0</v>
      </c>
    </row>
    <row r="103" spans="1:40">
      <c r="A103" s="41" t="s">
        <v>77</v>
      </c>
      <c r="B103" s="73">
        <f t="shared" si="15"/>
        <v>7683</v>
      </c>
      <c r="C103" s="96">
        <f t="shared" si="16"/>
        <v>754</v>
      </c>
      <c r="D103" s="74">
        <f t="shared" si="17"/>
        <v>25392.718500000003</v>
      </c>
      <c r="E103" s="237">
        <f t="shared" si="18"/>
        <v>22196.756100000002</v>
      </c>
      <c r="F103" s="75">
        <f t="shared" si="19"/>
        <v>3195.9624000000003</v>
      </c>
      <c r="G103" s="92">
        <f t="shared" si="12"/>
        <v>9.7999999999999997E-3</v>
      </c>
      <c r="H103" s="93">
        <f t="shared" si="12"/>
        <v>3.0096857295247128</v>
      </c>
      <c r="I103" s="247">
        <f t="shared" si="13"/>
        <v>32.222222222222221</v>
      </c>
      <c r="J103" s="247">
        <f t="shared" si="13"/>
        <v>26.111111111111114</v>
      </c>
      <c r="K103" s="247">
        <v>18.46</v>
      </c>
      <c r="L103" s="250">
        <f t="shared" si="22"/>
        <v>1.1900000000000001E-2</v>
      </c>
      <c r="M103" s="593">
        <f t="shared" si="20"/>
        <v>1.01E-2</v>
      </c>
      <c r="N103" s="377">
        <f t="shared" si="21"/>
        <v>101593.51037732697</v>
      </c>
      <c r="P103" s="41" t="s">
        <v>123</v>
      </c>
      <c r="Q103" s="76">
        <f t="shared" si="24"/>
        <v>4.6520000000000001</v>
      </c>
      <c r="R103" s="79">
        <f t="shared" si="24"/>
        <v>37696</v>
      </c>
      <c r="S103" s="75">
        <f t="shared" si="24"/>
        <v>10</v>
      </c>
      <c r="T103" s="76">
        <f t="shared" si="24"/>
        <v>2.3940000000000001</v>
      </c>
      <c r="U103" s="79">
        <f t="shared" si="24"/>
        <v>38082</v>
      </c>
      <c r="V103" s="75">
        <f t="shared" si="24"/>
        <v>17</v>
      </c>
      <c r="W103" s="60">
        <f t="shared" si="24"/>
        <v>15.94</v>
      </c>
      <c r="X103" s="79">
        <f t="shared" si="24"/>
        <v>38178</v>
      </c>
      <c r="Y103" s="75">
        <f t="shared" si="24"/>
        <v>16</v>
      </c>
      <c r="Z103" s="60">
        <f t="shared" si="24"/>
        <v>7.89</v>
      </c>
      <c r="AA103" s="79">
        <f t="shared" si="24"/>
        <v>37975</v>
      </c>
      <c r="AB103" s="75">
        <f t="shared" si="24"/>
        <v>12</v>
      </c>
      <c r="AC103" s="92">
        <f t="shared" si="24"/>
        <v>7.7999999999999996E-3</v>
      </c>
      <c r="AD103" s="79">
        <f t="shared" si="24"/>
        <v>38075</v>
      </c>
      <c r="AE103" s="75">
        <f t="shared" si="24"/>
        <v>10</v>
      </c>
      <c r="AF103" s="92" t="str">
        <f t="shared" si="24"/>
        <v>system off gives 0.000</v>
      </c>
      <c r="AG103" s="79">
        <f t="shared" si="24"/>
        <v>0</v>
      </c>
      <c r="AH103" s="75">
        <f t="shared" si="24"/>
        <v>0</v>
      </c>
      <c r="AI103" s="60" t="str">
        <f t="shared" si="24"/>
        <v>system off gives 0.000</v>
      </c>
      <c r="AJ103" s="79">
        <f t="shared" si="24"/>
        <v>0</v>
      </c>
      <c r="AK103" s="75">
        <f t="shared" si="24"/>
        <v>0</v>
      </c>
      <c r="AL103" s="60" t="str">
        <f t="shared" si="24"/>
        <v>system off gives 0.000</v>
      </c>
      <c r="AM103" s="79">
        <f t="shared" si="24"/>
        <v>0</v>
      </c>
      <c r="AN103" s="75">
        <f t="shared" si="24"/>
        <v>0</v>
      </c>
    </row>
    <row r="104" spans="1:40">
      <c r="A104" s="41" t="s">
        <v>196</v>
      </c>
      <c r="B104" s="73">
        <f t="shared" si="15"/>
        <v>8222</v>
      </c>
      <c r="C104" s="96">
        <f t="shared" si="16"/>
        <v>803</v>
      </c>
      <c r="D104" s="74">
        <f t="shared" si="17"/>
        <v>27721.104900000002</v>
      </c>
      <c r="E104" s="237">
        <f t="shared" si="18"/>
        <v>22533.234900000003</v>
      </c>
      <c r="F104" s="75">
        <f t="shared" si="19"/>
        <v>5187.8700000000008</v>
      </c>
      <c r="G104" s="92">
        <f t="shared" si="12"/>
        <v>9.7999999999999997E-3</v>
      </c>
      <c r="H104" s="93">
        <f t="shared" si="12"/>
        <v>3.0715905706371194</v>
      </c>
      <c r="I104" s="247">
        <f t="shared" si="13"/>
        <v>32.222222222222221</v>
      </c>
      <c r="J104" s="247">
        <f t="shared" si="13"/>
        <v>26.166666666666664</v>
      </c>
      <c r="K104" s="247">
        <v>18.760000000000002</v>
      </c>
      <c r="L104" s="250">
        <f t="shared" si="22"/>
        <v>1.44E-2</v>
      </c>
      <c r="M104" s="593">
        <f t="shared" si="20"/>
        <v>1.0500000000000001E-2</v>
      </c>
      <c r="N104" s="377">
        <f t="shared" si="21"/>
        <v>101254.86534273588</v>
      </c>
      <c r="P104" s="41" t="s">
        <v>125</v>
      </c>
      <c r="Q104" s="76">
        <f t="shared" si="24"/>
        <v>5.6779999999999999</v>
      </c>
      <c r="R104" s="79">
        <f t="shared" si="24"/>
        <v>38057</v>
      </c>
      <c r="S104" s="75">
        <f t="shared" si="24"/>
        <v>10</v>
      </c>
      <c r="T104" s="76">
        <f t="shared" si="24"/>
        <v>2.5619999999999998</v>
      </c>
      <c r="U104" s="79">
        <f t="shared" si="24"/>
        <v>38077</v>
      </c>
      <c r="V104" s="75">
        <f t="shared" si="24"/>
        <v>17</v>
      </c>
      <c r="W104" s="60">
        <f t="shared" si="24"/>
        <v>20.11</v>
      </c>
      <c r="X104" s="79">
        <f t="shared" si="24"/>
        <v>37732</v>
      </c>
      <c r="Y104" s="75">
        <f t="shared" si="24"/>
        <v>15</v>
      </c>
      <c r="Z104" s="60">
        <f t="shared" si="24"/>
        <v>7.94</v>
      </c>
      <c r="AA104" s="79">
        <f t="shared" si="24"/>
        <v>37975</v>
      </c>
      <c r="AB104" s="75">
        <f t="shared" si="24"/>
        <v>11</v>
      </c>
      <c r="AC104" s="92">
        <f t="shared" si="24"/>
        <v>1.38E-2</v>
      </c>
      <c r="AD104" s="79">
        <f t="shared" si="24"/>
        <v>38083</v>
      </c>
      <c r="AE104" s="75">
        <f t="shared" si="24"/>
        <v>10</v>
      </c>
      <c r="AF104" s="92" t="str">
        <f t="shared" si="24"/>
        <v>system off gives 0.000</v>
      </c>
      <c r="AG104" s="79">
        <f t="shared" si="24"/>
        <v>0</v>
      </c>
      <c r="AH104" s="75">
        <f t="shared" si="24"/>
        <v>0</v>
      </c>
      <c r="AI104" s="60" t="str">
        <f t="shared" si="24"/>
        <v>system off gives 0.000</v>
      </c>
      <c r="AJ104" s="79">
        <f t="shared" si="24"/>
        <v>0</v>
      </c>
      <c r="AK104" s="75">
        <f t="shared" si="24"/>
        <v>0</v>
      </c>
      <c r="AL104" s="60" t="str">
        <f t="shared" si="24"/>
        <v>system off gives 0.000</v>
      </c>
      <c r="AM104" s="79">
        <f t="shared" si="24"/>
        <v>0</v>
      </c>
      <c r="AN104" s="75">
        <f t="shared" si="24"/>
        <v>0</v>
      </c>
    </row>
    <row r="105" spans="1:40">
      <c r="A105" s="41" t="s">
        <v>199</v>
      </c>
      <c r="B105" s="73">
        <f t="shared" si="15"/>
        <v>5696</v>
      </c>
      <c r="C105" s="96">
        <f t="shared" si="16"/>
        <v>556</v>
      </c>
      <c r="D105" s="74">
        <f t="shared" si="17"/>
        <v>18244.595700000002</v>
      </c>
      <c r="E105" s="237">
        <f t="shared" si="18"/>
        <v>13600.133100000001</v>
      </c>
      <c r="F105" s="75">
        <f t="shared" si="19"/>
        <v>4644.4626000000007</v>
      </c>
      <c r="G105" s="92">
        <f t="shared" ref="G105:H112" si="25">G189</f>
        <v>1.0699999999999999E-2</v>
      </c>
      <c r="H105" s="93">
        <f t="shared" si="25"/>
        <v>2.9182014875239926</v>
      </c>
      <c r="I105" s="247">
        <f t="shared" ref="I105:J110" si="26">(I189-32)/180*100</f>
        <v>31.666666666666664</v>
      </c>
      <c r="J105" s="247">
        <f t="shared" si="26"/>
        <v>26.055555555555561</v>
      </c>
      <c r="K105" s="247">
        <v>19.350000000000001</v>
      </c>
      <c r="L105" s="250">
        <f t="shared" si="22"/>
        <v>1.46E-2</v>
      </c>
      <c r="M105" s="593">
        <f t="shared" si="20"/>
        <v>1.1299999999999999E-2</v>
      </c>
      <c r="N105" s="377">
        <f t="shared" si="21"/>
        <v>101254.86534273588</v>
      </c>
      <c r="P105" s="41" t="s">
        <v>128</v>
      </c>
      <c r="Q105" s="76">
        <f t="shared" si="24"/>
        <v>6.0309999999999997</v>
      </c>
      <c r="R105" s="79">
        <f t="shared" si="24"/>
        <v>38062</v>
      </c>
      <c r="S105" s="75">
        <f t="shared" si="24"/>
        <v>10</v>
      </c>
      <c r="T105" s="76">
        <f t="shared" si="24"/>
        <v>2.8140000000000001</v>
      </c>
      <c r="U105" s="79">
        <f t="shared" si="24"/>
        <v>38077</v>
      </c>
      <c r="V105" s="75">
        <f t="shared" si="24"/>
        <v>17</v>
      </c>
      <c r="W105" s="60">
        <f t="shared" si="24"/>
        <v>35.06</v>
      </c>
      <c r="X105" s="79">
        <f t="shared" si="24"/>
        <v>37732</v>
      </c>
      <c r="Y105" s="75">
        <f t="shared" si="24"/>
        <v>16</v>
      </c>
      <c r="Z105" s="60">
        <f t="shared" si="24"/>
        <v>7.94</v>
      </c>
      <c r="AA105" s="79">
        <f t="shared" si="24"/>
        <v>37975</v>
      </c>
      <c r="AB105" s="75">
        <f t="shared" si="24"/>
        <v>12</v>
      </c>
      <c r="AC105" s="92">
        <f t="shared" si="24"/>
        <v>1.7999999999999999E-2</v>
      </c>
      <c r="AD105" s="79">
        <f t="shared" si="24"/>
        <v>37457</v>
      </c>
      <c r="AE105" s="75">
        <f t="shared" si="24"/>
        <v>15</v>
      </c>
      <c r="AF105" s="92" t="str">
        <f t="shared" si="24"/>
        <v>system off gives 0.000</v>
      </c>
      <c r="AG105" s="79">
        <f t="shared" si="24"/>
        <v>0</v>
      </c>
      <c r="AH105" s="75">
        <f t="shared" si="24"/>
        <v>0</v>
      </c>
      <c r="AI105" s="60" t="str">
        <f t="shared" si="24"/>
        <v>system off gives 0.000</v>
      </c>
      <c r="AJ105" s="79">
        <f t="shared" si="24"/>
        <v>0</v>
      </c>
      <c r="AK105" s="75">
        <f t="shared" si="24"/>
        <v>0</v>
      </c>
      <c r="AL105" s="60" t="str">
        <f t="shared" si="24"/>
        <v>system off gives 0.000</v>
      </c>
      <c r="AM105" s="79">
        <f t="shared" si="24"/>
        <v>0</v>
      </c>
      <c r="AN105" s="75">
        <f t="shared" si="24"/>
        <v>0</v>
      </c>
    </row>
    <row r="106" spans="1:40">
      <c r="A106" s="41" t="s">
        <v>202</v>
      </c>
      <c r="B106" s="73">
        <f t="shared" si="15"/>
        <v>5531</v>
      </c>
      <c r="C106" s="96">
        <f t="shared" si="16"/>
        <v>541</v>
      </c>
      <c r="D106" s="74">
        <f t="shared" si="17"/>
        <v>17977.8747</v>
      </c>
      <c r="E106" s="237">
        <f t="shared" si="18"/>
        <v>12831.624899999999</v>
      </c>
      <c r="F106" s="75">
        <f t="shared" si="19"/>
        <v>5146.2498000000005</v>
      </c>
      <c r="G106" s="92">
        <f t="shared" si="25"/>
        <v>1.12E-2</v>
      </c>
      <c r="H106" s="93">
        <f t="shared" si="25"/>
        <v>2.9607830533596839</v>
      </c>
      <c r="I106" s="247">
        <f t="shared" si="26"/>
        <v>31.111111111111111</v>
      </c>
      <c r="J106" s="247">
        <f t="shared" si="26"/>
        <v>25.944444444444446</v>
      </c>
      <c r="K106" s="247">
        <v>19.68</v>
      </c>
      <c r="L106" s="250">
        <f t="shared" si="22"/>
        <v>1.5699999999999999E-2</v>
      </c>
      <c r="M106" s="593">
        <f t="shared" si="20"/>
        <v>1.18E-2</v>
      </c>
      <c r="N106" s="377">
        <f t="shared" si="21"/>
        <v>101254.86534273588</v>
      </c>
      <c r="P106" s="41" t="s">
        <v>130</v>
      </c>
      <c r="Q106" s="76">
        <f t="shared" si="24"/>
        <v>3.85</v>
      </c>
      <c r="R106" s="79">
        <f t="shared" si="24"/>
        <v>38273</v>
      </c>
      <c r="S106" s="75">
        <f t="shared" si="24"/>
        <v>9</v>
      </c>
      <c r="T106" s="76">
        <f t="shared" si="24"/>
        <v>2.4980000000000002</v>
      </c>
      <c r="U106" s="79">
        <f t="shared" si="24"/>
        <v>37466</v>
      </c>
      <c r="V106" s="75">
        <f t="shared" si="24"/>
        <v>12</v>
      </c>
      <c r="W106" s="60">
        <f t="shared" si="24"/>
        <v>25.06</v>
      </c>
      <c r="X106" s="79">
        <f t="shared" si="24"/>
        <v>37002</v>
      </c>
      <c r="Y106" s="75">
        <f t="shared" si="24"/>
        <v>16</v>
      </c>
      <c r="Z106" s="60">
        <f t="shared" si="24"/>
        <v>7.94</v>
      </c>
      <c r="AA106" s="79">
        <f t="shared" si="24"/>
        <v>37975</v>
      </c>
      <c r="AB106" s="75">
        <f t="shared" si="24"/>
        <v>11</v>
      </c>
      <c r="AC106" s="92">
        <f t="shared" si="24"/>
        <v>8.0999999999999996E-3</v>
      </c>
      <c r="AD106" s="79">
        <f t="shared" si="24"/>
        <v>38188</v>
      </c>
      <c r="AE106" s="75">
        <f t="shared" si="24"/>
        <v>15</v>
      </c>
      <c r="AF106" s="92" t="str">
        <f t="shared" si="24"/>
        <v>system off gives 0.000</v>
      </c>
      <c r="AG106" s="79">
        <f t="shared" si="24"/>
        <v>0</v>
      </c>
      <c r="AH106" s="75">
        <f t="shared" si="24"/>
        <v>0</v>
      </c>
      <c r="AI106" s="60" t="str">
        <f t="shared" si="24"/>
        <v>system off gives 0.000</v>
      </c>
      <c r="AJ106" s="79">
        <f t="shared" si="24"/>
        <v>0</v>
      </c>
      <c r="AK106" s="75">
        <f t="shared" si="24"/>
        <v>0</v>
      </c>
      <c r="AL106" s="60" t="str">
        <f t="shared" si="24"/>
        <v>system off gives 0.000</v>
      </c>
      <c r="AM106" s="79">
        <f t="shared" si="24"/>
        <v>0</v>
      </c>
      <c r="AN106" s="75">
        <f t="shared" si="24"/>
        <v>0</v>
      </c>
    </row>
    <row r="107" spans="1:40">
      <c r="A107" s="41" t="s">
        <v>204</v>
      </c>
      <c r="B107" s="73">
        <f t="shared" si="15"/>
        <v>4689</v>
      </c>
      <c r="C107" s="96">
        <f t="shared" si="16"/>
        <v>479</v>
      </c>
      <c r="D107" s="74">
        <f t="shared" si="17"/>
        <v>15914.450700000001</v>
      </c>
      <c r="E107" s="237">
        <f t="shared" si="18"/>
        <v>11871.136200000001</v>
      </c>
      <c r="F107" s="75">
        <f t="shared" si="19"/>
        <v>4043.3145000000004</v>
      </c>
      <c r="G107" s="92">
        <f t="shared" si="25"/>
        <v>1.11E-2</v>
      </c>
      <c r="H107" s="93">
        <f t="shared" si="25"/>
        <v>3.0794215750773994</v>
      </c>
      <c r="I107" s="247">
        <f t="shared" si="26"/>
        <v>28.333333333333332</v>
      </c>
      <c r="J107" s="247">
        <f t="shared" si="26"/>
        <v>25.5</v>
      </c>
      <c r="K107" s="247">
        <v>19.399999999999999</v>
      </c>
      <c r="L107" s="250">
        <f t="shared" si="22"/>
        <v>1.43E-2</v>
      </c>
      <c r="M107" s="593">
        <f t="shared" si="20"/>
        <v>1.1599999999999999E-2</v>
      </c>
      <c r="N107" s="377">
        <f t="shared" si="21"/>
        <v>101254.86534273588</v>
      </c>
      <c r="P107" s="41" t="s">
        <v>133</v>
      </c>
      <c r="Q107" s="76">
        <f t="shared" si="24"/>
        <v>3.4550000000000001</v>
      </c>
      <c r="R107" s="79">
        <f t="shared" si="24"/>
        <v>38107</v>
      </c>
      <c r="S107" s="75">
        <f t="shared" si="24"/>
        <v>16</v>
      </c>
      <c r="T107" s="76">
        <f t="shared" si="24"/>
        <v>2.262</v>
      </c>
      <c r="U107" s="79">
        <f t="shared" si="24"/>
        <v>41120</v>
      </c>
      <c r="V107" s="75">
        <f t="shared" si="24"/>
        <v>12</v>
      </c>
      <c r="W107" s="60">
        <f t="shared" si="24"/>
        <v>15.11</v>
      </c>
      <c r="X107" s="79">
        <f t="shared" si="24"/>
        <v>38138</v>
      </c>
      <c r="Y107" s="75">
        <f t="shared" si="24"/>
        <v>16</v>
      </c>
      <c r="Z107" s="60">
        <f t="shared" si="24"/>
        <v>7.89</v>
      </c>
      <c r="AA107" s="79">
        <f t="shared" si="24"/>
        <v>37975</v>
      </c>
      <c r="AB107" s="75">
        <f t="shared" si="24"/>
        <v>12</v>
      </c>
      <c r="AC107" s="92">
        <f t="shared" si="24"/>
        <v>6.3E-3</v>
      </c>
      <c r="AD107" s="79">
        <f t="shared" si="24"/>
        <v>38085</v>
      </c>
      <c r="AE107" s="75">
        <f t="shared" si="24"/>
        <v>8</v>
      </c>
      <c r="AF107" s="92" t="str">
        <f t="shared" si="24"/>
        <v>system off gives 0.000</v>
      </c>
      <c r="AG107" s="79">
        <f t="shared" si="24"/>
        <v>0</v>
      </c>
      <c r="AH107" s="75">
        <f t="shared" si="24"/>
        <v>0</v>
      </c>
      <c r="AI107" s="60" t="str">
        <f t="shared" si="24"/>
        <v>system off gives 0.000</v>
      </c>
      <c r="AJ107" s="79">
        <f t="shared" si="24"/>
        <v>0</v>
      </c>
      <c r="AK107" s="75">
        <f t="shared" si="24"/>
        <v>0</v>
      </c>
      <c r="AL107" s="60" t="str">
        <f t="shared" si="24"/>
        <v>system off gives 0.000</v>
      </c>
      <c r="AM107" s="79">
        <f t="shared" si="24"/>
        <v>0</v>
      </c>
      <c r="AN107" s="75">
        <f t="shared" si="24"/>
        <v>0</v>
      </c>
    </row>
    <row r="108" spans="1:40">
      <c r="A108" s="41" t="s">
        <v>205</v>
      </c>
      <c r="B108" s="73">
        <f t="shared" si="15"/>
        <v>4855</v>
      </c>
      <c r="C108" s="96">
        <f t="shared" si="16"/>
        <v>503</v>
      </c>
      <c r="D108" s="74">
        <f t="shared" si="17"/>
        <v>17120.2641</v>
      </c>
      <c r="E108" s="237">
        <f t="shared" si="18"/>
        <v>11534.071199999998</v>
      </c>
      <c r="F108" s="75">
        <f t="shared" si="19"/>
        <v>5586.1929000000009</v>
      </c>
      <c r="G108" s="92">
        <f t="shared" si="25"/>
        <v>1.1299999999999999E-2</v>
      </c>
      <c r="H108" s="93">
        <f t="shared" si="25"/>
        <v>3.1952713885778277</v>
      </c>
      <c r="I108" s="247">
        <f t="shared" si="26"/>
        <v>27.222222222222221</v>
      </c>
      <c r="J108" s="247">
        <f t="shared" si="26"/>
        <v>25.333333333333329</v>
      </c>
      <c r="K108" s="247">
        <v>19.760000000000002</v>
      </c>
      <c r="L108" s="250">
        <f t="shared" si="22"/>
        <v>1.6400000000000001E-2</v>
      </c>
      <c r="M108" s="593">
        <f t="shared" si="20"/>
        <v>1.21E-2</v>
      </c>
      <c r="N108" s="377">
        <f t="shared" si="21"/>
        <v>101593.51037732697</v>
      </c>
      <c r="P108" s="42" t="s">
        <v>136</v>
      </c>
      <c r="Q108" s="76">
        <f t="shared" si="24"/>
        <v>4.4279999999999999</v>
      </c>
      <c r="R108" s="79">
        <f t="shared" si="24"/>
        <v>38062</v>
      </c>
      <c r="S108" s="75">
        <f t="shared" si="24"/>
        <v>10</v>
      </c>
      <c r="T108" s="76">
        <f t="shared" si="24"/>
        <v>2.722</v>
      </c>
      <c r="U108" s="79">
        <f t="shared" si="24"/>
        <v>37467</v>
      </c>
      <c r="V108" s="75">
        <f t="shared" si="24"/>
        <v>12</v>
      </c>
      <c r="W108" s="60">
        <f t="shared" si="24"/>
        <v>35</v>
      </c>
      <c r="X108" s="81">
        <f t="shared" si="24"/>
        <v>38098</v>
      </c>
      <c r="Y108" s="84">
        <f t="shared" si="24"/>
        <v>15</v>
      </c>
      <c r="Z108" s="60">
        <f t="shared" si="24"/>
        <v>7.94</v>
      </c>
      <c r="AA108" s="79">
        <f t="shared" si="24"/>
        <v>37975</v>
      </c>
      <c r="AB108" s="75">
        <f t="shared" si="24"/>
        <v>12</v>
      </c>
      <c r="AC108" s="97">
        <f t="shared" si="24"/>
        <v>1.2200000000000001E-2</v>
      </c>
      <c r="AD108" s="81">
        <f t="shared" si="24"/>
        <v>38188</v>
      </c>
      <c r="AE108" s="84">
        <f t="shared" si="24"/>
        <v>15</v>
      </c>
      <c r="AF108" s="97" t="str">
        <f t="shared" si="24"/>
        <v>system off gives 0.000</v>
      </c>
      <c r="AG108" s="81">
        <f t="shared" si="24"/>
        <v>0</v>
      </c>
      <c r="AH108" s="84">
        <f t="shared" si="24"/>
        <v>0</v>
      </c>
      <c r="AI108" s="60" t="str">
        <f t="shared" si="24"/>
        <v>system off gives 0.000</v>
      </c>
      <c r="AJ108" s="79">
        <f t="shared" si="24"/>
        <v>0</v>
      </c>
      <c r="AK108" s="75">
        <f t="shared" si="24"/>
        <v>0</v>
      </c>
      <c r="AL108" s="60" t="str">
        <f t="shared" si="24"/>
        <v>system off gives 0.000</v>
      </c>
      <c r="AM108" s="79">
        <f t="shared" si="24"/>
        <v>0</v>
      </c>
      <c r="AN108" s="75">
        <f t="shared" si="24"/>
        <v>0</v>
      </c>
    </row>
    <row r="109" spans="1:40">
      <c r="A109" s="41" t="s">
        <v>206</v>
      </c>
      <c r="B109" s="73">
        <f t="shared" si="15"/>
        <v>3918</v>
      </c>
      <c r="C109" s="96">
        <f t="shared" si="16"/>
        <v>406</v>
      </c>
      <c r="D109" s="74">
        <f t="shared" si="17"/>
        <v>13445.083200000001</v>
      </c>
      <c r="E109" s="237">
        <f t="shared" si="18"/>
        <v>9302.7008999999998</v>
      </c>
      <c r="F109" s="75">
        <f t="shared" si="19"/>
        <v>4142.3823000000002</v>
      </c>
      <c r="G109" s="92">
        <f t="shared" si="25"/>
        <v>1.1299999999999999E-2</v>
      </c>
      <c r="H109" s="93">
        <f t="shared" si="25"/>
        <v>3.1094086956521743</v>
      </c>
      <c r="I109" s="247">
        <f t="shared" si="26"/>
        <v>27.222222222222221</v>
      </c>
      <c r="J109" s="247">
        <f t="shared" si="26"/>
        <v>25.333333333333329</v>
      </c>
      <c r="K109" s="247">
        <v>19.760000000000002</v>
      </c>
      <c r="L109" s="250">
        <f t="shared" si="22"/>
        <v>1.6400000000000001E-2</v>
      </c>
      <c r="M109" s="593">
        <f t="shared" si="20"/>
        <v>1.21E-2</v>
      </c>
      <c r="N109" s="377">
        <f t="shared" si="21"/>
        <v>101593.51037732697</v>
      </c>
    </row>
    <row r="110" spans="1:40">
      <c r="A110" s="41" t="s">
        <v>207</v>
      </c>
      <c r="B110" s="73">
        <f t="shared" si="15"/>
        <v>3823</v>
      </c>
      <c r="C110" s="96">
        <f t="shared" si="16"/>
        <v>399</v>
      </c>
      <c r="D110" s="74">
        <f t="shared" si="17"/>
        <v>13285.0506</v>
      </c>
      <c r="E110" s="237">
        <f t="shared" si="18"/>
        <v>8973.8427000000011</v>
      </c>
      <c r="F110" s="75">
        <f t="shared" si="19"/>
        <v>4311.2079000000003</v>
      </c>
      <c r="G110" s="92">
        <f t="shared" si="25"/>
        <v>1.14E-2</v>
      </c>
      <c r="H110" s="93">
        <f t="shared" si="25"/>
        <v>3.1466249644718145</v>
      </c>
      <c r="I110" s="247">
        <f t="shared" si="26"/>
        <v>26.666666666666668</v>
      </c>
      <c r="J110" s="247">
        <f t="shared" si="26"/>
        <v>25.222222222222225</v>
      </c>
      <c r="K110" s="247">
        <v>19.8</v>
      </c>
      <c r="L110" s="250">
        <f t="shared" si="22"/>
        <v>1.67E-2</v>
      </c>
      <c r="M110" s="593">
        <f t="shared" si="20"/>
        <v>1.2200000000000001E-2</v>
      </c>
      <c r="N110" s="377">
        <f t="shared" si="21"/>
        <v>101593.51037732697</v>
      </c>
    </row>
    <row r="111" spans="1:40">
      <c r="A111" s="41" t="s">
        <v>208</v>
      </c>
      <c r="B111" s="73">
        <f t="shared" si="15"/>
        <v>3748</v>
      </c>
      <c r="C111" s="96">
        <f t="shared" si="16"/>
        <v>394</v>
      </c>
      <c r="D111" s="74">
        <f t="shared" si="17"/>
        <v>13192.137900000002</v>
      </c>
      <c r="E111" s="237">
        <f t="shared" si="18"/>
        <v>8787.4311000000016</v>
      </c>
      <c r="F111" s="75">
        <f t="shared" si="19"/>
        <v>4404.7068000000008</v>
      </c>
      <c r="G111" s="92">
        <f t="shared" si="25"/>
        <v>1.15E-2</v>
      </c>
      <c r="H111" s="93">
        <f t="shared" si="25"/>
        <v>3.1849681071945923</v>
      </c>
      <c r="I111" s="247">
        <f>(I195-32)/180*100</f>
        <v>26.111111111111114</v>
      </c>
      <c r="J111" s="247">
        <f>(J195-32)/180*100</f>
        <v>25.111111111111111</v>
      </c>
      <c r="K111" s="247">
        <v>19.84</v>
      </c>
      <c r="L111" s="250">
        <f t="shared" si="22"/>
        <v>1.6899999999999998E-2</v>
      </c>
      <c r="M111" s="593">
        <f t="shared" si="20"/>
        <v>1.23E-2</v>
      </c>
      <c r="N111" s="377">
        <f t="shared" si="21"/>
        <v>101593.51037732697</v>
      </c>
    </row>
    <row r="112" spans="1:40">
      <c r="A112" s="42" t="s">
        <v>209</v>
      </c>
      <c r="B112" s="80">
        <f t="shared" si="15"/>
        <v>3880</v>
      </c>
      <c r="C112" s="63">
        <f t="shared" si="16"/>
        <v>407</v>
      </c>
      <c r="D112" s="82">
        <f t="shared" si="17"/>
        <v>13754.3037</v>
      </c>
      <c r="E112" s="84">
        <f t="shared" si="18"/>
        <v>8799.7412999999997</v>
      </c>
      <c r="F112" s="84">
        <f t="shared" si="19"/>
        <v>4954.5624000000007</v>
      </c>
      <c r="G112" s="97">
        <f t="shared" si="25"/>
        <v>1.17E-2</v>
      </c>
      <c r="H112" s="98">
        <f t="shared" si="25"/>
        <v>3.2083750174947516</v>
      </c>
      <c r="I112" s="251">
        <f>(I196-32)/180*100</f>
        <v>26.111111111111114</v>
      </c>
      <c r="J112" s="251">
        <f>(J196-32)/180*100</f>
        <v>25.111111111111111</v>
      </c>
      <c r="K112" s="251">
        <v>20.059999999999999</v>
      </c>
      <c r="L112" s="250">
        <f t="shared" si="22"/>
        <v>1.78E-2</v>
      </c>
      <c r="M112" s="593">
        <f t="shared" si="20"/>
        <v>1.26E-2</v>
      </c>
      <c r="N112" s="377">
        <f t="shared" si="21"/>
        <v>101593.51037732697</v>
      </c>
    </row>
    <row r="115" spans="1:12">
      <c r="A115" s="38"/>
      <c r="B115" s="38" t="s">
        <v>210</v>
      </c>
      <c r="C115" s="39"/>
      <c r="D115" s="39"/>
      <c r="E115" s="39"/>
      <c r="F115" s="39"/>
      <c r="G115" s="39"/>
      <c r="H115" s="39"/>
      <c r="I115" s="39"/>
      <c r="J115" s="39"/>
      <c r="K115" s="39"/>
      <c r="L115" s="40"/>
    </row>
    <row r="116" spans="1:12">
      <c r="A116" s="41"/>
      <c r="B116" s="42"/>
      <c r="C116" s="43"/>
      <c r="D116" s="43"/>
      <c r="E116" s="43"/>
      <c r="F116" s="43"/>
      <c r="G116" s="43"/>
      <c r="H116" s="43"/>
      <c r="I116" s="43"/>
      <c r="J116" s="43"/>
      <c r="K116" s="43"/>
      <c r="L116" s="44"/>
    </row>
    <row r="117" spans="1:12">
      <c r="A117" s="41"/>
      <c r="B117" s="1079" t="s">
        <v>141</v>
      </c>
      <c r="C117" s="1080"/>
      <c r="D117" s="1080"/>
      <c r="E117" s="1081"/>
      <c r="F117" s="41" t="s">
        <v>142</v>
      </c>
      <c r="G117" s="119"/>
      <c r="I117" s="48" t="s">
        <v>292</v>
      </c>
      <c r="J117" s="87"/>
      <c r="K117" s="38"/>
      <c r="L117" s="40"/>
    </row>
    <row r="118" spans="1:12">
      <c r="A118" s="41" t="s">
        <v>211</v>
      </c>
      <c r="B118" s="48" t="s">
        <v>4</v>
      </c>
      <c r="C118" s="222" t="s">
        <v>5</v>
      </c>
      <c r="D118" s="46" t="s">
        <v>82</v>
      </c>
      <c r="E118" s="46" t="s">
        <v>83</v>
      </c>
      <c r="F118" s="48" t="s">
        <v>4</v>
      </c>
      <c r="G118" s="222" t="s">
        <v>6</v>
      </c>
      <c r="H118" s="46" t="s">
        <v>7</v>
      </c>
      <c r="I118" s="48" t="s">
        <v>303</v>
      </c>
      <c r="J118" s="88" t="s">
        <v>148</v>
      </c>
      <c r="K118" s="234" t="s">
        <v>149</v>
      </c>
      <c r="L118" s="90" t="s">
        <v>150</v>
      </c>
    </row>
    <row r="119" spans="1:12">
      <c r="A119" s="42"/>
      <c r="B119" s="49" t="s">
        <v>154</v>
      </c>
      <c r="C119" s="50" t="s">
        <v>154</v>
      </c>
      <c r="D119" s="50" t="s">
        <v>154</v>
      </c>
      <c r="E119" s="50" t="s">
        <v>154</v>
      </c>
      <c r="F119" s="49" t="s">
        <v>154</v>
      </c>
      <c r="G119" s="50" t="s">
        <v>154</v>
      </c>
      <c r="H119" s="50" t="s">
        <v>154</v>
      </c>
      <c r="I119" s="49" t="s">
        <v>155</v>
      </c>
      <c r="J119" s="91"/>
      <c r="K119" s="49" t="s">
        <v>11</v>
      </c>
      <c r="L119" s="51" t="s">
        <v>11</v>
      </c>
    </row>
    <row r="120" spans="1:12">
      <c r="A120" s="99" t="s">
        <v>212</v>
      </c>
      <c r="B120" s="74">
        <f>(C120+D120+E120)</f>
        <v>3975.1666666666665</v>
      </c>
      <c r="C120" s="237">
        <f>C204/24-D120</f>
        <v>3119.6666666666665</v>
      </c>
      <c r="D120" s="75">
        <f>D204/24</f>
        <v>389.08333333333331</v>
      </c>
      <c r="E120" s="115">
        <f>E204/24</f>
        <v>466.41666666666669</v>
      </c>
      <c r="F120" s="74">
        <f>F204*0.2931/24</f>
        <v>13732.907400000002</v>
      </c>
      <c r="G120" s="237">
        <f>F120-H120</f>
        <v>9925.0254750000022</v>
      </c>
      <c r="H120" s="75">
        <f>H204*0.2931/24</f>
        <v>3807.8819250000001</v>
      </c>
      <c r="I120" s="92">
        <f>I204</f>
        <v>1.0999999999999999E-2</v>
      </c>
      <c r="J120" s="93">
        <f>J204</f>
        <v>3.9139030708941935</v>
      </c>
      <c r="K120" s="252">
        <f>(K204-32)/180*100</f>
        <v>16.833333333333332</v>
      </c>
      <c r="L120" s="253">
        <f>(L204-32)/180*100</f>
        <v>24.944444444444446</v>
      </c>
    </row>
    <row r="121" spans="1:12">
      <c r="A121" s="100" t="s">
        <v>213</v>
      </c>
      <c r="B121" s="82">
        <f>(C121+D121+E121)</f>
        <v>5204.083333333333</v>
      </c>
      <c r="C121" s="84">
        <f>C205/24-D121</f>
        <v>4263.416666666667</v>
      </c>
      <c r="D121" s="84">
        <f>D205/24</f>
        <v>426.33333333333331</v>
      </c>
      <c r="E121" s="254">
        <f>E205/24</f>
        <v>514.33333333333337</v>
      </c>
      <c r="F121" s="82">
        <f>F205*0.2931/24</f>
        <v>13837.385337500002</v>
      </c>
      <c r="G121" s="84">
        <f>F121-H121</f>
        <v>9981.0930625000019</v>
      </c>
      <c r="H121" s="84">
        <f>H205*0.2931/24</f>
        <v>3856.2922750000002</v>
      </c>
      <c r="I121" s="97">
        <f>I205</f>
        <v>1.15E-2</v>
      </c>
      <c r="J121" s="98">
        <f>J205</f>
        <v>2.9505592702169627</v>
      </c>
      <c r="K121" s="255">
        <f>(K205-32)/180*100</f>
        <v>29.5</v>
      </c>
      <c r="L121" s="256">
        <f>(L205-32)/180*100</f>
        <v>25</v>
      </c>
    </row>
    <row r="124" spans="1:12">
      <c r="A124" s="38"/>
      <c r="B124" s="38" t="s">
        <v>214</v>
      </c>
      <c r="C124" s="39"/>
      <c r="D124" s="39"/>
      <c r="E124" s="39"/>
      <c r="F124" s="39"/>
      <c r="G124" s="39"/>
      <c r="H124" s="39"/>
      <c r="I124" s="39"/>
      <c r="J124" s="39"/>
      <c r="K124" s="39"/>
      <c r="L124" s="40"/>
    </row>
    <row r="125" spans="1:12">
      <c r="A125" s="41"/>
      <c r="B125" s="42"/>
      <c r="C125" s="43"/>
      <c r="D125" s="43"/>
      <c r="E125" s="43"/>
      <c r="F125" s="43"/>
      <c r="G125" s="43"/>
      <c r="H125" s="43"/>
      <c r="I125" s="43"/>
      <c r="J125" s="43"/>
      <c r="K125" s="43"/>
      <c r="L125" s="44"/>
    </row>
    <row r="126" spans="1:12">
      <c r="A126" s="41"/>
      <c r="B126" s="1079" t="s">
        <v>141</v>
      </c>
      <c r="C126" s="1080"/>
      <c r="D126" s="1080"/>
      <c r="E126" s="1081"/>
      <c r="F126" s="41" t="s">
        <v>142</v>
      </c>
      <c r="G126" s="119"/>
      <c r="I126" s="48" t="s">
        <v>292</v>
      </c>
      <c r="J126" s="87"/>
      <c r="K126" s="38"/>
      <c r="L126" s="40"/>
    </row>
    <row r="127" spans="1:12">
      <c r="A127" s="41" t="s">
        <v>211</v>
      </c>
      <c r="B127" s="48" t="s">
        <v>4</v>
      </c>
      <c r="C127" s="222" t="s">
        <v>5</v>
      </c>
      <c r="D127" s="46" t="s">
        <v>82</v>
      </c>
      <c r="E127" s="46" t="s">
        <v>83</v>
      </c>
      <c r="F127" s="48" t="s">
        <v>4</v>
      </c>
      <c r="G127" s="222" t="s">
        <v>6</v>
      </c>
      <c r="H127" s="46" t="s">
        <v>7</v>
      </c>
      <c r="I127" s="48" t="s">
        <v>303</v>
      </c>
      <c r="J127" s="88" t="s">
        <v>148</v>
      </c>
      <c r="K127" s="234" t="s">
        <v>149</v>
      </c>
      <c r="L127" s="90" t="s">
        <v>150</v>
      </c>
    </row>
    <row r="128" spans="1:12">
      <c r="A128" s="42"/>
      <c r="B128" s="49" t="s">
        <v>154</v>
      </c>
      <c r="C128" s="50" t="s">
        <v>154</v>
      </c>
      <c r="D128" s="50" t="s">
        <v>154</v>
      </c>
      <c r="E128" s="50" t="s">
        <v>154</v>
      </c>
      <c r="F128" s="49" t="s">
        <v>154</v>
      </c>
      <c r="G128" s="50" t="s">
        <v>154</v>
      </c>
      <c r="H128" s="50" t="s">
        <v>154</v>
      </c>
      <c r="I128" s="49" t="s">
        <v>155</v>
      </c>
      <c r="J128" s="91"/>
      <c r="K128" s="49" t="s">
        <v>11</v>
      </c>
      <c r="L128" s="51" t="s">
        <v>11</v>
      </c>
    </row>
    <row r="129" spans="1:40">
      <c r="A129" s="99" t="s">
        <v>212</v>
      </c>
      <c r="B129" s="74">
        <f>(C129+D129+E129)</f>
        <v>3061.7916666666665</v>
      </c>
      <c r="C129" s="237">
        <f>C213/24-D129</f>
        <v>2389.9166666666665</v>
      </c>
      <c r="D129" s="75">
        <f>D213/24</f>
        <v>311.125</v>
      </c>
      <c r="E129" s="115">
        <f>E213/24</f>
        <v>360.75</v>
      </c>
      <c r="F129" s="74">
        <f>F213*0.2931/24</f>
        <v>9721.3942500000012</v>
      </c>
      <c r="G129" s="237">
        <f>F129-H129</f>
        <v>9721.3942500000012</v>
      </c>
      <c r="H129" s="75">
        <f>H213*0.2931/24</f>
        <v>0</v>
      </c>
      <c r="I129" s="92">
        <f>I213</f>
        <v>7.1000000000000004E-3</v>
      </c>
      <c r="J129" s="93">
        <f>J213</f>
        <v>3.5991278364828387</v>
      </c>
      <c r="K129" s="252">
        <f>(K213-32)/180*100</f>
        <v>16.833333333333332</v>
      </c>
      <c r="L129" s="253">
        <f>(L213-32)/180*100</f>
        <v>24.666666666666671</v>
      </c>
    </row>
    <row r="130" spans="1:40">
      <c r="A130" s="100" t="s">
        <v>213</v>
      </c>
      <c r="B130" s="82">
        <f>(C130+D130+E130)</f>
        <v>3978.0833333333335</v>
      </c>
      <c r="C130" s="84">
        <f>C214/24-D130</f>
        <v>3242.9583333333335</v>
      </c>
      <c r="D130" s="84">
        <f>D214/24</f>
        <v>339.625</v>
      </c>
      <c r="E130" s="254">
        <f>E214/24</f>
        <v>395.5</v>
      </c>
      <c r="F130" s="82">
        <f>F214*0.2931/24</f>
        <v>9760.6940750000012</v>
      </c>
      <c r="G130" s="84">
        <f>F130-H130</f>
        <v>9760.6696500000016</v>
      </c>
      <c r="H130" s="84">
        <f>H214*0.2931/24</f>
        <v>2.4425000000000002E-2</v>
      </c>
      <c r="I130" s="97">
        <f>I214</f>
        <v>7.7999999999999996E-3</v>
      </c>
      <c r="J130" s="98">
        <f>J214</f>
        <v>2.7244848665999863</v>
      </c>
      <c r="K130" s="255">
        <f>(K214-32)/180*100</f>
        <v>29.5</v>
      </c>
      <c r="L130" s="256">
        <f>(L214-32)/180*100</f>
        <v>24.944444444444446</v>
      </c>
    </row>
    <row r="137" spans="1:40">
      <c r="A137" t="s">
        <v>215</v>
      </c>
    </row>
    <row r="138" spans="1:40">
      <c r="A138" s="70" t="s">
        <v>368</v>
      </c>
    </row>
    <row r="139" spans="1:40">
      <c r="K139" s="70" t="s">
        <v>216</v>
      </c>
    </row>
    <row r="140" spans="1:40">
      <c r="A140" s="257"/>
      <c r="B140" s="257"/>
      <c r="C140" s="258"/>
      <c r="D140" s="258" t="s">
        <v>78</v>
      </c>
      <c r="E140" s="258"/>
      <c r="F140" s="258"/>
      <c r="G140" s="258"/>
      <c r="H140" s="258"/>
      <c r="I140" s="257" t="s">
        <v>79</v>
      </c>
      <c r="J140" s="258"/>
      <c r="K140" s="258"/>
      <c r="L140" s="258"/>
      <c r="M140" s="257" t="s">
        <v>288</v>
      </c>
      <c r="N140" s="259"/>
      <c r="O140" s="260"/>
      <c r="P140" s="257"/>
      <c r="Q140" s="261" t="s">
        <v>289</v>
      </c>
      <c r="R140" s="262"/>
      <c r="S140" s="262"/>
      <c r="T140" s="262"/>
      <c r="U140" s="262"/>
      <c r="V140" s="262"/>
      <c r="W140" s="258"/>
      <c r="X140" s="258"/>
      <c r="Y140" s="258"/>
      <c r="Z140" s="258"/>
      <c r="AA140" s="258"/>
      <c r="AB140" s="259"/>
      <c r="AC140" s="257"/>
      <c r="AD140" s="258" t="s">
        <v>290</v>
      </c>
      <c r="AE140" s="258"/>
      <c r="AF140" s="258"/>
      <c r="AG140" s="258"/>
      <c r="AH140" s="259"/>
      <c r="AI140" s="263"/>
      <c r="AJ140" s="263"/>
      <c r="AK140" s="263"/>
      <c r="AL140" s="263"/>
      <c r="AM140" s="263"/>
      <c r="AN140" s="263"/>
    </row>
    <row r="141" spans="1:40">
      <c r="A141" s="264"/>
      <c r="B141" s="265"/>
      <c r="C141" s="266"/>
      <c r="D141" s="266"/>
      <c r="E141" s="266"/>
      <c r="F141" s="266"/>
      <c r="G141" s="266"/>
      <c r="H141" s="266"/>
      <c r="I141" s="265"/>
      <c r="J141" s="266"/>
      <c r="K141" s="266"/>
      <c r="L141" s="266"/>
      <c r="M141" s="265" t="s">
        <v>291</v>
      </c>
      <c r="N141" s="267"/>
      <c r="O141" s="268"/>
      <c r="P141" s="264"/>
      <c r="Q141" s="265"/>
      <c r="R141" s="266"/>
      <c r="S141" s="266"/>
      <c r="T141" s="266"/>
      <c r="U141" s="266"/>
      <c r="V141" s="266"/>
      <c r="W141" s="266"/>
      <c r="X141" s="266"/>
      <c r="Y141" s="266"/>
      <c r="Z141" s="266"/>
      <c r="AA141" s="266"/>
      <c r="AB141" s="267"/>
      <c r="AC141" s="265"/>
      <c r="AD141" s="266"/>
      <c r="AE141" s="266"/>
      <c r="AF141" s="266"/>
      <c r="AG141" s="266"/>
      <c r="AH141" s="267"/>
      <c r="AI141" s="263"/>
      <c r="AJ141" s="263"/>
      <c r="AK141" s="263"/>
      <c r="AL141" s="263"/>
      <c r="AM141" s="263"/>
      <c r="AN141" s="263"/>
    </row>
    <row r="142" spans="1:40">
      <c r="A142" s="264"/>
      <c r="B142" s="264"/>
      <c r="C142" s="269"/>
      <c r="D142" s="269"/>
      <c r="E142" s="269"/>
      <c r="F142" s="269"/>
      <c r="G142" s="269"/>
      <c r="H142" s="269"/>
      <c r="I142" s="264"/>
      <c r="J142" s="269"/>
      <c r="K142" s="270" t="s">
        <v>292</v>
      </c>
      <c r="L142" s="270" t="s">
        <v>292</v>
      </c>
      <c r="M142" s="264"/>
      <c r="N142" s="271" t="s">
        <v>293</v>
      </c>
      <c r="O142" s="272"/>
      <c r="P142" s="264"/>
      <c r="Q142" s="257"/>
      <c r="R142" s="258"/>
      <c r="S142" s="259"/>
      <c r="T142" s="269"/>
      <c r="U142" s="269"/>
      <c r="V142" s="269"/>
      <c r="W142" s="269"/>
      <c r="X142" s="269"/>
      <c r="Y142" s="269"/>
      <c r="Z142" s="269"/>
      <c r="AA142" s="269"/>
      <c r="AB142" s="273"/>
      <c r="AC142" s="263"/>
      <c r="AD142" s="263" t="s">
        <v>294</v>
      </c>
      <c r="AE142" s="263"/>
      <c r="AF142" s="263"/>
      <c r="AG142" s="263"/>
      <c r="AH142" s="259"/>
      <c r="AI142" s="263"/>
      <c r="AJ142" s="263"/>
      <c r="AK142" s="263"/>
      <c r="AL142" s="263"/>
      <c r="AM142" s="263"/>
      <c r="AN142" s="263"/>
    </row>
    <row r="143" spans="1:40">
      <c r="A143" s="264"/>
      <c r="B143" s="264" t="s">
        <v>295</v>
      </c>
      <c r="C143" s="269"/>
      <c r="D143" s="263"/>
      <c r="E143" s="263"/>
      <c r="F143" s="264" t="s">
        <v>296</v>
      </c>
      <c r="G143" s="269"/>
      <c r="H143" s="263"/>
      <c r="I143" s="264"/>
      <c r="J143" s="263"/>
      <c r="K143" s="274" t="s">
        <v>2</v>
      </c>
      <c r="L143" s="274" t="s">
        <v>80</v>
      </c>
      <c r="M143" s="264"/>
      <c r="N143" s="271" t="s">
        <v>2</v>
      </c>
      <c r="O143" s="272"/>
      <c r="P143" s="264"/>
      <c r="Q143" s="275" t="s">
        <v>297</v>
      </c>
      <c r="R143" s="269"/>
      <c r="S143" s="273"/>
      <c r="T143" s="269"/>
      <c r="U143" s="263"/>
      <c r="V143" s="263" t="s">
        <v>81</v>
      </c>
      <c r="W143" s="263"/>
      <c r="X143" s="263"/>
      <c r="Y143" s="263"/>
      <c r="Z143" s="263"/>
      <c r="AA143" s="263"/>
      <c r="AB143" s="273"/>
      <c r="AC143" s="263"/>
      <c r="AD143" s="263"/>
      <c r="AE143" s="273"/>
      <c r="AF143" s="263"/>
      <c r="AG143" s="263"/>
      <c r="AH143" s="273"/>
      <c r="AI143" s="263"/>
      <c r="AJ143" s="263"/>
      <c r="AK143" s="263"/>
      <c r="AL143" s="263"/>
      <c r="AM143" s="263"/>
      <c r="AN143" s="263"/>
    </row>
    <row r="144" spans="1:40">
      <c r="A144" s="264" t="s">
        <v>3</v>
      </c>
      <c r="B144" s="276" t="s">
        <v>4</v>
      </c>
      <c r="C144" s="48" t="s">
        <v>217</v>
      </c>
      <c r="D144" s="274" t="s">
        <v>82</v>
      </c>
      <c r="E144" s="274" t="s">
        <v>83</v>
      </c>
      <c r="F144" s="276" t="s">
        <v>4</v>
      </c>
      <c r="G144" s="270" t="s">
        <v>6</v>
      </c>
      <c r="H144" s="274" t="s">
        <v>7</v>
      </c>
      <c r="I144" s="276" t="s">
        <v>84</v>
      </c>
      <c r="J144" s="274" t="s">
        <v>8</v>
      </c>
      <c r="K144" s="274" t="s">
        <v>9</v>
      </c>
      <c r="L144" s="274" t="s">
        <v>2</v>
      </c>
      <c r="M144" s="276" t="s">
        <v>149</v>
      </c>
      <c r="N144" s="271" t="s">
        <v>9</v>
      </c>
      <c r="O144" s="272"/>
      <c r="P144" s="264" t="s">
        <v>3</v>
      </c>
      <c r="Q144" s="264" t="s">
        <v>85</v>
      </c>
      <c r="R144" s="263"/>
      <c r="S144" s="263"/>
      <c r="T144" s="264"/>
      <c r="U144" s="274" t="s">
        <v>6</v>
      </c>
      <c r="V144" s="263"/>
      <c r="W144" s="264"/>
      <c r="X144" s="274" t="s">
        <v>7</v>
      </c>
      <c r="Y144" s="263"/>
      <c r="Z144" s="264" t="s">
        <v>86</v>
      </c>
      <c r="AA144" s="263"/>
      <c r="AB144" s="273"/>
      <c r="AC144" s="263"/>
      <c r="AD144" s="263" t="s">
        <v>298</v>
      </c>
      <c r="AE144" s="273"/>
      <c r="AF144" s="263" t="s">
        <v>299</v>
      </c>
      <c r="AG144" s="263"/>
      <c r="AH144" s="273"/>
      <c r="AI144" s="263"/>
      <c r="AJ144" s="263"/>
      <c r="AK144" s="263"/>
      <c r="AL144" s="263"/>
      <c r="AM144" s="263"/>
      <c r="AN144" s="263"/>
    </row>
    <row r="145" spans="1:40">
      <c r="A145" s="265"/>
      <c r="B145" s="277" t="s">
        <v>10</v>
      </c>
      <c r="C145" s="278" t="s">
        <v>10</v>
      </c>
      <c r="D145" s="278" t="s">
        <v>10</v>
      </c>
      <c r="E145" s="278" t="s">
        <v>10</v>
      </c>
      <c r="F145" s="49" t="s">
        <v>219</v>
      </c>
      <c r="G145" s="49" t="s">
        <v>219</v>
      </c>
      <c r="H145" s="50" t="s">
        <v>219</v>
      </c>
      <c r="I145" s="265"/>
      <c r="J145" s="278" t="s">
        <v>220</v>
      </c>
      <c r="K145" s="278" t="s">
        <v>22</v>
      </c>
      <c r="L145" s="278" t="s">
        <v>87</v>
      </c>
      <c r="M145" s="277" t="s">
        <v>220</v>
      </c>
      <c r="N145" s="279" t="s">
        <v>22</v>
      </c>
      <c r="O145" s="280"/>
      <c r="P145" s="265"/>
      <c r="Q145" s="277" t="s">
        <v>88</v>
      </c>
      <c r="R145" s="278" t="s">
        <v>75</v>
      </c>
      <c r="S145" s="278" t="s">
        <v>76</v>
      </c>
      <c r="T145" s="411" t="s">
        <v>369</v>
      </c>
      <c r="U145" s="278" t="s">
        <v>75</v>
      </c>
      <c r="V145" s="278" t="s">
        <v>76</v>
      </c>
      <c r="W145" s="411" t="s">
        <v>369</v>
      </c>
      <c r="X145" s="278" t="s">
        <v>75</v>
      </c>
      <c r="Y145" s="278" t="s">
        <v>76</v>
      </c>
      <c r="Z145" s="411" t="s">
        <v>369</v>
      </c>
      <c r="AA145" s="278" t="s">
        <v>75</v>
      </c>
      <c r="AB145" s="279" t="s">
        <v>76</v>
      </c>
      <c r="AC145" s="277" t="s">
        <v>223</v>
      </c>
      <c r="AD145" s="278" t="s">
        <v>75</v>
      </c>
      <c r="AE145" s="279" t="s">
        <v>76</v>
      </c>
      <c r="AF145" s="278" t="s">
        <v>29</v>
      </c>
      <c r="AG145" s="278" t="s">
        <v>75</v>
      </c>
      <c r="AH145" s="279" t="s">
        <v>76</v>
      </c>
      <c r="AI145" s="263"/>
      <c r="AJ145" s="263"/>
      <c r="AK145" s="263"/>
      <c r="AL145" s="263"/>
      <c r="AM145" s="263"/>
      <c r="AN145" s="263"/>
    </row>
    <row r="146" spans="1:40">
      <c r="A146" s="264" t="s">
        <v>89</v>
      </c>
      <c r="B146" s="73"/>
      <c r="C146" s="281">
        <v>23875</v>
      </c>
      <c r="D146" s="58">
        <v>2302</v>
      </c>
      <c r="E146" s="58">
        <v>10880</v>
      </c>
      <c r="F146" s="74">
        <v>263705</v>
      </c>
      <c r="G146" s="263"/>
      <c r="H146" s="75">
        <v>73310</v>
      </c>
      <c r="I146" s="76">
        <f>(F146)*0.2931/(C146)</f>
        <v>3.2373585549738224</v>
      </c>
      <c r="J146" s="59">
        <v>75.3</v>
      </c>
      <c r="K146" s="58">
        <v>9.1999999999999998E-3</v>
      </c>
      <c r="L146" s="77">
        <v>48.28</v>
      </c>
      <c r="M146" s="224">
        <v>67.8</v>
      </c>
      <c r="N146" s="225">
        <v>1.1599999999999999E-2</v>
      </c>
      <c r="O146" s="96"/>
      <c r="P146" s="264" t="s">
        <v>89</v>
      </c>
      <c r="Q146" s="74">
        <v>11602</v>
      </c>
      <c r="R146" s="79">
        <v>37457</v>
      </c>
      <c r="S146" s="58">
        <v>15</v>
      </c>
      <c r="T146" s="74">
        <v>23205</v>
      </c>
      <c r="U146" s="79">
        <v>37457</v>
      </c>
      <c r="V146" s="58">
        <v>15</v>
      </c>
      <c r="W146" s="74">
        <v>9394</v>
      </c>
      <c r="X146" s="79">
        <v>37137</v>
      </c>
      <c r="Y146" s="58">
        <v>15</v>
      </c>
      <c r="Z146" s="73">
        <v>31455</v>
      </c>
      <c r="AA146" s="79">
        <v>37092</v>
      </c>
      <c r="AB146" s="78">
        <v>15</v>
      </c>
      <c r="AC146" s="226">
        <v>95</v>
      </c>
      <c r="AD146" s="283">
        <v>37457</v>
      </c>
      <c r="AE146" s="228">
        <v>15</v>
      </c>
      <c r="AF146" s="227">
        <v>2.2499999999999999E-2</v>
      </c>
      <c r="AG146" s="283">
        <v>37531</v>
      </c>
      <c r="AH146" s="228">
        <v>9</v>
      </c>
      <c r="AI146" s="263"/>
      <c r="AJ146" s="263"/>
      <c r="AK146" s="263"/>
      <c r="AL146" s="263"/>
      <c r="AM146" s="263"/>
      <c r="AN146" s="263"/>
    </row>
    <row r="147" spans="1:40">
      <c r="A147" s="264" t="s">
        <v>94</v>
      </c>
      <c r="B147" s="73"/>
      <c r="C147" s="96">
        <v>28504</v>
      </c>
      <c r="D147" s="58">
        <v>2687</v>
      </c>
      <c r="E147" s="58">
        <v>10880</v>
      </c>
      <c r="F147" s="73">
        <v>332351</v>
      </c>
      <c r="G147" s="263"/>
      <c r="H147" s="58">
        <v>140223</v>
      </c>
      <c r="I147" s="76">
        <f t="shared" ref="I147:I166" si="27">(F147)*0.2931/(C147)</f>
        <v>3.4174880051922543</v>
      </c>
      <c r="J147" s="59">
        <v>75.3</v>
      </c>
      <c r="K147" s="58">
        <v>1.1299999999999999E-2</v>
      </c>
      <c r="L147" s="77">
        <v>58.53</v>
      </c>
      <c r="M147" s="73"/>
      <c r="N147" s="58"/>
      <c r="O147" s="58"/>
      <c r="P147" s="264" t="s">
        <v>94</v>
      </c>
      <c r="Q147" s="73">
        <v>12595</v>
      </c>
      <c r="R147" s="79">
        <v>37457</v>
      </c>
      <c r="S147" s="58">
        <v>15</v>
      </c>
      <c r="T147" s="73">
        <v>23119</v>
      </c>
      <c r="U147" s="79">
        <v>38142</v>
      </c>
      <c r="V147" s="58">
        <v>16</v>
      </c>
      <c r="W147" s="73">
        <v>15270</v>
      </c>
      <c r="X147" s="79">
        <v>37137</v>
      </c>
      <c r="Y147" s="58">
        <v>15</v>
      </c>
      <c r="Z147" s="73">
        <v>37033</v>
      </c>
      <c r="AA147" s="79">
        <v>38233</v>
      </c>
      <c r="AB147" s="78">
        <v>16</v>
      </c>
      <c r="AC147" t="s">
        <v>316</v>
      </c>
      <c r="AF147" t="s">
        <v>317</v>
      </c>
      <c r="AH147" s="263"/>
      <c r="AI147" s="263"/>
      <c r="AJ147" s="263"/>
      <c r="AK147" s="263"/>
      <c r="AL147" s="263"/>
      <c r="AM147" s="263"/>
      <c r="AN147" s="263"/>
    </row>
    <row r="148" spans="1:40">
      <c r="A148" s="264" t="s">
        <v>96</v>
      </c>
      <c r="B148" s="73"/>
      <c r="C148" s="96">
        <v>27912</v>
      </c>
      <c r="D148" s="58">
        <v>2618</v>
      </c>
      <c r="E148" s="58">
        <v>10880</v>
      </c>
      <c r="F148" s="73">
        <v>329216</v>
      </c>
      <c r="G148" s="263"/>
      <c r="H148" s="58">
        <v>115136</v>
      </c>
      <c r="I148" s="76">
        <f t="shared" si="27"/>
        <v>3.4570510748065351</v>
      </c>
      <c r="J148" s="59">
        <v>75.900000000000006</v>
      </c>
      <c r="K148" s="58">
        <v>1.01E-2</v>
      </c>
      <c r="L148" s="77">
        <v>51.25</v>
      </c>
      <c r="M148" s="73"/>
      <c r="N148" s="58"/>
      <c r="O148" s="58"/>
      <c r="P148" s="264" t="s">
        <v>96</v>
      </c>
      <c r="Q148" s="74">
        <v>12981</v>
      </c>
      <c r="R148" s="79">
        <v>37457</v>
      </c>
      <c r="S148" s="58">
        <v>15</v>
      </c>
      <c r="T148" s="74">
        <v>31072</v>
      </c>
      <c r="U148" s="79">
        <v>37370</v>
      </c>
      <c r="V148" s="58">
        <v>16</v>
      </c>
      <c r="W148" s="73">
        <v>31503</v>
      </c>
      <c r="X148" s="79">
        <v>37531</v>
      </c>
      <c r="Y148" s="78">
        <v>9</v>
      </c>
      <c r="Z148" s="73">
        <v>53823</v>
      </c>
      <c r="AA148" s="79">
        <v>37531</v>
      </c>
      <c r="AB148" s="78">
        <v>9</v>
      </c>
      <c r="AC148" s="263"/>
      <c r="AD148" s="263"/>
      <c r="AE148" s="263"/>
      <c r="AF148" s="263"/>
      <c r="AG148" s="263"/>
      <c r="AH148" s="263"/>
      <c r="AI148" s="263"/>
      <c r="AJ148" s="263"/>
      <c r="AK148" s="263"/>
      <c r="AL148" s="263"/>
      <c r="AM148" s="263"/>
      <c r="AN148" s="263"/>
    </row>
    <row r="149" spans="1:40">
      <c r="A149" s="264" t="s">
        <v>100</v>
      </c>
      <c r="B149" s="73"/>
      <c r="C149" s="96">
        <v>28558</v>
      </c>
      <c r="D149" s="58">
        <v>2633</v>
      </c>
      <c r="E149" s="58">
        <v>10880</v>
      </c>
      <c r="F149" s="73">
        <v>344570</v>
      </c>
      <c r="G149" s="263"/>
      <c r="H149" s="58">
        <v>128508</v>
      </c>
      <c r="I149" s="76">
        <f t="shared" si="27"/>
        <v>3.5364334687303032</v>
      </c>
      <c r="J149" s="59">
        <v>75.7</v>
      </c>
      <c r="K149" s="58">
        <v>9.9000000000000008E-3</v>
      </c>
      <c r="L149" s="77">
        <v>50.65</v>
      </c>
      <c r="M149" s="73"/>
      <c r="N149" s="58"/>
      <c r="O149" s="58"/>
      <c r="P149" s="264" t="s">
        <v>100</v>
      </c>
      <c r="Q149" s="74">
        <v>13407</v>
      </c>
      <c r="R149" s="79">
        <v>37457</v>
      </c>
      <c r="S149" s="58">
        <v>15</v>
      </c>
      <c r="T149" s="74">
        <v>34490</v>
      </c>
      <c r="U149" s="79">
        <v>37421</v>
      </c>
      <c r="V149" s="58">
        <v>15</v>
      </c>
      <c r="W149" s="73">
        <v>40809</v>
      </c>
      <c r="X149" s="79">
        <v>37531</v>
      </c>
      <c r="Y149" s="78">
        <v>9</v>
      </c>
      <c r="Z149" s="73">
        <v>64572</v>
      </c>
      <c r="AA149" s="79">
        <v>37531</v>
      </c>
      <c r="AB149" s="78">
        <v>9</v>
      </c>
      <c r="AC149" s="263"/>
      <c r="AD149" s="263"/>
      <c r="AE149" s="263"/>
      <c r="AF149" s="263"/>
      <c r="AG149" s="263"/>
      <c r="AH149" s="263"/>
      <c r="AI149" s="263"/>
      <c r="AJ149" s="263"/>
      <c r="AK149" s="263"/>
      <c r="AL149" s="263"/>
      <c r="AM149" s="263"/>
      <c r="AN149" s="263"/>
    </row>
    <row r="150" spans="1:40">
      <c r="A150" s="264" t="s">
        <v>287</v>
      </c>
      <c r="B150" s="73"/>
      <c r="C150" s="96">
        <v>28385</v>
      </c>
      <c r="D150" s="58">
        <v>2640</v>
      </c>
      <c r="E150" s="58">
        <v>10880</v>
      </c>
      <c r="F150" s="96">
        <v>338530</v>
      </c>
      <c r="G150" s="263"/>
      <c r="H150" s="58">
        <v>123209</v>
      </c>
      <c r="I150" s="76">
        <f>(F150)*0.2931/(C150)</f>
        <v>3.4956189184428399</v>
      </c>
      <c r="J150" s="58">
        <v>75.7</v>
      </c>
      <c r="K150" s="58">
        <v>9.9000000000000008E-3</v>
      </c>
      <c r="L150" s="77">
        <v>50.73</v>
      </c>
      <c r="M150" s="73"/>
      <c r="N150" s="58"/>
      <c r="O150" s="58"/>
      <c r="P150" s="264" t="s">
        <v>287</v>
      </c>
      <c r="Q150" s="74">
        <v>13190</v>
      </c>
      <c r="R150" s="79">
        <v>37457</v>
      </c>
      <c r="S150" s="58">
        <v>15</v>
      </c>
      <c r="T150" s="74">
        <v>32086</v>
      </c>
      <c r="U150" s="79">
        <v>37392</v>
      </c>
      <c r="V150" s="58">
        <v>16</v>
      </c>
      <c r="W150" s="377">
        <v>36011</v>
      </c>
      <c r="X150" s="79">
        <v>37531</v>
      </c>
      <c r="Y150" s="78">
        <v>9</v>
      </c>
      <c r="Z150" s="377">
        <v>59549</v>
      </c>
      <c r="AA150" s="79">
        <v>37531</v>
      </c>
      <c r="AB150" s="78">
        <v>9</v>
      </c>
      <c r="AC150" s="263"/>
      <c r="AD150" s="263"/>
      <c r="AE150" s="263"/>
      <c r="AF150" s="263"/>
      <c r="AG150" s="263"/>
      <c r="AH150" s="263"/>
      <c r="AI150" s="263"/>
      <c r="AJ150" s="263"/>
      <c r="AK150" s="263"/>
      <c r="AL150" s="263"/>
      <c r="AM150" s="263"/>
      <c r="AN150" s="263"/>
    </row>
    <row r="151" spans="1:40">
      <c r="A151" s="264" t="s">
        <v>103</v>
      </c>
      <c r="B151" s="73"/>
      <c r="C151" s="96">
        <v>19668</v>
      </c>
      <c r="D151" s="58">
        <v>1867</v>
      </c>
      <c r="E151" s="58">
        <v>10880</v>
      </c>
      <c r="F151" s="73">
        <v>217109</v>
      </c>
      <c r="G151" s="263"/>
      <c r="H151" s="58">
        <v>54446</v>
      </c>
      <c r="I151" s="76">
        <f t="shared" si="27"/>
        <v>3.235440710799268</v>
      </c>
      <c r="J151" s="59">
        <v>79.099999999999994</v>
      </c>
      <c r="K151" s="61">
        <v>0.01</v>
      </c>
      <c r="L151" s="77">
        <v>45.55</v>
      </c>
      <c r="M151" s="73"/>
      <c r="N151" s="58"/>
      <c r="O151" s="58"/>
      <c r="P151" s="264" t="s">
        <v>103</v>
      </c>
      <c r="Q151" s="74">
        <v>11602</v>
      </c>
      <c r="R151" s="79">
        <v>37457</v>
      </c>
      <c r="S151" s="58">
        <v>15</v>
      </c>
      <c r="T151" s="74">
        <v>23205</v>
      </c>
      <c r="U151" s="79">
        <v>37457</v>
      </c>
      <c r="V151" s="58">
        <v>15</v>
      </c>
      <c r="W151" s="73">
        <v>9393</v>
      </c>
      <c r="X151" s="79">
        <v>37137</v>
      </c>
      <c r="Y151" s="58">
        <v>15</v>
      </c>
      <c r="Z151" s="73">
        <v>31454</v>
      </c>
      <c r="AA151" s="79">
        <v>37092</v>
      </c>
      <c r="AB151" s="78">
        <v>15</v>
      </c>
      <c r="AC151" s="263"/>
      <c r="AD151" s="263"/>
      <c r="AE151" s="263"/>
      <c r="AF151" s="263"/>
      <c r="AG151" s="263"/>
      <c r="AH151" s="263"/>
      <c r="AI151" s="263"/>
      <c r="AJ151" s="263"/>
      <c r="AK151" s="263"/>
      <c r="AL151" s="263"/>
      <c r="AM151" s="263"/>
      <c r="AN151" s="263"/>
    </row>
    <row r="152" spans="1:40">
      <c r="A152" s="264" t="s">
        <v>106</v>
      </c>
      <c r="B152" s="73"/>
      <c r="C152" s="96">
        <v>43136</v>
      </c>
      <c r="D152" s="58">
        <v>4181</v>
      </c>
      <c r="E152" s="58">
        <v>10880</v>
      </c>
      <c r="F152" s="73">
        <v>545390</v>
      </c>
      <c r="G152" s="263"/>
      <c r="H152" s="58">
        <v>85002</v>
      </c>
      <c r="I152" s="76">
        <f t="shared" si="27"/>
        <v>3.705809741283383</v>
      </c>
      <c r="J152" s="59">
        <v>78</v>
      </c>
      <c r="K152" s="61">
        <v>8.6999999999999994E-3</v>
      </c>
      <c r="L152" s="77">
        <v>41.49</v>
      </c>
      <c r="M152" s="73"/>
      <c r="N152" s="58"/>
      <c r="O152" s="58"/>
      <c r="P152" s="264" t="s">
        <v>106</v>
      </c>
      <c r="Q152" s="74">
        <v>12726</v>
      </c>
      <c r="R152" s="79">
        <v>37457</v>
      </c>
      <c r="S152" s="58">
        <v>15</v>
      </c>
      <c r="T152" s="74">
        <v>32065</v>
      </c>
      <c r="U152" s="79">
        <v>38101</v>
      </c>
      <c r="V152" s="58">
        <v>16</v>
      </c>
      <c r="W152" s="73">
        <v>10336</v>
      </c>
      <c r="X152" s="79">
        <v>37531</v>
      </c>
      <c r="Y152" s="78">
        <v>9</v>
      </c>
      <c r="Z152" s="73">
        <v>41019</v>
      </c>
      <c r="AA152" s="79">
        <v>37531</v>
      </c>
      <c r="AB152" s="78">
        <v>9</v>
      </c>
      <c r="AC152" s="263"/>
      <c r="AD152" s="263"/>
      <c r="AE152" s="263"/>
      <c r="AF152" s="263"/>
      <c r="AG152" s="263"/>
      <c r="AH152" s="263"/>
      <c r="AI152" s="263"/>
      <c r="AJ152" s="263"/>
      <c r="AK152" s="263"/>
      <c r="AL152" s="263"/>
      <c r="AM152" s="263"/>
      <c r="AN152" s="263"/>
    </row>
    <row r="153" spans="1:40">
      <c r="A153" s="264" t="s">
        <v>107</v>
      </c>
      <c r="B153" s="73"/>
      <c r="C153" s="96">
        <v>19996</v>
      </c>
      <c r="D153" s="58">
        <v>1865</v>
      </c>
      <c r="E153" s="58">
        <v>10880</v>
      </c>
      <c r="F153" s="73">
        <v>221853</v>
      </c>
      <c r="G153" s="263"/>
      <c r="H153" s="58">
        <v>80478</v>
      </c>
      <c r="I153" s="76">
        <f t="shared" si="27"/>
        <v>3.2519060962192441</v>
      </c>
      <c r="J153" s="59">
        <v>75.3</v>
      </c>
      <c r="K153" s="61">
        <v>0.01</v>
      </c>
      <c r="L153" s="77">
        <v>52.25</v>
      </c>
      <c r="M153" s="73"/>
      <c r="N153" s="58"/>
      <c r="O153" s="58"/>
      <c r="P153" s="264" t="s">
        <v>107</v>
      </c>
      <c r="Q153" s="74">
        <v>11677</v>
      </c>
      <c r="R153" s="79">
        <v>38248</v>
      </c>
      <c r="S153" s="58">
        <v>15</v>
      </c>
      <c r="T153" s="74">
        <v>23205</v>
      </c>
      <c r="U153" s="79">
        <v>37457</v>
      </c>
      <c r="V153" s="58">
        <v>15</v>
      </c>
      <c r="W153" s="73">
        <v>32396</v>
      </c>
      <c r="X153" s="79">
        <v>37882</v>
      </c>
      <c r="Y153" s="58">
        <v>15</v>
      </c>
      <c r="Z153" s="73">
        <v>49838</v>
      </c>
      <c r="AA153" s="79">
        <v>37882</v>
      </c>
      <c r="AB153" s="101">
        <v>15</v>
      </c>
      <c r="AC153" s="263"/>
      <c r="AD153" s="263"/>
      <c r="AE153" s="263"/>
      <c r="AF153" s="263"/>
      <c r="AG153" s="263"/>
      <c r="AH153" s="263"/>
      <c r="AI153" s="263"/>
      <c r="AJ153" s="263"/>
      <c r="AK153" s="263"/>
      <c r="AL153" s="263"/>
      <c r="AM153" s="263"/>
      <c r="AN153" s="263"/>
    </row>
    <row r="154" spans="1:40">
      <c r="A154" s="264" t="s">
        <v>109</v>
      </c>
      <c r="B154" s="73"/>
      <c r="C154" s="96">
        <v>20819</v>
      </c>
      <c r="D154" s="58">
        <v>1969</v>
      </c>
      <c r="E154" s="58">
        <v>10880</v>
      </c>
      <c r="F154" s="73">
        <v>228057</v>
      </c>
      <c r="G154" s="263"/>
      <c r="H154" s="58">
        <v>65451</v>
      </c>
      <c r="I154" s="76">
        <f>(F154)*0.2931/(C154)</f>
        <v>3.2106972813295553</v>
      </c>
      <c r="J154" s="59">
        <v>75.3</v>
      </c>
      <c r="K154" s="61">
        <v>9.4999999999999998E-3</v>
      </c>
      <c r="L154" s="77">
        <v>49.63</v>
      </c>
      <c r="M154" s="73"/>
      <c r="N154" s="58"/>
      <c r="O154" s="58"/>
      <c r="P154" s="264" t="s">
        <v>109</v>
      </c>
      <c r="Q154" s="74">
        <v>11602</v>
      </c>
      <c r="R154" s="79">
        <v>37457</v>
      </c>
      <c r="S154" s="58">
        <v>15</v>
      </c>
      <c r="T154" s="74">
        <v>23205</v>
      </c>
      <c r="U154" s="79">
        <v>37457</v>
      </c>
      <c r="V154" s="58">
        <v>15</v>
      </c>
      <c r="W154" s="73">
        <v>9391</v>
      </c>
      <c r="X154" s="79">
        <v>37867</v>
      </c>
      <c r="Y154" s="58">
        <v>15</v>
      </c>
      <c r="Z154" s="73">
        <v>31455</v>
      </c>
      <c r="AA154" s="79">
        <v>37092</v>
      </c>
      <c r="AB154" s="78">
        <v>15</v>
      </c>
      <c r="AC154" s="263"/>
      <c r="AD154" s="263"/>
      <c r="AE154" s="263"/>
      <c r="AF154" s="263"/>
      <c r="AG154" s="263"/>
      <c r="AH154" s="263"/>
      <c r="AI154" s="263"/>
      <c r="AJ154" s="263"/>
      <c r="AK154" s="263"/>
      <c r="AL154" s="263"/>
      <c r="AM154" s="263"/>
      <c r="AN154" s="263"/>
    </row>
    <row r="155" spans="1:40">
      <c r="A155" s="264" t="s">
        <v>110</v>
      </c>
      <c r="B155" s="73"/>
      <c r="C155" s="96">
        <v>22030</v>
      </c>
      <c r="D155" s="58">
        <v>2096</v>
      </c>
      <c r="E155" s="58">
        <v>10880</v>
      </c>
      <c r="F155" s="73">
        <v>241836</v>
      </c>
      <c r="G155" s="263"/>
      <c r="H155" s="58">
        <v>69157</v>
      </c>
      <c r="I155" s="76">
        <f t="shared" si="27"/>
        <v>3.2175275351793013</v>
      </c>
      <c r="J155" s="59">
        <v>75.3</v>
      </c>
      <c r="K155" s="61">
        <v>9.4000000000000004E-3</v>
      </c>
      <c r="L155" s="77">
        <v>48.97</v>
      </c>
      <c r="M155" s="73"/>
      <c r="N155" s="58"/>
      <c r="O155" s="58"/>
      <c r="P155" s="264" t="s">
        <v>110</v>
      </c>
      <c r="Q155" s="74">
        <v>11602</v>
      </c>
      <c r="R155" s="79">
        <v>37457</v>
      </c>
      <c r="S155" s="58">
        <v>15</v>
      </c>
      <c r="T155" s="74">
        <v>23205</v>
      </c>
      <c r="U155" s="79">
        <v>37457</v>
      </c>
      <c r="V155" s="58">
        <v>15</v>
      </c>
      <c r="W155" s="73">
        <v>9394</v>
      </c>
      <c r="X155" s="79">
        <v>37867</v>
      </c>
      <c r="Y155" s="58">
        <v>15</v>
      </c>
      <c r="Z155" s="73">
        <v>31455</v>
      </c>
      <c r="AA155" s="79">
        <v>37092</v>
      </c>
      <c r="AB155" s="78">
        <v>15</v>
      </c>
      <c r="AC155" s="263"/>
      <c r="AD155" s="263"/>
      <c r="AE155" s="263"/>
      <c r="AF155" s="263"/>
      <c r="AG155" s="263"/>
      <c r="AH155" s="263"/>
      <c r="AI155" s="263"/>
      <c r="AJ155" s="263"/>
      <c r="AK155" s="263"/>
      <c r="AL155" s="263"/>
      <c r="AM155" s="263"/>
      <c r="AN155" s="263"/>
    </row>
    <row r="156" spans="1:40">
      <c r="A156" s="264" t="s">
        <v>111</v>
      </c>
      <c r="B156" s="73"/>
      <c r="C156" s="96">
        <v>20931</v>
      </c>
      <c r="D156" s="58">
        <v>1980</v>
      </c>
      <c r="E156" s="58">
        <v>10880</v>
      </c>
      <c r="F156" s="73">
        <v>229339</v>
      </c>
      <c r="G156" s="263"/>
      <c r="H156" s="58">
        <v>67435</v>
      </c>
      <c r="I156" s="76">
        <f t="shared" si="27"/>
        <v>3.2114691557976212</v>
      </c>
      <c r="J156" s="59">
        <v>75.3</v>
      </c>
      <c r="K156" s="61">
        <v>9.4000000000000004E-3</v>
      </c>
      <c r="L156" s="77">
        <v>49.3</v>
      </c>
      <c r="M156" s="73"/>
      <c r="N156" s="58"/>
      <c r="O156" s="58"/>
      <c r="P156" s="264" t="s">
        <v>111</v>
      </c>
      <c r="Q156" s="74">
        <v>11602</v>
      </c>
      <c r="R156" s="79">
        <v>37457</v>
      </c>
      <c r="S156" s="58">
        <v>15</v>
      </c>
      <c r="T156" s="74">
        <v>23205</v>
      </c>
      <c r="U156" s="79">
        <v>37457</v>
      </c>
      <c r="V156" s="58">
        <v>15</v>
      </c>
      <c r="W156" s="73">
        <v>11101</v>
      </c>
      <c r="X156" s="79">
        <v>37762</v>
      </c>
      <c r="Y156" s="58">
        <v>15</v>
      </c>
      <c r="Z156" s="73">
        <v>31455</v>
      </c>
      <c r="AA156" s="79">
        <v>37092</v>
      </c>
      <c r="AB156" s="78">
        <v>15</v>
      </c>
      <c r="AC156" s="263"/>
      <c r="AD156" s="263"/>
      <c r="AE156" s="263"/>
      <c r="AF156" s="263"/>
      <c r="AG156" s="263"/>
      <c r="AH156" s="263"/>
      <c r="AI156" s="263"/>
      <c r="AJ156" s="263"/>
      <c r="AK156" s="263"/>
      <c r="AL156" s="263"/>
      <c r="AM156" s="263"/>
      <c r="AN156" s="263"/>
    </row>
    <row r="157" spans="1:40">
      <c r="A157" s="264" t="s">
        <v>112</v>
      </c>
      <c r="B157" s="73"/>
      <c r="C157" s="96">
        <v>22093</v>
      </c>
      <c r="D157" s="58">
        <v>2104</v>
      </c>
      <c r="E157" s="58">
        <v>10880</v>
      </c>
      <c r="F157" s="73">
        <v>242856</v>
      </c>
      <c r="G157" s="263"/>
      <c r="H157" s="58">
        <v>70587</v>
      </c>
      <c r="I157" s="76">
        <f>(F157)*0.2931/(C157)</f>
        <v>3.2218844701941793</v>
      </c>
      <c r="J157" s="59">
        <v>75.3</v>
      </c>
      <c r="K157" s="61">
        <v>9.2999999999999992E-3</v>
      </c>
      <c r="L157" s="77">
        <v>48.57</v>
      </c>
      <c r="M157" s="73"/>
      <c r="N157" s="58"/>
      <c r="O157" s="58"/>
      <c r="P157" s="264" t="s">
        <v>112</v>
      </c>
      <c r="Q157" s="74">
        <v>11602</v>
      </c>
      <c r="R157" s="79">
        <v>37457</v>
      </c>
      <c r="S157" s="58">
        <v>15</v>
      </c>
      <c r="T157" s="74">
        <v>23205</v>
      </c>
      <c r="U157" s="79">
        <v>37457</v>
      </c>
      <c r="V157" s="58">
        <v>15</v>
      </c>
      <c r="W157" s="73">
        <v>9391</v>
      </c>
      <c r="X157" s="79">
        <v>37867</v>
      </c>
      <c r="Y157" s="58">
        <v>15</v>
      </c>
      <c r="Z157" s="73">
        <v>31455</v>
      </c>
      <c r="AA157" s="79">
        <v>37822</v>
      </c>
      <c r="AB157" s="78">
        <v>15</v>
      </c>
      <c r="AC157" s="263"/>
      <c r="AD157" s="263"/>
      <c r="AE157" s="263"/>
      <c r="AF157" s="263"/>
      <c r="AG157" s="263"/>
      <c r="AH157" s="263"/>
      <c r="AI157" s="263"/>
      <c r="AJ157" s="263"/>
      <c r="AK157" s="263"/>
      <c r="AL157" s="263"/>
      <c r="AM157" s="263"/>
      <c r="AN157" s="263"/>
    </row>
    <row r="158" spans="1:40">
      <c r="A158" s="264" t="s">
        <v>113</v>
      </c>
      <c r="B158" s="73"/>
      <c r="C158" s="96">
        <v>20453</v>
      </c>
      <c r="D158" s="58">
        <v>1975</v>
      </c>
      <c r="E158" s="58">
        <v>2369</v>
      </c>
      <c r="F158" s="73">
        <v>225153</v>
      </c>
      <c r="G158" s="263"/>
      <c r="H158" s="58">
        <v>62594</v>
      </c>
      <c r="I158" s="76">
        <f t="shared" si="27"/>
        <v>3.2265361707329006</v>
      </c>
      <c r="J158" s="59">
        <v>69</v>
      </c>
      <c r="K158" s="412"/>
      <c r="L158" s="413"/>
      <c r="M158" s="73"/>
      <c r="N158" s="58"/>
      <c r="O158" s="58"/>
      <c r="P158" s="264" t="s">
        <v>114</v>
      </c>
      <c r="Q158" s="74">
        <v>10425</v>
      </c>
      <c r="R158" s="79">
        <v>37457</v>
      </c>
      <c r="S158" s="58">
        <v>15</v>
      </c>
      <c r="T158" s="74">
        <v>20008</v>
      </c>
      <c r="U158" s="79">
        <v>37509</v>
      </c>
      <c r="V158" s="58">
        <v>16</v>
      </c>
      <c r="W158" s="73">
        <v>7733</v>
      </c>
      <c r="X158" s="79">
        <v>37137</v>
      </c>
      <c r="Y158" s="58">
        <v>15</v>
      </c>
      <c r="Z158" s="73">
        <v>27706</v>
      </c>
      <c r="AA158" s="79">
        <v>37119</v>
      </c>
      <c r="AB158" s="101">
        <v>16</v>
      </c>
      <c r="AC158" s="263"/>
      <c r="AD158" s="263"/>
      <c r="AE158" s="263"/>
      <c r="AF158" s="263"/>
      <c r="AG158" s="263"/>
      <c r="AH158" s="263"/>
      <c r="AI158" s="263"/>
      <c r="AJ158" s="263"/>
      <c r="AK158" s="263"/>
      <c r="AL158" s="263"/>
      <c r="AM158" s="263"/>
      <c r="AN158" s="263"/>
    </row>
    <row r="159" spans="1:40">
      <c r="A159" s="264" t="s">
        <v>118</v>
      </c>
      <c r="B159" s="73"/>
      <c r="C159" s="96">
        <v>16033</v>
      </c>
      <c r="D159" s="58">
        <v>1527</v>
      </c>
      <c r="E159" s="58">
        <v>1837</v>
      </c>
      <c r="F159" s="73">
        <v>172946</v>
      </c>
      <c r="G159" s="263"/>
      <c r="H159" s="58">
        <v>48097</v>
      </c>
      <c r="I159" s="76">
        <f>(F159)*0.2931/(C159)</f>
        <v>3.1616336680596278</v>
      </c>
      <c r="J159" s="59">
        <v>77</v>
      </c>
      <c r="K159" s="58">
        <v>1.14E-2</v>
      </c>
      <c r="L159" s="77">
        <v>57.47</v>
      </c>
      <c r="M159" s="284"/>
      <c r="N159" s="285"/>
      <c r="O159" s="285"/>
      <c r="P159" s="264" t="s">
        <v>119</v>
      </c>
      <c r="Q159" s="74">
        <v>11587</v>
      </c>
      <c r="R159" s="79">
        <v>37457</v>
      </c>
      <c r="S159" s="58">
        <v>15</v>
      </c>
      <c r="T159" s="74">
        <v>22513</v>
      </c>
      <c r="U159" s="79">
        <v>37813</v>
      </c>
      <c r="V159" s="58">
        <v>15</v>
      </c>
      <c r="W159" s="73">
        <v>8723</v>
      </c>
      <c r="X159" s="79">
        <v>37896</v>
      </c>
      <c r="Y159" s="78">
        <v>9</v>
      </c>
      <c r="Z159" s="73">
        <v>31188</v>
      </c>
      <c r="AA159" s="79">
        <v>37092</v>
      </c>
      <c r="AB159" s="101">
        <v>15</v>
      </c>
      <c r="AC159" s="263"/>
      <c r="AD159" s="263"/>
      <c r="AE159" s="263"/>
      <c r="AF159" s="263"/>
      <c r="AG159" s="263"/>
      <c r="AH159" s="263"/>
      <c r="AI159" s="263"/>
      <c r="AJ159" s="263"/>
      <c r="AK159" s="263"/>
      <c r="AL159" s="263"/>
      <c r="AM159" s="263"/>
      <c r="AN159" s="263"/>
    </row>
    <row r="160" spans="1:40">
      <c r="A160" s="264" t="s">
        <v>122</v>
      </c>
      <c r="B160" s="73"/>
      <c r="C160" s="96">
        <v>31871</v>
      </c>
      <c r="D160" s="58">
        <v>3061</v>
      </c>
      <c r="E160" s="58">
        <v>4099</v>
      </c>
      <c r="F160" s="73">
        <v>388998</v>
      </c>
      <c r="G160" s="263"/>
      <c r="H160" s="58">
        <v>108196</v>
      </c>
      <c r="I160" s="76">
        <f t="shared" si="27"/>
        <v>3.5773999497976217</v>
      </c>
      <c r="J160" s="59">
        <v>77.2</v>
      </c>
      <c r="K160" s="58">
        <v>1.14E-2</v>
      </c>
      <c r="L160" s="77">
        <v>57.36</v>
      </c>
      <c r="M160" s="284"/>
      <c r="N160" s="285"/>
      <c r="O160" s="285"/>
      <c r="P160" s="264" t="s">
        <v>123</v>
      </c>
      <c r="Q160" s="74">
        <v>11014</v>
      </c>
      <c r="R160" s="79">
        <v>37457</v>
      </c>
      <c r="S160" s="58">
        <v>15</v>
      </c>
      <c r="T160" s="74">
        <v>20154</v>
      </c>
      <c r="U160" s="79">
        <v>38133</v>
      </c>
      <c r="V160" s="58">
        <v>16</v>
      </c>
      <c r="W160" s="73">
        <v>7785</v>
      </c>
      <c r="X160" s="79">
        <v>37137</v>
      </c>
      <c r="Y160" s="58">
        <v>15</v>
      </c>
      <c r="Z160" s="73">
        <v>27878</v>
      </c>
      <c r="AA160" s="79">
        <v>38191</v>
      </c>
      <c r="AB160" s="78">
        <v>16</v>
      </c>
      <c r="AC160" s="263"/>
      <c r="AD160" s="263"/>
      <c r="AE160" s="263"/>
      <c r="AF160" s="263"/>
      <c r="AG160" s="263"/>
      <c r="AH160" s="263"/>
      <c r="AI160" s="263"/>
      <c r="AJ160" s="263"/>
      <c r="AK160" s="263"/>
      <c r="AL160" s="263"/>
      <c r="AM160" s="263"/>
      <c r="AN160" s="263"/>
    </row>
    <row r="161" spans="1:41">
      <c r="A161" s="264" t="s">
        <v>123</v>
      </c>
      <c r="B161" s="73"/>
      <c r="C161" s="96">
        <v>22519</v>
      </c>
      <c r="D161" s="58">
        <v>2393</v>
      </c>
      <c r="E161" s="58">
        <v>2871</v>
      </c>
      <c r="F161" s="73">
        <v>227108</v>
      </c>
      <c r="G161" s="263"/>
      <c r="H161" s="58">
        <v>63015</v>
      </c>
      <c r="I161" s="76">
        <f>(F161)*0.2931/(C161)</f>
        <v>2.9559640658999067</v>
      </c>
      <c r="J161" s="59">
        <v>56.7</v>
      </c>
      <c r="K161" s="285"/>
      <c r="L161" s="413"/>
      <c r="M161" s="284"/>
      <c r="N161" s="285"/>
      <c r="O161" s="285"/>
      <c r="P161" s="264" t="s">
        <v>125</v>
      </c>
      <c r="Q161" s="74">
        <v>10966</v>
      </c>
      <c r="R161" s="79">
        <v>37457</v>
      </c>
      <c r="S161" s="58">
        <v>15</v>
      </c>
      <c r="T161" s="74">
        <v>20135</v>
      </c>
      <c r="U161" s="79">
        <v>37448</v>
      </c>
      <c r="V161" s="58">
        <v>16</v>
      </c>
      <c r="W161" s="73">
        <v>7760</v>
      </c>
      <c r="X161" s="79">
        <v>37137</v>
      </c>
      <c r="Y161" s="58">
        <v>15</v>
      </c>
      <c r="Z161" s="73">
        <v>27866</v>
      </c>
      <c r="AA161" s="79">
        <v>37484</v>
      </c>
      <c r="AB161" s="78">
        <v>16</v>
      </c>
      <c r="AC161" s="263"/>
      <c r="AD161" s="263"/>
      <c r="AE161" s="263"/>
      <c r="AF161" s="263"/>
      <c r="AG161" s="263"/>
      <c r="AH161" s="263"/>
      <c r="AI161" s="263"/>
      <c r="AJ161" s="263"/>
      <c r="AK161" s="263"/>
      <c r="AL161" s="263"/>
      <c r="AM161" s="263"/>
      <c r="AN161" s="263"/>
    </row>
    <row r="162" spans="1:41">
      <c r="A162" s="264" t="s">
        <v>125</v>
      </c>
      <c r="B162" s="73"/>
      <c r="C162" s="96">
        <v>21600</v>
      </c>
      <c r="D162" s="58">
        <v>2182</v>
      </c>
      <c r="E162" s="58">
        <v>2707</v>
      </c>
      <c r="F162" s="73">
        <v>226448</v>
      </c>
      <c r="G162" s="263"/>
      <c r="H162" s="58">
        <v>62813</v>
      </c>
      <c r="I162" s="76">
        <f t="shared" si="27"/>
        <v>3.072773555555556</v>
      </c>
      <c r="J162" s="59">
        <v>63</v>
      </c>
      <c r="K162" s="285"/>
      <c r="L162" s="413"/>
      <c r="M162" s="284"/>
      <c r="N162" s="285"/>
      <c r="O162" s="285"/>
      <c r="P162" s="264" t="s">
        <v>128</v>
      </c>
      <c r="Q162" s="74">
        <v>9531</v>
      </c>
      <c r="R162" s="79">
        <v>37457</v>
      </c>
      <c r="S162" s="58">
        <v>15</v>
      </c>
      <c r="T162" s="74">
        <v>19850</v>
      </c>
      <c r="U162" s="79">
        <v>37370</v>
      </c>
      <c r="V162" s="58">
        <v>16</v>
      </c>
      <c r="W162" s="73">
        <v>7663</v>
      </c>
      <c r="X162" s="79">
        <v>37137</v>
      </c>
      <c r="Y162" s="58">
        <v>15</v>
      </c>
      <c r="Z162" s="73">
        <v>27466</v>
      </c>
      <c r="AA162" s="79">
        <v>37445</v>
      </c>
      <c r="AB162" s="78">
        <v>16</v>
      </c>
      <c r="AC162" s="263"/>
      <c r="AD162" s="263"/>
      <c r="AE162" s="263"/>
      <c r="AF162" s="263"/>
      <c r="AG162" s="263"/>
      <c r="AH162" s="263"/>
      <c r="AI162" s="263"/>
      <c r="AJ162" s="263"/>
      <c r="AK162" s="263"/>
      <c r="AL162" s="263"/>
      <c r="AM162" s="263"/>
      <c r="AN162" s="263"/>
    </row>
    <row r="163" spans="1:41">
      <c r="A163" s="264" t="s">
        <v>128</v>
      </c>
      <c r="B163" s="73"/>
      <c r="C163" s="96">
        <v>18536</v>
      </c>
      <c r="D163" s="58">
        <v>1643</v>
      </c>
      <c r="E163" s="58">
        <v>1885</v>
      </c>
      <c r="F163" s="73">
        <v>223115</v>
      </c>
      <c r="G163" s="263"/>
      <c r="H163" s="58">
        <v>62032</v>
      </c>
      <c r="I163" s="76">
        <f t="shared" si="27"/>
        <v>3.5279999190763922</v>
      </c>
      <c r="J163" s="59">
        <v>81.099999999999994</v>
      </c>
      <c r="K163" s="285"/>
      <c r="L163" s="413"/>
      <c r="M163" s="284"/>
      <c r="N163" s="285"/>
      <c r="O163" s="285"/>
      <c r="P163" s="264" t="s">
        <v>130</v>
      </c>
      <c r="Q163" s="74">
        <v>8055</v>
      </c>
      <c r="R163" s="79">
        <v>37457</v>
      </c>
      <c r="S163" s="58">
        <v>15</v>
      </c>
      <c r="T163" s="74">
        <v>19575</v>
      </c>
      <c r="U163" s="79">
        <v>37370</v>
      </c>
      <c r="V163" s="58">
        <v>16</v>
      </c>
      <c r="W163" s="73">
        <v>0</v>
      </c>
      <c r="X163" s="58"/>
      <c r="Y163" s="58"/>
      <c r="Z163" s="73">
        <v>19575</v>
      </c>
      <c r="AA163" s="79">
        <v>37370</v>
      </c>
      <c r="AB163" s="58">
        <v>16</v>
      </c>
      <c r="AC163" s="263"/>
      <c r="AD163" s="263"/>
      <c r="AE163" s="263"/>
      <c r="AF163" s="263"/>
      <c r="AG163" s="263"/>
      <c r="AH163" s="263"/>
      <c r="AI163" s="263"/>
      <c r="AJ163" s="263"/>
      <c r="AK163" s="263"/>
      <c r="AL163" s="263"/>
      <c r="AM163" s="263"/>
      <c r="AN163" s="263"/>
    </row>
    <row r="164" spans="1:41">
      <c r="A164" s="264" t="s">
        <v>130</v>
      </c>
      <c r="B164" s="73"/>
      <c r="C164" s="96">
        <v>15704</v>
      </c>
      <c r="D164" s="58">
        <v>1580</v>
      </c>
      <c r="E164" s="58">
        <v>1833</v>
      </c>
      <c r="F164" s="73">
        <v>159095</v>
      </c>
      <c r="G164" s="263"/>
      <c r="H164" s="58">
        <v>207</v>
      </c>
      <c r="I164" s="76">
        <f t="shared" si="27"/>
        <v>2.969354591186959</v>
      </c>
      <c r="J164" s="59">
        <v>69</v>
      </c>
      <c r="K164" s="285"/>
      <c r="L164" s="413"/>
      <c r="M164" s="284"/>
      <c r="N164" s="285"/>
      <c r="O164" s="285"/>
      <c r="P164" s="264" t="s">
        <v>133</v>
      </c>
      <c r="Q164" s="74">
        <v>8939</v>
      </c>
      <c r="R164" s="79">
        <v>37457</v>
      </c>
      <c r="S164" s="58">
        <v>15</v>
      </c>
      <c r="T164" s="74">
        <v>19766</v>
      </c>
      <c r="U164" s="79">
        <v>37370</v>
      </c>
      <c r="V164" s="58">
        <v>16</v>
      </c>
      <c r="W164" s="73">
        <v>0</v>
      </c>
      <c r="X164" s="58"/>
      <c r="Y164" s="58"/>
      <c r="Z164" s="74">
        <v>19766</v>
      </c>
      <c r="AA164" s="79">
        <v>37370</v>
      </c>
      <c r="AB164" s="58">
        <v>16</v>
      </c>
      <c r="AC164" s="263"/>
      <c r="AD164" s="263"/>
      <c r="AE164" s="263"/>
      <c r="AF164" s="263"/>
      <c r="AG164" s="263"/>
      <c r="AH164" s="263"/>
      <c r="AI164" s="263"/>
      <c r="AJ164" s="263"/>
      <c r="AK164" s="263"/>
      <c r="AL164" s="263"/>
      <c r="AM164" s="263"/>
      <c r="AN164" s="263"/>
    </row>
    <row r="165" spans="1:41">
      <c r="A165" s="264" t="s">
        <v>133</v>
      </c>
      <c r="B165" s="73"/>
      <c r="C165" s="96">
        <v>17616</v>
      </c>
      <c r="D165" s="58">
        <v>1939</v>
      </c>
      <c r="E165" s="58">
        <v>2258</v>
      </c>
      <c r="F165" s="73">
        <v>160785</v>
      </c>
      <c r="G165" s="263"/>
      <c r="H165" s="58">
        <v>365</v>
      </c>
      <c r="I165" s="76">
        <f t="shared" si="27"/>
        <v>2.6751863930517716</v>
      </c>
      <c r="J165" s="59">
        <v>56.7</v>
      </c>
      <c r="K165" s="285"/>
      <c r="L165" s="413"/>
      <c r="M165" s="284"/>
      <c r="N165" s="285"/>
      <c r="O165" s="285"/>
      <c r="P165" s="265" t="s">
        <v>136</v>
      </c>
      <c r="Q165" s="82">
        <v>7346</v>
      </c>
      <c r="R165" s="79">
        <v>37457</v>
      </c>
      <c r="S165" s="58">
        <v>15</v>
      </c>
      <c r="T165" s="82">
        <v>19474</v>
      </c>
      <c r="U165" s="81">
        <v>37370</v>
      </c>
      <c r="V165" s="63">
        <v>16</v>
      </c>
      <c r="W165" s="80">
        <v>0</v>
      </c>
      <c r="X165" s="63"/>
      <c r="Y165" s="63"/>
      <c r="Z165" s="80">
        <v>19474</v>
      </c>
      <c r="AA165" s="81">
        <v>37370</v>
      </c>
      <c r="AB165" s="83">
        <v>16</v>
      </c>
      <c r="AC165" s="263"/>
      <c r="AD165" s="263"/>
      <c r="AE165" s="263"/>
      <c r="AF165" s="263"/>
      <c r="AG165" s="263"/>
      <c r="AH165" s="263"/>
      <c r="AI165" s="263"/>
      <c r="AJ165" s="263"/>
      <c r="AK165" s="263"/>
      <c r="AL165" s="263"/>
      <c r="AM165" s="263"/>
      <c r="AN165" s="263"/>
    </row>
    <row r="166" spans="1:41">
      <c r="A166" s="265" t="s">
        <v>136</v>
      </c>
      <c r="B166" s="80"/>
      <c r="C166" s="63">
        <v>14290</v>
      </c>
      <c r="D166" s="63">
        <v>1333</v>
      </c>
      <c r="E166" s="63">
        <v>1501</v>
      </c>
      <c r="F166" s="80">
        <v>157748</v>
      </c>
      <c r="G166" s="263"/>
      <c r="H166" s="63">
        <v>87</v>
      </c>
      <c r="I166" s="76">
        <f t="shared" si="27"/>
        <v>3.2355450524842548</v>
      </c>
      <c r="J166" s="64">
        <v>81.099999999999994</v>
      </c>
      <c r="K166" s="415"/>
      <c r="L166" s="416"/>
      <c r="M166" s="284"/>
      <c r="N166" s="282"/>
      <c r="O166" s="282"/>
      <c r="P166" s="263"/>
      <c r="Q166" s="263"/>
      <c r="R166" s="263"/>
      <c r="S166" s="263"/>
      <c r="T166" s="263"/>
      <c r="U166" s="263"/>
      <c r="V166" s="263"/>
      <c r="W166" s="263"/>
      <c r="X166" s="263"/>
      <c r="Y166" s="263"/>
      <c r="Z166" s="263"/>
      <c r="AA166" s="263"/>
      <c r="AB166" s="263"/>
      <c r="AC166" s="263"/>
      <c r="AD166" s="263"/>
      <c r="AE166" s="263"/>
      <c r="AF166" s="263"/>
      <c r="AG166" s="263"/>
      <c r="AH166" s="263"/>
      <c r="AI166" s="263"/>
      <c r="AJ166" s="263"/>
      <c r="AK166" s="263"/>
      <c r="AL166" s="263"/>
      <c r="AM166" s="263"/>
      <c r="AN166" s="263"/>
    </row>
    <row r="167" spans="1:41">
      <c r="A167" s="263"/>
      <c r="B167" s="263"/>
      <c r="C167" s="263"/>
      <c r="D167" s="263"/>
      <c r="E167" s="263"/>
      <c r="F167" s="263"/>
      <c r="G167" s="263"/>
      <c r="H167" s="263"/>
      <c r="I167" s="263"/>
      <c r="J167" s="263"/>
      <c r="K167" s="263"/>
      <c r="L167" s="263"/>
      <c r="M167" s="70"/>
      <c r="N167" s="70"/>
      <c r="O167" s="70"/>
      <c r="P167" s="263"/>
      <c r="Q167" s="263"/>
      <c r="R167" s="263"/>
      <c r="S167" s="263"/>
      <c r="T167" s="263"/>
      <c r="U167" s="263"/>
      <c r="V167" s="263"/>
      <c r="W167" s="263"/>
      <c r="X167" s="263"/>
      <c r="Y167" s="263"/>
      <c r="Z167" s="263"/>
      <c r="AA167" s="263"/>
      <c r="AB167" s="263"/>
      <c r="AC167" s="263"/>
      <c r="AD167" s="263"/>
      <c r="AE167" s="263"/>
      <c r="AF167" s="263"/>
      <c r="AG167" s="263"/>
      <c r="AH167" s="263"/>
      <c r="AI167" s="263"/>
      <c r="AJ167" s="263"/>
      <c r="AK167" s="263"/>
      <c r="AL167" s="263"/>
      <c r="AM167" s="263"/>
      <c r="AN167" s="263"/>
    </row>
    <row r="168" spans="1:41">
      <c r="A168" s="257"/>
      <c r="B168" s="257"/>
      <c r="C168" s="258"/>
      <c r="D168" s="258"/>
      <c r="E168" s="258" t="s">
        <v>139</v>
      </c>
      <c r="F168" s="258"/>
      <c r="G168" s="258"/>
      <c r="H168" s="258"/>
      <c r="I168" s="258"/>
      <c r="J168" s="258"/>
      <c r="K168" s="258"/>
      <c r="L168" s="259"/>
      <c r="M168" s="243" t="s">
        <v>318</v>
      </c>
      <c r="N168" s="70"/>
      <c r="O168" s="70"/>
      <c r="P168" s="257"/>
      <c r="Q168" s="257"/>
      <c r="R168" s="258"/>
      <c r="S168" s="258"/>
      <c r="T168" s="258" t="s">
        <v>140</v>
      </c>
      <c r="U168" s="258"/>
      <c r="V168" s="258"/>
      <c r="W168" s="258"/>
      <c r="X168" s="258"/>
      <c r="Y168" s="258"/>
      <c r="Z168" s="258"/>
      <c r="AA168" s="258"/>
      <c r="AB168" s="258"/>
      <c r="AC168" s="258"/>
      <c r="AD168" s="258"/>
      <c r="AE168" s="258"/>
      <c r="AF168" s="258"/>
      <c r="AG168" s="258"/>
      <c r="AH168" s="258"/>
      <c r="AI168" s="258"/>
      <c r="AJ168" s="258"/>
      <c r="AK168" s="258"/>
      <c r="AL168" s="258"/>
      <c r="AM168" s="258"/>
      <c r="AN168" s="259"/>
    </row>
    <row r="169" spans="1:41">
      <c r="A169" s="264"/>
      <c r="B169" s="265"/>
      <c r="C169" s="266"/>
      <c r="D169" s="266"/>
      <c r="E169" s="266"/>
      <c r="F169" s="266"/>
      <c r="G169" s="266"/>
      <c r="H169" s="266"/>
      <c r="I169" s="266"/>
      <c r="J169" s="266"/>
      <c r="K169" s="266"/>
      <c r="L169" s="267"/>
      <c r="M169" s="243" t="s">
        <v>320</v>
      </c>
      <c r="N169" s="70"/>
      <c r="O169" s="70"/>
      <c r="P169" s="264"/>
      <c r="Q169" s="265"/>
      <c r="R169" s="266"/>
      <c r="S169" s="266"/>
      <c r="T169" s="266"/>
      <c r="U169" s="266"/>
      <c r="V169" s="266"/>
      <c r="W169" s="266"/>
      <c r="X169" s="266"/>
      <c r="Y169" s="266"/>
      <c r="Z169" s="266"/>
      <c r="AA169" s="266"/>
      <c r="AB169" s="266"/>
      <c r="AC169" s="266"/>
      <c r="AD169" s="266"/>
      <c r="AE169" s="266"/>
      <c r="AF169" s="266"/>
      <c r="AG169" s="266"/>
      <c r="AH169" s="266"/>
      <c r="AI169" s="266"/>
      <c r="AJ169" s="266"/>
      <c r="AK169" s="266"/>
      <c r="AL169" s="266"/>
      <c r="AM169" s="266"/>
      <c r="AN169" s="267"/>
    </row>
    <row r="170" spans="1:41">
      <c r="A170" s="264"/>
      <c r="B170" s="264" t="s">
        <v>141</v>
      </c>
      <c r="C170" s="269"/>
      <c r="D170" s="257" t="s">
        <v>300</v>
      </c>
      <c r="E170" s="269"/>
      <c r="F170" s="263"/>
      <c r="G170" s="276" t="s">
        <v>292</v>
      </c>
      <c r="H170" s="286"/>
      <c r="I170" s="263"/>
      <c r="J170" s="263"/>
      <c r="K170" s="259"/>
      <c r="L170" s="287" t="s">
        <v>301</v>
      </c>
      <c r="M170" s="70"/>
      <c r="N170" s="70"/>
      <c r="O170" s="70"/>
      <c r="P170" s="264"/>
      <c r="Q170" s="264"/>
      <c r="R170" s="263"/>
      <c r="S170" s="263" t="s">
        <v>143</v>
      </c>
      <c r="T170" s="263"/>
      <c r="U170" s="263"/>
      <c r="V170" s="263"/>
      <c r="W170" s="264"/>
      <c r="X170" s="263" t="s">
        <v>144</v>
      </c>
      <c r="Y170" s="263"/>
      <c r="Z170" s="263"/>
      <c r="AA170" s="263"/>
      <c r="AB170" s="263"/>
      <c r="AC170" s="264"/>
      <c r="AD170" s="263" t="s">
        <v>145</v>
      </c>
      <c r="AE170" s="263"/>
      <c r="AF170" s="263"/>
      <c r="AG170" s="263"/>
      <c r="AH170" s="263"/>
      <c r="AI170" s="264"/>
      <c r="AJ170" s="263" t="s">
        <v>146</v>
      </c>
      <c r="AK170" s="263"/>
      <c r="AL170" s="263"/>
      <c r="AM170" s="263"/>
      <c r="AN170" s="273"/>
    </row>
    <row r="171" spans="1:41">
      <c r="A171" s="264" t="s">
        <v>76</v>
      </c>
      <c r="B171" s="48" t="s">
        <v>217</v>
      </c>
      <c r="C171" s="274" t="s">
        <v>82</v>
      </c>
      <c r="D171" s="276" t="s">
        <v>4</v>
      </c>
      <c r="E171" s="270" t="s">
        <v>6</v>
      </c>
      <c r="F171" s="274" t="s">
        <v>7</v>
      </c>
      <c r="G171" s="276" t="s">
        <v>302</v>
      </c>
      <c r="H171" s="288" t="s">
        <v>148</v>
      </c>
      <c r="I171" s="289" t="s">
        <v>149</v>
      </c>
      <c r="J171" s="289" t="s">
        <v>150</v>
      </c>
      <c r="K171" s="290" t="s">
        <v>151</v>
      </c>
      <c r="L171" s="290" t="s">
        <v>302</v>
      </c>
      <c r="M171" s="89" t="s">
        <v>321</v>
      </c>
      <c r="N171" s="274" t="s">
        <v>322</v>
      </c>
      <c r="O171" s="70"/>
      <c r="P171" s="264" t="s">
        <v>3</v>
      </c>
      <c r="Q171" s="264"/>
      <c r="R171" s="263" t="s">
        <v>152</v>
      </c>
      <c r="S171" s="263"/>
      <c r="T171" s="264"/>
      <c r="U171" s="263" t="s">
        <v>153</v>
      </c>
      <c r="V171" s="263"/>
      <c r="W171" s="264"/>
      <c r="X171" s="263" t="s">
        <v>152</v>
      </c>
      <c r="Y171" s="263"/>
      <c r="Z171" s="264"/>
      <c r="AA171" s="263" t="s">
        <v>153</v>
      </c>
      <c r="AB171" s="263"/>
      <c r="AC171" s="264"/>
      <c r="AD171" s="263" t="s">
        <v>152</v>
      </c>
      <c r="AE171" s="263"/>
      <c r="AF171" s="264"/>
      <c r="AG171" s="263" t="s">
        <v>153</v>
      </c>
      <c r="AH171" s="263"/>
      <c r="AI171" s="264"/>
      <c r="AJ171" s="263" t="s">
        <v>152</v>
      </c>
      <c r="AK171" s="263"/>
      <c r="AL171" s="264"/>
      <c r="AM171" s="263" t="s">
        <v>153</v>
      </c>
      <c r="AN171" s="273"/>
    </row>
    <row r="172" spans="1:41">
      <c r="A172" s="265"/>
      <c r="B172" s="277" t="s">
        <v>154</v>
      </c>
      <c r="C172" s="278" t="s">
        <v>154</v>
      </c>
      <c r="D172" s="49" t="s">
        <v>222</v>
      </c>
      <c r="E172" s="49" t="s">
        <v>222</v>
      </c>
      <c r="F172" s="50" t="s">
        <v>222</v>
      </c>
      <c r="G172" s="277" t="s">
        <v>155</v>
      </c>
      <c r="H172" s="291"/>
      <c r="I172" s="50" t="s">
        <v>220</v>
      </c>
      <c r="J172" s="50" t="s">
        <v>220</v>
      </c>
      <c r="K172" s="51" t="s">
        <v>220</v>
      </c>
      <c r="L172" s="292" t="s">
        <v>22</v>
      </c>
      <c r="M172" s="89" t="s">
        <v>22</v>
      </c>
      <c r="N172" s="274" t="s">
        <v>325</v>
      </c>
      <c r="O172" s="70"/>
      <c r="P172" s="265"/>
      <c r="Q172" s="277" t="s">
        <v>84</v>
      </c>
      <c r="R172" s="278" t="s">
        <v>75</v>
      </c>
      <c r="S172" s="278" t="s">
        <v>76</v>
      </c>
      <c r="T172" s="277" t="s">
        <v>84</v>
      </c>
      <c r="U172" s="278" t="s">
        <v>75</v>
      </c>
      <c r="V172" s="278" t="s">
        <v>76</v>
      </c>
      <c r="W172" s="411" t="s">
        <v>28</v>
      </c>
      <c r="X172" s="278" t="s">
        <v>75</v>
      </c>
      <c r="Y172" s="278" t="s">
        <v>76</v>
      </c>
      <c r="Z172" s="411" t="s">
        <v>28</v>
      </c>
      <c r="AA172" s="278" t="s">
        <v>75</v>
      </c>
      <c r="AB172" s="278" t="s">
        <v>76</v>
      </c>
      <c r="AC172" s="277" t="s">
        <v>29</v>
      </c>
      <c r="AD172" s="278" t="s">
        <v>75</v>
      </c>
      <c r="AE172" s="278" t="s">
        <v>76</v>
      </c>
      <c r="AF172" s="277" t="s">
        <v>29</v>
      </c>
      <c r="AG172" s="278" t="s">
        <v>75</v>
      </c>
      <c r="AH172" s="278" t="s">
        <v>76</v>
      </c>
      <c r="AI172" s="277" t="s">
        <v>156</v>
      </c>
      <c r="AJ172" s="278" t="s">
        <v>75</v>
      </c>
      <c r="AK172" s="278" t="s">
        <v>76</v>
      </c>
      <c r="AL172" s="277" t="s">
        <v>156</v>
      </c>
      <c r="AM172" s="278" t="s">
        <v>75</v>
      </c>
      <c r="AN172" s="279" t="s">
        <v>76</v>
      </c>
    </row>
    <row r="173" spans="1:41">
      <c r="A173" s="264" t="s">
        <v>157</v>
      </c>
      <c r="B173" s="73">
        <v>2131</v>
      </c>
      <c r="C173" s="58">
        <v>237</v>
      </c>
      <c r="D173" s="73">
        <v>25742</v>
      </c>
      <c r="E173" s="263"/>
      <c r="F173" s="58">
        <v>5657</v>
      </c>
      <c r="G173" s="92">
        <v>9.4000000000000004E-3</v>
      </c>
      <c r="H173" s="93">
        <f>D173*0.2931/B173</f>
        <v>3.5405819802909435</v>
      </c>
      <c r="I173" s="103">
        <v>64</v>
      </c>
      <c r="J173" s="103">
        <v>74.900000000000006</v>
      </c>
      <c r="K173" s="625">
        <f>K89/100*180+32</f>
        <v>63.212000000000003</v>
      </c>
      <c r="L173" s="248">
        <v>1.14E-2</v>
      </c>
      <c r="M173" s="248">
        <v>9.7000000000000003E-3</v>
      </c>
      <c r="N173" s="293">
        <v>29.9</v>
      </c>
      <c r="O173" s="263"/>
      <c r="P173" s="264" t="s">
        <v>89</v>
      </c>
      <c r="Q173" s="76">
        <v>3.8570000000000002</v>
      </c>
      <c r="R173" s="79">
        <v>37376</v>
      </c>
      <c r="S173" s="75">
        <v>16</v>
      </c>
      <c r="T173" s="76">
        <v>2.8010000000000002</v>
      </c>
      <c r="U173" s="79">
        <v>37956</v>
      </c>
      <c r="V173" s="75">
        <v>12</v>
      </c>
      <c r="W173" s="60">
        <v>25.11</v>
      </c>
      <c r="X173" s="79">
        <v>37368</v>
      </c>
      <c r="Y173" s="58">
        <v>15</v>
      </c>
      <c r="Z173" s="60">
        <v>8.83</v>
      </c>
      <c r="AA173" s="79">
        <v>36897</v>
      </c>
      <c r="AB173" s="58">
        <v>6</v>
      </c>
      <c r="AC173" s="73">
        <v>1.37E-2</v>
      </c>
      <c r="AD173" s="79">
        <v>37941</v>
      </c>
      <c r="AE173" s="58">
        <v>16</v>
      </c>
      <c r="AF173" s="73">
        <v>1.6999999999999999E-3</v>
      </c>
      <c r="AG173" s="79">
        <v>36895</v>
      </c>
      <c r="AH173" s="58">
        <v>24</v>
      </c>
      <c r="AI173" s="60">
        <v>68.849999999999994</v>
      </c>
      <c r="AJ173" s="79">
        <v>37941</v>
      </c>
      <c r="AK173" s="58">
        <v>16</v>
      </c>
      <c r="AL173" s="60">
        <v>11.97</v>
      </c>
      <c r="AM173" s="79">
        <v>37566</v>
      </c>
      <c r="AN173" s="249">
        <v>4</v>
      </c>
      <c r="AO173" s="264" t="s">
        <v>89</v>
      </c>
    </row>
    <row r="174" spans="1:41">
      <c r="A174" s="264" t="s">
        <v>164</v>
      </c>
      <c r="B174" s="73">
        <v>2182</v>
      </c>
      <c r="C174" s="58">
        <v>241</v>
      </c>
      <c r="D174" s="73">
        <v>26022</v>
      </c>
      <c r="E174" s="263"/>
      <c r="F174" s="58">
        <v>5322</v>
      </c>
      <c r="G174" s="92">
        <v>9.2999999999999992E-3</v>
      </c>
      <c r="H174" s="93">
        <f t="shared" ref="H174:H196" si="28">D174*0.2931/B174</f>
        <v>3.4954391384051333</v>
      </c>
      <c r="I174" s="103">
        <v>65</v>
      </c>
      <c r="J174" s="103">
        <v>75.099999999999994</v>
      </c>
      <c r="K174" s="294" t="s">
        <v>326</v>
      </c>
      <c r="L174" s="250">
        <v>1.12E-2</v>
      </c>
      <c r="M174" s="250">
        <v>9.5999999999999992E-3</v>
      </c>
      <c r="N174" s="293">
        <v>29.9</v>
      </c>
      <c r="O174" s="263"/>
      <c r="P174" s="264" t="s">
        <v>94</v>
      </c>
      <c r="Q174" s="76">
        <v>4.1280000000000001</v>
      </c>
      <c r="R174" s="79">
        <v>37376</v>
      </c>
      <c r="S174" s="75">
        <v>16</v>
      </c>
      <c r="T174" s="76">
        <v>2.851</v>
      </c>
      <c r="U174" s="79">
        <v>37591</v>
      </c>
      <c r="V174" s="75">
        <v>12</v>
      </c>
      <c r="W174" s="60">
        <v>26.72</v>
      </c>
      <c r="X174" s="79">
        <v>37457</v>
      </c>
      <c r="Y174" s="58">
        <v>16</v>
      </c>
      <c r="Z174" s="60">
        <v>8.83</v>
      </c>
      <c r="AA174" s="79">
        <v>36897</v>
      </c>
      <c r="AB174" s="58">
        <v>6</v>
      </c>
      <c r="AC174" s="73">
        <v>1.89E-2</v>
      </c>
      <c r="AD174" s="79">
        <v>37544</v>
      </c>
      <c r="AE174" s="58">
        <v>9</v>
      </c>
      <c r="AF174" s="73">
        <v>1.6999999999999999E-3</v>
      </c>
      <c r="AG174" s="79">
        <v>36895</v>
      </c>
      <c r="AH174" s="58">
        <v>24</v>
      </c>
      <c r="AI174" s="60">
        <v>100.7</v>
      </c>
      <c r="AJ174" s="79">
        <v>37544</v>
      </c>
      <c r="AK174" s="75">
        <v>9</v>
      </c>
      <c r="AL174" s="60">
        <v>11.97</v>
      </c>
      <c r="AM174" s="79">
        <v>37566</v>
      </c>
      <c r="AN174" s="249">
        <v>4</v>
      </c>
      <c r="AO174" s="264" t="s">
        <v>94</v>
      </c>
    </row>
    <row r="175" spans="1:41">
      <c r="A175" s="264" t="s">
        <v>167</v>
      </c>
      <c r="B175" s="73">
        <v>2131</v>
      </c>
      <c r="C175" s="58">
        <v>237</v>
      </c>
      <c r="D175" s="73">
        <v>25746</v>
      </c>
      <c r="E175" s="263"/>
      <c r="F175" s="58">
        <v>5691</v>
      </c>
      <c r="G175" s="92">
        <v>9.4000000000000004E-3</v>
      </c>
      <c r="H175" s="93">
        <f t="shared" si="28"/>
        <v>3.541132144533083</v>
      </c>
      <c r="I175" s="103">
        <v>64</v>
      </c>
      <c r="J175" s="103">
        <v>74.900000000000006</v>
      </c>
      <c r="K175" s="294" t="s">
        <v>324</v>
      </c>
      <c r="L175" s="250">
        <v>1.14E-2</v>
      </c>
      <c r="M175" s="250">
        <v>9.7000000000000003E-3</v>
      </c>
      <c r="N175" s="293">
        <v>30</v>
      </c>
      <c r="O175" s="263"/>
      <c r="P175" s="264" t="s">
        <v>96</v>
      </c>
      <c r="Q175" s="76">
        <v>4.9669999999999996</v>
      </c>
      <c r="R175" s="79">
        <v>37531</v>
      </c>
      <c r="S175" s="75">
        <v>9</v>
      </c>
      <c r="T175" s="76">
        <v>2.8050000000000002</v>
      </c>
      <c r="U175" s="79">
        <v>37956</v>
      </c>
      <c r="V175" s="75">
        <v>15</v>
      </c>
      <c r="W175" s="60">
        <v>31.5</v>
      </c>
      <c r="X175" s="79">
        <v>37810</v>
      </c>
      <c r="Y175" s="58">
        <v>16</v>
      </c>
      <c r="Z175" s="60">
        <v>10.78</v>
      </c>
      <c r="AA175" s="79">
        <v>36897</v>
      </c>
      <c r="AB175" s="58">
        <v>7</v>
      </c>
      <c r="AC175" s="92">
        <v>1.7600000000000001E-2</v>
      </c>
      <c r="AD175" s="79">
        <v>37447</v>
      </c>
      <c r="AE175" s="58">
        <v>12</v>
      </c>
      <c r="AF175" s="73">
        <v>1.6999999999999999E-3</v>
      </c>
      <c r="AG175" s="79">
        <v>36895</v>
      </c>
      <c r="AH175" s="58">
        <v>24</v>
      </c>
      <c r="AI175" s="60">
        <v>83.67</v>
      </c>
      <c r="AJ175" s="79">
        <v>37733</v>
      </c>
      <c r="AK175" s="249">
        <v>18</v>
      </c>
      <c r="AL175" s="60">
        <v>11.97</v>
      </c>
      <c r="AM175" s="79">
        <v>37566</v>
      </c>
      <c r="AN175" s="249">
        <v>4</v>
      </c>
      <c r="AO175" s="264" t="s">
        <v>96</v>
      </c>
    </row>
    <row r="176" spans="1:41">
      <c r="A176" s="264" t="s">
        <v>169</v>
      </c>
      <c r="B176" s="73">
        <v>2126</v>
      </c>
      <c r="C176" s="58">
        <v>236</v>
      </c>
      <c r="D176" s="73">
        <v>25685</v>
      </c>
      <c r="E176" s="263"/>
      <c r="F176" s="58">
        <v>5646</v>
      </c>
      <c r="G176" s="92">
        <v>9.4000000000000004E-3</v>
      </c>
      <c r="H176" s="93">
        <f t="shared" si="28"/>
        <v>3.5410505644402641</v>
      </c>
      <c r="I176" s="103">
        <v>64</v>
      </c>
      <c r="J176" s="103">
        <v>74.900000000000006</v>
      </c>
      <c r="K176" s="417"/>
      <c r="L176" s="250">
        <v>1.14E-2</v>
      </c>
      <c r="M176" s="250">
        <v>9.7000000000000003E-3</v>
      </c>
      <c r="N176" s="293">
        <v>30</v>
      </c>
      <c r="O176" s="263"/>
      <c r="P176" s="264" t="s">
        <v>100</v>
      </c>
      <c r="Q176" s="76">
        <v>5.5949999999999998</v>
      </c>
      <c r="R176" s="79">
        <v>37531</v>
      </c>
      <c r="S176" s="75">
        <v>9</v>
      </c>
      <c r="T176" s="76">
        <v>2.8010000000000002</v>
      </c>
      <c r="U176" s="79">
        <v>37956</v>
      </c>
      <c r="V176" s="75">
        <v>12</v>
      </c>
      <c r="W176" s="60">
        <v>32</v>
      </c>
      <c r="X176" s="79">
        <v>37822</v>
      </c>
      <c r="Y176" s="58">
        <v>16</v>
      </c>
      <c r="Z176" s="60">
        <v>8.83</v>
      </c>
      <c r="AA176" s="79">
        <v>36897</v>
      </c>
      <c r="AB176" s="58">
        <v>6</v>
      </c>
      <c r="AC176" s="92">
        <v>1.77E-2</v>
      </c>
      <c r="AD176" s="79">
        <v>37447</v>
      </c>
      <c r="AE176" s="58">
        <v>13</v>
      </c>
      <c r="AF176" s="73">
        <v>1.6999999999999999E-3</v>
      </c>
      <c r="AG176" s="79">
        <v>36895</v>
      </c>
      <c r="AH176" s="58">
        <v>24</v>
      </c>
      <c r="AI176" s="60">
        <v>77.94</v>
      </c>
      <c r="AJ176" s="79">
        <v>37882</v>
      </c>
      <c r="AK176" s="75">
        <v>9</v>
      </c>
      <c r="AL176" s="60">
        <v>11.97</v>
      </c>
      <c r="AM176" s="79">
        <v>37566</v>
      </c>
      <c r="AN176" s="249">
        <v>4</v>
      </c>
      <c r="AO176" s="264" t="s">
        <v>100</v>
      </c>
    </row>
    <row r="177" spans="1:41">
      <c r="A177" s="264" t="s">
        <v>171</v>
      </c>
      <c r="B177" s="73">
        <v>1909</v>
      </c>
      <c r="C177" s="58">
        <v>215</v>
      </c>
      <c r="D177" s="73">
        <v>23040</v>
      </c>
      <c r="E177" s="263"/>
      <c r="F177" s="58">
        <v>3689</v>
      </c>
      <c r="G177" s="92">
        <v>8.9999999999999993E-3</v>
      </c>
      <c r="H177" s="93">
        <f t="shared" si="28"/>
        <v>3.5374667365112624</v>
      </c>
      <c r="I177" s="103">
        <v>63</v>
      </c>
      <c r="J177" s="103">
        <v>74.8</v>
      </c>
      <c r="K177" s="417"/>
      <c r="L177" s="250">
        <v>1.03E-2</v>
      </c>
      <c r="M177" s="250">
        <v>9.1999999999999998E-3</v>
      </c>
      <c r="N177" s="293">
        <v>30</v>
      </c>
      <c r="O177" s="263"/>
      <c r="P177" s="264" t="s">
        <v>287</v>
      </c>
      <c r="Q177" s="76">
        <v>5.3390000000000004</v>
      </c>
      <c r="R177" s="79">
        <v>37531</v>
      </c>
      <c r="S177" s="75">
        <v>9</v>
      </c>
      <c r="T177" s="76">
        <v>2.8010000000000002</v>
      </c>
      <c r="U177" s="79">
        <v>37956</v>
      </c>
      <c r="V177" s="75">
        <v>12</v>
      </c>
      <c r="W177" s="247">
        <v>31.56</v>
      </c>
      <c r="X177" s="79">
        <v>37810</v>
      </c>
      <c r="Y177" s="58">
        <v>16</v>
      </c>
      <c r="Z177" s="247">
        <v>8.83</v>
      </c>
      <c r="AA177" s="79">
        <v>36897</v>
      </c>
      <c r="AB177" s="58">
        <v>6</v>
      </c>
      <c r="AC177" s="377">
        <v>1.7399999999999999E-2</v>
      </c>
      <c r="AD177" s="79">
        <v>37447</v>
      </c>
      <c r="AE177" s="58">
        <v>12</v>
      </c>
      <c r="AF177" s="73">
        <v>1.6999999999999999E-3</v>
      </c>
      <c r="AG177" s="79">
        <v>36895</v>
      </c>
      <c r="AH177" s="58">
        <v>24</v>
      </c>
      <c r="AI177" s="60">
        <v>81.260000000000005</v>
      </c>
      <c r="AJ177" s="79">
        <v>37733</v>
      </c>
      <c r="AK177" s="249">
        <v>18</v>
      </c>
      <c r="AL177" s="60">
        <v>11.97</v>
      </c>
      <c r="AM177" s="79">
        <v>37566</v>
      </c>
      <c r="AN177" s="249">
        <v>4</v>
      </c>
      <c r="AO177" s="264" t="s">
        <v>287</v>
      </c>
    </row>
    <row r="178" spans="1:41">
      <c r="A178" s="264" t="s">
        <v>172</v>
      </c>
      <c r="B178" s="73">
        <v>2392</v>
      </c>
      <c r="C178" s="58">
        <v>259</v>
      </c>
      <c r="D178" s="73">
        <v>27926</v>
      </c>
      <c r="E178" s="263"/>
      <c r="F178" s="58">
        <v>5959</v>
      </c>
      <c r="G178" s="92">
        <v>9.1999999999999998E-3</v>
      </c>
      <c r="H178" s="93">
        <f t="shared" si="28"/>
        <v>3.4218689799331106</v>
      </c>
      <c r="I178" s="103">
        <v>67</v>
      </c>
      <c r="J178" s="103">
        <v>75.400000000000006</v>
      </c>
      <c r="K178" s="417"/>
      <c r="L178" s="250">
        <v>1.1299999999999999E-2</v>
      </c>
      <c r="M178" s="250">
        <v>9.4999999999999998E-3</v>
      </c>
      <c r="N178" s="293">
        <v>30</v>
      </c>
      <c r="O178" s="263"/>
      <c r="P178" s="264" t="s">
        <v>103</v>
      </c>
      <c r="Q178" s="76">
        <v>3.863</v>
      </c>
      <c r="R178" s="79">
        <v>38265</v>
      </c>
      <c r="S178" s="75">
        <v>3</v>
      </c>
      <c r="T178" s="76">
        <v>2.8010000000000002</v>
      </c>
      <c r="U178" s="79">
        <v>37956</v>
      </c>
      <c r="V178" s="75">
        <v>12</v>
      </c>
      <c r="W178" s="60">
        <v>34.94</v>
      </c>
      <c r="X178" s="79">
        <v>38162</v>
      </c>
      <c r="Y178" s="58">
        <v>24</v>
      </c>
      <c r="Z178" s="60">
        <v>8.83</v>
      </c>
      <c r="AA178" s="79">
        <v>36897</v>
      </c>
      <c r="AB178" s="58">
        <v>6</v>
      </c>
      <c r="AC178" s="92">
        <v>1.9900000000000001E-2</v>
      </c>
      <c r="AD178" s="79">
        <v>37470</v>
      </c>
      <c r="AE178" s="58">
        <v>22</v>
      </c>
      <c r="AF178" s="73">
        <v>1.6999999999999999E-3</v>
      </c>
      <c r="AG178" s="79">
        <v>36895</v>
      </c>
      <c r="AH178" s="58">
        <v>24</v>
      </c>
      <c r="AI178" s="60">
        <v>81.12</v>
      </c>
      <c r="AJ178" s="79">
        <v>37840</v>
      </c>
      <c r="AK178" s="75">
        <v>21</v>
      </c>
      <c r="AL178" s="60">
        <v>11.97</v>
      </c>
      <c r="AM178" s="79">
        <v>37566</v>
      </c>
      <c r="AN178" s="249">
        <v>4</v>
      </c>
      <c r="AO178" s="264" t="s">
        <v>103</v>
      </c>
    </row>
    <row r="179" spans="1:41">
      <c r="A179" s="264" t="s">
        <v>174</v>
      </c>
      <c r="B179" s="73">
        <v>3576</v>
      </c>
      <c r="C179" s="58">
        <v>353</v>
      </c>
      <c r="D179" s="73">
        <v>38324</v>
      </c>
      <c r="E179" s="263"/>
      <c r="F179" s="58">
        <v>9843</v>
      </c>
      <c r="G179" s="92">
        <v>9.7999999999999997E-3</v>
      </c>
      <c r="H179" s="93">
        <f t="shared" si="28"/>
        <v>3.1411533557046987</v>
      </c>
      <c r="I179" s="103">
        <v>77</v>
      </c>
      <c r="J179" s="103">
        <v>76.900000000000006</v>
      </c>
      <c r="K179" s="417"/>
      <c r="L179" s="250">
        <v>1.3299999999999999E-2</v>
      </c>
      <c r="M179" s="250">
        <v>1.03E-2</v>
      </c>
      <c r="N179" s="293">
        <v>30</v>
      </c>
      <c r="O179" s="263"/>
      <c r="P179" s="264" t="s">
        <v>106</v>
      </c>
      <c r="Q179" s="76">
        <v>4.4269999999999996</v>
      </c>
      <c r="R179" s="79">
        <v>37533</v>
      </c>
      <c r="S179" s="75">
        <v>24</v>
      </c>
      <c r="T179" s="76">
        <v>2.8010000000000002</v>
      </c>
      <c r="U179" s="79">
        <v>37956</v>
      </c>
      <c r="V179" s="75">
        <v>12</v>
      </c>
      <c r="W179" s="60">
        <v>32.56</v>
      </c>
      <c r="X179" s="79">
        <v>38188</v>
      </c>
      <c r="Y179" s="58">
        <v>16</v>
      </c>
      <c r="Z179" s="60">
        <v>8.83</v>
      </c>
      <c r="AA179" s="79">
        <v>36897</v>
      </c>
      <c r="AB179" s="58">
        <v>6</v>
      </c>
      <c r="AC179" s="92">
        <v>1.37E-2</v>
      </c>
      <c r="AD179" s="79">
        <v>37941</v>
      </c>
      <c r="AE179" s="58">
        <v>16</v>
      </c>
      <c r="AF179" s="73">
        <v>1.6999999999999999E-3</v>
      </c>
      <c r="AG179" s="79">
        <v>36895</v>
      </c>
      <c r="AH179" s="58">
        <v>24</v>
      </c>
      <c r="AI179" s="60">
        <v>68.849999999999994</v>
      </c>
      <c r="AJ179" s="79">
        <v>37941</v>
      </c>
      <c r="AK179" s="75">
        <v>16</v>
      </c>
      <c r="AL179" s="60">
        <v>11.97</v>
      </c>
      <c r="AM179" s="79">
        <v>37566</v>
      </c>
      <c r="AN179" s="249">
        <v>4</v>
      </c>
      <c r="AO179" s="264" t="s">
        <v>106</v>
      </c>
    </row>
    <row r="180" spans="1:41">
      <c r="A180" s="264" t="s">
        <v>176</v>
      </c>
      <c r="B180" s="73">
        <v>3480</v>
      </c>
      <c r="C180" s="58">
        <v>335</v>
      </c>
      <c r="D180" s="73">
        <v>35045</v>
      </c>
      <c r="E180" s="263"/>
      <c r="F180" s="58">
        <v>4103</v>
      </c>
      <c r="G180" s="92">
        <v>9.4000000000000004E-3</v>
      </c>
      <c r="H180" s="93">
        <f t="shared" si="28"/>
        <v>2.9516349137931037</v>
      </c>
      <c r="I180" s="103">
        <v>81</v>
      </c>
      <c r="J180" s="103">
        <v>77.5</v>
      </c>
      <c r="K180" s="417"/>
      <c r="L180" s="250">
        <v>1.09E-2</v>
      </c>
      <c r="M180" s="250">
        <v>9.5999999999999992E-3</v>
      </c>
      <c r="N180" s="293">
        <v>30</v>
      </c>
      <c r="O180" s="263"/>
      <c r="P180" s="264" t="s">
        <v>107</v>
      </c>
      <c r="Q180" s="76">
        <v>4.7759999999999998</v>
      </c>
      <c r="R180" s="79">
        <v>37882</v>
      </c>
      <c r="S180" s="75">
        <v>15</v>
      </c>
      <c r="T180" s="76">
        <v>2.7349999999999999</v>
      </c>
      <c r="U180" s="79">
        <v>37958</v>
      </c>
      <c r="V180" s="75">
        <v>13</v>
      </c>
      <c r="W180" s="60">
        <v>28.83</v>
      </c>
      <c r="X180" s="79">
        <v>37517</v>
      </c>
      <c r="Y180" s="58">
        <v>16</v>
      </c>
      <c r="Z180" s="60">
        <v>8.83</v>
      </c>
      <c r="AA180" s="79">
        <v>36897</v>
      </c>
      <c r="AB180" s="58">
        <v>6</v>
      </c>
      <c r="AC180" s="92">
        <v>1.7000000000000001E-2</v>
      </c>
      <c r="AD180" s="79">
        <v>37716</v>
      </c>
      <c r="AE180" s="58">
        <v>21</v>
      </c>
      <c r="AF180" s="73">
        <v>1.6999999999999999E-3</v>
      </c>
      <c r="AG180" s="79">
        <v>36895</v>
      </c>
      <c r="AH180" s="58">
        <v>24</v>
      </c>
      <c r="AI180" s="60">
        <v>85.57</v>
      </c>
      <c r="AJ180" s="79">
        <v>37716</v>
      </c>
      <c r="AK180" s="75">
        <v>21</v>
      </c>
      <c r="AL180" s="60">
        <v>11.97</v>
      </c>
      <c r="AM180" s="79">
        <v>37566</v>
      </c>
      <c r="AN180" s="249">
        <v>4</v>
      </c>
      <c r="AO180" s="264" t="s">
        <v>107</v>
      </c>
    </row>
    <row r="181" spans="1:41">
      <c r="A181" s="264" t="s">
        <v>178</v>
      </c>
      <c r="B181" s="73">
        <v>4993</v>
      </c>
      <c r="C181" s="58">
        <v>467</v>
      </c>
      <c r="D181" s="73">
        <v>50645</v>
      </c>
      <c r="E181" s="263"/>
      <c r="F181" s="58">
        <v>10129</v>
      </c>
      <c r="G181" s="92">
        <v>9.9000000000000008E-3</v>
      </c>
      <c r="H181" s="93">
        <f t="shared" si="28"/>
        <v>2.9729720608852395</v>
      </c>
      <c r="I181" s="103">
        <v>84</v>
      </c>
      <c r="J181" s="103">
        <v>78</v>
      </c>
      <c r="K181" s="417"/>
      <c r="L181" s="250">
        <v>1.17E-2</v>
      </c>
      <c r="M181" s="250">
        <v>1.01E-2</v>
      </c>
      <c r="N181" s="293">
        <v>30</v>
      </c>
      <c r="O181" s="263"/>
      <c r="P181" s="264" t="s">
        <v>109</v>
      </c>
      <c r="Q181" s="76">
        <v>3.855</v>
      </c>
      <c r="R181" s="79">
        <v>37376</v>
      </c>
      <c r="S181" s="75">
        <v>16</v>
      </c>
      <c r="T181" s="76">
        <v>2.8010000000000002</v>
      </c>
      <c r="U181" s="79">
        <v>37956</v>
      </c>
      <c r="V181" s="75">
        <v>12</v>
      </c>
      <c r="W181" s="60">
        <v>25.11</v>
      </c>
      <c r="X181" s="79">
        <v>37368</v>
      </c>
      <c r="Y181" s="58">
        <v>15</v>
      </c>
      <c r="Z181" s="60">
        <v>8.83</v>
      </c>
      <c r="AA181" s="79">
        <v>36897</v>
      </c>
      <c r="AB181" s="58">
        <v>6</v>
      </c>
      <c r="AC181" s="92">
        <v>1.6899999999999998E-2</v>
      </c>
      <c r="AD181" s="79">
        <v>37348</v>
      </c>
      <c r="AE181" s="58">
        <v>5</v>
      </c>
      <c r="AF181" s="73">
        <v>1.6999999999999999E-3</v>
      </c>
      <c r="AG181" s="79">
        <v>36895</v>
      </c>
      <c r="AH181" s="58">
        <v>24</v>
      </c>
      <c r="AI181" s="60">
        <v>84.79</v>
      </c>
      <c r="AJ181" s="79">
        <v>37348</v>
      </c>
      <c r="AK181" s="75">
        <v>5</v>
      </c>
      <c r="AL181" s="60">
        <v>11.97</v>
      </c>
      <c r="AM181" s="79">
        <v>37566</v>
      </c>
      <c r="AN181" s="249">
        <v>4</v>
      </c>
      <c r="AO181" s="264" t="s">
        <v>109</v>
      </c>
    </row>
    <row r="182" spans="1:41">
      <c r="A182" s="264" t="s">
        <v>181</v>
      </c>
      <c r="B182" s="73">
        <v>5133</v>
      </c>
      <c r="C182" s="58">
        <v>478</v>
      </c>
      <c r="D182" s="73">
        <v>52517</v>
      </c>
      <c r="E182" s="263"/>
      <c r="F182" s="58">
        <v>11435</v>
      </c>
      <c r="G182" s="92">
        <v>1.0200000000000001E-2</v>
      </c>
      <c r="H182" s="93">
        <f t="shared" si="28"/>
        <v>2.9987790181180602</v>
      </c>
      <c r="I182" s="103">
        <v>84</v>
      </c>
      <c r="J182" s="103">
        <v>78</v>
      </c>
      <c r="K182" s="417"/>
      <c r="L182" s="250">
        <v>1.2500000000000001E-2</v>
      </c>
      <c r="M182" s="250">
        <v>1.0500000000000001E-2</v>
      </c>
      <c r="N182" s="293">
        <v>30</v>
      </c>
      <c r="O182" s="263"/>
      <c r="P182" s="264" t="s">
        <v>110</v>
      </c>
      <c r="Q182" s="76">
        <v>3.7589999999999999</v>
      </c>
      <c r="R182" s="79">
        <v>37891</v>
      </c>
      <c r="S182" s="75">
        <v>15</v>
      </c>
      <c r="T182" s="76">
        <v>2.8010000000000002</v>
      </c>
      <c r="U182" s="79">
        <v>37956</v>
      </c>
      <c r="V182" s="75">
        <v>12</v>
      </c>
      <c r="W182" s="60">
        <v>25.11</v>
      </c>
      <c r="X182" s="79">
        <v>37368</v>
      </c>
      <c r="Y182" s="58">
        <v>15</v>
      </c>
      <c r="Z182" s="60">
        <v>8.83</v>
      </c>
      <c r="AA182" s="79">
        <v>36897</v>
      </c>
      <c r="AB182" s="58">
        <v>6</v>
      </c>
      <c r="AC182" s="92">
        <v>1.41E-2</v>
      </c>
      <c r="AD182" s="79">
        <v>37363</v>
      </c>
      <c r="AE182" s="58">
        <v>3</v>
      </c>
      <c r="AF182" s="73">
        <v>1.6999999999999999E-3</v>
      </c>
      <c r="AG182" s="79">
        <v>36895</v>
      </c>
      <c r="AH182" s="58">
        <v>24</v>
      </c>
      <c r="AI182" s="60">
        <v>71.53</v>
      </c>
      <c r="AJ182" s="79">
        <v>37363</v>
      </c>
      <c r="AK182" s="75">
        <v>3</v>
      </c>
      <c r="AL182" s="60">
        <v>11.97</v>
      </c>
      <c r="AM182" s="79">
        <v>37566</v>
      </c>
      <c r="AN182" s="249">
        <v>4</v>
      </c>
      <c r="AO182" s="264" t="s">
        <v>110</v>
      </c>
    </row>
    <row r="183" spans="1:41">
      <c r="A183" s="264" t="s">
        <v>184</v>
      </c>
      <c r="B183" s="73">
        <v>5992</v>
      </c>
      <c r="C183" s="58">
        <v>536</v>
      </c>
      <c r="D183" s="73">
        <v>60065</v>
      </c>
      <c r="E183" s="263"/>
      <c r="F183" s="58">
        <v>16334</v>
      </c>
      <c r="G183" s="92">
        <v>1.0699999999999999E-2</v>
      </c>
      <c r="H183" s="93">
        <f t="shared" si="28"/>
        <v>2.9380927069425904</v>
      </c>
      <c r="I183" s="103">
        <v>88</v>
      </c>
      <c r="J183" s="103">
        <v>78.599999999999994</v>
      </c>
      <c r="K183" s="417"/>
      <c r="L183" s="250">
        <v>1.4800000000000001E-2</v>
      </c>
      <c r="M183" s="250">
        <v>1.1299999999999999E-2</v>
      </c>
      <c r="N183" s="293">
        <v>30</v>
      </c>
      <c r="O183" s="263"/>
      <c r="P183" s="264" t="s">
        <v>111</v>
      </c>
      <c r="Q183" s="76">
        <v>3.7589999999999999</v>
      </c>
      <c r="R183" s="79">
        <v>37891</v>
      </c>
      <c r="S183" s="75">
        <v>15</v>
      </c>
      <c r="T183" s="76">
        <v>2.7349999999999999</v>
      </c>
      <c r="U183" s="79">
        <v>37958</v>
      </c>
      <c r="V183" s="75">
        <v>13</v>
      </c>
      <c r="W183" s="60">
        <v>25.11</v>
      </c>
      <c r="X183" s="79">
        <v>37368</v>
      </c>
      <c r="Y183" s="58">
        <v>15</v>
      </c>
      <c r="Z183" s="60">
        <v>8.83</v>
      </c>
      <c r="AA183" s="79">
        <v>36897</v>
      </c>
      <c r="AB183" s="58">
        <v>6</v>
      </c>
      <c r="AC183" s="92">
        <v>1.5599999999999999E-2</v>
      </c>
      <c r="AD183" s="79">
        <v>37713</v>
      </c>
      <c r="AE183" s="58">
        <v>4</v>
      </c>
      <c r="AF183" s="73">
        <v>1.6999999999999999E-3</v>
      </c>
      <c r="AG183" s="79">
        <v>36895</v>
      </c>
      <c r="AH183" s="58">
        <v>24</v>
      </c>
      <c r="AI183" s="60">
        <v>78.430000000000007</v>
      </c>
      <c r="AJ183" s="79">
        <v>37713</v>
      </c>
      <c r="AK183" s="75">
        <v>4</v>
      </c>
      <c r="AL183" s="60">
        <v>11.97</v>
      </c>
      <c r="AM183" s="79">
        <v>37566</v>
      </c>
      <c r="AN183" s="249">
        <v>4</v>
      </c>
      <c r="AO183" s="264" t="s">
        <v>111</v>
      </c>
    </row>
    <row r="184" spans="1:41">
      <c r="A184" s="264" t="s">
        <v>185</v>
      </c>
      <c r="B184" s="73">
        <v>5513</v>
      </c>
      <c r="C184" s="58">
        <v>498</v>
      </c>
      <c r="D184" s="73">
        <v>55229</v>
      </c>
      <c r="E184" s="263"/>
      <c r="F184" s="58">
        <v>12203</v>
      </c>
      <c r="G184" s="92">
        <v>1.0800000000000001E-2</v>
      </c>
      <c r="H184" s="93">
        <f t="shared" si="28"/>
        <v>2.9362633593324872</v>
      </c>
      <c r="I184" s="103">
        <v>87</v>
      </c>
      <c r="J184" s="103">
        <v>78.5</v>
      </c>
      <c r="K184" s="417"/>
      <c r="L184" s="250">
        <v>1.34E-2</v>
      </c>
      <c r="M184" s="250">
        <v>1.12E-2</v>
      </c>
      <c r="N184" s="293">
        <v>30</v>
      </c>
      <c r="O184" s="263"/>
      <c r="P184" s="264" t="s">
        <v>112</v>
      </c>
      <c r="Q184" s="85">
        <v>3.7589999999999999</v>
      </c>
      <c r="R184" s="81">
        <v>37526</v>
      </c>
      <c r="S184" s="84">
        <v>15</v>
      </c>
      <c r="T184" s="76">
        <v>2.7349999999999999</v>
      </c>
      <c r="U184" s="79">
        <v>37958</v>
      </c>
      <c r="V184" s="75">
        <v>13</v>
      </c>
      <c r="W184" s="60">
        <v>25.11</v>
      </c>
      <c r="X184" s="79">
        <v>37368</v>
      </c>
      <c r="Y184" s="58">
        <v>15</v>
      </c>
      <c r="Z184" s="60">
        <v>8.83</v>
      </c>
      <c r="AA184" s="79">
        <v>36897</v>
      </c>
      <c r="AB184" s="58">
        <v>6</v>
      </c>
      <c r="AC184" s="92">
        <v>1.37E-2</v>
      </c>
      <c r="AD184" s="79">
        <v>37941</v>
      </c>
      <c r="AE184" s="58">
        <v>16</v>
      </c>
      <c r="AF184" s="73">
        <v>1.6999999999999999E-3</v>
      </c>
      <c r="AG184" s="79">
        <v>36895</v>
      </c>
      <c r="AH184" s="58">
        <v>24</v>
      </c>
      <c r="AI184" s="65">
        <v>68.849999999999994</v>
      </c>
      <c r="AJ184" s="81">
        <v>37941</v>
      </c>
      <c r="AK184" s="84">
        <v>16</v>
      </c>
      <c r="AL184" s="65">
        <v>11.97</v>
      </c>
      <c r="AM184" s="81">
        <v>37566</v>
      </c>
      <c r="AN184" s="116">
        <v>4</v>
      </c>
      <c r="AO184" s="264" t="s">
        <v>112</v>
      </c>
    </row>
    <row r="185" spans="1:41">
      <c r="A185" s="264" t="s">
        <v>189</v>
      </c>
      <c r="B185" s="73">
        <v>6636</v>
      </c>
      <c r="C185" s="58">
        <v>600</v>
      </c>
      <c r="D185" s="73">
        <v>66943</v>
      </c>
      <c r="E185" s="263"/>
      <c r="F185" s="58">
        <v>8481</v>
      </c>
      <c r="G185" s="92">
        <v>1.0200000000000001E-2</v>
      </c>
      <c r="H185" s="93">
        <f t="shared" si="28"/>
        <v>2.9567500452079569</v>
      </c>
      <c r="I185" s="103">
        <v>88</v>
      </c>
      <c r="J185" s="103">
        <v>78.7</v>
      </c>
      <c r="K185" s="417"/>
      <c r="L185" s="250">
        <v>1.15E-2</v>
      </c>
      <c r="M185" s="250">
        <v>1.04E-2</v>
      </c>
      <c r="N185" s="293">
        <v>30</v>
      </c>
      <c r="O185" s="263"/>
      <c r="P185" s="264" t="s">
        <v>114</v>
      </c>
      <c r="Q185" s="76">
        <v>5.3010000000000002</v>
      </c>
      <c r="R185" s="79">
        <v>38273</v>
      </c>
      <c r="S185" s="75">
        <v>9</v>
      </c>
      <c r="T185" s="76">
        <v>2.6520000000000001</v>
      </c>
      <c r="U185" s="79">
        <v>38076</v>
      </c>
      <c r="V185" s="75">
        <v>17</v>
      </c>
      <c r="W185" s="60">
        <v>25.11</v>
      </c>
      <c r="X185" s="79">
        <v>37002</v>
      </c>
      <c r="Y185" s="58">
        <v>16</v>
      </c>
      <c r="Z185" s="60">
        <v>7.94</v>
      </c>
      <c r="AA185" s="79">
        <v>37975</v>
      </c>
      <c r="AB185" s="58">
        <v>11</v>
      </c>
      <c r="AC185" s="92">
        <v>1.18E-2</v>
      </c>
      <c r="AD185" s="79">
        <v>38083</v>
      </c>
      <c r="AE185" s="58">
        <v>10</v>
      </c>
      <c r="AF185" s="73" t="s">
        <v>224</v>
      </c>
      <c r="AG185" s="58"/>
      <c r="AH185" s="58"/>
      <c r="AI185" s="73" t="s">
        <v>224</v>
      </c>
      <c r="AJ185" s="79"/>
      <c r="AK185" s="249"/>
      <c r="AL185" s="73" t="s">
        <v>224</v>
      </c>
      <c r="AM185" s="79">
        <f t="shared" ref="AM185:AN192" si="29">AM269</f>
        <v>0</v>
      </c>
      <c r="AN185" s="249">
        <f t="shared" si="29"/>
        <v>0</v>
      </c>
      <c r="AO185" s="264" t="s">
        <v>114</v>
      </c>
    </row>
    <row r="186" spans="1:41">
      <c r="A186" s="264" t="s">
        <v>192</v>
      </c>
      <c r="B186" s="73">
        <v>7064</v>
      </c>
      <c r="C186" s="58">
        <v>635</v>
      </c>
      <c r="D186" s="73">
        <v>71031</v>
      </c>
      <c r="E186" s="263"/>
      <c r="F186" s="58">
        <v>10850</v>
      </c>
      <c r="G186" s="92">
        <v>0.01</v>
      </c>
      <c r="H186" s="93">
        <f t="shared" si="28"/>
        <v>2.9472234003397513</v>
      </c>
      <c r="I186" s="103">
        <v>89</v>
      </c>
      <c r="J186" s="103">
        <v>78.900000000000006</v>
      </c>
      <c r="K186" s="417"/>
      <c r="L186" s="250">
        <v>1.21E-2</v>
      </c>
      <c r="M186" s="250">
        <v>1.03E-2</v>
      </c>
      <c r="N186" s="293">
        <v>30</v>
      </c>
      <c r="O186" s="263"/>
      <c r="P186" s="264" t="s">
        <v>119</v>
      </c>
      <c r="Q186" s="76">
        <v>5.3010000000000002</v>
      </c>
      <c r="R186" s="79">
        <v>38273</v>
      </c>
      <c r="S186" s="75">
        <v>9</v>
      </c>
      <c r="T186" s="76">
        <v>2.6520000000000001</v>
      </c>
      <c r="U186" s="79">
        <v>38076</v>
      </c>
      <c r="V186" s="75">
        <v>17</v>
      </c>
      <c r="W186" s="60">
        <v>25.11</v>
      </c>
      <c r="X186" s="79">
        <v>37002</v>
      </c>
      <c r="Y186" s="58">
        <v>3</v>
      </c>
      <c r="Z186" s="60">
        <v>7.94</v>
      </c>
      <c r="AA186" s="79">
        <v>37975</v>
      </c>
      <c r="AB186" s="58">
        <v>11</v>
      </c>
      <c r="AC186" s="92">
        <v>1.1900000000000001E-2</v>
      </c>
      <c r="AD186" s="79">
        <v>37092</v>
      </c>
      <c r="AE186" s="58">
        <v>15</v>
      </c>
      <c r="AF186" s="73" t="s">
        <v>224</v>
      </c>
      <c r="AG186" s="58"/>
      <c r="AH186" s="58"/>
      <c r="AI186" s="73" t="s">
        <v>224</v>
      </c>
      <c r="AJ186" s="79"/>
      <c r="AK186" s="249"/>
      <c r="AL186" s="73" t="s">
        <v>224</v>
      </c>
      <c r="AM186" s="79">
        <f t="shared" si="29"/>
        <v>0</v>
      </c>
      <c r="AN186" s="249">
        <f t="shared" si="29"/>
        <v>0</v>
      </c>
      <c r="AO186" s="264" t="s">
        <v>119</v>
      </c>
    </row>
    <row r="187" spans="1:41">
      <c r="A187" s="264" t="s">
        <v>77</v>
      </c>
      <c r="B187" s="73">
        <v>8437</v>
      </c>
      <c r="C187" s="58">
        <v>754</v>
      </c>
      <c r="D187" s="73">
        <v>86635</v>
      </c>
      <c r="E187" s="263"/>
      <c r="F187" s="58">
        <v>10904</v>
      </c>
      <c r="G187" s="92">
        <v>9.7999999999999997E-3</v>
      </c>
      <c r="H187" s="93">
        <f t="shared" si="28"/>
        <v>3.0096857295247128</v>
      </c>
      <c r="I187" s="103">
        <v>90</v>
      </c>
      <c r="J187" s="103">
        <v>79</v>
      </c>
      <c r="K187" s="232"/>
      <c r="L187" s="250">
        <v>1.1900000000000001E-2</v>
      </c>
      <c r="M187" s="250">
        <v>1.01E-2</v>
      </c>
      <c r="N187" s="293">
        <v>30</v>
      </c>
      <c r="O187" s="263"/>
      <c r="P187" s="264" t="s">
        <v>123</v>
      </c>
      <c r="Q187" s="76">
        <v>4.6520000000000001</v>
      </c>
      <c r="R187" s="79">
        <v>37696</v>
      </c>
      <c r="S187" s="75">
        <v>10</v>
      </c>
      <c r="T187" s="76">
        <v>2.3940000000000001</v>
      </c>
      <c r="U187" s="79">
        <v>38082</v>
      </c>
      <c r="V187" s="75">
        <v>17</v>
      </c>
      <c r="W187" s="60">
        <v>15.94</v>
      </c>
      <c r="X187" s="79">
        <v>38178</v>
      </c>
      <c r="Y187" s="58">
        <v>16</v>
      </c>
      <c r="Z187" s="60">
        <v>7.89</v>
      </c>
      <c r="AA187" s="79">
        <v>37975</v>
      </c>
      <c r="AB187" s="58">
        <v>12</v>
      </c>
      <c r="AC187" s="92">
        <v>7.7999999999999996E-3</v>
      </c>
      <c r="AD187" s="104">
        <v>38075</v>
      </c>
      <c r="AE187" s="58">
        <v>10</v>
      </c>
      <c r="AF187" s="73" t="s">
        <v>224</v>
      </c>
      <c r="AG187" s="58"/>
      <c r="AH187" s="58"/>
      <c r="AI187" s="73" t="s">
        <v>224</v>
      </c>
      <c r="AJ187" s="79"/>
      <c r="AK187" s="249"/>
      <c r="AL187" s="73" t="s">
        <v>224</v>
      </c>
      <c r="AM187" s="79">
        <f t="shared" si="29"/>
        <v>0</v>
      </c>
      <c r="AN187" s="249">
        <f t="shared" si="29"/>
        <v>0</v>
      </c>
      <c r="AO187" s="264" t="s">
        <v>123</v>
      </c>
    </row>
    <row r="188" spans="1:41">
      <c r="A188" s="264" t="s">
        <v>196</v>
      </c>
      <c r="B188" s="73">
        <v>9025</v>
      </c>
      <c r="C188" s="58">
        <v>803</v>
      </c>
      <c r="D188" s="73">
        <v>94579</v>
      </c>
      <c r="E188" s="263"/>
      <c r="F188" s="58">
        <v>17700</v>
      </c>
      <c r="G188" s="92">
        <v>9.7999999999999997E-3</v>
      </c>
      <c r="H188" s="93">
        <f t="shared" si="28"/>
        <v>3.0715905706371194</v>
      </c>
      <c r="I188" s="103">
        <v>90</v>
      </c>
      <c r="J188" s="103">
        <v>79.099999999999994</v>
      </c>
      <c r="K188" s="232"/>
      <c r="L188" s="250">
        <v>1.44E-2</v>
      </c>
      <c r="M188" s="250">
        <v>1.0500000000000001E-2</v>
      </c>
      <c r="N188" s="293">
        <v>29.9</v>
      </c>
      <c r="O188" s="263"/>
      <c r="P188" s="264" t="s">
        <v>125</v>
      </c>
      <c r="Q188" s="76">
        <v>5.6779999999999999</v>
      </c>
      <c r="R188" s="79">
        <v>38057</v>
      </c>
      <c r="S188" s="75">
        <v>10</v>
      </c>
      <c r="T188" s="76">
        <v>2.5619999999999998</v>
      </c>
      <c r="U188" s="79">
        <v>38077</v>
      </c>
      <c r="V188" s="75">
        <v>17</v>
      </c>
      <c r="W188" s="60">
        <v>20.11</v>
      </c>
      <c r="X188" s="79">
        <v>37732</v>
      </c>
      <c r="Y188" s="58">
        <v>15</v>
      </c>
      <c r="Z188" s="60">
        <v>7.94</v>
      </c>
      <c r="AA188" s="79">
        <v>37975</v>
      </c>
      <c r="AB188" s="58">
        <v>11</v>
      </c>
      <c r="AC188" s="92">
        <v>1.38E-2</v>
      </c>
      <c r="AD188" s="79">
        <v>38083</v>
      </c>
      <c r="AE188" s="58">
        <v>10</v>
      </c>
      <c r="AF188" s="73" t="s">
        <v>224</v>
      </c>
      <c r="AG188" s="96"/>
      <c r="AH188" s="96"/>
      <c r="AI188" s="73" t="s">
        <v>224</v>
      </c>
      <c r="AJ188" s="79"/>
      <c r="AK188" s="249"/>
      <c r="AL188" s="73" t="s">
        <v>224</v>
      </c>
      <c r="AM188" s="79">
        <f t="shared" si="29"/>
        <v>0</v>
      </c>
      <c r="AN188" s="249">
        <f t="shared" si="29"/>
        <v>0</v>
      </c>
      <c r="AO188" s="264" t="s">
        <v>125</v>
      </c>
    </row>
    <row r="189" spans="1:41">
      <c r="A189" s="264" t="s">
        <v>199</v>
      </c>
      <c r="B189" s="73">
        <v>6252</v>
      </c>
      <c r="C189" s="58">
        <v>556</v>
      </c>
      <c r="D189" s="73">
        <v>62247</v>
      </c>
      <c r="E189" s="263"/>
      <c r="F189" s="58">
        <v>15846</v>
      </c>
      <c r="G189" s="92">
        <v>1.0699999999999999E-2</v>
      </c>
      <c r="H189" s="93">
        <f t="shared" si="28"/>
        <v>2.9182014875239926</v>
      </c>
      <c r="I189" s="103">
        <v>89</v>
      </c>
      <c r="J189" s="103">
        <v>78.900000000000006</v>
      </c>
      <c r="K189" s="232"/>
      <c r="L189" s="250">
        <v>1.46E-2</v>
      </c>
      <c r="M189" s="250">
        <v>1.1299999999999999E-2</v>
      </c>
      <c r="N189" s="293">
        <v>29.9</v>
      </c>
      <c r="O189" s="263"/>
      <c r="P189" s="264" t="s">
        <v>128</v>
      </c>
      <c r="Q189" s="76">
        <v>6.0309999999999997</v>
      </c>
      <c r="R189" s="79">
        <v>38062</v>
      </c>
      <c r="S189" s="75">
        <v>10</v>
      </c>
      <c r="T189" s="76">
        <v>2.8140000000000001</v>
      </c>
      <c r="U189" s="79">
        <v>38077</v>
      </c>
      <c r="V189" s="75">
        <v>17</v>
      </c>
      <c r="W189" s="60">
        <v>35.06</v>
      </c>
      <c r="X189" s="104">
        <v>37732</v>
      </c>
      <c r="Y189" s="96">
        <v>16</v>
      </c>
      <c r="Z189" s="60">
        <v>7.94</v>
      </c>
      <c r="AA189" s="79">
        <v>37975</v>
      </c>
      <c r="AB189" s="58">
        <v>12</v>
      </c>
      <c r="AC189" s="92">
        <v>1.7999999999999999E-2</v>
      </c>
      <c r="AD189" s="79">
        <v>37457</v>
      </c>
      <c r="AE189" s="58">
        <v>15</v>
      </c>
      <c r="AF189" s="73" t="s">
        <v>224</v>
      </c>
      <c r="AG189" s="96"/>
      <c r="AH189" s="96"/>
      <c r="AI189" s="73" t="s">
        <v>224</v>
      </c>
      <c r="AJ189" s="79"/>
      <c r="AK189" s="249"/>
      <c r="AL189" s="73" t="s">
        <v>224</v>
      </c>
      <c r="AM189" s="79">
        <f t="shared" si="29"/>
        <v>0</v>
      </c>
      <c r="AN189" s="249">
        <f t="shared" si="29"/>
        <v>0</v>
      </c>
      <c r="AO189" s="264" t="s">
        <v>128</v>
      </c>
    </row>
    <row r="190" spans="1:41">
      <c r="A190" s="264" t="s">
        <v>202</v>
      </c>
      <c r="B190" s="73">
        <v>6072</v>
      </c>
      <c r="C190" s="58">
        <v>541</v>
      </c>
      <c r="D190" s="73">
        <v>61337</v>
      </c>
      <c r="E190" s="263"/>
      <c r="F190" s="58">
        <v>17558</v>
      </c>
      <c r="G190" s="92">
        <v>1.12E-2</v>
      </c>
      <c r="H190" s="93">
        <f t="shared" si="28"/>
        <v>2.9607830533596839</v>
      </c>
      <c r="I190" s="103">
        <v>88</v>
      </c>
      <c r="J190" s="103">
        <v>78.7</v>
      </c>
      <c r="K190" s="232"/>
      <c r="L190" s="250">
        <v>1.5699999999999999E-2</v>
      </c>
      <c r="M190" s="250">
        <v>1.18E-2</v>
      </c>
      <c r="N190" s="293">
        <v>29.9</v>
      </c>
      <c r="O190" s="263"/>
      <c r="P190" s="264" t="s">
        <v>130</v>
      </c>
      <c r="Q190" s="76">
        <v>3.85</v>
      </c>
      <c r="R190" s="79">
        <v>38273</v>
      </c>
      <c r="S190" s="75">
        <v>9</v>
      </c>
      <c r="T190" s="76">
        <v>2.4980000000000002</v>
      </c>
      <c r="U190" s="79">
        <v>37466</v>
      </c>
      <c r="V190" s="75">
        <v>12</v>
      </c>
      <c r="W190" s="594">
        <v>25.06</v>
      </c>
      <c r="X190" s="79">
        <v>37002</v>
      </c>
      <c r="Y190" s="58">
        <v>16</v>
      </c>
      <c r="Z190" s="60">
        <v>7.94</v>
      </c>
      <c r="AA190" s="79">
        <v>37975</v>
      </c>
      <c r="AB190" s="58">
        <v>11</v>
      </c>
      <c r="AC190" s="595">
        <v>8.0999999999999996E-3</v>
      </c>
      <c r="AD190" s="79">
        <v>38188</v>
      </c>
      <c r="AE190" s="58">
        <v>15</v>
      </c>
      <c r="AF190" s="73" t="s">
        <v>224</v>
      </c>
      <c r="AG190" s="263"/>
      <c r="AH190" s="263"/>
      <c r="AI190" s="73" t="s">
        <v>224</v>
      </c>
      <c r="AJ190" s="79"/>
      <c r="AK190" s="249"/>
      <c r="AL190" s="73" t="s">
        <v>224</v>
      </c>
      <c r="AM190" s="79">
        <f t="shared" si="29"/>
        <v>0</v>
      </c>
      <c r="AN190" s="249">
        <f t="shared" si="29"/>
        <v>0</v>
      </c>
      <c r="AO190" s="264" t="s">
        <v>130</v>
      </c>
    </row>
    <row r="191" spans="1:41">
      <c r="A191" s="264" t="s">
        <v>204</v>
      </c>
      <c r="B191" s="73">
        <v>5168</v>
      </c>
      <c r="C191" s="58">
        <v>479</v>
      </c>
      <c r="D191" s="73">
        <v>54297</v>
      </c>
      <c r="E191" s="263"/>
      <c r="F191" s="58">
        <v>13795</v>
      </c>
      <c r="G191" s="92">
        <v>1.11E-2</v>
      </c>
      <c r="H191" s="93">
        <f t="shared" si="28"/>
        <v>3.0794215750773994</v>
      </c>
      <c r="I191" s="103">
        <v>83</v>
      </c>
      <c r="J191" s="103">
        <v>77.900000000000006</v>
      </c>
      <c r="K191" s="417"/>
      <c r="L191" s="250">
        <v>1.43E-2</v>
      </c>
      <c r="M191" s="250">
        <v>1.1599999999999999E-2</v>
      </c>
      <c r="N191" s="293">
        <v>29.9</v>
      </c>
      <c r="O191" s="263"/>
      <c r="P191" s="264" t="s">
        <v>133</v>
      </c>
      <c r="Q191" s="76">
        <v>3.4550000000000001</v>
      </c>
      <c r="R191" s="79">
        <v>38107</v>
      </c>
      <c r="S191" s="75">
        <v>16</v>
      </c>
      <c r="T191" s="76">
        <v>2.262</v>
      </c>
      <c r="U191" s="104">
        <v>41120</v>
      </c>
      <c r="V191" s="624">
        <v>12</v>
      </c>
      <c r="W191" s="594">
        <v>15.11</v>
      </c>
      <c r="X191" s="79">
        <v>38138</v>
      </c>
      <c r="Y191" s="58">
        <v>16</v>
      </c>
      <c r="Z191" s="60">
        <v>7.89</v>
      </c>
      <c r="AA191" s="79">
        <v>37975</v>
      </c>
      <c r="AB191" s="58">
        <v>12</v>
      </c>
      <c r="AC191" s="595">
        <v>6.3E-3</v>
      </c>
      <c r="AD191" s="79">
        <v>38085</v>
      </c>
      <c r="AE191" s="58">
        <v>8</v>
      </c>
      <c r="AF191" s="73" t="s">
        <v>224</v>
      </c>
      <c r="AG191" s="263"/>
      <c r="AH191" s="263"/>
      <c r="AI191" s="73" t="s">
        <v>224</v>
      </c>
      <c r="AJ191" s="79"/>
      <c r="AK191" s="249"/>
      <c r="AL191" s="73" t="s">
        <v>224</v>
      </c>
      <c r="AM191" s="79">
        <f t="shared" si="29"/>
        <v>0</v>
      </c>
      <c r="AN191" s="249">
        <f t="shared" si="29"/>
        <v>0</v>
      </c>
      <c r="AO191" s="264" t="s">
        <v>133</v>
      </c>
    </row>
    <row r="192" spans="1:41">
      <c r="A192" s="264" t="s">
        <v>205</v>
      </c>
      <c r="B192" s="73">
        <v>5358</v>
      </c>
      <c r="C192" s="58">
        <v>503</v>
      </c>
      <c r="D192" s="73">
        <v>58411</v>
      </c>
      <c r="E192" s="263"/>
      <c r="F192" s="58">
        <v>19059</v>
      </c>
      <c r="G192" s="92">
        <v>1.1299999999999999E-2</v>
      </c>
      <c r="H192" s="93">
        <f t="shared" si="28"/>
        <v>3.1952713885778277</v>
      </c>
      <c r="I192" s="103">
        <v>81</v>
      </c>
      <c r="J192" s="103">
        <v>77.599999999999994</v>
      </c>
      <c r="K192" s="417"/>
      <c r="L192" s="250">
        <v>1.6400000000000001E-2</v>
      </c>
      <c r="M192" s="250">
        <v>1.21E-2</v>
      </c>
      <c r="N192" s="293">
        <v>30</v>
      </c>
      <c r="O192" s="263"/>
      <c r="P192" s="265" t="s">
        <v>136</v>
      </c>
      <c r="Q192" s="85">
        <v>4.4279999999999999</v>
      </c>
      <c r="R192" s="81">
        <v>38062</v>
      </c>
      <c r="S192" s="84">
        <v>10</v>
      </c>
      <c r="T192" s="85">
        <v>2.722</v>
      </c>
      <c r="U192" s="81">
        <v>37467</v>
      </c>
      <c r="V192" s="84">
        <v>12</v>
      </c>
      <c r="W192" s="596">
        <v>35</v>
      </c>
      <c r="X192" s="597">
        <v>38098</v>
      </c>
      <c r="Y192" s="598">
        <v>15</v>
      </c>
      <c r="Z192" s="60">
        <v>7.94</v>
      </c>
      <c r="AA192" s="79">
        <v>37975</v>
      </c>
      <c r="AB192" s="58">
        <v>12</v>
      </c>
      <c r="AC192" s="599">
        <v>1.2200000000000001E-2</v>
      </c>
      <c r="AD192" s="597">
        <v>38188</v>
      </c>
      <c r="AE192" s="598">
        <v>15</v>
      </c>
      <c r="AF192" s="80" t="s">
        <v>224</v>
      </c>
      <c r="AG192" s="296"/>
      <c r="AH192" s="296"/>
      <c r="AI192" s="80" t="s">
        <v>224</v>
      </c>
      <c r="AJ192" s="81"/>
      <c r="AK192" s="116"/>
      <c r="AL192" s="80" t="s">
        <v>224</v>
      </c>
      <c r="AM192" s="81">
        <f t="shared" si="29"/>
        <v>0</v>
      </c>
      <c r="AN192" s="116">
        <f t="shared" si="29"/>
        <v>0</v>
      </c>
      <c r="AO192" s="265" t="s">
        <v>136</v>
      </c>
    </row>
    <row r="193" spans="1:40">
      <c r="A193" s="264" t="s">
        <v>206</v>
      </c>
      <c r="B193" s="73">
        <v>4324</v>
      </c>
      <c r="C193" s="58">
        <v>406</v>
      </c>
      <c r="D193" s="73">
        <v>45872</v>
      </c>
      <c r="E193" s="263"/>
      <c r="F193" s="58">
        <v>14133</v>
      </c>
      <c r="G193" s="92">
        <v>1.1299999999999999E-2</v>
      </c>
      <c r="H193" s="93">
        <f t="shared" si="28"/>
        <v>3.1094086956521743</v>
      </c>
      <c r="I193" s="103">
        <v>81</v>
      </c>
      <c r="J193" s="103">
        <v>77.599999999999994</v>
      </c>
      <c r="K193" s="417"/>
      <c r="L193" s="250">
        <v>1.6400000000000001E-2</v>
      </c>
      <c r="M193" s="250">
        <v>1.21E-2</v>
      </c>
      <c r="N193" s="293">
        <v>30</v>
      </c>
      <c r="O193" s="263"/>
      <c r="P193" s="70"/>
      <c r="Q193" s="70"/>
      <c r="R193" s="70"/>
      <c r="S193" s="70"/>
      <c r="T193" s="70"/>
      <c r="U193" s="70"/>
      <c r="V193" s="70"/>
      <c r="W193" s="70"/>
      <c r="X193" s="70"/>
      <c r="Y193" s="70"/>
      <c r="Z193" s="70"/>
      <c r="AA193" s="70"/>
      <c r="AB193" s="70"/>
      <c r="AC193" s="70"/>
      <c r="AD193" s="70"/>
      <c r="AE193" s="70"/>
      <c r="AF193" s="70"/>
      <c r="AG193" s="70"/>
      <c r="AH193" s="70"/>
      <c r="AI193" t="s">
        <v>382</v>
      </c>
      <c r="AJ193" s="70"/>
      <c r="AK193" s="70"/>
      <c r="AL193" s="70"/>
      <c r="AM193" s="70"/>
      <c r="AN193" s="70"/>
    </row>
    <row r="194" spans="1:40">
      <c r="A194" s="264" t="s">
        <v>207</v>
      </c>
      <c r="B194" s="73">
        <v>4222</v>
      </c>
      <c r="C194" s="58">
        <v>399</v>
      </c>
      <c r="D194" s="73">
        <v>45326</v>
      </c>
      <c r="E194" s="263"/>
      <c r="F194" s="58">
        <v>14709</v>
      </c>
      <c r="G194" s="92">
        <v>1.14E-2</v>
      </c>
      <c r="H194" s="93">
        <f t="shared" si="28"/>
        <v>3.1466249644718145</v>
      </c>
      <c r="I194" s="103">
        <v>80</v>
      </c>
      <c r="J194" s="103">
        <v>77.400000000000006</v>
      </c>
      <c r="K194" s="417"/>
      <c r="L194" s="250">
        <v>1.67E-2</v>
      </c>
      <c r="M194" s="250">
        <v>1.2200000000000001E-2</v>
      </c>
      <c r="N194" s="293">
        <v>30</v>
      </c>
      <c r="O194" s="263"/>
      <c r="P194" s="70"/>
      <c r="Q194" s="70"/>
      <c r="R194" s="70"/>
      <c r="S194" s="70"/>
      <c r="T194" s="70"/>
      <c r="U194" s="70"/>
      <c r="V194" s="70"/>
      <c r="W194" s="70"/>
      <c r="X194" s="70"/>
      <c r="Y194" s="70"/>
      <c r="Z194" s="70"/>
      <c r="AA194" s="70"/>
      <c r="AB194" s="70"/>
      <c r="AC194" s="70"/>
      <c r="AD194" s="70"/>
      <c r="AE194" s="70"/>
      <c r="AF194" s="70"/>
      <c r="AG194" s="70"/>
      <c r="AH194" s="70"/>
      <c r="AI194" s="70"/>
      <c r="AJ194" s="70"/>
      <c r="AK194" s="70"/>
      <c r="AL194" s="70"/>
      <c r="AM194" s="70"/>
      <c r="AN194" s="70"/>
    </row>
    <row r="195" spans="1:40">
      <c r="A195" s="264" t="s">
        <v>208</v>
      </c>
      <c r="B195" s="73">
        <v>4142</v>
      </c>
      <c r="C195" s="58">
        <v>394</v>
      </c>
      <c r="D195" s="73">
        <v>45009</v>
      </c>
      <c r="E195" s="263"/>
      <c r="F195" s="58">
        <v>15028</v>
      </c>
      <c r="G195" s="92">
        <v>1.15E-2</v>
      </c>
      <c r="H195" s="93">
        <f t="shared" si="28"/>
        <v>3.1849681071945923</v>
      </c>
      <c r="I195" s="103">
        <v>79</v>
      </c>
      <c r="J195" s="103">
        <v>77.2</v>
      </c>
      <c r="K195" s="417"/>
      <c r="L195" s="250">
        <v>1.6899999999999998E-2</v>
      </c>
      <c r="M195" s="250">
        <v>1.23E-2</v>
      </c>
      <c r="N195" s="293">
        <v>30</v>
      </c>
      <c r="O195" s="263"/>
      <c r="P195" s="70"/>
      <c r="Q195" s="70"/>
      <c r="R195" s="70"/>
      <c r="S195" s="70"/>
      <c r="T195" s="70"/>
      <c r="U195" s="70"/>
      <c r="V195" s="70"/>
      <c r="W195" s="70"/>
      <c r="X195" s="70"/>
      <c r="Y195" s="70"/>
      <c r="Z195" s="70"/>
      <c r="AA195" s="70"/>
      <c r="AB195" s="70"/>
      <c r="AC195" s="70"/>
      <c r="AD195" s="70"/>
      <c r="AE195" s="70"/>
      <c r="AF195" s="70"/>
      <c r="AG195" s="70"/>
      <c r="AH195" s="70"/>
      <c r="AI195" s="70"/>
      <c r="AJ195" s="70"/>
      <c r="AK195" s="70"/>
      <c r="AL195" s="70"/>
      <c r="AM195" s="70"/>
      <c r="AN195" s="70"/>
    </row>
    <row r="196" spans="1:40">
      <c r="A196" s="265" t="s">
        <v>209</v>
      </c>
      <c r="B196" s="80">
        <v>4287</v>
      </c>
      <c r="C196" s="63">
        <v>407</v>
      </c>
      <c r="D196" s="80">
        <v>46927</v>
      </c>
      <c r="E196" s="70"/>
      <c r="F196" s="63">
        <v>16904</v>
      </c>
      <c r="G196" s="97">
        <v>1.17E-2</v>
      </c>
      <c r="H196" s="93">
        <f t="shared" si="28"/>
        <v>3.2083750174947516</v>
      </c>
      <c r="I196" s="600">
        <v>79</v>
      </c>
      <c r="J196" s="408">
        <v>77.2</v>
      </c>
      <c r="K196" s="418"/>
      <c r="L196" s="250">
        <v>1.78E-2</v>
      </c>
      <c r="M196" s="250">
        <v>1.26E-2</v>
      </c>
      <c r="N196" s="293">
        <v>30</v>
      </c>
      <c r="O196" s="263"/>
      <c r="P196" s="70"/>
      <c r="Q196" s="70"/>
      <c r="R196" s="70"/>
      <c r="S196" s="70"/>
      <c r="T196" s="70"/>
      <c r="U196" s="70"/>
      <c r="V196" s="70"/>
      <c r="W196" s="70"/>
      <c r="X196" s="70"/>
      <c r="Y196" s="70"/>
      <c r="Z196" s="70"/>
      <c r="AA196" s="70"/>
      <c r="AB196" s="70"/>
      <c r="AC196" s="70"/>
      <c r="AD196" s="70"/>
      <c r="AE196" s="70"/>
      <c r="AF196" s="70"/>
      <c r="AG196" s="70"/>
      <c r="AH196" s="70"/>
      <c r="AI196" s="70"/>
      <c r="AJ196" s="70"/>
      <c r="AK196" s="70"/>
      <c r="AL196" s="70"/>
      <c r="AM196" s="70"/>
      <c r="AN196" s="70"/>
    </row>
    <row r="197" spans="1:40">
      <c r="A197" s="263"/>
      <c r="B197" s="263"/>
      <c r="C197" s="263"/>
      <c r="D197" s="263"/>
      <c r="E197" s="263"/>
      <c r="F197" s="263"/>
      <c r="G197" s="263"/>
      <c r="H197" s="263"/>
      <c r="I197" s="263"/>
      <c r="J197" s="263"/>
      <c r="K197" s="263"/>
      <c r="L197" s="263"/>
      <c r="M197" s="70"/>
      <c r="N197" s="263"/>
      <c r="O197" s="70"/>
      <c r="P197" s="70"/>
      <c r="Q197" s="70"/>
      <c r="R197" s="70"/>
      <c r="S197" s="70"/>
      <c r="T197" s="70"/>
      <c r="U197" s="70"/>
      <c r="V197" s="70"/>
      <c r="W197" s="70"/>
      <c r="X197" s="70"/>
      <c r="Y197" s="70"/>
      <c r="Z197" s="70"/>
      <c r="AA197" s="70"/>
      <c r="AB197" s="70"/>
      <c r="AC197" s="70"/>
      <c r="AD197" s="70"/>
      <c r="AE197" s="70"/>
      <c r="AF197" s="70"/>
      <c r="AG197" s="70"/>
      <c r="AH197" s="70"/>
      <c r="AI197" s="70"/>
      <c r="AJ197" s="70"/>
      <c r="AK197" s="70"/>
      <c r="AL197" s="70"/>
      <c r="AM197" s="70"/>
      <c r="AN197" s="70"/>
    </row>
    <row r="198" spans="1:40">
      <c r="A198" s="263"/>
      <c r="B198" s="263"/>
      <c r="C198" s="263"/>
      <c r="D198" s="263"/>
      <c r="E198" s="263"/>
      <c r="F198" s="263"/>
      <c r="G198" s="263"/>
      <c r="H198" s="263"/>
      <c r="I198" s="263"/>
      <c r="J198" s="263"/>
      <c r="K198" s="263"/>
      <c r="L198" s="263"/>
      <c r="M198" s="70"/>
      <c r="N198" s="263"/>
      <c r="O198" s="70"/>
      <c r="P198" s="70"/>
      <c r="Q198" s="70"/>
      <c r="R198" s="70"/>
      <c r="S198" s="70"/>
      <c r="T198" s="70"/>
      <c r="U198" s="70"/>
      <c r="V198" s="70"/>
      <c r="W198" s="70"/>
      <c r="X198" s="70"/>
      <c r="Y198" s="70"/>
      <c r="Z198" s="70"/>
      <c r="AA198" s="70"/>
      <c r="AB198" s="70"/>
      <c r="AC198" s="70"/>
      <c r="AD198" s="70"/>
      <c r="AE198" s="70"/>
      <c r="AF198" s="70"/>
      <c r="AG198" s="70"/>
      <c r="AH198" s="70"/>
      <c r="AI198" s="70"/>
      <c r="AJ198" s="70"/>
      <c r="AK198" s="70"/>
      <c r="AL198" s="70"/>
      <c r="AM198" s="70"/>
      <c r="AN198" s="70"/>
    </row>
    <row r="199" spans="1:40">
      <c r="A199" s="257"/>
      <c r="B199" s="257" t="s">
        <v>210</v>
      </c>
      <c r="C199" s="258"/>
      <c r="D199" s="258"/>
      <c r="E199" s="258"/>
      <c r="F199" s="258"/>
      <c r="G199" s="258"/>
      <c r="H199" s="258"/>
      <c r="I199" s="258"/>
      <c r="J199" s="258"/>
      <c r="K199" s="258"/>
      <c r="L199" s="259"/>
      <c r="M199" s="70"/>
      <c r="N199" s="263"/>
      <c r="O199" s="70"/>
      <c r="P199" s="70"/>
      <c r="Q199" s="70"/>
      <c r="R199" s="70"/>
      <c r="S199" s="70"/>
      <c r="T199" s="70"/>
      <c r="U199" s="70"/>
      <c r="V199" s="70"/>
      <c r="W199" s="70"/>
      <c r="X199" s="70"/>
      <c r="Y199" s="70"/>
      <c r="Z199" s="70"/>
      <c r="AA199" s="70"/>
      <c r="AB199" s="70"/>
      <c r="AC199" s="70"/>
      <c r="AD199" s="70"/>
      <c r="AE199" s="70"/>
      <c r="AF199" s="70"/>
      <c r="AG199" s="70"/>
      <c r="AH199" s="70"/>
      <c r="AI199" s="70"/>
      <c r="AJ199" s="70"/>
      <c r="AK199" s="70"/>
      <c r="AL199" s="70"/>
      <c r="AM199" s="70"/>
      <c r="AN199" s="70"/>
    </row>
    <row r="200" spans="1:40">
      <c r="A200" s="264"/>
      <c r="B200" s="265"/>
      <c r="C200" s="266"/>
      <c r="D200" s="266"/>
      <c r="E200" s="266"/>
      <c r="F200" s="266"/>
      <c r="G200" s="266"/>
      <c r="H200" s="266"/>
      <c r="I200" s="266"/>
      <c r="J200" s="266"/>
      <c r="K200" s="266"/>
      <c r="L200" s="267"/>
      <c r="M200" s="70"/>
      <c r="N200" s="70"/>
      <c r="O200" s="70"/>
      <c r="P200" s="70"/>
      <c r="Q200" s="70"/>
      <c r="R200" s="70"/>
      <c r="S200" s="70"/>
      <c r="T200" s="70"/>
      <c r="U200" s="70"/>
      <c r="V200" s="70"/>
      <c r="W200" s="70"/>
      <c r="X200" s="70"/>
      <c r="Y200" s="70"/>
      <c r="Z200" s="70"/>
      <c r="AA200" s="70"/>
      <c r="AB200" s="70"/>
      <c r="AC200" s="70"/>
      <c r="AD200" s="70"/>
      <c r="AE200" s="70"/>
      <c r="AF200" s="70"/>
      <c r="AG200" s="70"/>
      <c r="AH200" s="70"/>
      <c r="AI200" s="70"/>
      <c r="AJ200" s="70"/>
      <c r="AK200" s="70"/>
      <c r="AL200" s="70"/>
      <c r="AM200" s="70"/>
      <c r="AN200" s="70"/>
    </row>
    <row r="201" spans="1:40">
      <c r="A201" s="264"/>
      <c r="B201" s="1099" t="s">
        <v>141</v>
      </c>
      <c r="C201" s="1100"/>
      <c r="D201" s="1100"/>
      <c r="E201" s="1101"/>
      <c r="F201" s="264" t="s">
        <v>142</v>
      </c>
      <c r="G201" s="269"/>
      <c r="H201" s="263"/>
      <c r="I201" s="276" t="s">
        <v>292</v>
      </c>
      <c r="J201" s="286"/>
      <c r="K201" s="257"/>
      <c r="L201" s="259"/>
      <c r="M201" s="70"/>
      <c r="N201" s="70"/>
      <c r="O201" s="70"/>
      <c r="P201" s="70"/>
      <c r="Q201" s="70"/>
      <c r="R201" s="70"/>
      <c r="S201" s="70"/>
      <c r="T201" s="70"/>
      <c r="U201" s="70"/>
      <c r="V201" s="70"/>
      <c r="W201" s="70"/>
      <c r="X201" s="70"/>
      <c r="Y201" s="70"/>
      <c r="Z201" s="70"/>
      <c r="AA201" s="70"/>
      <c r="AB201" s="70"/>
      <c r="AC201" s="70"/>
      <c r="AD201" s="70"/>
      <c r="AE201" s="70"/>
      <c r="AF201" s="70"/>
      <c r="AG201" s="70"/>
      <c r="AH201" s="70"/>
      <c r="AI201" s="70"/>
      <c r="AJ201" s="70"/>
      <c r="AK201" s="70"/>
      <c r="AL201" s="70"/>
      <c r="AM201" s="70"/>
      <c r="AN201" s="70"/>
    </row>
    <row r="202" spans="1:40">
      <c r="A202" s="264" t="s">
        <v>211</v>
      </c>
      <c r="B202" s="276" t="s">
        <v>4</v>
      </c>
      <c r="C202" s="48" t="s">
        <v>217</v>
      </c>
      <c r="D202" s="46" t="s">
        <v>82</v>
      </c>
      <c r="E202" s="46" t="s">
        <v>83</v>
      </c>
      <c r="F202" s="48" t="s">
        <v>218</v>
      </c>
      <c r="G202" s="270" t="s">
        <v>6</v>
      </c>
      <c r="H202" s="274" t="s">
        <v>7</v>
      </c>
      <c r="I202" s="276" t="s">
        <v>303</v>
      </c>
      <c r="J202" s="288" t="s">
        <v>148</v>
      </c>
      <c r="K202" s="297" t="s">
        <v>149</v>
      </c>
      <c r="L202" s="290" t="s">
        <v>150</v>
      </c>
      <c r="M202" s="70"/>
      <c r="N202" s="70"/>
      <c r="O202" s="70"/>
      <c r="P202" s="70"/>
      <c r="Q202" s="70"/>
      <c r="R202" s="70"/>
      <c r="S202" s="70"/>
      <c r="T202" s="70"/>
      <c r="U202" s="70"/>
      <c r="V202" s="70"/>
      <c r="W202" s="70"/>
      <c r="X202" s="70"/>
      <c r="Y202" s="70"/>
      <c r="Z202" s="70"/>
      <c r="AA202" s="70"/>
      <c r="AB202" s="70"/>
      <c r="AC202" s="70"/>
      <c r="AD202" s="70"/>
      <c r="AE202" s="70"/>
      <c r="AF202" s="70"/>
      <c r="AG202" s="70"/>
      <c r="AH202" s="70"/>
      <c r="AI202" s="70"/>
      <c r="AJ202" s="70"/>
      <c r="AK202" s="70"/>
      <c r="AL202" s="70"/>
      <c r="AM202" s="70"/>
      <c r="AN202" s="70"/>
    </row>
    <row r="203" spans="1:40">
      <c r="A203" s="265"/>
      <c r="B203" s="277" t="s">
        <v>154</v>
      </c>
      <c r="C203" s="49" t="s">
        <v>154</v>
      </c>
      <c r="D203" s="50" t="s">
        <v>154</v>
      </c>
      <c r="E203" s="50" t="s">
        <v>154</v>
      </c>
      <c r="F203" s="49" t="s">
        <v>219</v>
      </c>
      <c r="G203" s="49" t="s">
        <v>219</v>
      </c>
      <c r="H203" s="49" t="s">
        <v>219</v>
      </c>
      <c r="I203" s="277" t="s">
        <v>155</v>
      </c>
      <c r="J203" s="291"/>
      <c r="K203" s="277" t="s">
        <v>220</v>
      </c>
      <c r="L203" s="279" t="s">
        <v>220</v>
      </c>
      <c r="M203" s="70"/>
      <c r="N203" s="70"/>
      <c r="O203" s="70"/>
      <c r="P203" s="70"/>
      <c r="Q203" s="70"/>
      <c r="R203" s="70"/>
      <c r="S203" s="70"/>
      <c r="T203" s="70"/>
      <c r="U203" s="70"/>
      <c r="V203" s="70"/>
      <c r="W203" s="70"/>
      <c r="X203" s="70"/>
      <c r="Y203" s="70"/>
      <c r="Z203" s="70"/>
      <c r="AA203" s="70"/>
      <c r="AB203" s="70"/>
      <c r="AC203" s="70"/>
      <c r="AD203" s="70"/>
      <c r="AE203" s="70"/>
      <c r="AF203" s="70"/>
      <c r="AG203" s="70"/>
      <c r="AH203" s="70"/>
      <c r="AI203" s="70"/>
      <c r="AJ203" s="70"/>
      <c r="AK203" s="70"/>
      <c r="AL203" s="70"/>
      <c r="AM203" s="70"/>
      <c r="AN203" s="70"/>
    </row>
    <row r="204" spans="1:40">
      <c r="A204" s="298" t="s">
        <v>212</v>
      </c>
      <c r="B204" s="284"/>
      <c r="C204" s="73">
        <v>84210</v>
      </c>
      <c r="D204" s="58">
        <v>9338</v>
      </c>
      <c r="E204" s="263">
        <v>11194</v>
      </c>
      <c r="F204" s="73">
        <v>1124496</v>
      </c>
      <c r="G204" s="96"/>
      <c r="H204" s="58">
        <v>311802</v>
      </c>
      <c r="I204" s="92">
        <v>1.0999999999999999E-2</v>
      </c>
      <c r="J204" s="93">
        <f>F204*0.2931/C204</f>
        <v>3.9139030708941935</v>
      </c>
      <c r="K204" s="263">
        <v>62.3</v>
      </c>
      <c r="L204" s="263">
        <v>76.900000000000006</v>
      </c>
      <c r="M204" s="70"/>
      <c r="N204" s="70"/>
      <c r="O204" s="70"/>
      <c r="P204" s="70"/>
      <c r="Q204" s="70"/>
      <c r="R204" s="70"/>
      <c r="S204" s="70"/>
      <c r="T204" s="70"/>
      <c r="U204" s="70"/>
      <c r="V204" s="70"/>
      <c r="W204" s="70"/>
      <c r="X204" s="70"/>
      <c r="Y204" s="70"/>
      <c r="Z204" s="70"/>
      <c r="AA204" s="70"/>
      <c r="AB204" s="70"/>
      <c r="AC204" s="70"/>
      <c r="AD204" s="70"/>
      <c r="AE204" s="70"/>
      <c r="AF204" s="70"/>
      <c r="AG204" s="70"/>
      <c r="AH204" s="70"/>
      <c r="AI204" s="70"/>
      <c r="AJ204" s="70"/>
      <c r="AK204" s="70"/>
      <c r="AL204" s="70"/>
      <c r="AM204" s="70"/>
      <c r="AN204" s="70"/>
    </row>
    <row r="205" spans="1:40">
      <c r="A205" s="299" t="s">
        <v>213</v>
      </c>
      <c r="B205" s="419"/>
      <c r="C205" s="80">
        <v>112554</v>
      </c>
      <c r="D205" s="63">
        <v>10232</v>
      </c>
      <c r="E205" s="266">
        <v>12344</v>
      </c>
      <c r="F205" s="80">
        <v>1133051</v>
      </c>
      <c r="G205" s="63"/>
      <c r="H205" s="63">
        <v>315766</v>
      </c>
      <c r="I205" s="80">
        <v>1.15E-2</v>
      </c>
      <c r="J205" s="93">
        <f>F205*0.2931/C205</f>
        <v>2.9505592702169627</v>
      </c>
      <c r="K205" s="102">
        <v>85.1</v>
      </c>
      <c r="L205" s="103">
        <v>77</v>
      </c>
      <c r="M205" s="70"/>
      <c r="N205" s="70"/>
      <c r="O205" s="70"/>
      <c r="P205" s="70"/>
      <c r="Q205" s="70"/>
      <c r="R205" s="70"/>
      <c r="S205" s="70"/>
      <c r="T205" s="70"/>
      <c r="U205" s="70"/>
      <c r="V205" s="70"/>
      <c r="W205" s="70"/>
      <c r="X205" s="70"/>
      <c r="Y205" s="70"/>
      <c r="Z205" s="70"/>
      <c r="AA205" s="70"/>
      <c r="AB205" s="70"/>
      <c r="AC205" s="70"/>
      <c r="AD205" s="70"/>
      <c r="AE205" s="70"/>
      <c r="AF205" s="70"/>
      <c r="AG205" s="70"/>
      <c r="AH205" s="70"/>
      <c r="AI205" s="70"/>
      <c r="AJ205" s="70"/>
      <c r="AK205" s="70"/>
      <c r="AL205" s="70"/>
      <c r="AM205" s="70"/>
      <c r="AN205" s="70"/>
    </row>
    <row r="206" spans="1:40">
      <c r="A206" s="263"/>
      <c r="B206" s="70"/>
      <c r="C206" s="70"/>
      <c r="D206" s="70"/>
      <c r="E206" s="70"/>
      <c r="F206" s="70"/>
      <c r="G206" s="70"/>
      <c r="H206" s="70"/>
      <c r="I206" s="70"/>
      <c r="J206" s="70"/>
      <c r="K206" s="70"/>
      <c r="L206" s="70"/>
      <c r="M206" s="70"/>
      <c r="N206" s="70"/>
      <c r="O206" s="70"/>
      <c r="P206" s="70"/>
      <c r="Q206" s="70"/>
      <c r="R206" s="70"/>
      <c r="S206" s="70"/>
      <c r="T206" s="70"/>
      <c r="U206" s="70"/>
      <c r="V206" s="70"/>
      <c r="W206" s="70"/>
      <c r="X206" s="70"/>
      <c r="Y206" s="70"/>
      <c r="Z206" s="70"/>
      <c r="AA206" s="70"/>
      <c r="AB206" s="70"/>
      <c r="AC206" s="70"/>
      <c r="AD206" s="70"/>
      <c r="AE206" s="70"/>
      <c r="AF206" s="70"/>
      <c r="AG206" s="70"/>
      <c r="AH206" s="70"/>
      <c r="AI206" s="70"/>
      <c r="AJ206" s="70"/>
      <c r="AK206" s="70"/>
      <c r="AL206" s="70"/>
      <c r="AM206" s="70"/>
      <c r="AN206" s="70"/>
    </row>
    <row r="207" spans="1:40">
      <c r="A207" s="263"/>
      <c r="B207" s="70"/>
      <c r="C207" s="70"/>
      <c r="D207" s="70"/>
      <c r="E207" s="70"/>
      <c r="F207" s="70"/>
      <c r="G207" s="70"/>
      <c r="H207" s="70"/>
      <c r="I207" s="70"/>
      <c r="J207" s="70"/>
      <c r="K207" s="70"/>
      <c r="L207" s="70"/>
      <c r="M207" s="70"/>
      <c r="N207" s="70"/>
      <c r="O207" s="70"/>
      <c r="P207" s="70"/>
      <c r="Q207" s="70"/>
      <c r="R207" s="70"/>
      <c r="S207" s="70"/>
      <c r="T207" s="70"/>
      <c r="U207" s="70"/>
      <c r="V207" s="70"/>
      <c r="W207" s="70"/>
      <c r="X207" s="70"/>
      <c r="Y207" s="70"/>
      <c r="Z207" s="70"/>
      <c r="AA207" s="70"/>
      <c r="AB207" s="70"/>
      <c r="AC207" s="70"/>
      <c r="AD207" s="70"/>
      <c r="AE207" s="70"/>
      <c r="AF207" s="70"/>
      <c r="AG207" s="70"/>
      <c r="AH207" s="70"/>
      <c r="AI207" s="70"/>
      <c r="AJ207" s="70"/>
      <c r="AK207" s="70"/>
      <c r="AL207" s="70"/>
      <c r="AM207" s="70"/>
      <c r="AN207" s="70"/>
    </row>
    <row r="208" spans="1:40">
      <c r="A208" s="257"/>
      <c r="B208" s="257" t="s">
        <v>214</v>
      </c>
      <c r="C208" s="258"/>
      <c r="D208" s="258"/>
      <c r="E208" s="258"/>
      <c r="F208" s="258"/>
      <c r="G208" s="258"/>
      <c r="H208" s="258"/>
      <c r="I208" s="258"/>
      <c r="J208" s="258"/>
      <c r="K208" s="258"/>
      <c r="L208" s="259"/>
      <c r="M208" s="70"/>
      <c r="N208" s="70"/>
      <c r="O208" s="70"/>
      <c r="P208" s="70"/>
      <c r="Q208" s="70"/>
      <c r="R208" s="70"/>
      <c r="S208" s="70"/>
      <c r="T208" s="70"/>
      <c r="U208" s="70"/>
      <c r="V208" s="70"/>
      <c r="W208" s="70"/>
      <c r="X208" s="70"/>
      <c r="Y208" s="70"/>
      <c r="Z208" s="70"/>
      <c r="AA208" s="70"/>
      <c r="AB208" s="70"/>
      <c r="AC208" s="70"/>
      <c r="AD208" s="70"/>
      <c r="AE208" s="70"/>
      <c r="AF208" s="70"/>
      <c r="AG208" s="70"/>
      <c r="AH208" s="70"/>
      <c r="AI208" s="70"/>
      <c r="AJ208" s="70"/>
      <c r="AK208" s="70"/>
      <c r="AL208" s="70"/>
      <c r="AM208" s="70"/>
      <c r="AN208" s="70"/>
    </row>
    <row r="209" spans="1:40">
      <c r="A209" s="264"/>
      <c r="B209" s="265"/>
      <c r="C209" s="266"/>
      <c r="D209" s="266"/>
      <c r="E209" s="266"/>
      <c r="F209" s="266"/>
      <c r="G209" s="266"/>
      <c r="H209" s="266"/>
      <c r="I209" s="266"/>
      <c r="J209" s="266"/>
      <c r="K209" s="266"/>
      <c r="L209" s="267"/>
      <c r="M209" s="70"/>
      <c r="N209" s="70"/>
      <c r="O209" s="70"/>
      <c r="P209" s="70"/>
      <c r="Q209" s="70"/>
      <c r="R209" s="70"/>
      <c r="S209" s="70"/>
      <c r="T209" s="70"/>
      <c r="U209" s="70"/>
      <c r="V209" s="70"/>
      <c r="W209" s="70"/>
      <c r="X209" s="70"/>
      <c r="Y209" s="70"/>
      <c r="Z209" s="70"/>
      <c r="AA209" s="70"/>
      <c r="AB209" s="70"/>
      <c r="AC209" s="70"/>
      <c r="AD209" s="70"/>
      <c r="AE209" s="70"/>
      <c r="AF209" s="70"/>
      <c r="AG209" s="70"/>
      <c r="AH209" s="70"/>
      <c r="AI209" s="70"/>
      <c r="AJ209" s="70"/>
      <c r="AK209" s="70"/>
      <c r="AL209" s="70"/>
      <c r="AM209" s="70"/>
      <c r="AN209" s="70"/>
    </row>
    <row r="210" spans="1:40">
      <c r="A210" s="264"/>
      <c r="B210" s="1099" t="s">
        <v>141</v>
      </c>
      <c r="C210" s="1100"/>
      <c r="D210" s="1100"/>
      <c r="E210" s="1101"/>
      <c r="F210" s="264" t="s">
        <v>142</v>
      </c>
      <c r="G210" s="269"/>
      <c r="H210" s="263"/>
      <c r="I210" s="276" t="s">
        <v>292</v>
      </c>
      <c r="J210" s="286"/>
      <c r="K210" s="257"/>
      <c r="L210" s="259"/>
      <c r="M210" s="70"/>
      <c r="N210" s="70"/>
      <c r="O210" s="70"/>
      <c r="P210" s="70"/>
      <c r="Q210" s="70"/>
      <c r="R210" s="70"/>
      <c r="S210" s="70"/>
      <c r="T210" s="70"/>
      <c r="U210" s="70"/>
      <c r="V210" s="70"/>
      <c r="W210" s="70"/>
      <c r="X210" s="70"/>
      <c r="Y210" s="70"/>
      <c r="Z210" s="70"/>
      <c r="AA210" s="70"/>
      <c r="AB210" s="70"/>
      <c r="AC210" s="70"/>
      <c r="AD210" s="70"/>
      <c r="AE210" s="70"/>
      <c r="AF210" s="70"/>
      <c r="AG210" s="70"/>
      <c r="AH210" s="70"/>
      <c r="AI210" s="70"/>
      <c r="AJ210" s="70"/>
      <c r="AK210" s="70"/>
      <c r="AL210" s="70"/>
      <c r="AM210" s="70"/>
      <c r="AN210" s="70"/>
    </row>
    <row r="211" spans="1:40">
      <c r="A211" s="264" t="s">
        <v>211</v>
      </c>
      <c r="B211" s="276" t="s">
        <v>4</v>
      </c>
      <c r="C211" s="276" t="s">
        <v>217</v>
      </c>
      <c r="D211" s="274" t="s">
        <v>82</v>
      </c>
      <c r="E211" s="274" t="s">
        <v>83</v>
      </c>
      <c r="F211" s="276" t="s">
        <v>218</v>
      </c>
      <c r="G211" s="270" t="s">
        <v>6</v>
      </c>
      <c r="H211" s="274" t="s">
        <v>7</v>
      </c>
      <c r="I211" s="276" t="s">
        <v>303</v>
      </c>
      <c r="J211" s="288" t="s">
        <v>148</v>
      </c>
      <c r="K211" s="297" t="s">
        <v>149</v>
      </c>
      <c r="L211" s="290" t="s">
        <v>150</v>
      </c>
      <c r="M211" s="70"/>
      <c r="N211" s="70"/>
      <c r="O211" s="70"/>
      <c r="P211" s="70"/>
      <c r="Q211" s="70"/>
      <c r="R211" s="70"/>
      <c r="S211" s="70"/>
      <c r="T211" s="70"/>
      <c r="U211" s="70"/>
      <c r="V211" s="70"/>
      <c r="W211" s="70"/>
      <c r="X211" s="70"/>
      <c r="Y211" s="70"/>
      <c r="Z211" s="70"/>
      <c r="AA211" s="70"/>
      <c r="AB211" s="70"/>
      <c r="AC211" s="70"/>
      <c r="AD211" s="70"/>
      <c r="AE211" s="70"/>
      <c r="AF211" s="70"/>
      <c r="AG211" s="70"/>
      <c r="AH211" s="70"/>
      <c r="AI211" s="70"/>
      <c r="AJ211" s="70"/>
      <c r="AK211" s="70"/>
      <c r="AL211" s="70"/>
      <c r="AM211" s="70"/>
      <c r="AN211" s="70"/>
    </row>
    <row r="212" spans="1:40">
      <c r="A212" s="265"/>
      <c r="B212" s="277" t="s">
        <v>154</v>
      </c>
      <c r="C212" s="277" t="s">
        <v>154</v>
      </c>
      <c r="D212" s="278" t="s">
        <v>154</v>
      </c>
      <c r="E212" s="278" t="s">
        <v>154</v>
      </c>
      <c r="F212" s="277" t="s">
        <v>219</v>
      </c>
      <c r="G212" s="277" t="s">
        <v>219</v>
      </c>
      <c r="H212" s="277" t="s">
        <v>219</v>
      </c>
      <c r="I212" s="277" t="s">
        <v>155</v>
      </c>
      <c r="J212" s="291"/>
      <c r="K212" s="277" t="s">
        <v>220</v>
      </c>
      <c r="L212" s="279" t="s">
        <v>220</v>
      </c>
      <c r="M212" s="70"/>
      <c r="N212" s="70"/>
      <c r="O212" s="70"/>
      <c r="P212" s="70"/>
      <c r="Q212" s="70"/>
      <c r="R212" s="70"/>
      <c r="S212" s="70"/>
      <c r="T212" s="70"/>
      <c r="U212" s="70"/>
      <c r="V212" s="70"/>
      <c r="W212" s="70"/>
      <c r="X212" s="70"/>
      <c r="Y212" s="70"/>
      <c r="Z212" s="70"/>
      <c r="AA212" s="70"/>
      <c r="AB212" s="70"/>
      <c r="AC212" s="70"/>
      <c r="AD212" s="70"/>
      <c r="AE212" s="70"/>
      <c r="AF212" s="70"/>
      <c r="AG212" s="70"/>
      <c r="AH212" s="70"/>
      <c r="AI212" s="70"/>
      <c r="AJ212" s="70"/>
      <c r="AK212" s="70"/>
      <c r="AL212" s="70"/>
      <c r="AM212" s="70"/>
      <c r="AN212" s="70"/>
    </row>
    <row r="213" spans="1:40">
      <c r="A213" s="298" t="s">
        <v>212</v>
      </c>
      <c r="B213" s="284"/>
      <c r="C213" s="73">
        <v>64825</v>
      </c>
      <c r="D213" s="58">
        <v>7467</v>
      </c>
      <c r="E213" s="263">
        <v>8658</v>
      </c>
      <c r="F213" s="73">
        <v>796020</v>
      </c>
      <c r="G213" s="96"/>
      <c r="H213" s="58">
        <v>0</v>
      </c>
      <c r="I213" s="73">
        <v>7.1000000000000004E-3</v>
      </c>
      <c r="J213" s="93">
        <f>F213*0.2931/C213</f>
        <v>3.5991278364828387</v>
      </c>
      <c r="K213" s="263">
        <f>K204</f>
        <v>62.3</v>
      </c>
      <c r="L213" s="263">
        <v>76.400000000000006</v>
      </c>
      <c r="M213" s="70"/>
      <c r="N213" s="70"/>
      <c r="O213" s="70"/>
      <c r="P213" s="70"/>
      <c r="Q213" s="70"/>
      <c r="R213" s="70"/>
      <c r="S213" s="70"/>
      <c r="T213" s="70"/>
      <c r="U213" s="70"/>
      <c r="V213" s="70"/>
      <c r="W213" s="70"/>
      <c r="X213" s="70"/>
      <c r="Y213" s="70"/>
      <c r="Z213" s="70"/>
      <c r="AA213" s="70"/>
      <c r="AB213" s="70"/>
      <c r="AC213" s="70"/>
      <c r="AD213" s="70"/>
      <c r="AE213" s="70"/>
      <c r="AF213" s="70"/>
      <c r="AG213" s="70"/>
      <c r="AH213" s="70"/>
      <c r="AI213" s="70"/>
      <c r="AJ213" s="70"/>
      <c r="AK213" s="70"/>
      <c r="AL213" s="70"/>
      <c r="AM213" s="70"/>
      <c r="AN213" s="70"/>
    </row>
    <row r="214" spans="1:40">
      <c r="A214" s="299" t="s">
        <v>213</v>
      </c>
      <c r="B214" s="419"/>
      <c r="C214" s="80">
        <v>85982</v>
      </c>
      <c r="D214" s="63">
        <v>8151</v>
      </c>
      <c r="E214" s="266">
        <v>9492</v>
      </c>
      <c r="F214" s="80">
        <v>799238</v>
      </c>
      <c r="G214" s="63"/>
      <c r="H214" s="63">
        <v>2</v>
      </c>
      <c r="I214" s="80">
        <v>7.7999999999999996E-3</v>
      </c>
      <c r="J214" s="93">
        <f>F214*0.2931/C214</f>
        <v>2.7244848665999863</v>
      </c>
      <c r="K214" s="102">
        <f>K205</f>
        <v>85.1</v>
      </c>
      <c r="L214" s="103">
        <v>76.900000000000006</v>
      </c>
      <c r="M214" s="70"/>
      <c r="N214" s="70"/>
      <c r="O214" s="70"/>
      <c r="P214" s="70"/>
      <c r="Q214" s="70"/>
      <c r="R214" s="70"/>
      <c r="S214" s="70"/>
      <c r="T214" s="70"/>
      <c r="U214" s="70"/>
      <c r="V214" s="70"/>
      <c r="W214" s="70"/>
      <c r="X214" s="70"/>
      <c r="Y214" s="70"/>
      <c r="Z214" s="70"/>
      <c r="AA214" s="70"/>
      <c r="AB214" s="70"/>
      <c r="AC214" s="70"/>
      <c r="AD214" s="70"/>
      <c r="AE214" s="70"/>
      <c r="AF214" s="70"/>
      <c r="AG214" s="70"/>
      <c r="AH214" s="70"/>
      <c r="AI214" s="70"/>
      <c r="AJ214" s="70"/>
      <c r="AK214" s="70"/>
      <c r="AL214" s="70"/>
      <c r="AM214" s="70"/>
      <c r="AN214" s="70"/>
    </row>
  </sheetData>
  <mergeCells count="4">
    <mergeCell ref="B117:E117"/>
    <mergeCell ref="B126:E126"/>
    <mergeCell ref="B201:E201"/>
    <mergeCell ref="B210:E210"/>
  </mergeCells>
  <phoneticPr fontId="0" type="noConversion"/>
  <pageMargins left="0.75" right="0.75" top="1" bottom="1" header="0.5" footer="0.5"/>
  <pageSetup scale="10" orientation="portrait" horizontalDpi="4294967292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 enableFormatConditionsCalculation="0"/>
  <dimension ref="A1:AO100"/>
  <sheetViews>
    <sheetView workbookViewId="0">
      <selection activeCell="A10" sqref="A10"/>
    </sheetView>
  </sheetViews>
  <sheetFormatPr baseColWidth="10" defaultColWidth="8.625" defaultRowHeight="16" x14ac:dyDescent="0"/>
  <cols>
    <col min="1" max="1" width="20" customWidth="1"/>
    <col min="9" max="9" width="14.5" customWidth="1"/>
    <col min="10" max="10" width="10.5" customWidth="1"/>
  </cols>
  <sheetData>
    <row r="1" spans="1:6">
      <c r="A1" s="55" t="s">
        <v>439</v>
      </c>
    </row>
    <row r="2" spans="1:6">
      <c r="A2" s="1041" t="s">
        <v>2192</v>
      </c>
    </row>
    <row r="3" spans="1:6">
      <c r="A3" s="1045"/>
    </row>
    <row r="4" spans="1:6">
      <c r="A4" s="1043" t="s">
        <v>2154</v>
      </c>
    </row>
    <row r="5" spans="1:6">
      <c r="A5" s="1053"/>
    </row>
    <row r="6" spans="1:6">
      <c r="A6" s="1044" t="s">
        <v>2155</v>
      </c>
    </row>
    <row r="7" spans="1:6">
      <c r="A7" s="434" t="s">
        <v>2172</v>
      </c>
    </row>
    <row r="8" spans="1:6">
      <c r="A8" s="1043" t="s">
        <v>2156</v>
      </c>
    </row>
    <row r="9" spans="1:6">
      <c r="A9" s="1054" t="s">
        <v>2173</v>
      </c>
    </row>
    <row r="10" spans="1:6">
      <c r="A10" s="1054" t="s">
        <v>2168</v>
      </c>
      <c r="B10" s="46"/>
      <c r="C10" s="46"/>
    </row>
    <row r="11" spans="1:6">
      <c r="A11" s="1054"/>
      <c r="B11" s="46"/>
      <c r="C11" s="46"/>
    </row>
    <row r="12" spans="1:6">
      <c r="A12" s="434"/>
      <c r="C12" s="46"/>
    </row>
    <row r="13" spans="1:6">
      <c r="A13" s="1052"/>
      <c r="C13" s="46"/>
    </row>
    <row r="14" spans="1:6">
      <c r="A14" s="1046" t="s">
        <v>2163</v>
      </c>
      <c r="B14" s="46"/>
    </row>
    <row r="15" spans="1:6">
      <c r="A15" s="1042"/>
      <c r="B15" s="686" t="s">
        <v>594</v>
      </c>
      <c r="C15" s="687"/>
      <c r="D15" s="687"/>
      <c r="E15" s="687"/>
      <c r="F15" s="687"/>
    </row>
    <row r="16" spans="1:6">
      <c r="A16" s="1042"/>
      <c r="B16" s="1076" t="s">
        <v>2157</v>
      </c>
      <c r="C16" s="1077"/>
      <c r="D16" s="1077"/>
      <c r="E16" s="1077"/>
      <c r="F16" s="1078"/>
    </row>
    <row r="17" spans="1:34">
      <c r="A17" s="1042"/>
      <c r="B17" s="1048" t="s">
        <v>595</v>
      </c>
      <c r="C17" s="1047"/>
      <c r="D17" s="1047"/>
      <c r="E17" s="1041"/>
      <c r="F17" s="1050">
        <v>39814</v>
      </c>
    </row>
    <row r="18" spans="1:34">
      <c r="A18" s="1042"/>
      <c r="B18" s="1048" t="s">
        <v>2158</v>
      </c>
      <c r="C18" s="1047"/>
      <c r="D18" s="1047"/>
      <c r="E18" s="1047"/>
      <c r="F18" s="1051" t="s">
        <v>2159</v>
      </c>
    </row>
    <row r="19" spans="1:34">
      <c r="A19" s="1042"/>
      <c r="B19" s="1048" t="s">
        <v>596</v>
      </c>
      <c r="C19" s="1047"/>
      <c r="D19" s="1047"/>
      <c r="E19" s="1041"/>
      <c r="F19" s="1050">
        <v>40179</v>
      </c>
    </row>
    <row r="20" spans="1:34">
      <c r="B20" s="1048" t="s">
        <v>597</v>
      </c>
      <c r="C20" s="1041"/>
      <c r="D20" s="1041"/>
      <c r="E20" s="1041"/>
      <c r="F20" s="1049"/>
    </row>
    <row r="21" spans="1:34">
      <c r="B21" s="1076" t="s">
        <v>2160</v>
      </c>
      <c r="C21" s="1077"/>
      <c r="D21" s="1077"/>
      <c r="E21" s="1077"/>
      <c r="F21" s="1078"/>
    </row>
    <row r="22" spans="1:34">
      <c r="B22" s="1048" t="s">
        <v>598</v>
      </c>
      <c r="C22" s="1047"/>
      <c r="D22" s="1047"/>
      <c r="E22" s="1047"/>
      <c r="F22" s="1051" t="s">
        <v>2161</v>
      </c>
    </row>
    <row r="23" spans="1:34">
      <c r="A23" s="1040"/>
    </row>
    <row r="24" spans="1:34">
      <c r="A24" s="1052" t="s">
        <v>2162</v>
      </c>
    </row>
    <row r="26" spans="1:34">
      <c r="A26" s="38"/>
      <c r="B26" s="38"/>
      <c r="C26" s="39"/>
      <c r="D26" s="39" t="s">
        <v>78</v>
      </c>
      <c r="E26" s="39"/>
      <c r="F26" s="39"/>
      <c r="G26" s="39"/>
      <c r="H26" s="39"/>
      <c r="I26" s="38" t="s">
        <v>79</v>
      </c>
      <c r="J26" s="39"/>
      <c r="K26" s="39"/>
      <c r="L26" s="39"/>
      <c r="M26" s="38" t="s">
        <v>288</v>
      </c>
      <c r="N26" s="40"/>
      <c r="O26" s="39"/>
      <c r="P26" s="38"/>
      <c r="Q26" s="220" t="s">
        <v>289</v>
      </c>
      <c r="R26" s="221"/>
      <c r="S26" s="221"/>
      <c r="T26" s="221"/>
      <c r="U26" s="221"/>
      <c r="V26" s="221"/>
      <c r="W26" s="39"/>
      <c r="X26" s="39"/>
      <c r="Y26" s="39"/>
      <c r="Z26" s="39"/>
      <c r="AA26" s="39"/>
      <c r="AB26" s="40"/>
      <c r="AC26" s="38"/>
      <c r="AD26" s="39" t="s">
        <v>290</v>
      </c>
      <c r="AE26" s="39"/>
      <c r="AF26" s="39"/>
      <c r="AG26" s="39"/>
      <c r="AH26" s="40"/>
    </row>
    <row r="27" spans="1:34">
      <c r="A27" s="41"/>
      <c r="B27" s="42"/>
      <c r="C27" s="43"/>
      <c r="D27" s="43"/>
      <c r="E27" s="43"/>
      <c r="F27" s="43"/>
      <c r="G27" s="43"/>
      <c r="H27" s="43"/>
      <c r="I27" s="42"/>
      <c r="J27" s="43"/>
      <c r="K27" s="43"/>
      <c r="L27" s="43"/>
      <c r="M27" s="42" t="s">
        <v>291</v>
      </c>
      <c r="N27" s="44"/>
      <c r="O27" s="119"/>
      <c r="P27" s="41"/>
      <c r="Q27" s="42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4"/>
      <c r="AC27" s="42"/>
      <c r="AD27" s="43"/>
      <c r="AE27" s="43"/>
      <c r="AF27" s="43"/>
      <c r="AG27" s="43"/>
      <c r="AH27" s="44"/>
    </row>
    <row r="28" spans="1:34">
      <c r="A28" s="41"/>
      <c r="B28" s="41"/>
      <c r="C28" s="119"/>
      <c r="D28" s="119"/>
      <c r="E28" s="119"/>
      <c r="F28" s="119"/>
      <c r="G28" s="119"/>
      <c r="H28" s="119"/>
      <c r="I28" s="41"/>
      <c r="J28" s="119"/>
      <c r="K28" s="222" t="s">
        <v>292</v>
      </c>
      <c r="L28" s="222" t="s">
        <v>292</v>
      </c>
      <c r="M28" s="41"/>
      <c r="N28" s="47" t="s">
        <v>293</v>
      </c>
      <c r="O28" s="46"/>
      <c r="P28" s="41"/>
      <c r="Q28" s="38"/>
      <c r="R28" s="39"/>
      <c r="S28" s="40"/>
      <c r="T28" s="119"/>
      <c r="U28" s="119"/>
      <c r="V28" s="119"/>
      <c r="W28" s="119"/>
      <c r="X28" s="119"/>
      <c r="Y28" s="119"/>
      <c r="Z28" s="119"/>
      <c r="AA28" s="119"/>
      <c r="AB28" s="45"/>
      <c r="AD28" t="s">
        <v>294</v>
      </c>
      <c r="AH28" s="40"/>
    </row>
    <row r="29" spans="1:34">
      <c r="A29" s="41"/>
      <c r="B29" s="41" t="s">
        <v>295</v>
      </c>
      <c r="C29" s="119"/>
      <c r="F29" s="41" t="s">
        <v>296</v>
      </c>
      <c r="G29" s="119"/>
      <c r="I29" s="41"/>
      <c r="K29" s="46" t="s">
        <v>2</v>
      </c>
      <c r="L29" s="46" t="s">
        <v>80</v>
      </c>
      <c r="M29" s="41"/>
      <c r="N29" s="47" t="s">
        <v>2</v>
      </c>
      <c r="O29" s="46"/>
      <c r="P29" s="41"/>
      <c r="Q29" s="223" t="s">
        <v>297</v>
      </c>
      <c r="R29" s="119"/>
      <c r="S29" s="45"/>
      <c r="T29" s="119"/>
      <c r="V29" t="s">
        <v>81</v>
      </c>
      <c r="AB29" s="45"/>
      <c r="AE29" s="45"/>
      <c r="AH29" s="45"/>
    </row>
    <row r="30" spans="1:34">
      <c r="A30" s="41" t="s">
        <v>3</v>
      </c>
      <c r="B30" s="48" t="s">
        <v>4</v>
      </c>
      <c r="C30" s="222" t="s">
        <v>5</v>
      </c>
      <c r="D30" s="46" t="s">
        <v>82</v>
      </c>
      <c r="E30" s="46" t="s">
        <v>83</v>
      </c>
      <c r="F30" s="48" t="s">
        <v>4</v>
      </c>
      <c r="G30" s="222" t="s">
        <v>6</v>
      </c>
      <c r="H30" s="46" t="s">
        <v>7</v>
      </c>
      <c r="I30" s="48" t="s">
        <v>84</v>
      </c>
      <c r="J30" s="46" t="s">
        <v>8</v>
      </c>
      <c r="K30" s="46" t="s">
        <v>9</v>
      </c>
      <c r="L30" s="46" t="s">
        <v>2</v>
      </c>
      <c r="M30" s="48" t="s">
        <v>149</v>
      </c>
      <c r="N30" s="47" t="s">
        <v>9</v>
      </c>
      <c r="O30" s="46"/>
      <c r="P30" s="41" t="s">
        <v>3</v>
      </c>
      <c r="Q30" s="41" t="s">
        <v>85</v>
      </c>
      <c r="T30" s="41"/>
      <c r="U30" s="46" t="s">
        <v>6</v>
      </c>
      <c r="W30" s="41"/>
      <c r="X30" s="46" t="s">
        <v>7</v>
      </c>
      <c r="Z30" s="41" t="s">
        <v>86</v>
      </c>
      <c r="AB30" s="45"/>
      <c r="AD30" t="s">
        <v>298</v>
      </c>
      <c r="AE30" s="45"/>
      <c r="AF30" t="s">
        <v>299</v>
      </c>
      <c r="AH30" s="45"/>
    </row>
    <row r="31" spans="1:34">
      <c r="A31" s="42"/>
      <c r="B31" s="49" t="s">
        <v>10</v>
      </c>
      <c r="C31" s="50" t="s">
        <v>10</v>
      </c>
      <c r="D31" s="50" t="s">
        <v>10</v>
      </c>
      <c r="E31" s="50" t="s">
        <v>10</v>
      </c>
      <c r="F31" s="49" t="s">
        <v>10</v>
      </c>
      <c r="G31" s="50" t="s">
        <v>10</v>
      </c>
      <c r="H31" s="50" t="s">
        <v>10</v>
      </c>
      <c r="I31" s="42"/>
      <c r="J31" s="50" t="s">
        <v>11</v>
      </c>
      <c r="K31" s="50" t="s">
        <v>22</v>
      </c>
      <c r="L31" s="50" t="s">
        <v>87</v>
      </c>
      <c r="M31" s="49" t="s">
        <v>11</v>
      </c>
      <c r="N31" s="51" t="s">
        <v>22</v>
      </c>
      <c r="O31" s="50"/>
      <c r="P31" s="42"/>
      <c r="Q31" s="49" t="s">
        <v>88</v>
      </c>
      <c r="R31" s="50" t="s">
        <v>75</v>
      </c>
      <c r="S31" s="50" t="s">
        <v>76</v>
      </c>
      <c r="T31" s="49" t="s">
        <v>88</v>
      </c>
      <c r="U31" s="50" t="s">
        <v>75</v>
      </c>
      <c r="V31" s="50" t="s">
        <v>76</v>
      </c>
      <c r="W31" s="49" t="s">
        <v>88</v>
      </c>
      <c r="X31" s="50" t="s">
        <v>75</v>
      </c>
      <c r="Y31" s="50" t="s">
        <v>76</v>
      </c>
      <c r="Z31" s="49" t="s">
        <v>88</v>
      </c>
      <c r="AA31" s="50" t="s">
        <v>75</v>
      </c>
      <c r="AB31" s="51" t="s">
        <v>76</v>
      </c>
      <c r="AC31" s="49" t="s">
        <v>28</v>
      </c>
      <c r="AD31" s="50" t="s">
        <v>75</v>
      </c>
      <c r="AE31" s="51" t="s">
        <v>76</v>
      </c>
      <c r="AF31" s="50" t="s">
        <v>29</v>
      </c>
      <c r="AG31" s="50" t="s">
        <v>75</v>
      </c>
      <c r="AH31" s="51" t="s">
        <v>76</v>
      </c>
    </row>
    <row r="32" spans="1:34">
      <c r="A32" s="41" t="s">
        <v>445</v>
      </c>
      <c r="B32" s="996" t="s">
        <v>887</v>
      </c>
      <c r="C32" s="889" t="s">
        <v>888</v>
      </c>
      <c r="D32" s="400" t="s">
        <v>889</v>
      </c>
      <c r="E32" s="995" t="s">
        <v>890</v>
      </c>
      <c r="F32" s="996" t="s">
        <v>891</v>
      </c>
      <c r="G32" s="889" t="s">
        <v>892</v>
      </c>
      <c r="H32" s="995" t="s">
        <v>893</v>
      </c>
      <c r="I32" s="997" t="s">
        <v>894</v>
      </c>
      <c r="J32" s="998" t="s">
        <v>895</v>
      </c>
      <c r="K32" s="999" t="s">
        <v>896</v>
      </c>
      <c r="L32" s="1000" t="s">
        <v>897</v>
      </c>
      <c r="M32" s="1006" t="s">
        <v>1118</v>
      </c>
      <c r="N32" s="1007" t="s">
        <v>1119</v>
      </c>
      <c r="O32" s="96"/>
      <c r="P32" s="41" t="s">
        <v>445</v>
      </c>
      <c r="Q32" s="996" t="s">
        <v>1120</v>
      </c>
      <c r="R32" s="400" t="s">
        <v>1121</v>
      </c>
      <c r="S32" s="1008" t="s">
        <v>1122</v>
      </c>
      <c r="T32" s="996" t="s">
        <v>1123</v>
      </c>
      <c r="U32" s="400" t="s">
        <v>1124</v>
      </c>
      <c r="V32" s="1008" t="s">
        <v>1125</v>
      </c>
      <c r="W32" s="996" t="s">
        <v>1126</v>
      </c>
      <c r="X32" s="400" t="s">
        <v>1127</v>
      </c>
      <c r="Y32" s="1008" t="s">
        <v>1128</v>
      </c>
      <c r="Z32" s="996" t="s">
        <v>1129</v>
      </c>
      <c r="AA32" s="400" t="s">
        <v>1130</v>
      </c>
      <c r="AB32" s="1009" t="s">
        <v>1131</v>
      </c>
      <c r="AC32" s="420" t="s">
        <v>2148</v>
      </c>
      <c r="AD32" s="420" t="s">
        <v>2149</v>
      </c>
      <c r="AE32" s="1013" t="s">
        <v>2150</v>
      </c>
      <c r="AF32" s="1014" t="s">
        <v>2151</v>
      </c>
      <c r="AG32" s="420" t="s">
        <v>2152</v>
      </c>
      <c r="AH32" s="1013" t="s">
        <v>2153</v>
      </c>
    </row>
    <row r="33" spans="1:28">
      <c r="A33" s="41" t="s">
        <v>446</v>
      </c>
      <c r="B33" s="996" t="s">
        <v>898</v>
      </c>
      <c r="C33" s="889" t="s">
        <v>899</v>
      </c>
      <c r="D33" s="400" t="s">
        <v>900</v>
      </c>
      <c r="E33" s="995" t="s">
        <v>901</v>
      </c>
      <c r="F33" s="996" t="s">
        <v>902</v>
      </c>
      <c r="G33" s="889" t="s">
        <v>903</v>
      </c>
      <c r="H33" s="995" t="s">
        <v>904</v>
      </c>
      <c r="I33" s="997" t="s">
        <v>905</v>
      </c>
      <c r="J33" s="998" t="s">
        <v>906</v>
      </c>
      <c r="K33" s="999" t="s">
        <v>907</v>
      </c>
      <c r="L33" s="1000" t="s">
        <v>908</v>
      </c>
      <c r="M33" s="1039"/>
      <c r="N33" s="400"/>
      <c r="O33" s="58"/>
      <c r="P33" s="41" t="s">
        <v>446</v>
      </c>
      <c r="Q33" s="996" t="s">
        <v>1132</v>
      </c>
      <c r="R33" s="400" t="s">
        <v>1133</v>
      </c>
      <c r="S33" s="1008" t="s">
        <v>1134</v>
      </c>
      <c r="T33" s="996" t="s">
        <v>1135</v>
      </c>
      <c r="U33" s="400" t="s">
        <v>1136</v>
      </c>
      <c r="V33" s="1008" t="s">
        <v>1137</v>
      </c>
      <c r="W33" s="996" t="s">
        <v>1138</v>
      </c>
      <c r="X33" s="400" t="s">
        <v>1139</v>
      </c>
      <c r="Y33" s="1008" t="s">
        <v>1140</v>
      </c>
      <c r="Z33" s="996" t="s">
        <v>1141</v>
      </c>
      <c r="AA33" s="400" t="s">
        <v>1142</v>
      </c>
      <c r="AB33" s="1010" t="s">
        <v>1143</v>
      </c>
    </row>
    <row r="34" spans="1:28">
      <c r="A34" s="41" t="s">
        <v>447</v>
      </c>
      <c r="B34" s="996" t="s">
        <v>909</v>
      </c>
      <c r="C34" s="889" t="s">
        <v>910</v>
      </c>
      <c r="D34" s="400" t="s">
        <v>911</v>
      </c>
      <c r="E34" s="995" t="s">
        <v>912</v>
      </c>
      <c r="F34" s="996" t="s">
        <v>913</v>
      </c>
      <c r="G34" s="889" t="s">
        <v>914</v>
      </c>
      <c r="H34" s="995" t="s">
        <v>915</v>
      </c>
      <c r="I34" s="997" t="s">
        <v>916</v>
      </c>
      <c r="J34" s="998" t="s">
        <v>917</v>
      </c>
      <c r="K34" s="999" t="s">
        <v>918</v>
      </c>
      <c r="L34" s="1000" t="s">
        <v>919</v>
      </c>
      <c r="M34" s="1039"/>
      <c r="N34" s="400"/>
      <c r="O34" s="58"/>
      <c r="P34" s="41" t="s">
        <v>447</v>
      </c>
      <c r="Q34" s="996" t="s">
        <v>1144</v>
      </c>
      <c r="R34" s="400" t="s">
        <v>1145</v>
      </c>
      <c r="S34" s="1008" t="s">
        <v>1146</v>
      </c>
      <c r="T34" s="996" t="s">
        <v>1147</v>
      </c>
      <c r="U34" s="400" t="s">
        <v>1148</v>
      </c>
      <c r="V34" s="1008" t="s">
        <v>1149</v>
      </c>
      <c r="W34" s="996" t="s">
        <v>1150</v>
      </c>
      <c r="X34" s="400" t="s">
        <v>1151</v>
      </c>
      <c r="Y34" s="1008" t="s">
        <v>1152</v>
      </c>
      <c r="Z34" s="996" t="s">
        <v>1153</v>
      </c>
      <c r="AA34" s="400" t="s">
        <v>1154</v>
      </c>
      <c r="AB34" s="1010" t="s">
        <v>1155</v>
      </c>
    </row>
    <row r="35" spans="1:28">
      <c r="A35" s="41" t="s">
        <v>448</v>
      </c>
      <c r="B35" s="996" t="s">
        <v>920</v>
      </c>
      <c r="C35" s="889" t="s">
        <v>921</v>
      </c>
      <c r="D35" s="400" t="s">
        <v>922</v>
      </c>
      <c r="E35" s="995" t="s">
        <v>923</v>
      </c>
      <c r="F35" s="996" t="s">
        <v>924</v>
      </c>
      <c r="G35" s="889" t="s">
        <v>925</v>
      </c>
      <c r="H35" s="995" t="s">
        <v>926</v>
      </c>
      <c r="I35" s="997" t="s">
        <v>927</v>
      </c>
      <c r="J35" s="998" t="s">
        <v>928</v>
      </c>
      <c r="K35" s="999" t="s">
        <v>929</v>
      </c>
      <c r="L35" s="1000" t="s">
        <v>930</v>
      </c>
      <c r="M35" s="1039"/>
      <c r="N35" s="400"/>
      <c r="O35" s="58"/>
      <c r="P35" s="41" t="s">
        <v>448</v>
      </c>
      <c r="Q35" s="996" t="s">
        <v>1156</v>
      </c>
      <c r="R35" s="400" t="s">
        <v>1157</v>
      </c>
      <c r="S35" s="1008" t="s">
        <v>1158</v>
      </c>
      <c r="T35" s="996" t="s">
        <v>1159</v>
      </c>
      <c r="U35" s="400" t="s">
        <v>1160</v>
      </c>
      <c r="V35" s="1008" t="s">
        <v>1161</v>
      </c>
      <c r="W35" s="996" t="s">
        <v>1162</v>
      </c>
      <c r="X35" s="400" t="s">
        <v>1163</v>
      </c>
      <c r="Y35" s="1008" t="s">
        <v>1164</v>
      </c>
      <c r="Z35" s="996" t="s">
        <v>1165</v>
      </c>
      <c r="AA35" s="400" t="s">
        <v>1166</v>
      </c>
      <c r="AB35" s="1010" t="s">
        <v>1167</v>
      </c>
    </row>
    <row r="36" spans="1:28">
      <c r="A36" s="41" t="s">
        <v>449</v>
      </c>
      <c r="B36" s="996" t="s">
        <v>931</v>
      </c>
      <c r="C36" s="889" t="s">
        <v>932</v>
      </c>
      <c r="D36" s="400" t="s">
        <v>933</v>
      </c>
      <c r="E36" s="995" t="s">
        <v>934</v>
      </c>
      <c r="F36" s="996" t="s">
        <v>935</v>
      </c>
      <c r="G36" s="889" t="s">
        <v>936</v>
      </c>
      <c r="H36" s="995" t="s">
        <v>937</v>
      </c>
      <c r="I36" s="997" t="s">
        <v>938</v>
      </c>
      <c r="J36" s="998" t="s">
        <v>939</v>
      </c>
      <c r="K36" s="999" t="s">
        <v>940</v>
      </c>
      <c r="L36" s="1000" t="s">
        <v>941</v>
      </c>
      <c r="M36" s="1039"/>
      <c r="N36" s="400"/>
      <c r="O36" s="58"/>
      <c r="P36" s="41" t="s">
        <v>449</v>
      </c>
      <c r="Q36" s="996" t="s">
        <v>1168</v>
      </c>
      <c r="R36" s="400" t="s">
        <v>1169</v>
      </c>
      <c r="S36" s="1008" t="s">
        <v>1170</v>
      </c>
      <c r="T36" s="996" t="s">
        <v>1171</v>
      </c>
      <c r="U36" s="400" t="s">
        <v>1172</v>
      </c>
      <c r="V36" s="1008" t="s">
        <v>1173</v>
      </c>
      <c r="W36" s="996" t="s">
        <v>1174</v>
      </c>
      <c r="X36" s="400" t="s">
        <v>1175</v>
      </c>
      <c r="Y36" s="1008" t="s">
        <v>1176</v>
      </c>
      <c r="Z36" s="996" t="s">
        <v>1177</v>
      </c>
      <c r="AA36" s="400" t="s">
        <v>1178</v>
      </c>
      <c r="AB36" s="1010" t="s">
        <v>1179</v>
      </c>
    </row>
    <row r="37" spans="1:28">
      <c r="A37" s="41" t="s">
        <v>450</v>
      </c>
      <c r="B37" s="996" t="s">
        <v>942</v>
      </c>
      <c r="C37" s="889" t="s">
        <v>943</v>
      </c>
      <c r="D37" s="400" t="s">
        <v>944</v>
      </c>
      <c r="E37" s="995" t="s">
        <v>945</v>
      </c>
      <c r="F37" s="996" t="s">
        <v>946</v>
      </c>
      <c r="G37" s="889" t="s">
        <v>947</v>
      </c>
      <c r="H37" s="995" t="s">
        <v>948</v>
      </c>
      <c r="I37" s="997" t="s">
        <v>949</v>
      </c>
      <c r="J37" s="998" t="s">
        <v>950</v>
      </c>
      <c r="K37" s="999" t="s">
        <v>951</v>
      </c>
      <c r="L37" s="1000" t="s">
        <v>952</v>
      </c>
      <c r="M37" s="1039"/>
      <c r="N37" s="400"/>
      <c r="O37" s="58"/>
      <c r="P37" s="41" t="s">
        <v>450</v>
      </c>
      <c r="Q37" s="996" t="s">
        <v>1180</v>
      </c>
      <c r="R37" s="400" t="s">
        <v>1181</v>
      </c>
      <c r="S37" s="1008" t="s">
        <v>1182</v>
      </c>
      <c r="T37" s="996" t="s">
        <v>1183</v>
      </c>
      <c r="U37" s="400" t="s">
        <v>1184</v>
      </c>
      <c r="V37" s="1008" t="s">
        <v>1185</v>
      </c>
      <c r="W37" s="996" t="s">
        <v>1186</v>
      </c>
      <c r="X37" s="400" t="s">
        <v>1187</v>
      </c>
      <c r="Y37" s="1008" t="s">
        <v>1188</v>
      </c>
      <c r="Z37" s="996" t="s">
        <v>1189</v>
      </c>
      <c r="AA37" s="400" t="s">
        <v>1190</v>
      </c>
      <c r="AB37" s="1010" t="s">
        <v>1191</v>
      </c>
    </row>
    <row r="38" spans="1:28">
      <c r="A38" s="42" t="s">
        <v>451</v>
      </c>
      <c r="B38" s="1001" t="s">
        <v>953</v>
      </c>
      <c r="C38" s="890" t="s">
        <v>954</v>
      </c>
      <c r="D38" s="407" t="s">
        <v>955</v>
      </c>
      <c r="E38" s="890" t="s">
        <v>956</v>
      </c>
      <c r="F38" s="1001" t="s">
        <v>957</v>
      </c>
      <c r="G38" s="890" t="s">
        <v>958</v>
      </c>
      <c r="H38" s="890" t="s">
        <v>959</v>
      </c>
      <c r="I38" s="1002" t="s">
        <v>960</v>
      </c>
      <c r="J38" s="1003" t="s">
        <v>961</v>
      </c>
      <c r="K38" s="1004" t="s">
        <v>962</v>
      </c>
      <c r="L38" s="1005" t="s">
        <v>963</v>
      </c>
      <c r="M38" s="1039"/>
      <c r="N38" s="400"/>
      <c r="O38" s="58"/>
      <c r="P38" s="42" t="s">
        <v>451</v>
      </c>
      <c r="Q38" s="1001" t="s">
        <v>1192</v>
      </c>
      <c r="R38" s="407" t="s">
        <v>1193</v>
      </c>
      <c r="S38" s="1011" t="s">
        <v>1194</v>
      </c>
      <c r="T38" s="1001" t="s">
        <v>1195</v>
      </c>
      <c r="U38" s="407" t="s">
        <v>1196</v>
      </c>
      <c r="V38" s="1011" t="s">
        <v>1197</v>
      </c>
      <c r="W38" s="1001" t="s">
        <v>1198</v>
      </c>
      <c r="X38" s="407" t="s">
        <v>1199</v>
      </c>
      <c r="Y38" s="1011" t="s">
        <v>1200</v>
      </c>
      <c r="Z38" s="1001" t="s">
        <v>1201</v>
      </c>
      <c r="AA38" s="407" t="s">
        <v>1202</v>
      </c>
      <c r="AB38" s="1012" t="s">
        <v>1203</v>
      </c>
    </row>
    <row r="39" spans="1:28">
      <c r="A39" s="41" t="s">
        <v>462</v>
      </c>
      <c r="B39" s="996" t="s">
        <v>964</v>
      </c>
      <c r="C39" s="889" t="s">
        <v>965</v>
      </c>
      <c r="D39" s="400" t="s">
        <v>966</v>
      </c>
      <c r="E39" s="995" t="s">
        <v>967</v>
      </c>
      <c r="F39" s="996" t="s">
        <v>968</v>
      </c>
      <c r="G39" s="889" t="s">
        <v>969</v>
      </c>
      <c r="H39" s="995" t="s">
        <v>970</v>
      </c>
      <c r="I39" s="997" t="s">
        <v>971</v>
      </c>
      <c r="J39" s="998" t="s">
        <v>972</v>
      </c>
      <c r="K39" s="999" t="s">
        <v>973</v>
      </c>
      <c r="L39" s="1000" t="s">
        <v>974</v>
      </c>
      <c r="M39" s="1039"/>
      <c r="N39" s="400"/>
      <c r="O39" s="58"/>
      <c r="P39" s="41" t="s">
        <v>462</v>
      </c>
      <c r="Q39" s="996" t="s">
        <v>1204</v>
      </c>
      <c r="R39" s="400" t="s">
        <v>1205</v>
      </c>
      <c r="S39" s="1008" t="s">
        <v>1206</v>
      </c>
      <c r="T39" s="996" t="s">
        <v>1207</v>
      </c>
      <c r="U39" s="400" t="s">
        <v>1208</v>
      </c>
      <c r="V39" s="1008" t="s">
        <v>1209</v>
      </c>
      <c r="W39" s="996" t="s">
        <v>1210</v>
      </c>
      <c r="X39" s="400" t="s">
        <v>1211</v>
      </c>
      <c r="Y39" s="1008" t="s">
        <v>1212</v>
      </c>
      <c r="Z39" s="996" t="s">
        <v>1213</v>
      </c>
      <c r="AA39" s="400" t="s">
        <v>1214</v>
      </c>
      <c r="AB39" s="1010" t="s">
        <v>1215</v>
      </c>
    </row>
    <row r="40" spans="1:28">
      <c r="A40" s="41" t="s">
        <v>463</v>
      </c>
      <c r="B40" s="996" t="s">
        <v>975</v>
      </c>
      <c r="C40" s="889" t="s">
        <v>976</v>
      </c>
      <c r="D40" s="400" t="s">
        <v>977</v>
      </c>
      <c r="E40" s="995" t="s">
        <v>978</v>
      </c>
      <c r="F40" s="996" t="s">
        <v>979</v>
      </c>
      <c r="G40" s="889" t="s">
        <v>980</v>
      </c>
      <c r="H40" s="995" t="s">
        <v>981</v>
      </c>
      <c r="I40" s="997" t="s">
        <v>982</v>
      </c>
      <c r="J40" s="998" t="s">
        <v>983</v>
      </c>
      <c r="K40" s="999" t="s">
        <v>984</v>
      </c>
      <c r="L40" s="1000" t="s">
        <v>985</v>
      </c>
      <c r="M40" s="1039"/>
      <c r="N40" s="400"/>
      <c r="O40" s="58"/>
      <c r="P40" s="41" t="s">
        <v>463</v>
      </c>
      <c r="Q40" s="996" t="s">
        <v>1216</v>
      </c>
      <c r="R40" s="400" t="s">
        <v>1217</v>
      </c>
      <c r="S40" s="1008" t="s">
        <v>1218</v>
      </c>
      <c r="T40" s="996" t="s">
        <v>1219</v>
      </c>
      <c r="U40" s="400" t="s">
        <v>1220</v>
      </c>
      <c r="V40" s="1008" t="s">
        <v>1221</v>
      </c>
      <c r="W40" s="996" t="s">
        <v>1222</v>
      </c>
      <c r="X40" s="400" t="s">
        <v>1223</v>
      </c>
      <c r="Y40" s="1008" t="s">
        <v>1224</v>
      </c>
      <c r="Z40" s="996" t="s">
        <v>1225</v>
      </c>
      <c r="AA40" s="400" t="s">
        <v>1226</v>
      </c>
      <c r="AB40" s="1010" t="s">
        <v>1227</v>
      </c>
    </row>
    <row r="41" spans="1:28">
      <c r="A41" s="41" t="s">
        <v>464</v>
      </c>
      <c r="B41" s="996" t="s">
        <v>986</v>
      </c>
      <c r="C41" s="889" t="s">
        <v>987</v>
      </c>
      <c r="D41" s="400" t="s">
        <v>988</v>
      </c>
      <c r="E41" s="995" t="s">
        <v>989</v>
      </c>
      <c r="F41" s="996" t="s">
        <v>990</v>
      </c>
      <c r="G41" s="889" t="s">
        <v>991</v>
      </c>
      <c r="H41" s="995" t="s">
        <v>992</v>
      </c>
      <c r="I41" s="997" t="s">
        <v>993</v>
      </c>
      <c r="J41" s="998" t="s">
        <v>994</v>
      </c>
      <c r="K41" s="999" t="s">
        <v>995</v>
      </c>
      <c r="L41" s="1000" t="s">
        <v>996</v>
      </c>
      <c r="M41" s="1039"/>
      <c r="N41" s="400"/>
      <c r="O41" s="58"/>
      <c r="P41" s="41" t="s">
        <v>464</v>
      </c>
      <c r="Q41" s="996" t="s">
        <v>1228</v>
      </c>
      <c r="R41" s="400" t="s">
        <v>1229</v>
      </c>
      <c r="S41" s="1008" t="s">
        <v>1230</v>
      </c>
      <c r="T41" s="996" t="s">
        <v>1231</v>
      </c>
      <c r="U41" s="400" t="s">
        <v>1232</v>
      </c>
      <c r="V41" s="1008" t="s">
        <v>1233</v>
      </c>
      <c r="W41" s="996" t="s">
        <v>1234</v>
      </c>
      <c r="X41" s="400" t="s">
        <v>1235</v>
      </c>
      <c r="Y41" s="1008" t="s">
        <v>1236</v>
      </c>
      <c r="Z41" s="996" t="s">
        <v>1237</v>
      </c>
      <c r="AA41" s="400" t="s">
        <v>1238</v>
      </c>
      <c r="AB41" s="1010" t="s">
        <v>1239</v>
      </c>
    </row>
    <row r="42" spans="1:28">
      <c r="A42" s="41" t="s">
        <v>465</v>
      </c>
      <c r="B42" s="996" t="s">
        <v>997</v>
      </c>
      <c r="C42" s="889" t="s">
        <v>998</v>
      </c>
      <c r="D42" s="400" t="s">
        <v>999</v>
      </c>
      <c r="E42" s="995" t="s">
        <v>1000</v>
      </c>
      <c r="F42" s="996" t="s">
        <v>1001</v>
      </c>
      <c r="G42" s="889" t="s">
        <v>1002</v>
      </c>
      <c r="H42" s="995" t="s">
        <v>1003</v>
      </c>
      <c r="I42" s="997" t="s">
        <v>1004</v>
      </c>
      <c r="J42" s="998" t="s">
        <v>1005</v>
      </c>
      <c r="K42" s="999" t="s">
        <v>1006</v>
      </c>
      <c r="L42" s="1000" t="s">
        <v>1007</v>
      </c>
      <c r="M42" s="1039"/>
      <c r="N42" s="400"/>
      <c r="O42" s="58"/>
      <c r="P42" s="41" t="s">
        <v>465</v>
      </c>
      <c r="Q42" s="996" t="s">
        <v>1240</v>
      </c>
      <c r="R42" s="400" t="s">
        <v>1241</v>
      </c>
      <c r="S42" s="1008" t="s">
        <v>1242</v>
      </c>
      <c r="T42" s="996" t="s">
        <v>1243</v>
      </c>
      <c r="U42" s="400" t="s">
        <v>1244</v>
      </c>
      <c r="V42" s="1008" t="s">
        <v>1245</v>
      </c>
      <c r="W42" s="996" t="s">
        <v>1246</v>
      </c>
      <c r="X42" s="400" t="s">
        <v>1247</v>
      </c>
      <c r="Y42" s="1008" t="s">
        <v>1248</v>
      </c>
      <c r="Z42" s="996" t="s">
        <v>1249</v>
      </c>
      <c r="AA42" s="400" t="s">
        <v>1250</v>
      </c>
      <c r="AB42" s="1010" t="s">
        <v>1251</v>
      </c>
    </row>
    <row r="43" spans="1:28">
      <c r="A43" s="42" t="s">
        <v>466</v>
      </c>
      <c r="B43" s="1001" t="s">
        <v>1008</v>
      </c>
      <c r="C43" s="890" t="s">
        <v>1009</v>
      </c>
      <c r="D43" s="407" t="s">
        <v>1010</v>
      </c>
      <c r="E43" s="890" t="s">
        <v>1011</v>
      </c>
      <c r="F43" s="1001" t="s">
        <v>1012</v>
      </c>
      <c r="G43" s="890" t="s">
        <v>1013</v>
      </c>
      <c r="H43" s="890" t="s">
        <v>1014</v>
      </c>
      <c r="I43" s="1002" t="s">
        <v>1015</v>
      </c>
      <c r="J43" s="1003" t="s">
        <v>1016</v>
      </c>
      <c r="K43" s="1004" t="s">
        <v>1017</v>
      </c>
      <c r="L43" s="1005" t="s">
        <v>1018</v>
      </c>
      <c r="M43" s="1039"/>
      <c r="N43" s="400"/>
      <c r="O43" s="58"/>
      <c r="P43" s="42" t="s">
        <v>466</v>
      </c>
      <c r="Q43" s="1001" t="s">
        <v>1252</v>
      </c>
      <c r="R43" s="407" t="s">
        <v>1253</v>
      </c>
      <c r="S43" s="1011" t="s">
        <v>1254</v>
      </c>
      <c r="T43" s="1001" t="s">
        <v>1255</v>
      </c>
      <c r="U43" s="407" t="s">
        <v>1256</v>
      </c>
      <c r="V43" s="1011" t="s">
        <v>1257</v>
      </c>
      <c r="W43" s="1001" t="s">
        <v>1258</v>
      </c>
      <c r="X43" s="407" t="s">
        <v>1259</v>
      </c>
      <c r="Y43" s="1011" t="s">
        <v>1260</v>
      </c>
      <c r="Z43" s="1001" t="s">
        <v>1261</v>
      </c>
      <c r="AA43" s="407" t="s">
        <v>1262</v>
      </c>
      <c r="AB43" s="1012" t="s">
        <v>1263</v>
      </c>
    </row>
    <row r="44" spans="1:28">
      <c r="A44" s="41" t="s">
        <v>473</v>
      </c>
      <c r="B44" s="996" t="s">
        <v>1019</v>
      </c>
      <c r="C44" s="889" t="s">
        <v>1020</v>
      </c>
      <c r="D44" s="400" t="s">
        <v>1021</v>
      </c>
      <c r="E44" s="995" t="s">
        <v>1022</v>
      </c>
      <c r="F44" s="996" t="s">
        <v>1023</v>
      </c>
      <c r="G44" s="889" t="s">
        <v>1024</v>
      </c>
      <c r="H44" s="995" t="s">
        <v>1025</v>
      </c>
      <c r="I44" s="997" t="s">
        <v>1026</v>
      </c>
      <c r="J44" s="998" t="s">
        <v>1027</v>
      </c>
      <c r="K44" s="999" t="s">
        <v>1028</v>
      </c>
      <c r="L44" s="1000" t="s">
        <v>1029</v>
      </c>
      <c r="M44" s="1039"/>
      <c r="N44" s="400"/>
      <c r="O44" s="58"/>
      <c r="P44" s="41" t="s">
        <v>474</v>
      </c>
      <c r="Q44" s="996" t="s">
        <v>1264</v>
      </c>
      <c r="R44" s="400" t="s">
        <v>1265</v>
      </c>
      <c r="S44" s="1008" t="s">
        <v>1266</v>
      </c>
      <c r="T44" s="996" t="s">
        <v>1267</v>
      </c>
      <c r="U44" s="400" t="s">
        <v>1268</v>
      </c>
      <c r="V44" s="1008" t="s">
        <v>1269</v>
      </c>
      <c r="W44" s="996" t="s">
        <v>1270</v>
      </c>
      <c r="X44" s="400" t="s">
        <v>1271</v>
      </c>
      <c r="Y44" s="1008" t="s">
        <v>1272</v>
      </c>
      <c r="Z44" s="996" t="s">
        <v>1273</v>
      </c>
      <c r="AA44" s="400" t="s">
        <v>1274</v>
      </c>
      <c r="AB44" s="1010" t="s">
        <v>1275</v>
      </c>
    </row>
    <row r="45" spans="1:28">
      <c r="A45" s="41" t="s">
        <v>475</v>
      </c>
      <c r="B45" s="996" t="s">
        <v>1030</v>
      </c>
      <c r="C45" s="889" t="s">
        <v>1031</v>
      </c>
      <c r="D45" s="400" t="s">
        <v>1032</v>
      </c>
      <c r="E45" s="995" t="s">
        <v>1033</v>
      </c>
      <c r="F45" s="996" t="s">
        <v>1034</v>
      </c>
      <c r="G45" s="889" t="s">
        <v>1035</v>
      </c>
      <c r="H45" s="995" t="s">
        <v>1036</v>
      </c>
      <c r="I45" s="997" t="s">
        <v>1037</v>
      </c>
      <c r="J45" s="998" t="s">
        <v>1038</v>
      </c>
      <c r="K45" s="999" t="s">
        <v>1039</v>
      </c>
      <c r="L45" s="1000" t="s">
        <v>1040</v>
      </c>
      <c r="M45" s="1039"/>
      <c r="N45" s="400"/>
      <c r="O45" s="58"/>
      <c r="P45" s="41" t="s">
        <v>476</v>
      </c>
      <c r="Q45" s="996" t="s">
        <v>1276</v>
      </c>
      <c r="R45" s="400" t="s">
        <v>1277</v>
      </c>
      <c r="S45" s="1008" t="s">
        <v>1278</v>
      </c>
      <c r="T45" s="996" t="s">
        <v>1279</v>
      </c>
      <c r="U45" s="400" t="s">
        <v>1280</v>
      </c>
      <c r="V45" s="1008" t="s">
        <v>1281</v>
      </c>
      <c r="W45" s="996" t="s">
        <v>1282</v>
      </c>
      <c r="X45" s="400" t="s">
        <v>1283</v>
      </c>
      <c r="Y45" s="1008" t="s">
        <v>1284</v>
      </c>
      <c r="Z45" s="996" t="s">
        <v>1285</v>
      </c>
      <c r="AA45" s="400" t="s">
        <v>1286</v>
      </c>
      <c r="AB45" s="1010" t="s">
        <v>1287</v>
      </c>
    </row>
    <row r="46" spans="1:28">
      <c r="A46" s="41" t="s">
        <v>477</v>
      </c>
      <c r="B46" s="996" t="s">
        <v>1041</v>
      </c>
      <c r="C46" s="889" t="s">
        <v>1042</v>
      </c>
      <c r="D46" s="400" t="s">
        <v>1043</v>
      </c>
      <c r="E46" s="995" t="s">
        <v>1044</v>
      </c>
      <c r="F46" s="996" t="s">
        <v>1045</v>
      </c>
      <c r="G46" s="889" t="s">
        <v>1046</v>
      </c>
      <c r="H46" s="995" t="s">
        <v>1047</v>
      </c>
      <c r="I46" s="997" t="s">
        <v>1048</v>
      </c>
      <c r="J46" s="998" t="s">
        <v>1049</v>
      </c>
      <c r="K46" s="999" t="s">
        <v>1050</v>
      </c>
      <c r="L46" s="1000" t="s">
        <v>1051</v>
      </c>
      <c r="M46" s="1039"/>
      <c r="N46" s="400"/>
      <c r="O46" s="58"/>
      <c r="P46" s="41" t="s">
        <v>478</v>
      </c>
      <c r="Q46" s="996" t="s">
        <v>1288</v>
      </c>
      <c r="R46" s="400" t="s">
        <v>1289</v>
      </c>
      <c r="S46" s="1008" t="s">
        <v>1290</v>
      </c>
      <c r="T46" s="996" t="s">
        <v>1291</v>
      </c>
      <c r="U46" s="400" t="s">
        <v>1292</v>
      </c>
      <c r="V46" s="1008" t="s">
        <v>1293</v>
      </c>
      <c r="W46" s="996" t="s">
        <v>1294</v>
      </c>
      <c r="X46" s="400" t="s">
        <v>1295</v>
      </c>
      <c r="Y46" s="1008" t="s">
        <v>1296</v>
      </c>
      <c r="Z46" s="996" t="s">
        <v>1297</v>
      </c>
      <c r="AA46" s="400" t="s">
        <v>1298</v>
      </c>
      <c r="AB46" s="1010" t="s">
        <v>1299</v>
      </c>
    </row>
    <row r="47" spans="1:28">
      <c r="A47" s="41" t="s">
        <v>478</v>
      </c>
      <c r="B47" s="996" t="s">
        <v>1052</v>
      </c>
      <c r="C47" s="889" t="s">
        <v>1053</v>
      </c>
      <c r="D47" s="400" t="s">
        <v>1054</v>
      </c>
      <c r="E47" s="995" t="s">
        <v>1055</v>
      </c>
      <c r="F47" s="996" t="s">
        <v>1056</v>
      </c>
      <c r="G47" s="889" t="s">
        <v>1057</v>
      </c>
      <c r="H47" s="995" t="s">
        <v>1058</v>
      </c>
      <c r="I47" s="997" t="s">
        <v>1059</v>
      </c>
      <c r="J47" s="998" t="s">
        <v>1060</v>
      </c>
      <c r="K47" s="999" t="s">
        <v>1061</v>
      </c>
      <c r="L47" s="1000" t="s">
        <v>1062</v>
      </c>
      <c r="M47" s="1039"/>
      <c r="N47" s="400"/>
      <c r="O47" s="58"/>
      <c r="P47" s="41" t="s">
        <v>479</v>
      </c>
      <c r="Q47" s="996" t="s">
        <v>1300</v>
      </c>
      <c r="R47" s="400" t="s">
        <v>1301</v>
      </c>
      <c r="S47" s="1008" t="s">
        <v>1302</v>
      </c>
      <c r="T47" s="996" t="s">
        <v>1303</v>
      </c>
      <c r="U47" s="400" t="s">
        <v>1304</v>
      </c>
      <c r="V47" s="1008" t="s">
        <v>1305</v>
      </c>
      <c r="W47" s="996" t="s">
        <v>1306</v>
      </c>
      <c r="X47" s="400" t="s">
        <v>1307</v>
      </c>
      <c r="Y47" s="1008" t="s">
        <v>1308</v>
      </c>
      <c r="Z47" s="996" t="s">
        <v>1309</v>
      </c>
      <c r="AA47" s="400" t="s">
        <v>1310</v>
      </c>
      <c r="AB47" s="1010" t="s">
        <v>1311</v>
      </c>
    </row>
    <row r="48" spans="1:28">
      <c r="A48" s="41" t="s">
        <v>479</v>
      </c>
      <c r="B48" s="996" t="s">
        <v>1063</v>
      </c>
      <c r="C48" s="889" t="s">
        <v>1064</v>
      </c>
      <c r="D48" s="400" t="s">
        <v>1065</v>
      </c>
      <c r="E48" s="995" t="s">
        <v>1066</v>
      </c>
      <c r="F48" s="996" t="s">
        <v>1067</v>
      </c>
      <c r="G48" s="889" t="s">
        <v>1068</v>
      </c>
      <c r="H48" s="995" t="s">
        <v>1069</v>
      </c>
      <c r="I48" s="997" t="s">
        <v>1070</v>
      </c>
      <c r="J48" s="998" t="s">
        <v>1071</v>
      </c>
      <c r="K48" s="999" t="s">
        <v>1072</v>
      </c>
      <c r="L48" s="1000" t="s">
        <v>1073</v>
      </c>
      <c r="M48" s="1039"/>
      <c r="N48" s="400"/>
      <c r="O48" s="58"/>
      <c r="P48" s="41" t="s">
        <v>480</v>
      </c>
      <c r="Q48" s="996" t="s">
        <v>1312</v>
      </c>
      <c r="R48" s="400" t="s">
        <v>1313</v>
      </c>
      <c r="S48" s="1008" t="s">
        <v>1314</v>
      </c>
      <c r="T48" s="996" t="s">
        <v>1315</v>
      </c>
      <c r="U48" s="400" t="s">
        <v>1316</v>
      </c>
      <c r="V48" s="1008" t="s">
        <v>1317</v>
      </c>
      <c r="W48" s="996" t="s">
        <v>1318</v>
      </c>
      <c r="X48" s="400" t="s">
        <v>1319</v>
      </c>
      <c r="Y48" s="1008" t="s">
        <v>1320</v>
      </c>
      <c r="Z48" s="996" t="s">
        <v>1321</v>
      </c>
      <c r="AA48" s="400" t="s">
        <v>1322</v>
      </c>
      <c r="AB48" s="1010" t="s">
        <v>1323</v>
      </c>
    </row>
    <row r="49" spans="1:41">
      <c r="A49" s="41" t="s">
        <v>480</v>
      </c>
      <c r="B49" s="996" t="s">
        <v>1074</v>
      </c>
      <c r="C49" s="889" t="s">
        <v>1075</v>
      </c>
      <c r="D49" s="400" t="s">
        <v>1076</v>
      </c>
      <c r="E49" s="995" t="s">
        <v>1077</v>
      </c>
      <c r="F49" s="996" t="s">
        <v>1078</v>
      </c>
      <c r="G49" s="889" t="s">
        <v>1079</v>
      </c>
      <c r="H49" s="995" t="s">
        <v>1080</v>
      </c>
      <c r="I49" s="997" t="s">
        <v>1081</v>
      </c>
      <c r="J49" s="998" t="s">
        <v>1082</v>
      </c>
      <c r="K49" s="999" t="s">
        <v>1083</v>
      </c>
      <c r="L49" s="1000" t="s">
        <v>1084</v>
      </c>
      <c r="M49" s="1039"/>
      <c r="N49" s="400"/>
      <c r="O49" s="58"/>
      <c r="P49" s="41" t="s">
        <v>481</v>
      </c>
      <c r="Q49" s="996" t="s">
        <v>1324</v>
      </c>
      <c r="R49" s="400" t="s">
        <v>1325</v>
      </c>
      <c r="S49" s="1008" t="s">
        <v>1326</v>
      </c>
      <c r="T49" s="996" t="s">
        <v>1327</v>
      </c>
      <c r="U49" s="400" t="s">
        <v>1328</v>
      </c>
      <c r="V49" s="1008" t="s">
        <v>1329</v>
      </c>
      <c r="W49" s="996" t="s">
        <v>1330</v>
      </c>
      <c r="X49" s="400" t="s">
        <v>1331</v>
      </c>
      <c r="Y49" s="1008" t="s">
        <v>1332</v>
      </c>
      <c r="Z49" s="996" t="s">
        <v>1333</v>
      </c>
      <c r="AA49" s="400" t="s">
        <v>1334</v>
      </c>
      <c r="AB49" s="1010" t="s">
        <v>1335</v>
      </c>
    </row>
    <row r="50" spans="1:41">
      <c r="A50" s="41" t="s">
        <v>481</v>
      </c>
      <c r="B50" s="996" t="s">
        <v>1085</v>
      </c>
      <c r="C50" s="889" t="s">
        <v>1086</v>
      </c>
      <c r="D50" s="400" t="s">
        <v>1087</v>
      </c>
      <c r="E50" s="995" t="s">
        <v>1088</v>
      </c>
      <c r="F50" s="996" t="s">
        <v>1089</v>
      </c>
      <c r="G50" s="889" t="s">
        <v>1090</v>
      </c>
      <c r="H50" s="995" t="s">
        <v>1091</v>
      </c>
      <c r="I50" s="997" t="s">
        <v>1092</v>
      </c>
      <c r="J50" s="998" t="s">
        <v>1093</v>
      </c>
      <c r="K50" s="999" t="s">
        <v>1094</v>
      </c>
      <c r="L50" s="1000" t="s">
        <v>1095</v>
      </c>
      <c r="M50" s="1039"/>
      <c r="N50" s="400"/>
      <c r="O50" s="58"/>
      <c r="P50" s="41" t="s">
        <v>482</v>
      </c>
      <c r="Q50" s="996" t="s">
        <v>1336</v>
      </c>
      <c r="R50" s="400" t="s">
        <v>1337</v>
      </c>
      <c r="S50" s="1008" t="s">
        <v>1338</v>
      </c>
      <c r="T50" s="996" t="s">
        <v>1339</v>
      </c>
      <c r="U50" s="400" t="s">
        <v>1340</v>
      </c>
      <c r="V50" s="1008" t="s">
        <v>1341</v>
      </c>
      <c r="W50" s="996" t="s">
        <v>1342</v>
      </c>
      <c r="X50" s="400" t="s">
        <v>1343</v>
      </c>
      <c r="Y50" s="1008" t="s">
        <v>1344</v>
      </c>
      <c r="Z50" s="996" t="s">
        <v>1345</v>
      </c>
      <c r="AA50" s="400" t="s">
        <v>1346</v>
      </c>
      <c r="AB50" s="1010" t="s">
        <v>1347</v>
      </c>
    </row>
    <row r="51" spans="1:41">
      <c r="A51" s="41" t="s">
        <v>482</v>
      </c>
      <c r="B51" s="996" t="s">
        <v>1096</v>
      </c>
      <c r="C51" s="889" t="s">
        <v>1097</v>
      </c>
      <c r="D51" s="400" t="s">
        <v>1098</v>
      </c>
      <c r="E51" s="995" t="s">
        <v>1099</v>
      </c>
      <c r="F51" s="996" t="s">
        <v>1100</v>
      </c>
      <c r="G51" s="889" t="s">
        <v>1101</v>
      </c>
      <c r="H51" s="995" t="s">
        <v>1102</v>
      </c>
      <c r="I51" s="997" t="s">
        <v>1103</v>
      </c>
      <c r="J51" s="998" t="s">
        <v>1104</v>
      </c>
      <c r="K51" s="999" t="s">
        <v>1105</v>
      </c>
      <c r="L51" s="1000" t="s">
        <v>1106</v>
      </c>
      <c r="M51" s="1039"/>
      <c r="N51" s="400"/>
      <c r="O51" s="58"/>
      <c r="P51" s="42" t="s">
        <v>483</v>
      </c>
      <c r="Q51" s="1001" t="s">
        <v>1348</v>
      </c>
      <c r="R51" s="471" t="s">
        <v>1349</v>
      </c>
      <c r="S51" s="1012" t="s">
        <v>1350</v>
      </c>
      <c r="T51" s="1001" t="s">
        <v>1351</v>
      </c>
      <c r="U51" s="407" t="s">
        <v>1352</v>
      </c>
      <c r="V51" s="1011" t="s">
        <v>1353</v>
      </c>
      <c r="W51" s="1001" t="s">
        <v>1354</v>
      </c>
      <c r="X51" s="407" t="s">
        <v>1355</v>
      </c>
      <c r="Y51" s="1011" t="s">
        <v>1356</v>
      </c>
      <c r="Z51" s="1001" t="s">
        <v>1357</v>
      </c>
      <c r="AA51" s="407" t="s">
        <v>1358</v>
      </c>
      <c r="AB51" s="1012" t="s">
        <v>1359</v>
      </c>
    </row>
    <row r="52" spans="1:41">
      <c r="A52" s="42" t="s">
        <v>483</v>
      </c>
      <c r="B52" s="1001" t="s">
        <v>1107</v>
      </c>
      <c r="C52" s="890" t="s">
        <v>1108</v>
      </c>
      <c r="D52" s="407" t="s">
        <v>1109</v>
      </c>
      <c r="E52" s="890" t="s">
        <v>1110</v>
      </c>
      <c r="F52" s="1001" t="s">
        <v>1111</v>
      </c>
      <c r="G52" s="890" t="s">
        <v>1112</v>
      </c>
      <c r="H52" s="890" t="s">
        <v>1113</v>
      </c>
      <c r="I52" s="1002" t="s">
        <v>1114</v>
      </c>
      <c r="J52" s="1003" t="s">
        <v>1115</v>
      </c>
      <c r="K52" s="1004" t="s">
        <v>1116</v>
      </c>
      <c r="L52" s="1005" t="s">
        <v>1117</v>
      </c>
      <c r="M52" s="1039"/>
      <c r="N52" s="405"/>
      <c r="O52" s="96"/>
    </row>
    <row r="54" spans="1:41">
      <c r="A54" s="38"/>
      <c r="B54" s="38"/>
      <c r="C54" s="39"/>
      <c r="D54" s="39"/>
      <c r="E54" s="39" t="s">
        <v>593</v>
      </c>
      <c r="F54" s="39"/>
      <c r="G54" s="39"/>
      <c r="H54" s="39"/>
      <c r="I54" s="39"/>
      <c r="J54" s="39"/>
      <c r="K54" s="39"/>
      <c r="L54" s="40"/>
      <c r="P54" s="38"/>
      <c r="Q54" s="38"/>
      <c r="R54" s="39"/>
      <c r="S54" s="39"/>
      <c r="T54" s="39" t="s">
        <v>140</v>
      </c>
      <c r="U54" s="39"/>
      <c r="V54" s="39"/>
      <c r="W54" s="39"/>
      <c r="X54" s="39"/>
      <c r="Y54" s="39"/>
      <c r="Z54" s="39"/>
      <c r="AA54" s="39"/>
      <c r="AB54" s="39"/>
      <c r="AC54" s="39"/>
      <c r="AD54" s="39"/>
      <c r="AE54" s="39"/>
      <c r="AF54" s="39"/>
      <c r="AG54" s="39"/>
      <c r="AH54" s="39"/>
      <c r="AI54" s="39"/>
      <c r="AJ54" s="39"/>
      <c r="AK54" s="39"/>
      <c r="AL54" s="39"/>
      <c r="AM54" s="39"/>
      <c r="AN54" s="40"/>
      <c r="AO54" s="591"/>
    </row>
    <row r="55" spans="1:41">
      <c r="A55" s="41"/>
      <c r="B55" s="42"/>
      <c r="C55" s="43"/>
      <c r="D55" s="43"/>
      <c r="E55" s="43"/>
      <c r="F55" s="43"/>
      <c r="G55" s="43"/>
      <c r="H55" s="43"/>
      <c r="I55" s="43"/>
      <c r="J55" s="43"/>
      <c r="K55" s="43"/>
      <c r="L55" s="44"/>
      <c r="P55" s="41"/>
      <c r="Q55" s="42"/>
      <c r="R55" s="43"/>
      <c r="S55" s="43"/>
      <c r="T55" s="43"/>
      <c r="U55" s="43"/>
      <c r="V55" s="43"/>
      <c r="W55" s="43"/>
      <c r="X55" s="43"/>
      <c r="Y55" s="43"/>
      <c r="Z55" s="43"/>
      <c r="AA55" s="43"/>
      <c r="AB55" s="43"/>
      <c r="AC55" s="43"/>
      <c r="AD55" s="43"/>
      <c r="AE55" s="43"/>
      <c r="AF55" s="43"/>
      <c r="AG55" s="43"/>
      <c r="AH55" s="43"/>
      <c r="AI55" s="43"/>
      <c r="AJ55" s="43"/>
      <c r="AK55" s="43"/>
      <c r="AL55" s="43"/>
      <c r="AM55" s="43"/>
      <c r="AN55" s="44"/>
      <c r="AO55" s="87"/>
    </row>
    <row r="56" spans="1:41">
      <c r="A56" s="41"/>
      <c r="B56" s="41" t="s">
        <v>141</v>
      </c>
      <c r="C56" s="119"/>
      <c r="D56" s="38" t="s">
        <v>300</v>
      </c>
      <c r="E56" s="119"/>
      <c r="G56" s="48" t="s">
        <v>292</v>
      </c>
      <c r="H56" s="87"/>
      <c r="K56" s="40"/>
      <c r="L56" s="229" t="s">
        <v>301</v>
      </c>
      <c r="P56" s="41"/>
      <c r="Q56" s="41"/>
      <c r="S56" t="s">
        <v>143</v>
      </c>
      <c r="W56" s="41"/>
      <c r="X56" t="s">
        <v>144</v>
      </c>
      <c r="AC56" s="41"/>
      <c r="AD56" t="s">
        <v>145</v>
      </c>
      <c r="AI56" s="41"/>
      <c r="AJ56" t="s">
        <v>146</v>
      </c>
      <c r="AN56" s="45"/>
      <c r="AO56" s="87"/>
    </row>
    <row r="57" spans="1:41">
      <c r="A57" s="41" t="s">
        <v>76</v>
      </c>
      <c r="B57" s="48" t="s">
        <v>5</v>
      </c>
      <c r="C57" s="46" t="s">
        <v>82</v>
      </c>
      <c r="D57" s="48" t="s">
        <v>4</v>
      </c>
      <c r="E57" s="222" t="s">
        <v>6</v>
      </c>
      <c r="F57" s="46" t="s">
        <v>7</v>
      </c>
      <c r="G57" s="48" t="s">
        <v>302</v>
      </c>
      <c r="H57" s="88" t="s">
        <v>148</v>
      </c>
      <c r="I57" s="89" t="s">
        <v>149</v>
      </c>
      <c r="J57" s="89" t="s">
        <v>150</v>
      </c>
      <c r="K57" s="90" t="s">
        <v>151</v>
      </c>
      <c r="L57" s="90" t="s">
        <v>302</v>
      </c>
      <c r="P57" s="41" t="s">
        <v>3</v>
      </c>
      <c r="Q57" s="41"/>
      <c r="R57" t="s">
        <v>152</v>
      </c>
      <c r="T57" s="41"/>
      <c r="U57" t="s">
        <v>153</v>
      </c>
      <c r="W57" s="41"/>
      <c r="X57" t="s">
        <v>152</v>
      </c>
      <c r="Z57" s="41"/>
      <c r="AA57" t="s">
        <v>328</v>
      </c>
      <c r="AC57" s="41"/>
      <c r="AD57" t="s">
        <v>152</v>
      </c>
      <c r="AF57" s="41"/>
      <c r="AG57" t="s">
        <v>328</v>
      </c>
      <c r="AI57" s="41"/>
      <c r="AJ57" t="s">
        <v>329</v>
      </c>
      <c r="AL57" s="41"/>
      <c r="AM57" t="s">
        <v>328</v>
      </c>
      <c r="AN57" s="45"/>
      <c r="AO57" s="88" t="s">
        <v>3</v>
      </c>
    </row>
    <row r="58" spans="1:41">
      <c r="A58" s="42"/>
      <c r="B58" s="49" t="s">
        <v>154</v>
      </c>
      <c r="C58" s="50" t="s">
        <v>154</v>
      </c>
      <c r="D58" s="49" t="s">
        <v>154</v>
      </c>
      <c r="E58" s="50" t="s">
        <v>154</v>
      </c>
      <c r="F58" s="50" t="s">
        <v>154</v>
      </c>
      <c r="G58" s="49" t="s">
        <v>155</v>
      </c>
      <c r="H58" s="91"/>
      <c r="I58" s="50" t="s">
        <v>11</v>
      </c>
      <c r="J58" s="50" t="s">
        <v>11</v>
      </c>
      <c r="K58" s="51" t="s">
        <v>11</v>
      </c>
      <c r="L58" s="230" t="s">
        <v>22</v>
      </c>
      <c r="P58" s="42"/>
      <c r="Q58" s="49" t="s">
        <v>84</v>
      </c>
      <c r="R58" s="50" t="s">
        <v>75</v>
      </c>
      <c r="S58" s="50" t="s">
        <v>76</v>
      </c>
      <c r="T58" s="49" t="s">
        <v>84</v>
      </c>
      <c r="U58" s="50" t="s">
        <v>75</v>
      </c>
      <c r="V58" s="50" t="s">
        <v>76</v>
      </c>
      <c r="W58" s="49" t="s">
        <v>28</v>
      </c>
      <c r="X58" s="50" t="s">
        <v>75</v>
      </c>
      <c r="Y58" s="50" t="s">
        <v>76</v>
      </c>
      <c r="Z58" s="49" t="s">
        <v>28</v>
      </c>
      <c r="AA58" s="50" t="s">
        <v>75</v>
      </c>
      <c r="AB58" s="50" t="s">
        <v>76</v>
      </c>
      <c r="AC58" s="49" t="s">
        <v>29</v>
      </c>
      <c r="AD58" s="50" t="s">
        <v>75</v>
      </c>
      <c r="AE58" s="50" t="s">
        <v>76</v>
      </c>
      <c r="AF58" s="49" t="s">
        <v>29</v>
      </c>
      <c r="AG58" s="50" t="s">
        <v>75</v>
      </c>
      <c r="AH58" s="50" t="s">
        <v>76</v>
      </c>
      <c r="AI58" s="49" t="s">
        <v>156</v>
      </c>
      <c r="AJ58" s="50" t="s">
        <v>75</v>
      </c>
      <c r="AK58" s="50" t="s">
        <v>76</v>
      </c>
      <c r="AL58" s="49" t="s">
        <v>156</v>
      </c>
      <c r="AM58" s="50" t="s">
        <v>75</v>
      </c>
      <c r="AN58" s="51" t="s">
        <v>76</v>
      </c>
      <c r="AO58" s="592"/>
    </row>
    <row r="59" spans="1:41">
      <c r="A59" s="41" t="s">
        <v>157</v>
      </c>
      <c r="B59" s="996" t="s">
        <v>1360</v>
      </c>
      <c r="C59" s="889" t="s">
        <v>1361</v>
      </c>
      <c r="D59" s="996" t="s">
        <v>1362</v>
      </c>
      <c r="E59" s="889" t="s">
        <v>1363</v>
      </c>
      <c r="F59" s="995" t="s">
        <v>1364</v>
      </c>
      <c r="G59" s="1015" t="s">
        <v>1365</v>
      </c>
      <c r="H59" s="1016" t="s">
        <v>1366</v>
      </c>
      <c r="I59" s="1017" t="s">
        <v>1367</v>
      </c>
      <c r="J59" s="1017" t="s">
        <v>1368</v>
      </c>
      <c r="K59" s="1018" t="s">
        <v>1369</v>
      </c>
      <c r="L59" s="1019" t="s">
        <v>1370</v>
      </c>
      <c r="P59" s="41" t="s">
        <v>445</v>
      </c>
      <c r="Q59" s="997" t="s">
        <v>1624</v>
      </c>
      <c r="R59" s="400" t="s">
        <v>1625</v>
      </c>
      <c r="S59" s="1008" t="s">
        <v>1626</v>
      </c>
      <c r="T59" s="997" t="s">
        <v>1627</v>
      </c>
      <c r="U59" s="400" t="s">
        <v>1628</v>
      </c>
      <c r="V59" s="1008" t="s">
        <v>1629</v>
      </c>
      <c r="W59" s="1026" t="s">
        <v>1630</v>
      </c>
      <c r="X59" s="400" t="s">
        <v>1631</v>
      </c>
      <c r="Y59" s="1008" t="s">
        <v>1632</v>
      </c>
      <c r="Z59" s="1026" t="s">
        <v>1633</v>
      </c>
      <c r="AA59" s="400" t="s">
        <v>1634</v>
      </c>
      <c r="AB59" s="1008" t="s">
        <v>1635</v>
      </c>
      <c r="AC59" s="1015" t="s">
        <v>1636</v>
      </c>
      <c r="AD59" s="400" t="s">
        <v>1637</v>
      </c>
      <c r="AE59" s="1008" t="s">
        <v>1638</v>
      </c>
      <c r="AF59" s="1015" t="s">
        <v>1639</v>
      </c>
      <c r="AG59" s="400" t="s">
        <v>1640</v>
      </c>
      <c r="AH59" s="1008" t="s">
        <v>1641</v>
      </c>
      <c r="AI59" s="1026" t="s">
        <v>1642</v>
      </c>
      <c r="AJ59" s="400" t="s">
        <v>1643</v>
      </c>
      <c r="AK59" s="1008" t="s">
        <v>1644</v>
      </c>
      <c r="AL59" s="1026" t="s">
        <v>1645</v>
      </c>
      <c r="AM59" s="400" t="s">
        <v>1646</v>
      </c>
      <c r="AN59" s="1009" t="s">
        <v>1647</v>
      </c>
      <c r="AO59" s="88" t="s">
        <v>445</v>
      </c>
    </row>
    <row r="60" spans="1:41">
      <c r="A60" s="41" t="s">
        <v>164</v>
      </c>
      <c r="B60" s="996" t="s">
        <v>1371</v>
      </c>
      <c r="C60" s="889" t="s">
        <v>1372</v>
      </c>
      <c r="D60" s="996" t="s">
        <v>1373</v>
      </c>
      <c r="E60" s="889" t="s">
        <v>1374</v>
      </c>
      <c r="F60" s="995" t="s">
        <v>1375</v>
      </c>
      <c r="G60" s="1015" t="s">
        <v>1376</v>
      </c>
      <c r="H60" s="1016" t="s">
        <v>1377</v>
      </c>
      <c r="I60" s="1017" t="s">
        <v>1378</v>
      </c>
      <c r="J60" s="1017" t="s">
        <v>1379</v>
      </c>
      <c r="K60" s="1020" t="s">
        <v>1380</v>
      </c>
      <c r="L60" s="1019" t="s">
        <v>1381</v>
      </c>
      <c r="P60" s="41" t="s">
        <v>446</v>
      </c>
      <c r="Q60" s="997" t="s">
        <v>1648</v>
      </c>
      <c r="R60" s="400" t="s">
        <v>1649</v>
      </c>
      <c r="S60" s="1008" t="s">
        <v>1650</v>
      </c>
      <c r="T60" s="997" t="s">
        <v>1651</v>
      </c>
      <c r="U60" s="400" t="s">
        <v>1652</v>
      </c>
      <c r="V60" s="1008" t="s">
        <v>1653</v>
      </c>
      <c r="W60" s="1026" t="s">
        <v>1654</v>
      </c>
      <c r="X60" s="400" t="s">
        <v>1655</v>
      </c>
      <c r="Y60" s="1008" t="s">
        <v>1656</v>
      </c>
      <c r="Z60" s="1026" t="s">
        <v>1657</v>
      </c>
      <c r="AA60" s="400" t="s">
        <v>1658</v>
      </c>
      <c r="AB60" s="1008" t="s">
        <v>1659</v>
      </c>
      <c r="AC60" s="1015" t="s">
        <v>1660</v>
      </c>
      <c r="AD60" s="400" t="s">
        <v>1661</v>
      </c>
      <c r="AE60" s="1008" t="s">
        <v>1662</v>
      </c>
      <c r="AF60" s="1015" t="s">
        <v>1663</v>
      </c>
      <c r="AG60" s="400" t="s">
        <v>1664</v>
      </c>
      <c r="AH60" s="1008" t="s">
        <v>1665</v>
      </c>
      <c r="AI60" s="1026" t="s">
        <v>1666</v>
      </c>
      <c r="AJ60" s="400" t="s">
        <v>1667</v>
      </c>
      <c r="AK60" s="1008" t="s">
        <v>1668</v>
      </c>
      <c r="AL60" s="1026" t="s">
        <v>1669</v>
      </c>
      <c r="AM60" s="400" t="s">
        <v>1670</v>
      </c>
      <c r="AN60" s="1027" t="s">
        <v>1671</v>
      </c>
      <c r="AO60" s="88" t="s">
        <v>446</v>
      </c>
    </row>
    <row r="61" spans="1:41">
      <c r="A61" s="41" t="s">
        <v>167</v>
      </c>
      <c r="B61" s="996" t="s">
        <v>1382</v>
      </c>
      <c r="C61" s="889" t="s">
        <v>1383</v>
      </c>
      <c r="D61" s="996" t="s">
        <v>1384</v>
      </c>
      <c r="E61" s="889" t="s">
        <v>1385</v>
      </c>
      <c r="F61" s="995" t="s">
        <v>1386</v>
      </c>
      <c r="G61" s="1015" t="s">
        <v>1387</v>
      </c>
      <c r="H61" s="1016" t="s">
        <v>1388</v>
      </c>
      <c r="I61" s="1017" t="s">
        <v>1389</v>
      </c>
      <c r="J61" s="1017" t="s">
        <v>1390</v>
      </c>
      <c r="K61" s="1020" t="s">
        <v>1391</v>
      </c>
      <c r="L61" s="1019" t="s">
        <v>1392</v>
      </c>
      <c r="P61" s="41" t="s">
        <v>447</v>
      </c>
      <c r="Q61" s="997" t="s">
        <v>1672</v>
      </c>
      <c r="R61" s="400" t="s">
        <v>1673</v>
      </c>
      <c r="S61" s="1008" t="s">
        <v>1674</v>
      </c>
      <c r="T61" s="997" t="s">
        <v>1675</v>
      </c>
      <c r="U61" s="400" t="s">
        <v>1676</v>
      </c>
      <c r="V61" s="1008" t="s">
        <v>1677</v>
      </c>
      <c r="W61" s="1026" t="s">
        <v>1678</v>
      </c>
      <c r="X61" s="400" t="s">
        <v>1679</v>
      </c>
      <c r="Y61" s="1008" t="s">
        <v>1680</v>
      </c>
      <c r="Z61" s="1026" t="s">
        <v>1681</v>
      </c>
      <c r="AA61" s="400" t="s">
        <v>1682</v>
      </c>
      <c r="AB61" s="1008" t="s">
        <v>1683</v>
      </c>
      <c r="AC61" s="1015" t="s">
        <v>1684</v>
      </c>
      <c r="AD61" s="400" t="s">
        <v>1685</v>
      </c>
      <c r="AE61" s="1008" t="s">
        <v>1686</v>
      </c>
      <c r="AF61" s="1015" t="s">
        <v>1687</v>
      </c>
      <c r="AG61" s="400" t="s">
        <v>1688</v>
      </c>
      <c r="AH61" s="1008" t="s">
        <v>1689</v>
      </c>
      <c r="AI61" s="1026" t="s">
        <v>1690</v>
      </c>
      <c r="AJ61" s="400" t="s">
        <v>1691</v>
      </c>
      <c r="AK61" s="1008" t="s">
        <v>1692</v>
      </c>
      <c r="AL61" s="1026" t="s">
        <v>1693</v>
      </c>
      <c r="AM61" s="400" t="s">
        <v>1694</v>
      </c>
      <c r="AN61" s="1027" t="s">
        <v>1695</v>
      </c>
      <c r="AO61" s="88" t="s">
        <v>447</v>
      </c>
    </row>
    <row r="62" spans="1:41">
      <c r="A62" s="41" t="s">
        <v>169</v>
      </c>
      <c r="B62" s="996" t="s">
        <v>1393</v>
      </c>
      <c r="C62" s="889" t="s">
        <v>1394</v>
      </c>
      <c r="D62" s="996" t="s">
        <v>1395</v>
      </c>
      <c r="E62" s="889" t="s">
        <v>1396</v>
      </c>
      <c r="F62" s="995" t="s">
        <v>1397</v>
      </c>
      <c r="G62" s="1015" t="s">
        <v>1398</v>
      </c>
      <c r="H62" s="1016" t="s">
        <v>1399</v>
      </c>
      <c r="I62" s="1017" t="s">
        <v>1400</v>
      </c>
      <c r="J62" s="1017" t="s">
        <v>1401</v>
      </c>
      <c r="K62" s="1020" t="s">
        <v>1402</v>
      </c>
      <c r="L62" s="1019" t="s">
        <v>1403</v>
      </c>
      <c r="P62" s="41" t="s">
        <v>448</v>
      </c>
      <c r="Q62" s="997" t="s">
        <v>1696</v>
      </c>
      <c r="R62" s="400" t="s">
        <v>1697</v>
      </c>
      <c r="S62" s="1008" t="s">
        <v>1698</v>
      </c>
      <c r="T62" s="997" t="s">
        <v>1699</v>
      </c>
      <c r="U62" s="400" t="s">
        <v>1700</v>
      </c>
      <c r="V62" s="1008" t="s">
        <v>1701</v>
      </c>
      <c r="W62" s="1026" t="s">
        <v>1702</v>
      </c>
      <c r="X62" s="400" t="s">
        <v>1703</v>
      </c>
      <c r="Y62" s="1008" t="s">
        <v>1704</v>
      </c>
      <c r="Z62" s="1026" t="s">
        <v>1705</v>
      </c>
      <c r="AA62" s="400" t="s">
        <v>1706</v>
      </c>
      <c r="AB62" s="1008" t="s">
        <v>1707</v>
      </c>
      <c r="AC62" s="1015" t="s">
        <v>1708</v>
      </c>
      <c r="AD62" s="400" t="s">
        <v>1709</v>
      </c>
      <c r="AE62" s="1008" t="s">
        <v>1710</v>
      </c>
      <c r="AF62" s="1015" t="s">
        <v>1711</v>
      </c>
      <c r="AG62" s="400" t="s">
        <v>1712</v>
      </c>
      <c r="AH62" s="1008" t="s">
        <v>1713</v>
      </c>
      <c r="AI62" s="1026" t="s">
        <v>1714</v>
      </c>
      <c r="AJ62" s="400" t="s">
        <v>1715</v>
      </c>
      <c r="AK62" s="1008" t="s">
        <v>1716</v>
      </c>
      <c r="AL62" s="1026" t="s">
        <v>1717</v>
      </c>
      <c r="AM62" s="400" t="s">
        <v>1718</v>
      </c>
      <c r="AN62" s="1027" t="s">
        <v>1719</v>
      </c>
      <c r="AO62" s="88" t="s">
        <v>448</v>
      </c>
    </row>
    <row r="63" spans="1:41">
      <c r="A63" s="41" t="s">
        <v>171</v>
      </c>
      <c r="B63" s="996" t="s">
        <v>1404</v>
      </c>
      <c r="C63" s="889" t="s">
        <v>1405</v>
      </c>
      <c r="D63" s="996" t="s">
        <v>1406</v>
      </c>
      <c r="E63" s="889" t="s">
        <v>1407</v>
      </c>
      <c r="F63" s="995" t="s">
        <v>1408</v>
      </c>
      <c r="G63" s="1015" t="s">
        <v>1409</v>
      </c>
      <c r="H63" s="1016" t="s">
        <v>1410</v>
      </c>
      <c r="I63" s="1017" t="s">
        <v>1411</v>
      </c>
      <c r="J63" s="1017" t="s">
        <v>1412</v>
      </c>
      <c r="K63" s="1020" t="s">
        <v>1413</v>
      </c>
      <c r="L63" s="1019" t="s">
        <v>1414</v>
      </c>
      <c r="P63" s="41" t="s">
        <v>449</v>
      </c>
      <c r="Q63" s="997" t="s">
        <v>1720</v>
      </c>
      <c r="R63" s="400" t="s">
        <v>1721</v>
      </c>
      <c r="S63" s="1008" t="s">
        <v>1722</v>
      </c>
      <c r="T63" s="997" t="s">
        <v>1723</v>
      </c>
      <c r="U63" s="400" t="s">
        <v>1724</v>
      </c>
      <c r="V63" s="1008" t="s">
        <v>1725</v>
      </c>
      <c r="W63" s="1026" t="s">
        <v>1726</v>
      </c>
      <c r="X63" s="400" t="s">
        <v>1727</v>
      </c>
      <c r="Y63" s="1008" t="s">
        <v>1728</v>
      </c>
      <c r="Z63" s="1026" t="s">
        <v>1729</v>
      </c>
      <c r="AA63" s="400" t="s">
        <v>1730</v>
      </c>
      <c r="AB63" s="1008" t="s">
        <v>1731</v>
      </c>
      <c r="AC63" s="1015" t="s">
        <v>1732</v>
      </c>
      <c r="AD63" s="400" t="s">
        <v>1733</v>
      </c>
      <c r="AE63" s="1008" t="s">
        <v>1734</v>
      </c>
      <c r="AF63" s="1015" t="s">
        <v>1735</v>
      </c>
      <c r="AG63" s="400" t="s">
        <v>1736</v>
      </c>
      <c r="AH63" s="1008" t="s">
        <v>1737</v>
      </c>
      <c r="AI63" s="1026" t="s">
        <v>1738</v>
      </c>
      <c r="AJ63" s="400" t="s">
        <v>1739</v>
      </c>
      <c r="AK63" s="1008" t="s">
        <v>1740</v>
      </c>
      <c r="AL63" s="1026" t="s">
        <v>1741</v>
      </c>
      <c r="AM63" s="400" t="s">
        <v>1742</v>
      </c>
      <c r="AN63" s="1027" t="s">
        <v>1743</v>
      </c>
      <c r="AO63" s="88" t="s">
        <v>449</v>
      </c>
    </row>
    <row r="64" spans="1:41">
      <c r="A64" s="41" t="s">
        <v>172</v>
      </c>
      <c r="B64" s="996" t="s">
        <v>1415</v>
      </c>
      <c r="C64" s="889" t="s">
        <v>1416</v>
      </c>
      <c r="D64" s="996" t="s">
        <v>1417</v>
      </c>
      <c r="E64" s="889" t="s">
        <v>1418</v>
      </c>
      <c r="F64" s="995" t="s">
        <v>1419</v>
      </c>
      <c r="G64" s="1015" t="s">
        <v>1420</v>
      </c>
      <c r="H64" s="1016" t="s">
        <v>1421</v>
      </c>
      <c r="I64" s="1017" t="s">
        <v>1422</v>
      </c>
      <c r="J64" s="1017" t="s">
        <v>1423</v>
      </c>
      <c r="K64" s="1020" t="s">
        <v>1424</v>
      </c>
      <c r="L64" s="1019" t="s">
        <v>1425</v>
      </c>
      <c r="P64" s="41" t="s">
        <v>450</v>
      </c>
      <c r="Q64" s="997" t="s">
        <v>1744</v>
      </c>
      <c r="R64" s="400" t="s">
        <v>1745</v>
      </c>
      <c r="S64" s="1008" t="s">
        <v>1746</v>
      </c>
      <c r="T64" s="997" t="s">
        <v>1747</v>
      </c>
      <c r="U64" s="400" t="s">
        <v>1748</v>
      </c>
      <c r="V64" s="1008" t="s">
        <v>1749</v>
      </c>
      <c r="W64" s="1026" t="s">
        <v>1750</v>
      </c>
      <c r="X64" s="400" t="s">
        <v>1751</v>
      </c>
      <c r="Y64" s="1008" t="s">
        <v>1752</v>
      </c>
      <c r="Z64" s="1026" t="s">
        <v>1753</v>
      </c>
      <c r="AA64" s="400" t="s">
        <v>1754</v>
      </c>
      <c r="AB64" s="1008" t="s">
        <v>1755</v>
      </c>
      <c r="AC64" s="1015" t="s">
        <v>1756</v>
      </c>
      <c r="AD64" s="400" t="s">
        <v>1757</v>
      </c>
      <c r="AE64" s="1008" t="s">
        <v>1758</v>
      </c>
      <c r="AF64" s="1015" t="s">
        <v>1759</v>
      </c>
      <c r="AG64" s="400" t="s">
        <v>1760</v>
      </c>
      <c r="AH64" s="1008" t="s">
        <v>1761</v>
      </c>
      <c r="AI64" s="1026" t="s">
        <v>1762</v>
      </c>
      <c r="AJ64" s="400" t="s">
        <v>1763</v>
      </c>
      <c r="AK64" s="1008" t="s">
        <v>1764</v>
      </c>
      <c r="AL64" s="1026" t="s">
        <v>1765</v>
      </c>
      <c r="AM64" s="400" t="s">
        <v>1766</v>
      </c>
      <c r="AN64" s="1027" t="s">
        <v>1767</v>
      </c>
      <c r="AO64" s="88" t="s">
        <v>450</v>
      </c>
    </row>
    <row r="65" spans="1:41">
      <c r="A65" s="41" t="s">
        <v>174</v>
      </c>
      <c r="B65" s="996" t="s">
        <v>1426</v>
      </c>
      <c r="C65" s="889" t="s">
        <v>1427</v>
      </c>
      <c r="D65" s="996" t="s">
        <v>1428</v>
      </c>
      <c r="E65" s="889" t="s">
        <v>1429</v>
      </c>
      <c r="F65" s="995" t="s">
        <v>1430</v>
      </c>
      <c r="G65" s="1015" t="s">
        <v>1431</v>
      </c>
      <c r="H65" s="1016" t="s">
        <v>1432</v>
      </c>
      <c r="I65" s="1017" t="s">
        <v>1433</v>
      </c>
      <c r="J65" s="1017" t="s">
        <v>1434</v>
      </c>
      <c r="K65" s="1020" t="s">
        <v>1435</v>
      </c>
      <c r="L65" s="1019" t="s">
        <v>1436</v>
      </c>
      <c r="P65" s="42" t="s">
        <v>451</v>
      </c>
      <c r="Q65" s="1002" t="s">
        <v>1768</v>
      </c>
      <c r="R65" s="407" t="s">
        <v>1769</v>
      </c>
      <c r="S65" s="1011" t="s">
        <v>1770</v>
      </c>
      <c r="T65" s="1002" t="s">
        <v>1771</v>
      </c>
      <c r="U65" s="407" t="s">
        <v>1772</v>
      </c>
      <c r="V65" s="1011" t="s">
        <v>1773</v>
      </c>
      <c r="W65" s="1028" t="s">
        <v>1774</v>
      </c>
      <c r="X65" s="407" t="s">
        <v>1775</v>
      </c>
      <c r="Y65" s="1011" t="s">
        <v>1776</v>
      </c>
      <c r="Z65" s="1028" t="s">
        <v>1777</v>
      </c>
      <c r="AA65" s="407" t="s">
        <v>1778</v>
      </c>
      <c r="AB65" s="1011" t="s">
        <v>1779</v>
      </c>
      <c r="AC65" s="1021" t="s">
        <v>1780</v>
      </c>
      <c r="AD65" s="407" t="s">
        <v>1781</v>
      </c>
      <c r="AE65" s="1011" t="s">
        <v>1782</v>
      </c>
      <c r="AF65" s="1021" t="s">
        <v>1783</v>
      </c>
      <c r="AG65" s="407" t="s">
        <v>1784</v>
      </c>
      <c r="AH65" s="1011" t="s">
        <v>1785</v>
      </c>
      <c r="AI65" s="1028" t="s">
        <v>1786</v>
      </c>
      <c r="AJ65" s="407" t="s">
        <v>1787</v>
      </c>
      <c r="AK65" s="1011" t="s">
        <v>1788</v>
      </c>
      <c r="AL65" s="1028" t="s">
        <v>1789</v>
      </c>
      <c r="AM65" s="407" t="s">
        <v>1790</v>
      </c>
      <c r="AN65" s="1029" t="s">
        <v>1791</v>
      </c>
      <c r="AO65" s="592" t="s">
        <v>451</v>
      </c>
    </row>
    <row r="66" spans="1:41">
      <c r="A66" s="41" t="s">
        <v>176</v>
      </c>
      <c r="B66" s="996" t="s">
        <v>1437</v>
      </c>
      <c r="C66" s="889" t="s">
        <v>1438</v>
      </c>
      <c r="D66" s="996" t="s">
        <v>1439</v>
      </c>
      <c r="E66" s="889" t="s">
        <v>1440</v>
      </c>
      <c r="F66" s="995" t="s">
        <v>1441</v>
      </c>
      <c r="G66" s="1015" t="s">
        <v>1442</v>
      </c>
      <c r="H66" s="1016" t="s">
        <v>1443</v>
      </c>
      <c r="I66" s="1017" t="s">
        <v>1444</v>
      </c>
      <c r="J66" s="1017" t="s">
        <v>1445</v>
      </c>
      <c r="K66" s="1020" t="s">
        <v>1446</v>
      </c>
      <c r="L66" s="1019" t="s">
        <v>1447</v>
      </c>
      <c r="P66" s="41" t="s">
        <v>462</v>
      </c>
      <c r="Q66" s="997" t="s">
        <v>1792</v>
      </c>
      <c r="R66" s="400" t="s">
        <v>1793</v>
      </c>
      <c r="S66" s="1008" t="s">
        <v>1794</v>
      </c>
      <c r="T66" s="997" t="s">
        <v>1795</v>
      </c>
      <c r="U66" s="400" t="s">
        <v>1796</v>
      </c>
      <c r="V66" s="1008" t="s">
        <v>1797</v>
      </c>
      <c r="W66" s="1026" t="s">
        <v>1798</v>
      </c>
      <c r="X66" s="400" t="s">
        <v>1799</v>
      </c>
      <c r="Y66" s="1008" t="s">
        <v>1800</v>
      </c>
      <c r="Z66" s="1026" t="s">
        <v>1801</v>
      </c>
      <c r="AA66" s="400" t="s">
        <v>1802</v>
      </c>
      <c r="AB66" s="1008" t="s">
        <v>1803</v>
      </c>
      <c r="AC66" s="1015" t="s">
        <v>1804</v>
      </c>
      <c r="AD66" s="400" t="s">
        <v>1805</v>
      </c>
      <c r="AE66" s="1008" t="s">
        <v>1806</v>
      </c>
      <c r="AF66" s="1015" t="s">
        <v>1807</v>
      </c>
      <c r="AG66" s="400" t="s">
        <v>1808</v>
      </c>
      <c r="AH66" s="1008" t="s">
        <v>1809</v>
      </c>
      <c r="AI66" s="1026" t="s">
        <v>1810</v>
      </c>
      <c r="AJ66" s="400" t="s">
        <v>1811</v>
      </c>
      <c r="AK66" s="1008" t="s">
        <v>1812</v>
      </c>
      <c r="AL66" s="1026" t="s">
        <v>1813</v>
      </c>
      <c r="AM66" s="400" t="s">
        <v>1814</v>
      </c>
      <c r="AN66" s="1027" t="s">
        <v>1815</v>
      </c>
      <c r="AO66" s="88" t="s">
        <v>462</v>
      </c>
    </row>
    <row r="67" spans="1:41">
      <c r="A67" s="41" t="s">
        <v>178</v>
      </c>
      <c r="B67" s="996" t="s">
        <v>1448</v>
      </c>
      <c r="C67" s="889" t="s">
        <v>1449</v>
      </c>
      <c r="D67" s="996" t="s">
        <v>1450</v>
      </c>
      <c r="E67" s="889" t="s">
        <v>1451</v>
      </c>
      <c r="F67" s="995" t="s">
        <v>1452</v>
      </c>
      <c r="G67" s="1015" t="s">
        <v>1453</v>
      </c>
      <c r="H67" s="1016" t="s">
        <v>1454</v>
      </c>
      <c r="I67" s="1017" t="s">
        <v>1455</v>
      </c>
      <c r="J67" s="1017" t="s">
        <v>1456</v>
      </c>
      <c r="K67" s="1020" t="s">
        <v>1457</v>
      </c>
      <c r="L67" s="1019" t="s">
        <v>1458</v>
      </c>
      <c r="P67" s="41" t="s">
        <v>463</v>
      </c>
      <c r="Q67" s="997" t="s">
        <v>1816</v>
      </c>
      <c r="R67" s="400" t="s">
        <v>1817</v>
      </c>
      <c r="S67" s="1008" t="s">
        <v>1818</v>
      </c>
      <c r="T67" s="997" t="s">
        <v>1819</v>
      </c>
      <c r="U67" s="400" t="s">
        <v>1820</v>
      </c>
      <c r="V67" s="1008" t="s">
        <v>1821</v>
      </c>
      <c r="W67" s="1026" t="s">
        <v>1822</v>
      </c>
      <c r="X67" s="400" t="s">
        <v>1823</v>
      </c>
      <c r="Y67" s="1008" t="s">
        <v>1824</v>
      </c>
      <c r="Z67" s="1026" t="s">
        <v>1825</v>
      </c>
      <c r="AA67" s="400" t="s">
        <v>1826</v>
      </c>
      <c r="AB67" s="1008" t="s">
        <v>1827</v>
      </c>
      <c r="AC67" s="1015" t="s">
        <v>1828</v>
      </c>
      <c r="AD67" s="400" t="s">
        <v>1829</v>
      </c>
      <c r="AE67" s="1008" t="s">
        <v>1830</v>
      </c>
      <c r="AF67" s="1015" t="s">
        <v>1831</v>
      </c>
      <c r="AG67" s="400" t="s">
        <v>1832</v>
      </c>
      <c r="AH67" s="1008" t="s">
        <v>1833</v>
      </c>
      <c r="AI67" s="1026" t="s">
        <v>1834</v>
      </c>
      <c r="AJ67" s="400" t="s">
        <v>1835</v>
      </c>
      <c r="AK67" s="1008" t="s">
        <v>1836</v>
      </c>
      <c r="AL67" s="1026" t="s">
        <v>1837</v>
      </c>
      <c r="AM67" s="400" t="s">
        <v>1838</v>
      </c>
      <c r="AN67" s="1027" t="s">
        <v>1839</v>
      </c>
      <c r="AO67" s="88" t="s">
        <v>463</v>
      </c>
    </row>
    <row r="68" spans="1:41">
      <c r="A68" s="41" t="s">
        <v>181</v>
      </c>
      <c r="B68" s="996" t="s">
        <v>1459</v>
      </c>
      <c r="C68" s="889" t="s">
        <v>1460</v>
      </c>
      <c r="D68" s="996" t="s">
        <v>1461</v>
      </c>
      <c r="E68" s="889" t="s">
        <v>1462</v>
      </c>
      <c r="F68" s="995" t="s">
        <v>1463</v>
      </c>
      <c r="G68" s="1015" t="s">
        <v>1464</v>
      </c>
      <c r="H68" s="1016" t="s">
        <v>1465</v>
      </c>
      <c r="I68" s="1017" t="s">
        <v>1466</v>
      </c>
      <c r="J68" s="1017" t="s">
        <v>1467</v>
      </c>
      <c r="K68" s="1020" t="s">
        <v>1468</v>
      </c>
      <c r="L68" s="1019" t="s">
        <v>1469</v>
      </c>
      <c r="P68" s="41" t="s">
        <v>464</v>
      </c>
      <c r="Q68" s="997" t="s">
        <v>1840</v>
      </c>
      <c r="R68" s="400" t="s">
        <v>1841</v>
      </c>
      <c r="S68" s="1008" t="s">
        <v>1842</v>
      </c>
      <c r="T68" s="997" t="s">
        <v>1843</v>
      </c>
      <c r="U68" s="400" t="s">
        <v>1844</v>
      </c>
      <c r="V68" s="1008" t="s">
        <v>1845</v>
      </c>
      <c r="W68" s="1026" t="s">
        <v>1846</v>
      </c>
      <c r="X68" s="400" t="s">
        <v>1847</v>
      </c>
      <c r="Y68" s="1008" t="s">
        <v>1848</v>
      </c>
      <c r="Z68" s="1026" t="s">
        <v>1849</v>
      </c>
      <c r="AA68" s="400" t="s">
        <v>1850</v>
      </c>
      <c r="AB68" s="1008" t="s">
        <v>1851</v>
      </c>
      <c r="AC68" s="1015" t="s">
        <v>1852</v>
      </c>
      <c r="AD68" s="400" t="s">
        <v>1853</v>
      </c>
      <c r="AE68" s="1008" t="s">
        <v>1854</v>
      </c>
      <c r="AF68" s="1015" t="s">
        <v>1855</v>
      </c>
      <c r="AG68" s="400" t="s">
        <v>1856</v>
      </c>
      <c r="AH68" s="1008" t="s">
        <v>1857</v>
      </c>
      <c r="AI68" s="1026" t="s">
        <v>1858</v>
      </c>
      <c r="AJ68" s="400" t="s">
        <v>1859</v>
      </c>
      <c r="AK68" s="1008" t="s">
        <v>1860</v>
      </c>
      <c r="AL68" s="1026" t="s">
        <v>1861</v>
      </c>
      <c r="AM68" s="400" t="s">
        <v>1862</v>
      </c>
      <c r="AN68" s="1027" t="s">
        <v>1863</v>
      </c>
      <c r="AO68" s="88" t="s">
        <v>464</v>
      </c>
    </row>
    <row r="69" spans="1:41">
      <c r="A69" s="41" t="s">
        <v>184</v>
      </c>
      <c r="B69" s="996" t="s">
        <v>1470</v>
      </c>
      <c r="C69" s="889" t="s">
        <v>1471</v>
      </c>
      <c r="D69" s="996" t="s">
        <v>1472</v>
      </c>
      <c r="E69" s="889" t="s">
        <v>1473</v>
      </c>
      <c r="F69" s="995" t="s">
        <v>1474</v>
      </c>
      <c r="G69" s="1015" t="s">
        <v>1475</v>
      </c>
      <c r="H69" s="1016" t="s">
        <v>1476</v>
      </c>
      <c r="I69" s="1017" t="s">
        <v>1477</v>
      </c>
      <c r="J69" s="1017" t="s">
        <v>1478</v>
      </c>
      <c r="K69" s="1020" t="s">
        <v>1479</v>
      </c>
      <c r="L69" s="1019" t="s">
        <v>1480</v>
      </c>
      <c r="P69" s="41" t="s">
        <v>465</v>
      </c>
      <c r="Q69" s="997" t="s">
        <v>1864</v>
      </c>
      <c r="R69" s="400" t="s">
        <v>1865</v>
      </c>
      <c r="S69" s="1008" t="s">
        <v>1866</v>
      </c>
      <c r="T69" s="997" t="s">
        <v>1867</v>
      </c>
      <c r="U69" s="400" t="s">
        <v>1868</v>
      </c>
      <c r="V69" s="1008" t="s">
        <v>1869</v>
      </c>
      <c r="W69" s="1026" t="s">
        <v>1870</v>
      </c>
      <c r="X69" s="400" t="s">
        <v>1871</v>
      </c>
      <c r="Y69" s="1008" t="s">
        <v>1872</v>
      </c>
      <c r="Z69" s="1026" t="s">
        <v>1873</v>
      </c>
      <c r="AA69" s="400" t="s">
        <v>1874</v>
      </c>
      <c r="AB69" s="1008" t="s">
        <v>1875</v>
      </c>
      <c r="AC69" s="1015" t="s">
        <v>1876</v>
      </c>
      <c r="AD69" s="400" t="s">
        <v>1877</v>
      </c>
      <c r="AE69" s="1008" t="s">
        <v>1878</v>
      </c>
      <c r="AF69" s="1015" t="s">
        <v>1879</v>
      </c>
      <c r="AG69" s="400" t="s">
        <v>1880</v>
      </c>
      <c r="AH69" s="1008" t="s">
        <v>1881</v>
      </c>
      <c r="AI69" s="1026" t="s">
        <v>1882</v>
      </c>
      <c r="AJ69" s="400" t="s">
        <v>1883</v>
      </c>
      <c r="AK69" s="1008" t="s">
        <v>1884</v>
      </c>
      <c r="AL69" s="1026" t="s">
        <v>1885</v>
      </c>
      <c r="AM69" s="400" t="s">
        <v>1886</v>
      </c>
      <c r="AN69" s="1027" t="s">
        <v>1887</v>
      </c>
      <c r="AO69" s="88" t="s">
        <v>465</v>
      </c>
    </row>
    <row r="70" spans="1:41">
      <c r="A70" s="41" t="s">
        <v>185</v>
      </c>
      <c r="B70" s="996" t="s">
        <v>1481</v>
      </c>
      <c r="C70" s="889" t="s">
        <v>1482</v>
      </c>
      <c r="D70" s="996" t="s">
        <v>1483</v>
      </c>
      <c r="E70" s="889" t="s">
        <v>1484</v>
      </c>
      <c r="F70" s="995" t="s">
        <v>1485</v>
      </c>
      <c r="G70" s="1015" t="s">
        <v>1486</v>
      </c>
      <c r="H70" s="1016" t="s">
        <v>1487</v>
      </c>
      <c r="I70" s="1017" t="s">
        <v>1488</v>
      </c>
      <c r="J70" s="1017" t="s">
        <v>1489</v>
      </c>
      <c r="K70" s="1020" t="s">
        <v>1490</v>
      </c>
      <c r="L70" s="1019" t="s">
        <v>1491</v>
      </c>
      <c r="P70" s="42" t="s">
        <v>466</v>
      </c>
      <c r="Q70" s="1002" t="s">
        <v>1888</v>
      </c>
      <c r="R70" s="407" t="s">
        <v>1889</v>
      </c>
      <c r="S70" s="1011" t="s">
        <v>1890</v>
      </c>
      <c r="T70" s="1002" t="s">
        <v>1891</v>
      </c>
      <c r="U70" s="407" t="s">
        <v>1892</v>
      </c>
      <c r="V70" s="1012" t="s">
        <v>1893</v>
      </c>
      <c r="W70" s="1028" t="s">
        <v>1894</v>
      </c>
      <c r="X70" s="407" t="s">
        <v>1895</v>
      </c>
      <c r="Y70" s="1011" t="s">
        <v>1896</v>
      </c>
      <c r="Z70" s="1028" t="s">
        <v>1897</v>
      </c>
      <c r="AA70" s="407" t="s">
        <v>1898</v>
      </c>
      <c r="AB70" s="1011" t="s">
        <v>1899</v>
      </c>
      <c r="AC70" s="1021" t="s">
        <v>1900</v>
      </c>
      <c r="AD70" s="407" t="s">
        <v>1901</v>
      </c>
      <c r="AE70" s="1011" t="s">
        <v>1902</v>
      </c>
      <c r="AF70" s="1021" t="s">
        <v>1903</v>
      </c>
      <c r="AG70" s="407" t="s">
        <v>1904</v>
      </c>
      <c r="AH70" s="1011" t="s">
        <v>1905</v>
      </c>
      <c r="AI70" s="1028" t="s">
        <v>1906</v>
      </c>
      <c r="AJ70" s="407" t="s">
        <v>1907</v>
      </c>
      <c r="AK70" s="1011" t="s">
        <v>1908</v>
      </c>
      <c r="AL70" s="1028" t="s">
        <v>1909</v>
      </c>
      <c r="AM70" s="407" t="s">
        <v>1910</v>
      </c>
      <c r="AN70" s="1029" t="s">
        <v>1911</v>
      </c>
      <c r="AO70" s="592" t="s">
        <v>466</v>
      </c>
    </row>
    <row r="71" spans="1:41">
      <c r="A71" s="41" t="s">
        <v>189</v>
      </c>
      <c r="B71" s="996" t="s">
        <v>1492</v>
      </c>
      <c r="C71" s="889" t="s">
        <v>1493</v>
      </c>
      <c r="D71" s="996" t="s">
        <v>1494</v>
      </c>
      <c r="E71" s="889" t="s">
        <v>1495</v>
      </c>
      <c r="F71" s="995" t="s">
        <v>1496</v>
      </c>
      <c r="G71" s="1015" t="s">
        <v>1497</v>
      </c>
      <c r="H71" s="1016" t="s">
        <v>1498</v>
      </c>
      <c r="I71" s="1017" t="s">
        <v>1499</v>
      </c>
      <c r="J71" s="1017" t="s">
        <v>1500</v>
      </c>
      <c r="K71" s="1020" t="s">
        <v>1501</v>
      </c>
      <c r="L71" s="1019" t="s">
        <v>1502</v>
      </c>
      <c r="P71" s="41" t="s">
        <v>474</v>
      </c>
      <c r="Q71" s="997" t="s">
        <v>1912</v>
      </c>
      <c r="R71" s="400" t="s">
        <v>1913</v>
      </c>
      <c r="S71" s="1008" t="s">
        <v>1914</v>
      </c>
      <c r="T71" s="997" t="s">
        <v>1915</v>
      </c>
      <c r="U71" s="400" t="s">
        <v>1916</v>
      </c>
      <c r="V71" s="1008" t="s">
        <v>1917</v>
      </c>
      <c r="W71" s="1026" t="s">
        <v>1918</v>
      </c>
      <c r="X71" s="400" t="s">
        <v>1919</v>
      </c>
      <c r="Y71" s="1008" t="s">
        <v>1920</v>
      </c>
      <c r="Z71" s="1026" t="s">
        <v>1921</v>
      </c>
      <c r="AA71" s="400" t="s">
        <v>1922</v>
      </c>
      <c r="AB71" s="1008" t="s">
        <v>1923</v>
      </c>
      <c r="AC71" s="1015" t="s">
        <v>1924</v>
      </c>
      <c r="AD71" s="400" t="s">
        <v>1925</v>
      </c>
      <c r="AE71" s="1008" t="s">
        <v>1926</v>
      </c>
      <c r="AF71" s="1015" t="s">
        <v>1927</v>
      </c>
      <c r="AG71" s="400" t="s">
        <v>1928</v>
      </c>
      <c r="AH71" s="1008" t="s">
        <v>1929</v>
      </c>
      <c r="AI71" s="1026" t="s">
        <v>1930</v>
      </c>
      <c r="AJ71" s="400" t="s">
        <v>1931</v>
      </c>
      <c r="AK71" s="1008" t="s">
        <v>1932</v>
      </c>
      <c r="AL71" s="1026" t="s">
        <v>1933</v>
      </c>
      <c r="AM71" s="400" t="s">
        <v>1934</v>
      </c>
      <c r="AN71" s="1027" t="s">
        <v>1935</v>
      </c>
      <c r="AO71" s="88" t="s">
        <v>474</v>
      </c>
    </row>
    <row r="72" spans="1:41">
      <c r="A72" s="41" t="s">
        <v>192</v>
      </c>
      <c r="B72" s="996" t="s">
        <v>1503</v>
      </c>
      <c r="C72" s="889" t="s">
        <v>1504</v>
      </c>
      <c r="D72" s="996" t="s">
        <v>1505</v>
      </c>
      <c r="E72" s="889" t="s">
        <v>1506</v>
      </c>
      <c r="F72" s="995" t="s">
        <v>1507</v>
      </c>
      <c r="G72" s="1015" t="s">
        <v>1508</v>
      </c>
      <c r="H72" s="1016" t="s">
        <v>1509</v>
      </c>
      <c r="I72" s="1017" t="s">
        <v>1510</v>
      </c>
      <c r="J72" s="1017" t="s">
        <v>1511</v>
      </c>
      <c r="K72" s="1020" t="s">
        <v>1512</v>
      </c>
      <c r="L72" s="1019" t="s">
        <v>1513</v>
      </c>
      <c r="P72" s="41" t="s">
        <v>476</v>
      </c>
      <c r="Q72" s="997" t="s">
        <v>1936</v>
      </c>
      <c r="R72" s="400" t="s">
        <v>1937</v>
      </c>
      <c r="S72" s="1008" t="s">
        <v>1938</v>
      </c>
      <c r="T72" s="997" t="s">
        <v>1939</v>
      </c>
      <c r="U72" s="400" t="s">
        <v>1940</v>
      </c>
      <c r="V72" s="1008" t="s">
        <v>1941</v>
      </c>
      <c r="W72" s="1026" t="s">
        <v>1942</v>
      </c>
      <c r="X72" s="400" t="s">
        <v>1943</v>
      </c>
      <c r="Y72" s="1008" t="s">
        <v>1944</v>
      </c>
      <c r="Z72" s="1026" t="s">
        <v>1945</v>
      </c>
      <c r="AA72" s="400" t="s">
        <v>1946</v>
      </c>
      <c r="AB72" s="1008" t="s">
        <v>1947</v>
      </c>
      <c r="AC72" s="1015" t="s">
        <v>1948</v>
      </c>
      <c r="AD72" s="400" t="s">
        <v>1949</v>
      </c>
      <c r="AE72" s="1008" t="s">
        <v>1950</v>
      </c>
      <c r="AF72" s="1015" t="s">
        <v>1951</v>
      </c>
      <c r="AG72" s="400" t="s">
        <v>1952</v>
      </c>
      <c r="AH72" s="1008" t="s">
        <v>1953</v>
      </c>
      <c r="AI72" s="1026" t="s">
        <v>1954</v>
      </c>
      <c r="AJ72" s="400" t="s">
        <v>1955</v>
      </c>
      <c r="AK72" s="1008" t="s">
        <v>1956</v>
      </c>
      <c r="AL72" s="1026" t="s">
        <v>1957</v>
      </c>
      <c r="AM72" s="400" t="s">
        <v>1958</v>
      </c>
      <c r="AN72" s="1027" t="s">
        <v>1959</v>
      </c>
      <c r="AO72" s="88" t="s">
        <v>476</v>
      </c>
    </row>
    <row r="73" spans="1:41">
      <c r="A73" s="41" t="s">
        <v>77</v>
      </c>
      <c r="B73" s="996" t="s">
        <v>1514</v>
      </c>
      <c r="C73" s="889" t="s">
        <v>1515</v>
      </c>
      <c r="D73" s="996" t="s">
        <v>1516</v>
      </c>
      <c r="E73" s="889" t="s">
        <v>1517</v>
      </c>
      <c r="F73" s="995" t="s">
        <v>1518</v>
      </c>
      <c r="G73" s="1015" t="s">
        <v>1519</v>
      </c>
      <c r="H73" s="1016" t="s">
        <v>1520</v>
      </c>
      <c r="I73" s="1017" t="s">
        <v>1521</v>
      </c>
      <c r="J73" s="1017" t="s">
        <v>1522</v>
      </c>
      <c r="K73" s="1020" t="s">
        <v>1523</v>
      </c>
      <c r="L73" s="1019" t="s">
        <v>1524</v>
      </c>
      <c r="P73" s="41" t="s">
        <v>478</v>
      </c>
      <c r="Q73" s="997" t="s">
        <v>1960</v>
      </c>
      <c r="R73" s="400" t="s">
        <v>1961</v>
      </c>
      <c r="S73" s="1008" t="s">
        <v>1962</v>
      </c>
      <c r="T73" s="997" t="s">
        <v>1963</v>
      </c>
      <c r="U73" s="400" t="s">
        <v>1964</v>
      </c>
      <c r="V73" s="1008" t="s">
        <v>1965</v>
      </c>
      <c r="W73" s="1026" t="s">
        <v>1966</v>
      </c>
      <c r="X73" s="400" t="s">
        <v>1967</v>
      </c>
      <c r="Y73" s="1008" t="s">
        <v>1968</v>
      </c>
      <c r="Z73" s="1026" t="s">
        <v>1969</v>
      </c>
      <c r="AA73" s="400" t="s">
        <v>1970</v>
      </c>
      <c r="AB73" s="1008" t="s">
        <v>1971</v>
      </c>
      <c r="AC73" s="1015" t="s">
        <v>1972</v>
      </c>
      <c r="AD73" s="400" t="s">
        <v>1973</v>
      </c>
      <c r="AE73" s="1008" t="s">
        <v>1974</v>
      </c>
      <c r="AF73" s="1015" t="s">
        <v>1975</v>
      </c>
      <c r="AG73" s="400" t="s">
        <v>1976</v>
      </c>
      <c r="AH73" s="1008" t="s">
        <v>1977</v>
      </c>
      <c r="AI73" s="1026" t="s">
        <v>1978</v>
      </c>
      <c r="AJ73" s="400" t="s">
        <v>1979</v>
      </c>
      <c r="AK73" s="1008" t="s">
        <v>1980</v>
      </c>
      <c r="AL73" s="1026" t="s">
        <v>1981</v>
      </c>
      <c r="AM73" s="400" t="s">
        <v>1982</v>
      </c>
      <c r="AN73" s="1027" t="s">
        <v>1983</v>
      </c>
      <c r="AO73" s="88" t="s">
        <v>478</v>
      </c>
    </row>
    <row r="74" spans="1:41">
      <c r="A74" s="41" t="s">
        <v>196</v>
      </c>
      <c r="B74" s="996" t="s">
        <v>1525</v>
      </c>
      <c r="C74" s="889" t="s">
        <v>1526</v>
      </c>
      <c r="D74" s="996" t="s">
        <v>1527</v>
      </c>
      <c r="E74" s="889" t="s">
        <v>1528</v>
      </c>
      <c r="F74" s="995" t="s">
        <v>1529</v>
      </c>
      <c r="G74" s="1015" t="s">
        <v>1530</v>
      </c>
      <c r="H74" s="1016" t="s">
        <v>1531</v>
      </c>
      <c r="I74" s="1017" t="s">
        <v>1532</v>
      </c>
      <c r="J74" s="1017" t="s">
        <v>1533</v>
      </c>
      <c r="K74" s="1020" t="s">
        <v>1534</v>
      </c>
      <c r="L74" s="1019" t="s">
        <v>1535</v>
      </c>
      <c r="P74" s="41" t="s">
        <v>479</v>
      </c>
      <c r="Q74" s="997" t="s">
        <v>1984</v>
      </c>
      <c r="R74" s="400" t="s">
        <v>1985</v>
      </c>
      <c r="S74" s="1008" t="s">
        <v>1986</v>
      </c>
      <c r="T74" s="997" t="s">
        <v>1987</v>
      </c>
      <c r="U74" s="400" t="s">
        <v>1988</v>
      </c>
      <c r="V74" s="1008" t="s">
        <v>1989</v>
      </c>
      <c r="W74" s="1026" t="s">
        <v>1990</v>
      </c>
      <c r="X74" s="400" t="s">
        <v>1991</v>
      </c>
      <c r="Y74" s="1008" t="s">
        <v>1992</v>
      </c>
      <c r="Z74" s="1026" t="s">
        <v>1993</v>
      </c>
      <c r="AA74" s="400" t="s">
        <v>1994</v>
      </c>
      <c r="AB74" s="1008" t="s">
        <v>1995</v>
      </c>
      <c r="AC74" s="1015" t="s">
        <v>1996</v>
      </c>
      <c r="AD74" s="400" t="s">
        <v>1997</v>
      </c>
      <c r="AE74" s="1008" t="s">
        <v>1998</v>
      </c>
      <c r="AF74" s="1015" t="s">
        <v>1999</v>
      </c>
      <c r="AG74" s="400" t="s">
        <v>2000</v>
      </c>
      <c r="AH74" s="1008" t="s">
        <v>2001</v>
      </c>
      <c r="AI74" s="1026" t="s">
        <v>2002</v>
      </c>
      <c r="AJ74" s="400" t="s">
        <v>2003</v>
      </c>
      <c r="AK74" s="1008" t="s">
        <v>2004</v>
      </c>
      <c r="AL74" s="1026" t="s">
        <v>2005</v>
      </c>
      <c r="AM74" s="400" t="s">
        <v>2006</v>
      </c>
      <c r="AN74" s="1027" t="s">
        <v>2007</v>
      </c>
      <c r="AO74" s="88" t="s">
        <v>479</v>
      </c>
    </row>
    <row r="75" spans="1:41">
      <c r="A75" s="41" t="s">
        <v>199</v>
      </c>
      <c r="B75" s="996" t="s">
        <v>1536</v>
      </c>
      <c r="C75" s="889" t="s">
        <v>1537</v>
      </c>
      <c r="D75" s="996" t="s">
        <v>1538</v>
      </c>
      <c r="E75" s="889" t="s">
        <v>1539</v>
      </c>
      <c r="F75" s="995" t="s">
        <v>1540</v>
      </c>
      <c r="G75" s="1015" t="s">
        <v>1541</v>
      </c>
      <c r="H75" s="1016" t="s">
        <v>1542</v>
      </c>
      <c r="I75" s="1017" t="s">
        <v>1543</v>
      </c>
      <c r="J75" s="1017" t="s">
        <v>1544</v>
      </c>
      <c r="K75" s="1020" t="s">
        <v>1545</v>
      </c>
      <c r="L75" s="1019" t="s">
        <v>1546</v>
      </c>
      <c r="P75" s="41" t="s">
        <v>480</v>
      </c>
      <c r="Q75" s="997" t="s">
        <v>2008</v>
      </c>
      <c r="R75" s="400" t="s">
        <v>2009</v>
      </c>
      <c r="S75" s="1008" t="s">
        <v>2010</v>
      </c>
      <c r="T75" s="997" t="s">
        <v>2011</v>
      </c>
      <c r="U75" s="400" t="s">
        <v>2012</v>
      </c>
      <c r="V75" s="1008" t="s">
        <v>2013</v>
      </c>
      <c r="W75" s="1026" t="s">
        <v>2014</v>
      </c>
      <c r="X75" s="400" t="s">
        <v>2015</v>
      </c>
      <c r="Y75" s="1008" t="s">
        <v>2016</v>
      </c>
      <c r="Z75" s="1026" t="s">
        <v>2017</v>
      </c>
      <c r="AA75" s="400" t="s">
        <v>2018</v>
      </c>
      <c r="AB75" s="1008" t="s">
        <v>2019</v>
      </c>
      <c r="AC75" s="1015" t="s">
        <v>2020</v>
      </c>
      <c r="AD75" s="400" t="s">
        <v>2021</v>
      </c>
      <c r="AE75" s="1008" t="s">
        <v>2022</v>
      </c>
      <c r="AF75" s="1015" t="s">
        <v>2023</v>
      </c>
      <c r="AG75" s="400" t="s">
        <v>2024</v>
      </c>
      <c r="AH75" s="1008" t="s">
        <v>2025</v>
      </c>
      <c r="AI75" s="1026" t="s">
        <v>2026</v>
      </c>
      <c r="AJ75" s="400" t="s">
        <v>2027</v>
      </c>
      <c r="AK75" s="1008" t="s">
        <v>2028</v>
      </c>
      <c r="AL75" s="1026" t="s">
        <v>2029</v>
      </c>
      <c r="AM75" s="400" t="s">
        <v>2030</v>
      </c>
      <c r="AN75" s="1027" t="s">
        <v>2031</v>
      </c>
      <c r="AO75" s="88" t="s">
        <v>480</v>
      </c>
    </row>
    <row r="76" spans="1:41">
      <c r="A76" s="41" t="s">
        <v>202</v>
      </c>
      <c r="B76" s="996" t="s">
        <v>1547</v>
      </c>
      <c r="C76" s="889" t="s">
        <v>1548</v>
      </c>
      <c r="D76" s="996" t="s">
        <v>1549</v>
      </c>
      <c r="E76" s="889" t="s">
        <v>1550</v>
      </c>
      <c r="F76" s="995" t="s">
        <v>1551</v>
      </c>
      <c r="G76" s="1015" t="s">
        <v>1552</v>
      </c>
      <c r="H76" s="1016" t="s">
        <v>1553</v>
      </c>
      <c r="I76" s="1017" t="s">
        <v>1554</v>
      </c>
      <c r="J76" s="1017" t="s">
        <v>1555</v>
      </c>
      <c r="K76" s="1020" t="s">
        <v>1556</v>
      </c>
      <c r="L76" s="1019" t="s">
        <v>1557</v>
      </c>
      <c r="P76" s="41" t="s">
        <v>481</v>
      </c>
      <c r="Q76" s="997" t="s">
        <v>2032</v>
      </c>
      <c r="R76" s="400" t="s">
        <v>2033</v>
      </c>
      <c r="S76" s="1008" t="s">
        <v>2034</v>
      </c>
      <c r="T76" s="997" t="s">
        <v>2035</v>
      </c>
      <c r="U76" s="400" t="s">
        <v>2036</v>
      </c>
      <c r="V76" s="1008" t="s">
        <v>2037</v>
      </c>
      <c r="W76" s="1026" t="s">
        <v>2038</v>
      </c>
      <c r="X76" s="400" t="s">
        <v>2039</v>
      </c>
      <c r="Y76" s="1008" t="s">
        <v>2040</v>
      </c>
      <c r="Z76" s="1026" t="s">
        <v>2041</v>
      </c>
      <c r="AA76" s="400" t="s">
        <v>2042</v>
      </c>
      <c r="AB76" s="1008" t="s">
        <v>2043</v>
      </c>
      <c r="AC76" s="1015" t="s">
        <v>2044</v>
      </c>
      <c r="AD76" s="400" t="s">
        <v>2045</v>
      </c>
      <c r="AE76" s="1008" t="s">
        <v>2046</v>
      </c>
      <c r="AF76" s="1015" t="s">
        <v>2047</v>
      </c>
      <c r="AG76" s="400" t="s">
        <v>2048</v>
      </c>
      <c r="AH76" s="1008" t="s">
        <v>2049</v>
      </c>
      <c r="AI76" s="1026" t="s">
        <v>2050</v>
      </c>
      <c r="AJ76" s="400" t="s">
        <v>2051</v>
      </c>
      <c r="AK76" s="1008" t="s">
        <v>2052</v>
      </c>
      <c r="AL76" s="1026" t="s">
        <v>2053</v>
      </c>
      <c r="AM76" s="400" t="s">
        <v>2054</v>
      </c>
      <c r="AN76" s="1027" t="s">
        <v>2055</v>
      </c>
      <c r="AO76" s="88" t="s">
        <v>481</v>
      </c>
    </row>
    <row r="77" spans="1:41">
      <c r="A77" s="41" t="s">
        <v>204</v>
      </c>
      <c r="B77" s="996" t="s">
        <v>1558</v>
      </c>
      <c r="C77" s="889" t="s">
        <v>1559</v>
      </c>
      <c r="D77" s="996" t="s">
        <v>1560</v>
      </c>
      <c r="E77" s="889" t="s">
        <v>1561</v>
      </c>
      <c r="F77" s="995" t="s">
        <v>1562</v>
      </c>
      <c r="G77" s="1015" t="s">
        <v>1563</v>
      </c>
      <c r="H77" s="1016" t="s">
        <v>1564</v>
      </c>
      <c r="I77" s="1017" t="s">
        <v>1565</v>
      </c>
      <c r="J77" s="1017" t="s">
        <v>1566</v>
      </c>
      <c r="K77" s="1020" t="s">
        <v>1567</v>
      </c>
      <c r="L77" s="1019" t="s">
        <v>1568</v>
      </c>
      <c r="P77" s="41" t="s">
        <v>482</v>
      </c>
      <c r="Q77" s="997" t="s">
        <v>2056</v>
      </c>
      <c r="R77" s="400" t="s">
        <v>2057</v>
      </c>
      <c r="S77" s="1008" t="s">
        <v>2058</v>
      </c>
      <c r="T77" s="997" t="s">
        <v>2059</v>
      </c>
      <c r="U77" s="400" t="s">
        <v>2060</v>
      </c>
      <c r="V77" s="1008" t="s">
        <v>2061</v>
      </c>
      <c r="W77" s="1026" t="s">
        <v>2062</v>
      </c>
      <c r="X77" s="400" t="s">
        <v>2063</v>
      </c>
      <c r="Y77" s="1008" t="s">
        <v>2064</v>
      </c>
      <c r="Z77" s="1026" t="s">
        <v>2065</v>
      </c>
      <c r="AA77" s="400" t="s">
        <v>2066</v>
      </c>
      <c r="AB77" s="1008" t="s">
        <v>2067</v>
      </c>
      <c r="AC77" s="1015" t="s">
        <v>2068</v>
      </c>
      <c r="AD77" s="400" t="s">
        <v>2069</v>
      </c>
      <c r="AE77" s="1008" t="s">
        <v>2070</v>
      </c>
      <c r="AF77" s="1015" t="s">
        <v>2071</v>
      </c>
      <c r="AG77" s="400" t="s">
        <v>2072</v>
      </c>
      <c r="AH77" s="1008" t="s">
        <v>2073</v>
      </c>
      <c r="AI77" s="1026" t="s">
        <v>2074</v>
      </c>
      <c r="AJ77" s="400" t="s">
        <v>2075</v>
      </c>
      <c r="AK77" s="1008" t="s">
        <v>2076</v>
      </c>
      <c r="AL77" s="1026" t="s">
        <v>2077</v>
      </c>
      <c r="AM77" s="400" t="s">
        <v>2078</v>
      </c>
      <c r="AN77" s="1027" t="s">
        <v>2079</v>
      </c>
      <c r="AO77" s="88" t="s">
        <v>482</v>
      </c>
    </row>
    <row r="78" spans="1:41">
      <c r="A78" s="41" t="s">
        <v>205</v>
      </c>
      <c r="B78" s="996" t="s">
        <v>1569</v>
      </c>
      <c r="C78" s="889" t="s">
        <v>1570</v>
      </c>
      <c r="D78" s="996" t="s">
        <v>1571</v>
      </c>
      <c r="E78" s="889" t="s">
        <v>1572</v>
      </c>
      <c r="F78" s="995" t="s">
        <v>1573</v>
      </c>
      <c r="G78" s="1015" t="s">
        <v>1574</v>
      </c>
      <c r="H78" s="1016" t="s">
        <v>1575</v>
      </c>
      <c r="I78" s="1017" t="s">
        <v>1576</v>
      </c>
      <c r="J78" s="1017" t="s">
        <v>1577</v>
      </c>
      <c r="K78" s="1020" t="s">
        <v>1578</v>
      </c>
      <c r="L78" s="1019" t="s">
        <v>1579</v>
      </c>
      <c r="P78" s="42" t="s">
        <v>483</v>
      </c>
      <c r="Q78" s="1002" t="s">
        <v>2080</v>
      </c>
      <c r="R78" s="407" t="s">
        <v>2081</v>
      </c>
      <c r="S78" s="1011" t="s">
        <v>2082</v>
      </c>
      <c r="T78" s="1002" t="s">
        <v>2083</v>
      </c>
      <c r="U78" s="407" t="s">
        <v>2084</v>
      </c>
      <c r="V78" s="1011" t="s">
        <v>2085</v>
      </c>
      <c r="W78" s="1028" t="s">
        <v>2086</v>
      </c>
      <c r="X78" s="407" t="s">
        <v>2087</v>
      </c>
      <c r="Y78" s="1011" t="s">
        <v>2088</v>
      </c>
      <c r="Z78" s="1028" t="s">
        <v>2089</v>
      </c>
      <c r="AA78" s="407" t="s">
        <v>2090</v>
      </c>
      <c r="AB78" s="1011" t="s">
        <v>2091</v>
      </c>
      <c r="AC78" s="1021" t="s">
        <v>2092</v>
      </c>
      <c r="AD78" s="407" t="s">
        <v>2093</v>
      </c>
      <c r="AE78" s="1011" t="s">
        <v>2094</v>
      </c>
      <c r="AF78" s="1021" t="s">
        <v>2095</v>
      </c>
      <c r="AG78" s="407" t="s">
        <v>2096</v>
      </c>
      <c r="AH78" s="1011" t="s">
        <v>2097</v>
      </c>
      <c r="AI78" s="1028" t="s">
        <v>2098</v>
      </c>
      <c r="AJ78" s="407" t="s">
        <v>2099</v>
      </c>
      <c r="AK78" s="1011" t="s">
        <v>2100</v>
      </c>
      <c r="AL78" s="1028" t="s">
        <v>2101</v>
      </c>
      <c r="AM78" s="407" t="s">
        <v>2102</v>
      </c>
      <c r="AN78" s="1029" t="s">
        <v>2103</v>
      </c>
      <c r="AO78" s="592" t="s">
        <v>483</v>
      </c>
    </row>
    <row r="79" spans="1:41">
      <c r="A79" s="41" t="s">
        <v>206</v>
      </c>
      <c r="B79" s="996" t="s">
        <v>1580</v>
      </c>
      <c r="C79" s="889" t="s">
        <v>1581</v>
      </c>
      <c r="D79" s="996" t="s">
        <v>1582</v>
      </c>
      <c r="E79" s="889" t="s">
        <v>1583</v>
      </c>
      <c r="F79" s="995" t="s">
        <v>1584</v>
      </c>
      <c r="G79" s="1015" t="s">
        <v>1585</v>
      </c>
      <c r="H79" s="1016" t="s">
        <v>1586</v>
      </c>
      <c r="I79" s="1017" t="s">
        <v>1587</v>
      </c>
      <c r="J79" s="1017" t="s">
        <v>1588</v>
      </c>
      <c r="K79" s="1020" t="s">
        <v>1589</v>
      </c>
      <c r="L79" s="1019" t="s">
        <v>1590</v>
      </c>
      <c r="P79" s="314" t="s">
        <v>337</v>
      </c>
    </row>
    <row r="80" spans="1:41">
      <c r="A80" s="41" t="s">
        <v>207</v>
      </c>
      <c r="B80" s="996" t="s">
        <v>1591</v>
      </c>
      <c r="C80" s="889" t="s">
        <v>1592</v>
      </c>
      <c r="D80" s="996" t="s">
        <v>1593</v>
      </c>
      <c r="E80" s="889" t="s">
        <v>1594</v>
      </c>
      <c r="F80" s="995" t="s">
        <v>1595</v>
      </c>
      <c r="G80" s="1015" t="s">
        <v>1596</v>
      </c>
      <c r="H80" s="1016" t="s">
        <v>1597</v>
      </c>
      <c r="I80" s="1017" t="s">
        <v>1598</v>
      </c>
      <c r="J80" s="1017" t="s">
        <v>1599</v>
      </c>
      <c r="K80" s="1020" t="s">
        <v>1600</v>
      </c>
      <c r="L80" s="1019" t="s">
        <v>1601</v>
      </c>
    </row>
    <row r="81" spans="1:12">
      <c r="A81" s="41" t="s">
        <v>208</v>
      </c>
      <c r="B81" s="996" t="s">
        <v>1602</v>
      </c>
      <c r="C81" s="889" t="s">
        <v>1603</v>
      </c>
      <c r="D81" s="996" t="s">
        <v>1604</v>
      </c>
      <c r="E81" s="889" t="s">
        <v>1605</v>
      </c>
      <c r="F81" s="995" t="s">
        <v>1606</v>
      </c>
      <c r="G81" s="1015" t="s">
        <v>1607</v>
      </c>
      <c r="H81" s="1016" t="s">
        <v>1608</v>
      </c>
      <c r="I81" s="1017" t="s">
        <v>1609</v>
      </c>
      <c r="J81" s="1017" t="s">
        <v>1610</v>
      </c>
      <c r="K81" s="1020" t="s">
        <v>1611</v>
      </c>
      <c r="L81" s="1019" t="s">
        <v>1612</v>
      </c>
    </row>
    <row r="82" spans="1:12">
      <c r="A82" s="42" t="s">
        <v>209</v>
      </c>
      <c r="B82" s="1001" t="s">
        <v>1613</v>
      </c>
      <c r="C82" s="890" t="s">
        <v>1614</v>
      </c>
      <c r="D82" s="1001" t="s">
        <v>1615</v>
      </c>
      <c r="E82" s="890" t="s">
        <v>1616</v>
      </c>
      <c r="F82" s="890" t="s">
        <v>1617</v>
      </c>
      <c r="G82" s="1021" t="s">
        <v>1618</v>
      </c>
      <c r="H82" s="1022" t="s">
        <v>1619</v>
      </c>
      <c r="I82" s="1023" t="s">
        <v>1620</v>
      </c>
      <c r="J82" s="1023" t="s">
        <v>1621</v>
      </c>
      <c r="K82" s="1024" t="s">
        <v>1622</v>
      </c>
      <c r="L82" s="1025" t="s">
        <v>1623</v>
      </c>
    </row>
    <row r="85" spans="1:12">
      <c r="A85" s="38"/>
      <c r="B85" s="38" t="s">
        <v>210</v>
      </c>
      <c r="C85" s="39"/>
      <c r="D85" s="39"/>
      <c r="E85" s="39"/>
      <c r="F85" s="39"/>
      <c r="G85" s="39"/>
      <c r="H85" s="39"/>
      <c r="I85" s="39"/>
      <c r="J85" s="39"/>
      <c r="K85" s="39"/>
      <c r="L85" s="40"/>
    </row>
    <row r="86" spans="1:12">
      <c r="A86" s="41"/>
      <c r="B86" s="42"/>
      <c r="C86" s="43"/>
      <c r="D86" s="43"/>
      <c r="E86" s="43"/>
      <c r="F86" s="43"/>
      <c r="G86" s="43"/>
      <c r="H86" s="43"/>
      <c r="I86" s="43"/>
      <c r="J86" s="43"/>
      <c r="K86" s="43"/>
      <c r="L86" s="44"/>
    </row>
    <row r="87" spans="1:12">
      <c r="A87" s="41"/>
      <c r="B87" s="1079" t="s">
        <v>141</v>
      </c>
      <c r="C87" s="1080"/>
      <c r="D87" s="1080"/>
      <c r="E87" s="1081"/>
      <c r="F87" s="41" t="s">
        <v>142</v>
      </c>
      <c r="G87" s="119"/>
      <c r="I87" s="48" t="s">
        <v>292</v>
      </c>
      <c r="J87" s="87"/>
      <c r="K87" s="38"/>
      <c r="L87" s="40"/>
    </row>
    <row r="88" spans="1:12">
      <c r="A88" s="41" t="s">
        <v>211</v>
      </c>
      <c r="B88" s="48" t="s">
        <v>4</v>
      </c>
      <c r="C88" s="222" t="s">
        <v>5</v>
      </c>
      <c r="D88" s="46" t="s">
        <v>82</v>
      </c>
      <c r="E88" s="46" t="s">
        <v>83</v>
      </c>
      <c r="F88" s="48" t="s">
        <v>4</v>
      </c>
      <c r="G88" s="222" t="s">
        <v>6</v>
      </c>
      <c r="H88" s="46" t="s">
        <v>7</v>
      </c>
      <c r="I88" s="48" t="s">
        <v>303</v>
      </c>
      <c r="J88" s="88" t="s">
        <v>148</v>
      </c>
      <c r="K88" s="234" t="s">
        <v>149</v>
      </c>
      <c r="L88" s="90" t="s">
        <v>150</v>
      </c>
    </row>
    <row r="89" spans="1:12">
      <c r="A89" s="42"/>
      <c r="B89" s="49" t="s">
        <v>154</v>
      </c>
      <c r="C89" s="50" t="s">
        <v>154</v>
      </c>
      <c r="D89" s="50" t="s">
        <v>154</v>
      </c>
      <c r="E89" s="50" t="s">
        <v>154</v>
      </c>
      <c r="F89" s="49" t="s">
        <v>154</v>
      </c>
      <c r="G89" s="50" t="s">
        <v>154</v>
      </c>
      <c r="H89" s="50" t="s">
        <v>154</v>
      </c>
      <c r="I89" s="49" t="s">
        <v>155</v>
      </c>
      <c r="J89" s="91"/>
      <c r="K89" s="49" t="s">
        <v>11</v>
      </c>
      <c r="L89" s="51" t="s">
        <v>11</v>
      </c>
    </row>
    <row r="90" spans="1:12">
      <c r="A90" s="99" t="s">
        <v>212</v>
      </c>
      <c r="B90" s="996" t="s">
        <v>2104</v>
      </c>
      <c r="C90" s="889" t="s">
        <v>2105</v>
      </c>
      <c r="D90" s="400" t="s">
        <v>2106</v>
      </c>
      <c r="E90" s="1030" t="s">
        <v>2107</v>
      </c>
      <c r="F90" s="889" t="s">
        <v>2108</v>
      </c>
      <c r="G90" s="889" t="s">
        <v>2109</v>
      </c>
      <c r="H90" s="1030" t="s">
        <v>2110</v>
      </c>
      <c r="I90" s="1031" t="s">
        <v>2111</v>
      </c>
      <c r="J90" s="1016" t="s">
        <v>2112</v>
      </c>
      <c r="K90" s="1032" t="s">
        <v>2113</v>
      </c>
      <c r="L90" s="1033" t="s">
        <v>2114</v>
      </c>
    </row>
    <row r="91" spans="1:12">
      <c r="A91" s="100" t="s">
        <v>213</v>
      </c>
      <c r="B91" s="1001" t="s">
        <v>2115</v>
      </c>
      <c r="C91" s="1034" t="s">
        <v>2116</v>
      </c>
      <c r="D91" s="407" t="s">
        <v>2117</v>
      </c>
      <c r="E91" s="1035" t="s">
        <v>2118</v>
      </c>
      <c r="F91" s="1034" t="s">
        <v>2119</v>
      </c>
      <c r="G91" s="1034" t="s">
        <v>2120</v>
      </c>
      <c r="H91" s="1035" t="s">
        <v>2121</v>
      </c>
      <c r="I91" s="1036" t="s">
        <v>2122</v>
      </c>
      <c r="J91" s="1022" t="s">
        <v>2123</v>
      </c>
      <c r="K91" s="1037" t="s">
        <v>2124</v>
      </c>
      <c r="L91" s="1038" t="s">
        <v>2125</v>
      </c>
    </row>
    <row r="94" spans="1:12">
      <c r="A94" s="38"/>
      <c r="B94" s="38" t="s">
        <v>214</v>
      </c>
      <c r="C94" s="39"/>
      <c r="D94" s="39"/>
      <c r="E94" s="39"/>
      <c r="F94" s="39"/>
      <c r="G94" s="39"/>
      <c r="H94" s="39"/>
      <c r="I94" s="39"/>
      <c r="J94" s="39"/>
      <c r="K94" s="39"/>
      <c r="L94" s="40"/>
    </row>
    <row r="95" spans="1:12">
      <c r="A95" s="41"/>
      <c r="B95" s="42"/>
      <c r="C95" s="43"/>
      <c r="D95" s="43"/>
      <c r="E95" s="43"/>
      <c r="F95" s="43"/>
      <c r="G95" s="43"/>
      <c r="H95" s="43"/>
      <c r="I95" s="43"/>
      <c r="J95" s="43"/>
      <c r="K95" s="43"/>
      <c r="L95" s="44"/>
    </row>
    <row r="96" spans="1:12">
      <c r="A96" s="41"/>
      <c r="B96" s="1079" t="s">
        <v>141</v>
      </c>
      <c r="C96" s="1080"/>
      <c r="D96" s="1080"/>
      <c r="E96" s="1081"/>
      <c r="F96" s="41" t="s">
        <v>142</v>
      </c>
      <c r="G96" s="119"/>
      <c r="I96" s="48" t="s">
        <v>292</v>
      </c>
      <c r="J96" s="87"/>
      <c r="K96" s="38"/>
      <c r="L96" s="40"/>
    </row>
    <row r="97" spans="1:12">
      <c r="A97" s="41" t="s">
        <v>211</v>
      </c>
      <c r="B97" s="48" t="s">
        <v>4</v>
      </c>
      <c r="C97" s="222" t="s">
        <v>5</v>
      </c>
      <c r="D97" s="46" t="s">
        <v>82</v>
      </c>
      <c r="E97" s="46" t="s">
        <v>83</v>
      </c>
      <c r="F97" s="48" t="s">
        <v>4</v>
      </c>
      <c r="G97" s="222" t="s">
        <v>6</v>
      </c>
      <c r="H97" s="46" t="s">
        <v>7</v>
      </c>
      <c r="I97" s="48" t="s">
        <v>303</v>
      </c>
      <c r="J97" s="88" t="s">
        <v>148</v>
      </c>
      <c r="K97" s="234" t="s">
        <v>149</v>
      </c>
      <c r="L97" s="90" t="s">
        <v>150</v>
      </c>
    </row>
    <row r="98" spans="1:12">
      <c r="A98" s="42"/>
      <c r="B98" s="49" t="s">
        <v>154</v>
      </c>
      <c r="C98" s="50" t="s">
        <v>154</v>
      </c>
      <c r="D98" s="50" t="s">
        <v>154</v>
      </c>
      <c r="E98" s="50" t="s">
        <v>154</v>
      </c>
      <c r="F98" s="49" t="s">
        <v>154</v>
      </c>
      <c r="G98" s="50" t="s">
        <v>154</v>
      </c>
      <c r="H98" s="50" t="s">
        <v>154</v>
      </c>
      <c r="I98" s="49" t="s">
        <v>155</v>
      </c>
      <c r="J98" s="91"/>
      <c r="K98" s="49" t="s">
        <v>11</v>
      </c>
      <c r="L98" s="51" t="s">
        <v>11</v>
      </c>
    </row>
    <row r="99" spans="1:12">
      <c r="A99" s="99" t="s">
        <v>212</v>
      </c>
      <c r="B99" s="996" t="s">
        <v>2126</v>
      </c>
      <c r="C99" s="889" t="s">
        <v>2127</v>
      </c>
      <c r="D99" s="400" t="s">
        <v>2128</v>
      </c>
      <c r="E99" s="1030" t="s">
        <v>2129</v>
      </c>
      <c r="F99" s="889" t="s">
        <v>2130</v>
      </c>
      <c r="G99" s="889" t="s">
        <v>2131</v>
      </c>
      <c r="H99" s="1030" t="s">
        <v>2132</v>
      </c>
      <c r="I99" s="1031" t="s">
        <v>2133</v>
      </c>
      <c r="J99" s="1016" t="s">
        <v>2134</v>
      </c>
      <c r="K99" s="1032" t="s">
        <v>2135</v>
      </c>
      <c r="L99" s="1033" t="s">
        <v>2136</v>
      </c>
    </row>
    <row r="100" spans="1:12">
      <c r="A100" s="100" t="s">
        <v>213</v>
      </c>
      <c r="B100" s="1001" t="s">
        <v>2137</v>
      </c>
      <c r="C100" s="1034" t="s">
        <v>2138</v>
      </c>
      <c r="D100" s="407" t="s">
        <v>2139</v>
      </c>
      <c r="E100" s="1035" t="s">
        <v>2140</v>
      </c>
      <c r="F100" s="1034" t="s">
        <v>2141</v>
      </c>
      <c r="G100" s="1034" t="s">
        <v>2142</v>
      </c>
      <c r="H100" s="1035" t="s">
        <v>2143</v>
      </c>
      <c r="I100" s="1036" t="s">
        <v>2144</v>
      </c>
      <c r="J100" s="1022" t="s">
        <v>2145</v>
      </c>
      <c r="K100" s="1037" t="s">
        <v>2146</v>
      </c>
      <c r="L100" s="1038" t="s">
        <v>2147</v>
      </c>
    </row>
  </sheetData>
  <mergeCells count="4">
    <mergeCell ref="B16:F16"/>
    <mergeCell ref="B21:F21"/>
    <mergeCell ref="B87:E87"/>
    <mergeCell ref="B96:E96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 enableFormatConditionsCalculation="0">
    <pageSetUpPr fitToPage="1"/>
  </sheetPr>
  <dimension ref="A1:AX134"/>
  <sheetViews>
    <sheetView workbookViewId="0">
      <selection activeCell="A42" sqref="A42"/>
    </sheetView>
  </sheetViews>
  <sheetFormatPr baseColWidth="10" defaultColWidth="8.625" defaultRowHeight="16" x14ac:dyDescent="0"/>
  <cols>
    <col min="19" max="19" width="8.625" style="115"/>
    <col min="22" max="22" width="8.625" style="115"/>
    <col min="25" max="25" width="8.625" style="115"/>
    <col min="28" max="28" width="8.625" style="115"/>
    <col min="31" max="31" width="8.625" style="115"/>
    <col min="34" max="34" width="8.625" style="115"/>
  </cols>
  <sheetData>
    <row r="1" spans="1:4">
      <c r="A1" t="s">
        <v>327</v>
      </c>
    </row>
    <row r="2" spans="1:4">
      <c r="A2" t="s">
        <v>30</v>
      </c>
    </row>
    <row r="3" spans="1:4">
      <c r="A3" s="70" t="s">
        <v>390</v>
      </c>
    </row>
    <row r="4" spans="1:4">
      <c r="A4" t="s">
        <v>0</v>
      </c>
    </row>
    <row r="6" spans="1:4">
      <c r="A6" t="s">
        <v>21</v>
      </c>
    </row>
    <row r="8" spans="1:4">
      <c r="A8" t="s">
        <v>31</v>
      </c>
    </row>
    <row r="10" spans="1:4">
      <c r="B10" s="46" t="s">
        <v>305</v>
      </c>
      <c r="C10" s="46"/>
      <c r="D10" t="s">
        <v>32</v>
      </c>
    </row>
    <row r="11" spans="1:4">
      <c r="B11" s="46" t="s">
        <v>306</v>
      </c>
      <c r="C11" s="46"/>
      <c r="D11" t="s">
        <v>307</v>
      </c>
    </row>
    <row r="12" spans="1:4">
      <c r="B12" s="46" t="s">
        <v>308</v>
      </c>
      <c r="C12" s="46"/>
      <c r="D12" t="s">
        <v>33</v>
      </c>
    </row>
    <row r="13" spans="1:4">
      <c r="B13" s="46" t="s">
        <v>309</v>
      </c>
      <c r="C13" s="46"/>
      <c r="D13" t="s">
        <v>34</v>
      </c>
    </row>
    <row r="14" spans="1:4">
      <c r="B14" s="46" t="s">
        <v>310</v>
      </c>
      <c r="C14" s="46"/>
      <c r="D14" t="s">
        <v>35</v>
      </c>
    </row>
    <row r="15" spans="1:4">
      <c r="B15" s="46" t="s">
        <v>311</v>
      </c>
      <c r="C15" s="46"/>
      <c r="D15" t="s">
        <v>36</v>
      </c>
    </row>
    <row r="16" spans="1:4">
      <c r="B16" s="46" t="s">
        <v>312</v>
      </c>
      <c r="C16" s="46"/>
      <c r="D16" t="s">
        <v>313</v>
      </c>
    </row>
    <row r="17" spans="1:4">
      <c r="B17" s="46" t="s">
        <v>314</v>
      </c>
      <c r="C17" s="46"/>
      <c r="D17" t="s">
        <v>37</v>
      </c>
    </row>
    <row r="18" spans="1:4">
      <c r="B18" s="46"/>
      <c r="C18" s="46"/>
    </row>
    <row r="19" spans="1:4">
      <c r="A19" t="s">
        <v>38</v>
      </c>
    </row>
    <row r="20" spans="1:4">
      <c r="A20" t="s">
        <v>39</v>
      </c>
    </row>
    <row r="21" spans="1:4">
      <c r="A21" t="s">
        <v>40</v>
      </c>
    </row>
    <row r="22" spans="1:4">
      <c r="A22" t="s">
        <v>41</v>
      </c>
    </row>
    <row r="24" spans="1:4">
      <c r="A24" t="s">
        <v>42</v>
      </c>
    </row>
    <row r="25" spans="1:4">
      <c r="A25" t="s">
        <v>43</v>
      </c>
    </row>
    <row r="27" spans="1:4">
      <c r="A27" t="s">
        <v>44</v>
      </c>
    </row>
    <row r="28" spans="1:4">
      <c r="A28" t="s">
        <v>45</v>
      </c>
    </row>
    <row r="30" spans="1:4">
      <c r="A30" t="s">
        <v>46</v>
      </c>
    </row>
    <row r="32" spans="1:4">
      <c r="B32" t="s">
        <v>47</v>
      </c>
      <c r="D32" s="71" t="s">
        <v>48</v>
      </c>
    </row>
    <row r="34" spans="1:4">
      <c r="B34" t="s">
        <v>49</v>
      </c>
      <c r="D34" s="71" t="s">
        <v>50</v>
      </c>
    </row>
    <row r="35" spans="1:4">
      <c r="B35" t="s">
        <v>51</v>
      </c>
      <c r="D35" s="71" t="s">
        <v>52</v>
      </c>
    </row>
    <row r="36" spans="1:4">
      <c r="B36" t="s">
        <v>53</v>
      </c>
      <c r="D36" s="71" t="s">
        <v>54</v>
      </c>
    </row>
    <row r="37" spans="1:4">
      <c r="B37" t="s">
        <v>55</v>
      </c>
      <c r="D37" s="71" t="s">
        <v>56</v>
      </c>
    </row>
    <row r="38" spans="1:4">
      <c r="B38" t="s">
        <v>57</v>
      </c>
      <c r="D38" s="71" t="s">
        <v>58</v>
      </c>
    </row>
    <row r="39" spans="1:4">
      <c r="B39" t="s">
        <v>59</v>
      </c>
      <c r="D39" s="71" t="s">
        <v>60</v>
      </c>
    </row>
    <row r="40" spans="1:4">
      <c r="B40" t="s">
        <v>61</v>
      </c>
      <c r="D40" s="71" t="s">
        <v>62</v>
      </c>
    </row>
    <row r="41" spans="1:4">
      <c r="B41" t="s">
        <v>63</v>
      </c>
      <c r="D41" s="71" t="s">
        <v>64</v>
      </c>
    </row>
    <row r="42" spans="1:4">
      <c r="B42" t="s">
        <v>65</v>
      </c>
      <c r="D42" s="71" t="s">
        <v>66</v>
      </c>
    </row>
    <row r="43" spans="1:4">
      <c r="B43" t="s">
        <v>67</v>
      </c>
      <c r="D43" s="71" t="s">
        <v>68</v>
      </c>
    </row>
    <row r="44" spans="1:4">
      <c r="B44" t="s">
        <v>69</v>
      </c>
      <c r="D44" s="71" t="s">
        <v>70</v>
      </c>
    </row>
    <row r="45" spans="1:4">
      <c r="B45" t="s">
        <v>71</v>
      </c>
      <c r="D45" s="71" t="s">
        <v>72</v>
      </c>
    </row>
    <row r="47" spans="1:4">
      <c r="A47" t="s">
        <v>73</v>
      </c>
    </row>
    <row r="48" spans="1:4">
      <c r="A48" t="s">
        <v>74</v>
      </c>
    </row>
    <row r="49" spans="1:50">
      <c r="B49" s="46" t="s">
        <v>75</v>
      </c>
      <c r="C49" s="46"/>
      <c r="D49" s="71" t="s">
        <v>76</v>
      </c>
    </row>
    <row r="50" spans="1:50">
      <c r="S50" s="115">
        <f>S65</f>
        <v>15</v>
      </c>
    </row>
    <row r="51" spans="1:50">
      <c r="B51" s="72">
        <v>36388</v>
      </c>
      <c r="C51" s="72"/>
      <c r="D51" s="71" t="s">
        <v>77</v>
      </c>
    </row>
    <row r="53" spans="1:50">
      <c r="A53" s="399" t="s">
        <v>388</v>
      </c>
    </row>
    <row r="54" spans="1:50">
      <c r="A54" s="399" t="s">
        <v>389</v>
      </c>
    </row>
    <row r="56" spans="1:50">
      <c r="A56" s="38"/>
      <c r="B56" s="38"/>
      <c r="C56" s="39"/>
      <c r="D56" s="39" t="s">
        <v>78</v>
      </c>
      <c r="E56" s="39"/>
      <c r="F56" s="39"/>
      <c r="G56" s="39"/>
      <c r="H56" s="39"/>
      <c r="I56" s="38" t="s">
        <v>79</v>
      </c>
      <c r="J56" s="39"/>
      <c r="K56" s="39"/>
      <c r="L56" s="39"/>
      <c r="M56" s="38" t="s">
        <v>288</v>
      </c>
      <c r="N56" s="40"/>
      <c r="O56" s="39"/>
      <c r="P56" s="38"/>
      <c r="Q56" s="220" t="s">
        <v>289</v>
      </c>
      <c r="R56" s="221"/>
      <c r="S56" s="946"/>
      <c r="T56" s="221"/>
      <c r="U56" s="221"/>
      <c r="V56" s="946"/>
      <c r="W56" s="39"/>
      <c r="X56" s="39"/>
      <c r="Y56" s="950"/>
      <c r="Z56" s="39"/>
      <c r="AA56" s="39"/>
      <c r="AB56" s="947"/>
      <c r="AC56" s="38"/>
      <c r="AD56" s="39" t="s">
        <v>290</v>
      </c>
      <c r="AE56" s="950"/>
      <c r="AF56" s="39"/>
      <c r="AG56" s="39"/>
      <c r="AH56" s="947"/>
    </row>
    <row r="57" spans="1:50">
      <c r="A57" s="41"/>
      <c r="B57" s="42"/>
      <c r="C57" s="43"/>
      <c r="D57" s="43"/>
      <c r="E57" s="43"/>
      <c r="F57" s="43"/>
      <c r="G57" s="43"/>
      <c r="H57" s="43"/>
      <c r="I57" s="42"/>
      <c r="J57" s="43"/>
      <c r="K57" s="43"/>
      <c r="L57" s="43"/>
      <c r="M57" s="42" t="s">
        <v>291</v>
      </c>
      <c r="N57" s="44"/>
      <c r="O57" s="119"/>
      <c r="P57" s="41"/>
      <c r="Q57" s="42"/>
      <c r="R57" s="43"/>
      <c r="S57" s="254"/>
      <c r="T57" s="43"/>
      <c r="U57" s="43"/>
      <c r="V57" s="254"/>
      <c r="W57" s="43"/>
      <c r="X57" s="43"/>
      <c r="Y57" s="254"/>
      <c r="Z57" s="43"/>
      <c r="AA57" s="43"/>
      <c r="AB57" s="951"/>
      <c r="AC57" s="42"/>
      <c r="AD57" s="43"/>
      <c r="AE57" s="254"/>
      <c r="AF57" s="43"/>
      <c r="AG57" s="43"/>
      <c r="AH57" s="951"/>
    </row>
    <row r="58" spans="1:50">
      <c r="A58" s="41"/>
      <c r="B58" s="41"/>
      <c r="C58" s="119"/>
      <c r="D58" s="119"/>
      <c r="E58" s="119"/>
      <c r="F58" s="119"/>
      <c r="G58" s="119"/>
      <c r="H58" s="119"/>
      <c r="I58" s="41"/>
      <c r="J58" s="119"/>
      <c r="K58" s="222" t="s">
        <v>292</v>
      </c>
      <c r="L58" s="222" t="s">
        <v>292</v>
      </c>
      <c r="M58" s="41"/>
      <c r="N58" s="47" t="s">
        <v>293</v>
      </c>
      <c r="O58" s="46"/>
      <c r="P58" s="41"/>
      <c r="Q58" s="38"/>
      <c r="R58" s="39"/>
      <c r="S58" s="947"/>
      <c r="T58" s="119"/>
      <c r="U58" s="119"/>
      <c r="V58" s="320"/>
      <c r="W58" s="119"/>
      <c r="X58" s="119"/>
      <c r="Y58" s="320"/>
      <c r="Z58" s="119"/>
      <c r="AA58" s="119"/>
      <c r="AB58" s="948"/>
      <c r="AD58" t="s">
        <v>294</v>
      </c>
      <c r="AH58" s="947"/>
    </row>
    <row r="59" spans="1:50">
      <c r="A59" s="41"/>
      <c r="B59" s="41" t="s">
        <v>295</v>
      </c>
      <c r="C59" s="119"/>
      <c r="F59" s="41" t="s">
        <v>296</v>
      </c>
      <c r="G59" s="119"/>
      <c r="I59" s="41"/>
      <c r="K59" s="46" t="s">
        <v>2</v>
      </c>
      <c r="L59" s="46" t="s">
        <v>80</v>
      </c>
      <c r="M59" s="41"/>
      <c r="N59" s="47" t="s">
        <v>2</v>
      </c>
      <c r="O59" s="46"/>
      <c r="P59" s="41"/>
      <c r="Q59" s="223" t="s">
        <v>297</v>
      </c>
      <c r="R59" s="119"/>
      <c r="S59" s="948"/>
      <c r="T59" s="119"/>
      <c r="V59" s="115" t="s">
        <v>81</v>
      </c>
      <c r="AB59" s="948"/>
      <c r="AE59" s="948"/>
      <c r="AH59" s="948"/>
    </row>
    <row r="60" spans="1:50">
      <c r="A60" s="41" t="s">
        <v>3</v>
      </c>
      <c r="B60" s="48" t="s">
        <v>4</v>
      </c>
      <c r="C60" s="222" t="s">
        <v>5</v>
      </c>
      <c r="D60" s="46" t="s">
        <v>82</v>
      </c>
      <c r="E60" s="46" t="s">
        <v>83</v>
      </c>
      <c r="F60" s="48" t="s">
        <v>4</v>
      </c>
      <c r="G60" s="222" t="s">
        <v>6</v>
      </c>
      <c r="H60" s="46" t="s">
        <v>7</v>
      </c>
      <c r="I60" s="48" t="s">
        <v>84</v>
      </c>
      <c r="J60" s="46" t="s">
        <v>8</v>
      </c>
      <c r="K60" s="46" t="s">
        <v>9</v>
      </c>
      <c r="L60" s="46" t="s">
        <v>2</v>
      </c>
      <c r="M60" s="48" t="s">
        <v>149</v>
      </c>
      <c r="N60" s="47" t="s">
        <v>9</v>
      </c>
      <c r="O60" s="46"/>
      <c r="P60" s="41" t="s">
        <v>3</v>
      </c>
      <c r="Q60" s="41" t="s">
        <v>85</v>
      </c>
      <c r="T60" s="41"/>
      <c r="U60" s="46" t="s">
        <v>6</v>
      </c>
      <c r="W60" s="41"/>
      <c r="X60" s="46" t="s">
        <v>7</v>
      </c>
      <c r="Z60" s="41" t="s">
        <v>86</v>
      </c>
      <c r="AB60" s="948"/>
      <c r="AD60" t="s">
        <v>298</v>
      </c>
      <c r="AE60" s="948"/>
      <c r="AF60" t="s">
        <v>299</v>
      </c>
      <c r="AH60" s="948"/>
    </row>
    <row r="61" spans="1:50">
      <c r="A61" s="42"/>
      <c r="B61" s="49" t="s">
        <v>10</v>
      </c>
      <c r="C61" s="50" t="s">
        <v>10</v>
      </c>
      <c r="D61" s="50" t="s">
        <v>10</v>
      </c>
      <c r="E61" s="50" t="s">
        <v>10</v>
      </c>
      <c r="F61" s="49" t="s">
        <v>10</v>
      </c>
      <c r="G61" s="50" t="s">
        <v>10</v>
      </c>
      <c r="H61" s="50" t="s">
        <v>10</v>
      </c>
      <c r="I61" s="42"/>
      <c r="J61" s="50" t="s">
        <v>11</v>
      </c>
      <c r="K61" s="50" t="s">
        <v>22</v>
      </c>
      <c r="L61" s="50" t="s">
        <v>87</v>
      </c>
      <c r="M61" s="49" t="s">
        <v>11</v>
      </c>
      <c r="N61" s="51" t="s">
        <v>22</v>
      </c>
      <c r="O61" s="50"/>
      <c r="P61" s="42"/>
      <c r="Q61" s="49" t="s">
        <v>88</v>
      </c>
      <c r="R61" s="50" t="s">
        <v>75</v>
      </c>
      <c r="S61" s="949" t="s">
        <v>76</v>
      </c>
      <c r="T61" s="49" t="s">
        <v>88</v>
      </c>
      <c r="U61" s="50" t="s">
        <v>75</v>
      </c>
      <c r="V61" s="949" t="s">
        <v>76</v>
      </c>
      <c r="W61" s="49" t="s">
        <v>88</v>
      </c>
      <c r="X61" s="50" t="s">
        <v>75</v>
      </c>
      <c r="Y61" s="949" t="s">
        <v>76</v>
      </c>
      <c r="Z61" s="49" t="s">
        <v>88</v>
      </c>
      <c r="AA61" s="50" t="s">
        <v>75</v>
      </c>
      <c r="AB61" s="952" t="s">
        <v>76</v>
      </c>
      <c r="AC61" s="49" t="s">
        <v>28</v>
      </c>
      <c r="AD61" s="50" t="s">
        <v>75</v>
      </c>
      <c r="AE61" s="952" t="s">
        <v>76</v>
      </c>
      <c r="AF61" s="50" t="s">
        <v>29</v>
      </c>
      <c r="AG61" s="50" t="s">
        <v>75</v>
      </c>
      <c r="AH61" s="952" t="s">
        <v>76</v>
      </c>
    </row>
    <row r="62" spans="1:50">
      <c r="A62" s="41" t="s">
        <v>89</v>
      </c>
      <c r="B62" s="74">
        <v>34745.637542485638</v>
      </c>
      <c r="C62" s="237">
        <v>23883.545613525403</v>
      </c>
      <c r="D62" s="400"/>
      <c r="E62" s="75">
        <v>10862.091928960235</v>
      </c>
      <c r="F62" s="74">
        <v>77317.949711521724</v>
      </c>
      <c r="G62" s="237">
        <v>55251.957420219558</v>
      </c>
      <c r="H62" s="75">
        <v>22065.992291301791</v>
      </c>
      <c r="I62" s="60">
        <v>3.237289427736227</v>
      </c>
      <c r="J62" s="77">
        <v>24.090731876801811</v>
      </c>
      <c r="K62" s="61">
        <v>9.2861345506976799E-3</v>
      </c>
      <c r="L62" s="59">
        <v>48.591346895546273</v>
      </c>
      <c r="M62" s="401">
        <v>19.914143835616347</v>
      </c>
      <c r="N62" s="239">
        <v>1.1593355242989104E-2</v>
      </c>
      <c r="O62" s="96"/>
      <c r="P62" s="41" t="s">
        <v>89</v>
      </c>
      <c r="Q62" s="74">
        <v>11899.85968377415</v>
      </c>
      <c r="R62" s="955">
        <v>40379</v>
      </c>
      <c r="S62" s="75">
        <v>15</v>
      </c>
      <c r="T62" s="74">
        <v>23530.807464313915</v>
      </c>
      <c r="U62" s="955">
        <v>40379</v>
      </c>
      <c r="V62" s="75">
        <v>15</v>
      </c>
      <c r="W62" s="74">
        <v>10234.821717834529</v>
      </c>
      <c r="X62" s="955">
        <v>40369</v>
      </c>
      <c r="Y62" s="75">
        <v>13</v>
      </c>
      <c r="Z62" s="74">
        <v>32733.255596879997</v>
      </c>
      <c r="AA62" s="955">
        <v>40379</v>
      </c>
      <c r="AB62" s="425">
        <v>15</v>
      </c>
      <c r="AC62" s="227">
        <v>34.774999999999999</v>
      </c>
      <c r="AD62" s="958">
        <v>40379</v>
      </c>
      <c r="AE62" s="953">
        <v>15</v>
      </c>
      <c r="AF62" s="301">
        <v>2.18418081964879E-2</v>
      </c>
      <c r="AG62" s="958">
        <v>40453</v>
      </c>
      <c r="AH62" s="953">
        <v>9</v>
      </c>
      <c r="AQ62" s="954"/>
      <c r="AR62" s="954"/>
      <c r="AS62" s="954"/>
      <c r="AT62" s="954"/>
      <c r="AU62" s="954"/>
      <c r="AV62" s="954"/>
      <c r="AW62" s="954"/>
      <c r="AX62" s="954"/>
    </row>
    <row r="63" spans="1:50">
      <c r="A63" s="41" t="s">
        <v>94</v>
      </c>
      <c r="B63" s="74">
        <v>39290.36408912098</v>
      </c>
      <c r="C63" s="237">
        <v>28428.272160160748</v>
      </c>
      <c r="D63" s="400"/>
      <c r="E63" s="75">
        <v>10862.091928960235</v>
      </c>
      <c r="F63" s="74">
        <v>96447.5904276855</v>
      </c>
      <c r="G63" s="237">
        <v>55225.157953165464</v>
      </c>
      <c r="H63" s="75">
        <v>41222.432474519708</v>
      </c>
      <c r="I63" s="60">
        <v>3.3926645236936599</v>
      </c>
      <c r="J63" s="77">
        <v>24.092088425440515</v>
      </c>
      <c r="K63" s="61">
        <v>1.1260758937502008E-2</v>
      </c>
      <c r="L63" s="59">
        <v>58.551189713651723</v>
      </c>
      <c r="M63" s="73"/>
      <c r="N63" s="58"/>
      <c r="O63" s="58"/>
      <c r="P63" s="41" t="s">
        <v>94</v>
      </c>
      <c r="Q63" s="74">
        <v>12540.81881681465</v>
      </c>
      <c r="R63" s="955">
        <v>40379</v>
      </c>
      <c r="S63" s="75">
        <v>15</v>
      </c>
      <c r="T63" s="74">
        <v>23276.459069933499</v>
      </c>
      <c r="U63" s="955">
        <v>40370</v>
      </c>
      <c r="V63" s="75">
        <v>16</v>
      </c>
      <c r="W63" s="74">
        <v>16274.837923311194</v>
      </c>
      <c r="X63" s="955">
        <v>40394</v>
      </c>
      <c r="Y63" s="75">
        <v>15</v>
      </c>
      <c r="Z63" s="74">
        <v>37126.479468571393</v>
      </c>
      <c r="AA63" s="955">
        <v>40438</v>
      </c>
      <c r="AB63" s="249">
        <v>15</v>
      </c>
      <c r="AQ63" s="954"/>
      <c r="AR63" s="954"/>
      <c r="AS63" s="954"/>
      <c r="AT63" s="954"/>
      <c r="AU63" s="954"/>
      <c r="AV63" s="954"/>
      <c r="AW63" s="954"/>
      <c r="AX63" s="954"/>
    </row>
    <row r="64" spans="1:50">
      <c r="A64" s="41" t="s">
        <v>96</v>
      </c>
      <c r="B64" s="74">
        <v>39079.100197486965</v>
      </c>
      <c r="C64" s="237">
        <v>28217.00826852673</v>
      </c>
      <c r="D64" s="400"/>
      <c r="E64" s="75">
        <v>10862.091928960235</v>
      </c>
      <c r="F64" s="74">
        <v>96083.559653200675</v>
      </c>
      <c r="G64" s="237">
        <v>62043.453073295081</v>
      </c>
      <c r="H64" s="75">
        <v>34040.106579905587</v>
      </c>
      <c r="I64" s="60">
        <v>3.4051646701458544</v>
      </c>
      <c r="J64" s="77">
        <v>24.254399780857124</v>
      </c>
      <c r="K64" s="61">
        <v>1.0114107822203828E-2</v>
      </c>
      <c r="L64" s="59">
        <v>51.840732133597186</v>
      </c>
      <c r="M64" s="73"/>
      <c r="N64" s="58"/>
      <c r="O64" s="58"/>
      <c r="P64" s="41" t="s">
        <v>96</v>
      </c>
      <c r="Q64" s="74">
        <v>12954.426653473351</v>
      </c>
      <c r="R64" s="955">
        <v>40379</v>
      </c>
      <c r="S64" s="75">
        <v>15</v>
      </c>
      <c r="T64" s="74">
        <v>31972.084926899999</v>
      </c>
      <c r="U64" s="955">
        <v>40292</v>
      </c>
      <c r="V64" s="75">
        <v>15</v>
      </c>
      <c r="W64" s="74">
        <v>22195.471166755364</v>
      </c>
      <c r="X64" s="955">
        <v>40453</v>
      </c>
      <c r="Y64" s="75">
        <v>10</v>
      </c>
      <c r="Z64" s="74">
        <v>39765.182849620003</v>
      </c>
      <c r="AA64" s="955">
        <v>40424</v>
      </c>
      <c r="AB64" s="249">
        <v>16</v>
      </c>
      <c r="AQ64" s="954"/>
      <c r="AR64" s="954"/>
      <c r="AS64" s="954"/>
      <c r="AT64" s="954"/>
      <c r="AU64" s="954"/>
      <c r="AV64" s="954"/>
      <c r="AW64" s="954"/>
      <c r="AX64" s="954"/>
    </row>
    <row r="65" spans="1:50">
      <c r="A65" s="41" t="s">
        <v>100</v>
      </c>
      <c r="B65" s="74">
        <v>40143.373589549512</v>
      </c>
      <c r="C65" s="237">
        <v>29281.281660589277</v>
      </c>
      <c r="D65" s="400"/>
      <c r="E65" s="75">
        <v>10862.091928960235</v>
      </c>
      <c r="F65" s="74">
        <v>102211.36038278886</v>
      </c>
      <c r="G65" s="237">
        <v>63778.655572413118</v>
      </c>
      <c r="H65" s="75">
        <v>38432.704810375646</v>
      </c>
      <c r="I65" s="60">
        <v>3.4906723540164837</v>
      </c>
      <c r="J65" s="77">
        <v>24.27339486768884</v>
      </c>
      <c r="K65" s="61">
        <v>9.9684321820276613E-3</v>
      </c>
      <c r="L65" s="59">
        <v>51.176480537902123</v>
      </c>
      <c r="M65" s="73"/>
      <c r="N65" s="58"/>
      <c r="O65" s="58"/>
      <c r="P65" s="41" t="s">
        <v>100</v>
      </c>
      <c r="Q65" s="74">
        <v>13314.109901095449</v>
      </c>
      <c r="R65" s="955">
        <v>40379</v>
      </c>
      <c r="S65" s="75">
        <v>15</v>
      </c>
      <c r="T65" s="74">
        <v>34764.779406125555</v>
      </c>
      <c r="U65" s="955">
        <v>40343</v>
      </c>
      <c r="V65" s="75">
        <v>15</v>
      </c>
      <c r="W65" s="74">
        <v>27134.314868476751</v>
      </c>
      <c r="X65" s="955">
        <v>40439</v>
      </c>
      <c r="Y65" s="75">
        <v>16</v>
      </c>
      <c r="Z65" s="74">
        <v>43445.080810040832</v>
      </c>
      <c r="AA65" s="955">
        <v>40453</v>
      </c>
      <c r="AB65" s="249">
        <v>9</v>
      </c>
      <c r="AQ65" s="954"/>
      <c r="AR65" s="954"/>
      <c r="AS65" s="954"/>
      <c r="AT65" s="954"/>
      <c r="AU65" s="954"/>
      <c r="AV65" s="954"/>
      <c r="AW65" s="954"/>
      <c r="AX65" s="954"/>
    </row>
    <row r="66" spans="1:50">
      <c r="A66" s="41" t="s">
        <v>287</v>
      </c>
      <c r="B66" s="74">
        <v>39783.018546382402</v>
      </c>
      <c r="C66" s="237">
        <v>28920.926617422163</v>
      </c>
      <c r="D66" s="400"/>
      <c r="E66" s="75">
        <v>10862.091928960235</v>
      </c>
      <c r="F66" s="74">
        <v>99708.515621471204</v>
      </c>
      <c r="G66" s="237">
        <v>62885.835553492863</v>
      </c>
      <c r="H66" s="75">
        <v>36822.680067977693</v>
      </c>
      <c r="I66" s="60">
        <v>3.447625207188421</v>
      </c>
      <c r="J66" s="77">
        <v>24.298253107477858</v>
      </c>
      <c r="K66" s="61">
        <v>9.9837209495518223E-3</v>
      </c>
      <c r="L66" s="59">
        <v>51.147929446358489</v>
      </c>
      <c r="M66" s="73"/>
      <c r="N66" s="58"/>
      <c r="O66" s="58"/>
      <c r="P66" s="41" t="s">
        <v>287</v>
      </c>
      <c r="Q66" s="74">
        <v>13134.17030812735</v>
      </c>
      <c r="R66" s="955">
        <v>40379</v>
      </c>
      <c r="S66" s="75">
        <v>15</v>
      </c>
      <c r="T66" s="74">
        <v>32887.784255231389</v>
      </c>
      <c r="U66" s="955">
        <v>40292</v>
      </c>
      <c r="V66" s="75">
        <v>15</v>
      </c>
      <c r="W66" s="74">
        <v>23911.241495511138</v>
      </c>
      <c r="X66" s="955">
        <v>40453</v>
      </c>
      <c r="Y66" s="75">
        <v>10</v>
      </c>
      <c r="Z66" s="74">
        <v>41328.273605188333</v>
      </c>
      <c r="AA66" s="955">
        <v>40453</v>
      </c>
      <c r="AB66" s="249">
        <v>10</v>
      </c>
      <c r="AQ66" s="954"/>
      <c r="AR66" s="954"/>
      <c r="AS66" s="954"/>
      <c r="AT66" s="954"/>
      <c r="AU66" s="954"/>
      <c r="AV66" s="954"/>
      <c r="AW66" s="954"/>
      <c r="AX66" s="954"/>
    </row>
    <row r="67" spans="1:50">
      <c r="A67" s="41" t="s">
        <v>103</v>
      </c>
      <c r="B67" s="74">
        <v>31145.113646751332</v>
      </c>
      <c r="C67" s="237">
        <v>20283.021717791096</v>
      </c>
      <c r="D67" s="400"/>
      <c r="E67" s="75">
        <v>10862.091928960235</v>
      </c>
      <c r="F67" s="74">
        <v>65790.368073405407</v>
      </c>
      <c r="G67" s="237">
        <v>48545.01229577286</v>
      </c>
      <c r="H67" s="75">
        <v>17245.355777632536</v>
      </c>
      <c r="I67" s="60">
        <v>3.2436176911302073</v>
      </c>
      <c r="J67" s="77">
        <v>26.241588285783703</v>
      </c>
      <c r="K67" s="61">
        <v>9.9256935013203821E-3</v>
      </c>
      <c r="L67" s="59">
        <v>45.173132231517705</v>
      </c>
      <c r="M67" s="73"/>
      <c r="N67" s="58"/>
      <c r="O67" s="58"/>
      <c r="P67" s="41" t="s">
        <v>103</v>
      </c>
      <c r="Q67" s="74">
        <v>11899.861867467051</v>
      </c>
      <c r="R67" s="955">
        <v>40379</v>
      </c>
      <c r="S67" s="75">
        <v>15</v>
      </c>
      <c r="T67" s="74">
        <v>23530.80708457439</v>
      </c>
      <c r="U67" s="955">
        <v>40379</v>
      </c>
      <c r="V67" s="75">
        <v>15</v>
      </c>
      <c r="W67" s="74">
        <v>10235.353160549585</v>
      </c>
      <c r="X67" s="955">
        <v>40369</v>
      </c>
      <c r="Y67" s="75">
        <v>13</v>
      </c>
      <c r="Z67" s="74">
        <v>32733.264971190001</v>
      </c>
      <c r="AA67" s="955">
        <v>40379</v>
      </c>
      <c r="AB67" s="249">
        <v>15</v>
      </c>
      <c r="AQ67" s="954"/>
      <c r="AR67" s="954"/>
      <c r="AS67" s="954"/>
      <c r="AT67" s="954"/>
      <c r="AU67" s="954"/>
      <c r="AV67" s="954"/>
      <c r="AW67" s="954"/>
      <c r="AX67" s="954"/>
    </row>
    <row r="68" spans="1:50">
      <c r="A68" s="42" t="s">
        <v>106</v>
      </c>
      <c r="B68" s="82">
        <v>54704.710962209792</v>
      </c>
      <c r="C68" s="84">
        <v>43842.619033249553</v>
      </c>
      <c r="D68" s="407"/>
      <c r="E68" s="84">
        <v>10862.091928960235</v>
      </c>
      <c r="F68" s="82">
        <v>161248.44495625736</v>
      </c>
      <c r="G68" s="84">
        <v>135287.19593370066</v>
      </c>
      <c r="H68" s="84">
        <v>25961.249022556021</v>
      </c>
      <c r="I68" s="65">
        <v>3.6778926193704136</v>
      </c>
      <c r="J68" s="86">
        <v>25.323179464647151</v>
      </c>
      <c r="K68" s="66">
        <v>8.7658939929388356E-3</v>
      </c>
      <c r="L68" s="421">
        <v>42.369485894137831</v>
      </c>
      <c r="M68" s="73"/>
      <c r="N68" s="58"/>
      <c r="O68" s="58"/>
      <c r="P68" s="42" t="s">
        <v>106</v>
      </c>
      <c r="Q68" s="82">
        <v>12744.278282333151</v>
      </c>
      <c r="R68" s="956">
        <v>40379</v>
      </c>
      <c r="S68" s="84">
        <v>15</v>
      </c>
      <c r="T68" s="82">
        <v>32620.913103262777</v>
      </c>
      <c r="U68" s="956">
        <v>40292</v>
      </c>
      <c r="V68" s="84">
        <v>16</v>
      </c>
      <c r="W68" s="82">
        <v>8520.3176358191668</v>
      </c>
      <c r="X68" s="956">
        <v>40453</v>
      </c>
      <c r="Y68" s="84">
        <v>11</v>
      </c>
      <c r="Z68" s="82">
        <v>38459.728186112501</v>
      </c>
      <c r="AA68" s="956">
        <v>40453</v>
      </c>
      <c r="AB68" s="116">
        <v>11</v>
      </c>
      <c r="AQ68" s="954"/>
      <c r="AR68" s="954"/>
      <c r="AS68" s="954"/>
      <c r="AT68" s="954"/>
      <c r="AU68" s="954"/>
      <c r="AV68" s="954"/>
      <c r="AW68" s="954"/>
      <c r="AX68" s="954"/>
    </row>
    <row r="69" spans="1:50">
      <c r="A69" s="41" t="s">
        <v>107</v>
      </c>
      <c r="B69" s="74">
        <v>31012.680975386647</v>
      </c>
      <c r="C69" s="237">
        <v>20150.589046426412</v>
      </c>
      <c r="D69" s="400"/>
      <c r="E69" s="75">
        <v>10862.091928960235</v>
      </c>
      <c r="F69" s="74">
        <v>65413.84138209153</v>
      </c>
      <c r="G69" s="237">
        <v>40687.746757275905</v>
      </c>
      <c r="H69" s="75">
        <v>24726.094624815549</v>
      </c>
      <c r="I69" s="60">
        <v>3.2462495876115485</v>
      </c>
      <c r="J69" s="77">
        <v>24.091968179694916</v>
      </c>
      <c r="K69" s="61">
        <v>1.0086858815720842E-2</v>
      </c>
      <c r="L69" s="59">
        <v>52.54853969492693</v>
      </c>
      <c r="M69" s="73"/>
      <c r="N69" s="58"/>
      <c r="O69" s="58"/>
      <c r="P69" s="41" t="s">
        <v>107</v>
      </c>
      <c r="Q69" s="74">
        <v>11899.85968201855</v>
      </c>
      <c r="R69" s="955">
        <v>40379</v>
      </c>
      <c r="S69" s="75">
        <v>15</v>
      </c>
      <c r="T69" s="74">
        <v>23530.807456945582</v>
      </c>
      <c r="U69" s="955">
        <v>40379</v>
      </c>
      <c r="V69" s="75">
        <v>15</v>
      </c>
      <c r="W69" s="74">
        <v>26317.281802013167</v>
      </c>
      <c r="X69" s="955">
        <v>40437</v>
      </c>
      <c r="Y69" s="75">
        <v>14</v>
      </c>
      <c r="Z69" s="74">
        <v>40728.142203556665</v>
      </c>
      <c r="AA69" s="955">
        <v>40437</v>
      </c>
      <c r="AB69" s="249">
        <v>15</v>
      </c>
      <c r="AQ69" s="954"/>
      <c r="AR69" s="954"/>
      <c r="AS69" s="954"/>
      <c r="AT69" s="954"/>
      <c r="AU69" s="954"/>
      <c r="AV69" s="954"/>
      <c r="AW69" s="954"/>
      <c r="AX69" s="954"/>
    </row>
    <row r="70" spans="1:50">
      <c r="A70" s="41" t="s">
        <v>109</v>
      </c>
      <c r="B70" s="74"/>
      <c r="C70" s="237"/>
      <c r="D70" s="400"/>
      <c r="E70" s="75"/>
      <c r="F70" s="74"/>
      <c r="G70" s="237"/>
      <c r="H70" s="75"/>
      <c r="I70" s="60"/>
      <c r="J70" s="77"/>
      <c r="K70" s="61"/>
      <c r="L70" s="59"/>
      <c r="M70" s="73"/>
      <c r="N70" s="58"/>
      <c r="O70" s="58"/>
      <c r="P70" s="41" t="s">
        <v>109</v>
      </c>
      <c r="Q70" s="74"/>
      <c r="R70" s="955" t="s">
        <v>745</v>
      </c>
      <c r="S70" s="75"/>
      <c r="T70" s="74"/>
      <c r="U70" s="955" t="s">
        <v>745</v>
      </c>
      <c r="V70" s="75"/>
      <c r="W70" s="74"/>
      <c r="X70" s="955" t="s">
        <v>745</v>
      </c>
      <c r="Y70" s="75"/>
      <c r="Z70" s="74"/>
      <c r="AA70" s="955" t="s">
        <v>745</v>
      </c>
      <c r="AB70" s="249"/>
      <c r="AQ70" s="954"/>
      <c r="AR70" s="954"/>
      <c r="AS70" s="954"/>
      <c r="AT70" s="954"/>
      <c r="AU70" s="954"/>
      <c r="AV70" s="954"/>
      <c r="AW70" s="954"/>
      <c r="AX70" s="954"/>
    </row>
    <row r="71" spans="1:50">
      <c r="A71" s="41" t="s">
        <v>110</v>
      </c>
      <c r="B71" s="74">
        <v>32735.504626556416</v>
      </c>
      <c r="C71" s="237">
        <v>21873.412697596181</v>
      </c>
      <c r="D71" s="400"/>
      <c r="E71" s="75">
        <v>10862.091928960235</v>
      </c>
      <c r="F71" s="74">
        <v>70349.466753345536</v>
      </c>
      <c r="G71" s="237">
        <v>49523.927913029416</v>
      </c>
      <c r="H71" s="75">
        <v>20825.538840315818</v>
      </c>
      <c r="I71" s="60">
        <v>3.2162089988397979</v>
      </c>
      <c r="J71" s="77">
        <v>24.090638770649218</v>
      </c>
      <c r="K71" s="61">
        <v>9.4485558752836728E-3</v>
      </c>
      <c r="L71" s="59">
        <v>49.398107707698259</v>
      </c>
      <c r="M71" s="73"/>
      <c r="N71" s="58"/>
      <c r="O71" s="58"/>
      <c r="P71" s="41" t="s">
        <v>110</v>
      </c>
      <c r="Q71" s="74">
        <v>11899.85968377415</v>
      </c>
      <c r="R71" s="955">
        <v>40379</v>
      </c>
      <c r="S71" s="75">
        <v>15</v>
      </c>
      <c r="T71" s="74">
        <v>23530.807464313886</v>
      </c>
      <c r="U71" s="955">
        <v>40379</v>
      </c>
      <c r="V71" s="75">
        <v>15</v>
      </c>
      <c r="W71" s="74">
        <v>10234.821717834473</v>
      </c>
      <c r="X71" s="955">
        <v>40369</v>
      </c>
      <c r="Y71" s="75">
        <v>13</v>
      </c>
      <c r="Z71" s="74">
        <v>32733.255596879997</v>
      </c>
      <c r="AA71" s="955">
        <v>40379</v>
      </c>
      <c r="AB71" s="249">
        <v>15</v>
      </c>
      <c r="AQ71" s="954"/>
      <c r="AR71" s="954"/>
      <c r="AS71" s="954"/>
      <c r="AT71" s="954"/>
      <c r="AU71" s="954"/>
      <c r="AV71" s="954"/>
      <c r="AW71" s="954"/>
      <c r="AX71" s="954"/>
    </row>
    <row r="72" spans="1:50">
      <c r="A72" s="41" t="s">
        <v>111</v>
      </c>
      <c r="B72" s="74">
        <v>31772.39698072281</v>
      </c>
      <c r="C72" s="237">
        <v>20910.305051762574</v>
      </c>
      <c r="D72" s="400"/>
      <c r="E72" s="75">
        <v>10862.091928960235</v>
      </c>
      <c r="F72" s="74">
        <v>67141.352383960402</v>
      </c>
      <c r="G72" s="237">
        <v>46738.581606046195</v>
      </c>
      <c r="H72" s="75">
        <v>20402.770777913873</v>
      </c>
      <c r="I72" s="60">
        <v>3.2109217066778712</v>
      </c>
      <c r="J72" s="77">
        <v>24.090628512005424</v>
      </c>
      <c r="K72" s="61">
        <v>9.4895010117219906E-3</v>
      </c>
      <c r="L72" s="59">
        <v>49.60023137086997</v>
      </c>
      <c r="M72" s="73"/>
      <c r="N72" s="58"/>
      <c r="O72" s="58"/>
      <c r="P72" s="41" t="s">
        <v>111</v>
      </c>
      <c r="Q72" s="74">
        <v>11899.85968377405</v>
      </c>
      <c r="R72" s="955">
        <v>40379</v>
      </c>
      <c r="S72" s="75">
        <v>15</v>
      </c>
      <c r="T72" s="74">
        <v>23530.807464313501</v>
      </c>
      <c r="U72" s="955">
        <v>40379</v>
      </c>
      <c r="V72" s="75">
        <v>15</v>
      </c>
      <c r="W72" s="74">
        <v>11073.773911647362</v>
      </c>
      <c r="X72" s="955">
        <v>40475</v>
      </c>
      <c r="Y72" s="75">
        <v>13</v>
      </c>
      <c r="Z72" s="74">
        <v>32733.255596879444</v>
      </c>
      <c r="AA72" s="955">
        <v>40379</v>
      </c>
      <c r="AB72" s="249">
        <v>15</v>
      </c>
      <c r="AQ72" s="954"/>
      <c r="AR72" s="954"/>
      <c r="AS72" s="954"/>
      <c r="AT72" s="954"/>
      <c r="AU72" s="954"/>
      <c r="AV72" s="954"/>
      <c r="AW72" s="954"/>
      <c r="AX72" s="954"/>
    </row>
    <row r="73" spans="1:50">
      <c r="A73" s="42" t="s">
        <v>112</v>
      </c>
      <c r="B73" s="82">
        <v>33031.645273495218</v>
      </c>
      <c r="C73" s="84">
        <v>22169.553344534987</v>
      </c>
      <c r="D73" s="407"/>
      <c r="E73" s="84">
        <v>10862.091928960235</v>
      </c>
      <c r="F73" s="82">
        <v>71417.307037204853</v>
      </c>
      <c r="G73" s="84">
        <v>50060.175202393584</v>
      </c>
      <c r="H73" s="84">
        <v>21357.131834811007</v>
      </c>
      <c r="I73" s="65">
        <v>3.2214138881065875</v>
      </c>
      <c r="J73" s="86">
        <v>24.090678095754409</v>
      </c>
      <c r="K73" s="66">
        <v>9.3341365659352533E-3</v>
      </c>
      <c r="L73" s="421">
        <v>48.828838390428388</v>
      </c>
      <c r="M73" s="73"/>
      <c r="N73" s="58"/>
      <c r="O73" s="58"/>
      <c r="P73" s="42" t="s">
        <v>112</v>
      </c>
      <c r="Q73" s="82">
        <v>11899.85968377415</v>
      </c>
      <c r="R73" s="956">
        <v>40379</v>
      </c>
      <c r="S73" s="84">
        <v>15</v>
      </c>
      <c r="T73" s="82">
        <v>23530.807464313752</v>
      </c>
      <c r="U73" s="956">
        <v>40379</v>
      </c>
      <c r="V73" s="84">
        <v>15</v>
      </c>
      <c r="W73" s="82">
        <v>10234.8217178345</v>
      </c>
      <c r="X73" s="956">
        <v>40369</v>
      </c>
      <c r="Y73" s="84">
        <v>13</v>
      </c>
      <c r="Z73" s="82">
        <v>32733.255596879721</v>
      </c>
      <c r="AA73" s="956">
        <v>40379</v>
      </c>
      <c r="AB73" s="116">
        <v>15</v>
      </c>
      <c r="AQ73" s="954"/>
      <c r="AR73" s="954"/>
      <c r="AS73" s="954"/>
      <c r="AT73" s="954"/>
      <c r="AU73" s="954"/>
      <c r="AV73" s="954"/>
      <c r="AW73" s="954"/>
      <c r="AX73" s="954"/>
    </row>
    <row r="74" spans="1:50">
      <c r="A74" s="41" t="s">
        <v>113</v>
      </c>
      <c r="B74" s="74">
        <v>23034.608109790275</v>
      </c>
      <c r="C74" s="237">
        <v>20406.281586617242</v>
      </c>
      <c r="D74" s="400"/>
      <c r="E74" s="75">
        <v>2628.3265231730338</v>
      </c>
      <c r="F74" s="74">
        <v>65571.183219943952</v>
      </c>
      <c r="G74" s="237">
        <v>47491.24021176299</v>
      </c>
      <c r="H74" s="75">
        <v>18079.94300818073</v>
      </c>
      <c r="I74" s="60">
        <v>3.2132842498334706</v>
      </c>
      <c r="J74" s="77">
        <v>20.379474587767877</v>
      </c>
      <c r="K74" s="61">
        <v>9.3728204667740556E-3</v>
      </c>
      <c r="L74" s="59">
        <v>59.197577148679706</v>
      </c>
      <c r="M74" s="73"/>
      <c r="N74" s="58"/>
      <c r="O74" s="58"/>
      <c r="P74" s="41" t="s">
        <v>114</v>
      </c>
      <c r="Q74" s="74">
        <v>10398.687242940161</v>
      </c>
      <c r="R74" s="955">
        <v>40379</v>
      </c>
      <c r="S74" s="75">
        <v>15</v>
      </c>
      <c r="T74" s="74">
        <v>19849.290091316332</v>
      </c>
      <c r="U74" s="955">
        <v>40379</v>
      </c>
      <c r="V74" s="75">
        <v>15</v>
      </c>
      <c r="W74" s="74">
        <v>7838.7203372169997</v>
      </c>
      <c r="X74" s="955">
        <v>40358</v>
      </c>
      <c r="Y74" s="75">
        <v>16</v>
      </c>
      <c r="Z74" s="74">
        <v>27646.425616607528</v>
      </c>
      <c r="AA74" s="955">
        <v>40358</v>
      </c>
      <c r="AB74" s="249">
        <v>16</v>
      </c>
      <c r="AQ74" s="954"/>
      <c r="AR74" s="954"/>
      <c r="AS74" s="954"/>
      <c r="AT74" s="954"/>
      <c r="AU74" s="954"/>
      <c r="AV74" s="954"/>
      <c r="AW74" s="954"/>
      <c r="AX74" s="954"/>
    </row>
    <row r="75" spans="1:50">
      <c r="A75" s="41" t="s">
        <v>118</v>
      </c>
      <c r="B75" s="74">
        <v>17996.111156143779</v>
      </c>
      <c r="C75" s="237">
        <v>15967.147773381459</v>
      </c>
      <c r="D75" s="400"/>
      <c r="E75" s="75">
        <v>2028.9633827623197</v>
      </c>
      <c r="F75" s="74">
        <v>50354.290055412173</v>
      </c>
      <c r="G75" s="237">
        <v>36475.587709851628</v>
      </c>
      <c r="H75" s="75">
        <v>13878.702345560487</v>
      </c>
      <c r="I75" s="60">
        <v>3.1536183399866125</v>
      </c>
      <c r="J75" s="77">
        <v>24.982343753182221</v>
      </c>
      <c r="K75" s="61">
        <v>1.1321565000528184E-2</v>
      </c>
      <c r="L75" s="59">
        <v>57.32189972846286</v>
      </c>
      <c r="M75" s="73"/>
      <c r="N75" s="58"/>
      <c r="O75" s="58"/>
      <c r="P75" s="41" t="s">
        <v>119</v>
      </c>
      <c r="Q75" s="74">
        <v>11409.80343697233</v>
      </c>
      <c r="R75" s="955">
        <v>40379</v>
      </c>
      <c r="S75" s="75">
        <v>15</v>
      </c>
      <c r="T75" s="74">
        <v>22290.311677514888</v>
      </c>
      <c r="U75" s="955">
        <v>40379</v>
      </c>
      <c r="V75" s="75">
        <v>15</v>
      </c>
      <c r="W75" s="74">
        <v>8954.7918008669731</v>
      </c>
      <c r="X75" s="955">
        <v>40346</v>
      </c>
      <c r="Y75" s="75">
        <v>14</v>
      </c>
      <c r="Z75" s="74">
        <v>31177.750996972223</v>
      </c>
      <c r="AA75" s="955">
        <v>40346</v>
      </c>
      <c r="AB75" s="249">
        <v>14</v>
      </c>
      <c r="AQ75" s="954"/>
      <c r="AR75" s="954"/>
      <c r="AS75" s="954"/>
      <c r="AT75" s="954"/>
      <c r="AU75" s="954"/>
      <c r="AV75" s="954"/>
      <c r="AW75" s="954"/>
      <c r="AX75" s="954"/>
    </row>
    <row r="76" spans="1:50">
      <c r="A76" s="41" t="s">
        <v>122</v>
      </c>
      <c r="B76" s="74">
        <v>35732.483805592987</v>
      </c>
      <c r="C76" s="237">
        <v>31669.18135285785</v>
      </c>
      <c r="D76" s="400"/>
      <c r="E76" s="75">
        <v>4063.302452735134</v>
      </c>
      <c r="F76" s="74">
        <v>112792.64628714509</v>
      </c>
      <c r="G76" s="237">
        <v>81566.340102425325</v>
      </c>
      <c r="H76" s="75">
        <v>31226.306184719742</v>
      </c>
      <c r="I76" s="60">
        <v>3.5615902106975872</v>
      </c>
      <c r="J76" s="77">
        <v>24.959598361278541</v>
      </c>
      <c r="K76" s="61">
        <v>1.1328906070336145E-2</v>
      </c>
      <c r="L76" s="59">
        <v>57.436072529358171</v>
      </c>
      <c r="M76" s="73"/>
      <c r="N76" s="58"/>
      <c r="O76" s="58"/>
      <c r="P76" s="41" t="s">
        <v>123</v>
      </c>
      <c r="Q76" s="74">
        <v>11100.525257695599</v>
      </c>
      <c r="R76" s="955">
        <v>40379</v>
      </c>
      <c r="S76" s="75">
        <v>15</v>
      </c>
      <c r="T76" s="74">
        <v>19999.293649496391</v>
      </c>
      <c r="U76" s="955">
        <v>40379</v>
      </c>
      <c r="V76" s="75">
        <v>15</v>
      </c>
      <c r="W76" s="74">
        <v>7698.5341556048888</v>
      </c>
      <c r="X76" s="955">
        <v>40358</v>
      </c>
      <c r="Y76" s="75">
        <v>16</v>
      </c>
      <c r="Z76" s="74">
        <v>27652.695428857136</v>
      </c>
      <c r="AA76" s="955">
        <v>40358</v>
      </c>
      <c r="AB76" s="249">
        <v>16</v>
      </c>
      <c r="AQ76" s="954"/>
      <c r="AR76" s="954"/>
      <c r="AS76" s="954"/>
      <c r="AT76" s="954"/>
      <c r="AU76" s="954"/>
      <c r="AV76" s="954"/>
      <c r="AW76" s="954"/>
      <c r="AX76" s="954"/>
    </row>
    <row r="77" spans="1:50">
      <c r="A77" s="41" t="s">
        <v>123</v>
      </c>
      <c r="B77" s="74">
        <v>25017.177618583835</v>
      </c>
      <c r="C77" s="237">
        <v>21998.508367855648</v>
      </c>
      <c r="D77" s="400"/>
      <c r="E77" s="75">
        <v>3018.6692507281878</v>
      </c>
      <c r="F77" s="74">
        <v>66087.786493446518</v>
      </c>
      <c r="G77" s="237">
        <v>47986.359004452082</v>
      </c>
      <c r="H77" s="75">
        <v>18101.427488994439</v>
      </c>
      <c r="I77" s="60">
        <v>3.004193983898217</v>
      </c>
      <c r="J77" s="77">
        <v>13.57691643087175</v>
      </c>
      <c r="K77" s="61">
        <v>6.0452034145840527E-3</v>
      </c>
      <c r="L77" s="59">
        <v>61.404915584365284</v>
      </c>
      <c r="M77" s="73"/>
      <c r="N77" s="58"/>
      <c r="O77" s="58"/>
      <c r="P77" s="41" t="s">
        <v>125</v>
      </c>
      <c r="Q77" s="74">
        <v>10762.38715226553</v>
      </c>
      <c r="R77" s="955">
        <v>40379</v>
      </c>
      <c r="S77" s="75">
        <v>15</v>
      </c>
      <c r="T77" s="74">
        <v>19933.506201421638</v>
      </c>
      <c r="U77" s="955">
        <v>40379</v>
      </c>
      <c r="V77" s="75">
        <v>15</v>
      </c>
      <c r="W77" s="74">
        <v>7769.7702360302783</v>
      </c>
      <c r="X77" s="955">
        <v>40358</v>
      </c>
      <c r="Y77" s="75">
        <v>16</v>
      </c>
      <c r="Z77" s="74">
        <v>27658.791782768196</v>
      </c>
      <c r="AA77" s="955">
        <v>40358</v>
      </c>
      <c r="AB77" s="249">
        <v>16</v>
      </c>
      <c r="AQ77" s="954"/>
      <c r="AR77" s="954"/>
      <c r="AS77" s="954"/>
      <c r="AT77" s="954"/>
      <c r="AU77" s="954"/>
      <c r="AV77" s="954"/>
      <c r="AW77" s="954"/>
      <c r="AX77" s="954"/>
    </row>
    <row r="78" spans="1:50">
      <c r="A78" s="41" t="s">
        <v>125</v>
      </c>
      <c r="B78" s="74">
        <v>24077.724718093501</v>
      </c>
      <c r="C78" s="237">
        <v>21235.168326225139</v>
      </c>
      <c r="D78" s="400"/>
      <c r="E78" s="75">
        <v>2842.5563918683638</v>
      </c>
      <c r="F78" s="74">
        <v>65850.675450674724</v>
      </c>
      <c r="G78" s="237">
        <v>47757.699692839713</v>
      </c>
      <c r="H78" s="75">
        <v>18092.975757834894</v>
      </c>
      <c r="I78" s="60">
        <v>3.1010197065096983</v>
      </c>
      <c r="J78" s="77">
        <v>16.99657866798486</v>
      </c>
      <c r="K78" s="61">
        <v>7.6074108758045125E-3</v>
      </c>
      <c r="L78" s="59">
        <v>60.752361597671459</v>
      </c>
      <c r="M78" s="73"/>
      <c r="N78" s="58"/>
      <c r="O78" s="58"/>
      <c r="P78" s="41" t="s">
        <v>128</v>
      </c>
      <c r="Q78" s="74">
        <v>9569.5705257615919</v>
      </c>
      <c r="R78" s="955">
        <v>40379</v>
      </c>
      <c r="S78" s="75">
        <v>15</v>
      </c>
      <c r="T78" s="74">
        <v>19663.672191737052</v>
      </c>
      <c r="U78" s="955">
        <v>40379</v>
      </c>
      <c r="V78" s="75">
        <v>15</v>
      </c>
      <c r="W78" s="74">
        <v>7947.3919267814717</v>
      </c>
      <c r="X78" s="955">
        <v>40358</v>
      </c>
      <c r="Y78" s="75">
        <v>16</v>
      </c>
      <c r="Z78" s="74">
        <v>27576.513708109</v>
      </c>
      <c r="AA78" s="955">
        <v>40358</v>
      </c>
      <c r="AB78" s="249">
        <v>16</v>
      </c>
      <c r="AQ78" s="954"/>
      <c r="AR78" s="954"/>
      <c r="AS78" s="954"/>
      <c r="AT78" s="954"/>
      <c r="AU78" s="954"/>
      <c r="AV78" s="954"/>
      <c r="AW78" s="954"/>
      <c r="AX78" s="954"/>
    </row>
    <row r="79" spans="1:50">
      <c r="A79" s="41" t="s">
        <v>128</v>
      </c>
      <c r="B79" s="74">
        <v>20701.560304430714</v>
      </c>
      <c r="C79" s="237">
        <v>18521.664393430474</v>
      </c>
      <c r="D79" s="400"/>
      <c r="E79" s="75">
        <v>2179.8959110002402</v>
      </c>
      <c r="F79" s="74">
        <v>64973.311401135252</v>
      </c>
      <c r="G79" s="237">
        <v>46929.737709525056</v>
      </c>
      <c r="H79" s="75">
        <v>18043.573691610196</v>
      </c>
      <c r="I79" s="60">
        <v>3.507962892588687</v>
      </c>
      <c r="J79" s="77">
        <v>27.104117076096724</v>
      </c>
      <c r="K79" s="61">
        <v>1.3801573414694047E-2</v>
      </c>
      <c r="L79" s="59">
        <v>54.994444593840541</v>
      </c>
      <c r="M79" s="73"/>
      <c r="N79" s="58"/>
      <c r="O79" s="58"/>
      <c r="P79" s="41" t="s">
        <v>130</v>
      </c>
      <c r="Q79" s="74">
        <v>8171.0478515555824</v>
      </c>
      <c r="R79" s="955">
        <v>40379</v>
      </c>
      <c r="S79" s="75">
        <v>15</v>
      </c>
      <c r="T79" s="74">
        <v>19638.765670699806</v>
      </c>
      <c r="U79" s="955">
        <v>40379</v>
      </c>
      <c r="V79" s="75">
        <v>15</v>
      </c>
      <c r="W79" s="74">
        <v>1.058729622971214</v>
      </c>
      <c r="X79" s="955">
        <v>40253</v>
      </c>
      <c r="Y79" s="75">
        <v>10</v>
      </c>
      <c r="Z79" s="74">
        <v>19638.765670699806</v>
      </c>
      <c r="AA79" s="955">
        <v>40379</v>
      </c>
      <c r="AB79" s="249">
        <v>15</v>
      </c>
      <c r="AQ79" s="954"/>
      <c r="AR79" s="954"/>
      <c r="AS79" s="954"/>
      <c r="AT79" s="954"/>
      <c r="AU79" s="954"/>
      <c r="AV79" s="954"/>
      <c r="AW79" s="954"/>
      <c r="AX79" s="954"/>
    </row>
    <row r="80" spans="1:50">
      <c r="A80" s="41" t="s">
        <v>130</v>
      </c>
      <c r="B80" s="74">
        <v>17741.943188338209</v>
      </c>
      <c r="C80" s="237">
        <v>15651.725796109666</v>
      </c>
      <c r="D80" s="400"/>
      <c r="E80" s="75">
        <v>2090.2173922285428</v>
      </c>
      <c r="F80" s="74">
        <v>46944.357123259782</v>
      </c>
      <c r="G80" s="237">
        <v>46944.355977045168</v>
      </c>
      <c r="H80" s="75">
        <v>1.1462146106793482E-3</v>
      </c>
      <c r="I80" s="60">
        <v>2.9993086854951225</v>
      </c>
      <c r="J80" s="77">
        <v>20.585984285912129</v>
      </c>
      <c r="K80" s="61">
        <v>6.7121705069788651E-3</v>
      </c>
      <c r="L80" s="59">
        <v>48.973273387842148</v>
      </c>
      <c r="M80" s="73"/>
      <c r="N80" s="58"/>
      <c r="O80" s="58"/>
      <c r="P80" s="41" t="s">
        <v>133</v>
      </c>
      <c r="Q80" s="74">
        <v>8677.4024795092264</v>
      </c>
      <c r="R80" s="955">
        <v>40379</v>
      </c>
      <c r="S80" s="75">
        <v>15</v>
      </c>
      <c r="T80" s="74">
        <v>19726.320024435558</v>
      </c>
      <c r="U80" s="955">
        <v>40379</v>
      </c>
      <c r="V80" s="75">
        <v>15</v>
      </c>
      <c r="W80" s="74">
        <v>1654.9514186530416</v>
      </c>
      <c r="X80" s="955">
        <v>40248</v>
      </c>
      <c r="Y80" s="75">
        <v>10</v>
      </c>
      <c r="Z80" s="74">
        <v>19726.320024435558</v>
      </c>
      <c r="AA80" s="955">
        <v>40379</v>
      </c>
      <c r="AB80" s="249">
        <v>15</v>
      </c>
      <c r="AQ80" s="954"/>
      <c r="AR80" s="954"/>
      <c r="AS80" s="954"/>
      <c r="AT80" s="954"/>
      <c r="AU80" s="954"/>
      <c r="AV80" s="954"/>
      <c r="AW80" s="954"/>
      <c r="AX80" s="954"/>
    </row>
    <row r="81" spans="1:50">
      <c r="A81" s="41" t="s">
        <v>133</v>
      </c>
      <c r="B81" s="74">
        <v>19061.112503659155</v>
      </c>
      <c r="C81" s="237">
        <v>16751.866809692794</v>
      </c>
      <c r="D81" s="400"/>
      <c r="E81" s="75">
        <v>2309.2456939663602</v>
      </c>
      <c r="F81" s="74">
        <v>47296.605306564219</v>
      </c>
      <c r="G81" s="237">
        <v>47288.047154099513</v>
      </c>
      <c r="H81" s="75">
        <v>8.558152464700564</v>
      </c>
      <c r="I81" s="60">
        <v>2.8233632611738497</v>
      </c>
      <c r="J81" s="77">
        <v>13.793402703578623</v>
      </c>
      <c r="K81" s="61">
        <v>4.3466454491170375E-3</v>
      </c>
      <c r="L81" s="59">
        <v>46.307188794935563</v>
      </c>
      <c r="M81" s="73"/>
      <c r="N81" s="58"/>
      <c r="O81" s="58"/>
      <c r="P81" s="42" t="s">
        <v>136</v>
      </c>
      <c r="Q81" s="82">
        <v>7762.7560256616516</v>
      </c>
      <c r="R81" s="957">
        <v>40379</v>
      </c>
      <c r="S81" s="116">
        <v>15</v>
      </c>
      <c r="T81" s="82">
        <v>19539.708108324583</v>
      </c>
      <c r="U81" s="957">
        <v>40379</v>
      </c>
      <c r="V81" s="84">
        <v>15</v>
      </c>
      <c r="W81" s="82">
        <v>8.2784228854709169E-12</v>
      </c>
      <c r="X81" s="957">
        <v>40321</v>
      </c>
      <c r="Y81" s="84">
        <v>15</v>
      </c>
      <c r="Z81" s="82">
        <v>19539.708108324583</v>
      </c>
      <c r="AA81" s="957">
        <v>40379</v>
      </c>
      <c r="AB81" s="116">
        <v>15</v>
      </c>
      <c r="AQ81" s="954"/>
      <c r="AR81" s="954"/>
      <c r="AS81" s="954"/>
      <c r="AT81" s="954"/>
      <c r="AU81" s="954"/>
      <c r="AV81" s="954"/>
      <c r="AW81" s="954"/>
      <c r="AX81" s="954"/>
    </row>
    <row r="82" spans="1:50">
      <c r="A82" s="42" t="s">
        <v>136</v>
      </c>
      <c r="B82" s="82">
        <v>16635.725867238158</v>
      </c>
      <c r="C82" s="84">
        <v>14764.823528135432</v>
      </c>
      <c r="D82" s="407"/>
      <c r="E82" s="84">
        <v>1870.9023391027263</v>
      </c>
      <c r="F82" s="82">
        <v>46611.891232593676</v>
      </c>
      <c r="G82" s="84">
        <v>46611.891232593676</v>
      </c>
      <c r="H82" s="84">
        <v>3.4548651860354257E-12</v>
      </c>
      <c r="I82" s="65">
        <v>3.1569555263407905</v>
      </c>
      <c r="J82" s="86">
        <v>27.312272883530326</v>
      </c>
      <c r="K82" s="66">
        <v>6.7334027874231782E-3</v>
      </c>
      <c r="L82" s="421">
        <v>38.630598365315414</v>
      </c>
      <c r="M82" s="73"/>
      <c r="N82" s="96"/>
      <c r="O82" s="96"/>
    </row>
    <row r="84" spans="1:50">
      <c r="A84" s="38"/>
      <c r="B84" s="38"/>
      <c r="C84" s="39"/>
      <c r="D84" s="39"/>
      <c r="E84" s="39" t="s">
        <v>139</v>
      </c>
      <c r="F84" s="39"/>
      <c r="G84" s="39"/>
      <c r="H84" s="39"/>
      <c r="I84" s="39"/>
      <c r="J84" s="39"/>
      <c r="K84" s="39"/>
      <c r="L84" s="40"/>
      <c r="P84" s="38"/>
      <c r="Q84" s="38"/>
      <c r="R84" s="39"/>
      <c r="S84" s="950"/>
      <c r="T84" s="39" t="s">
        <v>140</v>
      </c>
      <c r="U84" s="39"/>
      <c r="V84" s="950"/>
      <c r="W84" s="39"/>
      <c r="X84" s="39"/>
      <c r="Y84" s="950"/>
      <c r="Z84" s="39"/>
      <c r="AA84" s="39"/>
      <c r="AB84" s="950"/>
      <c r="AC84" s="39"/>
      <c r="AD84" s="39"/>
      <c r="AE84" s="950"/>
      <c r="AF84" s="39"/>
      <c r="AG84" s="39"/>
      <c r="AH84" s="950"/>
      <c r="AI84" s="39"/>
      <c r="AJ84" s="39"/>
      <c r="AK84" s="39"/>
      <c r="AL84" s="39"/>
      <c r="AM84" s="39"/>
      <c r="AN84" s="40"/>
      <c r="AO84" s="591"/>
    </row>
    <row r="85" spans="1:50">
      <c r="A85" s="41"/>
      <c r="B85" s="42"/>
      <c r="C85" s="43"/>
      <c r="D85" s="43"/>
      <c r="E85" s="43"/>
      <c r="F85" s="43"/>
      <c r="G85" s="43"/>
      <c r="H85" s="43"/>
      <c r="I85" s="43"/>
      <c r="J85" s="43"/>
      <c r="K85" s="43"/>
      <c r="L85" s="44"/>
      <c r="P85" s="41"/>
      <c r="Q85" s="42"/>
      <c r="R85" s="43"/>
      <c r="S85" s="254"/>
      <c r="T85" s="43"/>
      <c r="U85" s="43"/>
      <c r="V85" s="254"/>
      <c r="W85" s="43"/>
      <c r="X85" s="43"/>
      <c r="Y85" s="254"/>
      <c r="Z85" s="43"/>
      <c r="AA85" s="43"/>
      <c r="AB85" s="254"/>
      <c r="AC85" s="43"/>
      <c r="AD85" s="43"/>
      <c r="AE85" s="254"/>
      <c r="AF85" s="43"/>
      <c r="AG85" s="43"/>
      <c r="AH85" s="254"/>
      <c r="AI85" s="43"/>
      <c r="AJ85" s="43"/>
      <c r="AK85" s="43"/>
      <c r="AL85" s="43"/>
      <c r="AM85" s="43"/>
      <c r="AN85" s="44"/>
      <c r="AO85" s="87"/>
    </row>
    <row r="86" spans="1:50">
      <c r="A86" s="41"/>
      <c r="B86" s="41" t="s">
        <v>141</v>
      </c>
      <c r="C86" s="119"/>
      <c r="D86" s="38" t="s">
        <v>300</v>
      </c>
      <c r="E86" s="119"/>
      <c r="G86" s="48" t="s">
        <v>292</v>
      </c>
      <c r="H86" s="87"/>
      <c r="K86" s="40"/>
      <c r="L86" s="229" t="s">
        <v>301</v>
      </c>
      <c r="P86" s="41"/>
      <c r="Q86" s="41"/>
      <c r="S86" s="115" t="s">
        <v>143</v>
      </c>
      <c r="W86" s="41"/>
      <c r="X86" t="s">
        <v>144</v>
      </c>
      <c r="AC86" s="41"/>
      <c r="AD86" t="s">
        <v>145</v>
      </c>
      <c r="AI86" s="41"/>
      <c r="AJ86" t="s">
        <v>146</v>
      </c>
      <c r="AN86" s="45"/>
      <c r="AO86" s="87"/>
    </row>
    <row r="87" spans="1:50">
      <c r="A87" s="41" t="s">
        <v>76</v>
      </c>
      <c r="B87" s="48" t="s">
        <v>5</v>
      </c>
      <c r="C87" s="46" t="s">
        <v>82</v>
      </c>
      <c r="D87" s="48" t="s">
        <v>4</v>
      </c>
      <c r="E87" s="222" t="s">
        <v>6</v>
      </c>
      <c r="F87" s="46" t="s">
        <v>7</v>
      </c>
      <c r="G87" s="48" t="s">
        <v>302</v>
      </c>
      <c r="H87" s="88" t="s">
        <v>148</v>
      </c>
      <c r="I87" s="89" t="s">
        <v>149</v>
      </c>
      <c r="J87" s="89" t="s">
        <v>150</v>
      </c>
      <c r="K87" s="90" t="s">
        <v>151</v>
      </c>
      <c r="L87" s="90" t="s">
        <v>302</v>
      </c>
      <c r="P87" s="41" t="s">
        <v>3</v>
      </c>
      <c r="Q87" s="41"/>
      <c r="R87" t="s">
        <v>152</v>
      </c>
      <c r="T87" s="41"/>
      <c r="U87" t="s">
        <v>153</v>
      </c>
      <c r="W87" s="41"/>
      <c r="X87" t="s">
        <v>152</v>
      </c>
      <c r="Z87" s="41"/>
      <c r="AA87" t="s">
        <v>328</v>
      </c>
      <c r="AC87" s="41"/>
      <c r="AD87" t="s">
        <v>152</v>
      </c>
      <c r="AF87" s="41"/>
      <c r="AG87" t="s">
        <v>328</v>
      </c>
      <c r="AI87" s="41"/>
      <c r="AJ87" t="s">
        <v>329</v>
      </c>
      <c r="AL87" s="41"/>
      <c r="AM87" t="s">
        <v>328</v>
      </c>
      <c r="AN87" s="45"/>
      <c r="AO87" s="88" t="s">
        <v>3</v>
      </c>
    </row>
    <row r="88" spans="1:50">
      <c r="A88" s="42"/>
      <c r="B88" s="49" t="s">
        <v>154</v>
      </c>
      <c r="C88" s="50" t="s">
        <v>154</v>
      </c>
      <c r="D88" s="49" t="s">
        <v>154</v>
      </c>
      <c r="E88" s="50" t="s">
        <v>154</v>
      </c>
      <c r="F88" s="50" t="s">
        <v>154</v>
      </c>
      <c r="G88" s="49" t="s">
        <v>155</v>
      </c>
      <c r="H88" s="91"/>
      <c r="I88" s="50" t="s">
        <v>11</v>
      </c>
      <c r="J88" s="50" t="s">
        <v>11</v>
      </c>
      <c r="K88" s="51" t="s">
        <v>11</v>
      </c>
      <c r="L88" s="230" t="s">
        <v>22</v>
      </c>
      <c r="P88" s="42"/>
      <c r="Q88" s="49" t="s">
        <v>84</v>
      </c>
      <c r="R88" s="50" t="s">
        <v>75</v>
      </c>
      <c r="S88" s="949" t="s">
        <v>76</v>
      </c>
      <c r="T88" s="49" t="s">
        <v>84</v>
      </c>
      <c r="U88" s="50" t="s">
        <v>75</v>
      </c>
      <c r="V88" s="949" t="s">
        <v>76</v>
      </c>
      <c r="W88" s="49" t="s">
        <v>28</v>
      </c>
      <c r="X88" s="50" t="s">
        <v>75</v>
      </c>
      <c r="Y88" s="949" t="s">
        <v>76</v>
      </c>
      <c r="Z88" s="49" t="s">
        <v>28</v>
      </c>
      <c r="AA88" s="50" t="s">
        <v>75</v>
      </c>
      <c r="AB88" s="949" t="s">
        <v>76</v>
      </c>
      <c r="AC88" s="49" t="s">
        <v>29</v>
      </c>
      <c r="AD88" s="50" t="s">
        <v>75</v>
      </c>
      <c r="AE88" s="949" t="s">
        <v>76</v>
      </c>
      <c r="AF88" s="49" t="s">
        <v>29</v>
      </c>
      <c r="AG88" s="50" t="s">
        <v>75</v>
      </c>
      <c r="AH88" s="949" t="s">
        <v>76</v>
      </c>
      <c r="AI88" s="49" t="s">
        <v>156</v>
      </c>
      <c r="AJ88" s="50" t="s">
        <v>75</v>
      </c>
      <c r="AK88" s="50" t="s">
        <v>76</v>
      </c>
      <c r="AL88" s="49" t="s">
        <v>156</v>
      </c>
      <c r="AM88" s="50" t="s">
        <v>75</v>
      </c>
      <c r="AN88" s="51" t="s">
        <v>76</v>
      </c>
      <c r="AO88" s="592"/>
    </row>
    <row r="89" spans="1:50">
      <c r="A89" s="41" t="s">
        <v>157</v>
      </c>
      <c r="B89" s="74">
        <v>2118.6889438038902</v>
      </c>
      <c r="C89" s="405"/>
      <c r="D89" s="74">
        <v>7471.717530342833</v>
      </c>
      <c r="E89" s="237">
        <v>5810.7480279774727</v>
      </c>
      <c r="F89" s="75">
        <v>1660.9695023653694</v>
      </c>
      <c r="G89" s="92">
        <v>9.4054134279372807E-3</v>
      </c>
      <c r="H89" s="302">
        <v>3.5265759762394029</v>
      </c>
      <c r="I89" s="406">
        <v>17.987500000000001</v>
      </c>
      <c r="J89" s="406">
        <v>23.945297698778202</v>
      </c>
      <c r="K89" s="231"/>
      <c r="L89" s="304">
        <v>1.1192238384168799E-2</v>
      </c>
      <c r="P89" s="41" t="s">
        <v>89</v>
      </c>
      <c r="Q89" s="60">
        <v>3.925207167876799</v>
      </c>
      <c r="R89" s="955">
        <v>40298</v>
      </c>
      <c r="S89" s="75">
        <v>15</v>
      </c>
      <c r="T89" s="60">
        <v>2.7815288137980563</v>
      </c>
      <c r="U89" s="955">
        <v>40342</v>
      </c>
      <c r="V89" s="75">
        <v>17</v>
      </c>
      <c r="W89" s="57">
        <v>25.002475630020101</v>
      </c>
      <c r="X89" s="955">
        <v>40444</v>
      </c>
      <c r="Y89" s="75">
        <v>8</v>
      </c>
      <c r="Z89" s="57">
        <v>8.7175351037990296</v>
      </c>
      <c r="AA89" s="955">
        <v>40184</v>
      </c>
      <c r="AB89" s="75">
        <v>6</v>
      </c>
      <c r="AC89" s="92">
        <v>1.3626206691915201E-2</v>
      </c>
      <c r="AD89" s="955">
        <v>40498</v>
      </c>
      <c r="AE89" s="75">
        <v>17</v>
      </c>
      <c r="AF89" s="92">
        <v>1.9277034220433499E-3</v>
      </c>
      <c r="AG89" s="955">
        <v>40189</v>
      </c>
      <c r="AH89" s="75">
        <v>3</v>
      </c>
      <c r="AI89" s="57">
        <v>68.367315029612101</v>
      </c>
      <c r="AJ89" s="955">
        <v>40498</v>
      </c>
      <c r="AK89" s="75">
        <v>17</v>
      </c>
      <c r="AL89" s="57">
        <v>14.402349895637601</v>
      </c>
      <c r="AM89" s="955">
        <v>40488</v>
      </c>
      <c r="AN89" s="425">
        <v>6</v>
      </c>
      <c r="AO89" s="88" t="s">
        <v>89</v>
      </c>
      <c r="AQ89" s="954"/>
      <c r="AR89" s="954"/>
      <c r="AS89" s="954"/>
      <c r="AT89" s="954"/>
      <c r="AU89" s="954"/>
      <c r="AV89" s="954"/>
      <c r="AW89" s="954"/>
      <c r="AX89" s="954"/>
    </row>
    <row r="90" spans="1:50">
      <c r="A90" s="41" t="s">
        <v>164</v>
      </c>
      <c r="B90" s="74">
        <v>2131.2588170294398</v>
      </c>
      <c r="C90" s="405"/>
      <c r="D90" s="74">
        <v>7494.4102261493335</v>
      </c>
      <c r="E90" s="237">
        <v>5853.1492027511104</v>
      </c>
      <c r="F90" s="75">
        <v>1641.2610233982248</v>
      </c>
      <c r="G90" s="92">
        <v>9.3663530583066E-3</v>
      </c>
      <c r="H90" s="302">
        <v>3.5164242682618356</v>
      </c>
      <c r="I90" s="406">
        <v>18.112500000000001</v>
      </c>
      <c r="J90" s="406">
        <v>23.963837320648601</v>
      </c>
      <c r="K90" s="232"/>
      <c r="L90" s="304">
        <v>1.12864861922515E-2</v>
      </c>
      <c r="P90" s="41" t="s">
        <v>94</v>
      </c>
      <c r="Q90" s="60">
        <v>4.1729080768923774</v>
      </c>
      <c r="R90" s="955">
        <v>40298</v>
      </c>
      <c r="S90" s="75">
        <v>15</v>
      </c>
      <c r="T90" s="60">
        <v>2.8926579421717062</v>
      </c>
      <c r="U90" s="955">
        <v>40513</v>
      </c>
      <c r="V90" s="75">
        <v>15</v>
      </c>
      <c r="W90" s="57">
        <v>26.474673961540901</v>
      </c>
      <c r="X90" s="955">
        <v>40379</v>
      </c>
      <c r="Y90" s="75">
        <v>16</v>
      </c>
      <c r="Z90" s="57">
        <v>8.7174062145670099</v>
      </c>
      <c r="AA90" s="955">
        <v>40184</v>
      </c>
      <c r="AB90" s="75">
        <v>6</v>
      </c>
      <c r="AC90" s="92">
        <v>1.5637426403087198E-2</v>
      </c>
      <c r="AD90" s="955">
        <v>40452</v>
      </c>
      <c r="AE90" s="75">
        <v>8</v>
      </c>
      <c r="AF90" s="92">
        <v>1.9433116500102E-3</v>
      </c>
      <c r="AG90" s="955">
        <v>40183</v>
      </c>
      <c r="AH90" s="75">
        <v>7</v>
      </c>
      <c r="AI90" s="57">
        <v>78.643915315525604</v>
      </c>
      <c r="AJ90" s="955">
        <v>40453</v>
      </c>
      <c r="AK90" s="75">
        <v>8</v>
      </c>
      <c r="AL90" s="57">
        <v>15.5023152139056</v>
      </c>
      <c r="AM90" s="955">
        <v>40488</v>
      </c>
      <c r="AN90" s="249">
        <v>8</v>
      </c>
      <c r="AO90" s="88" t="s">
        <v>94</v>
      </c>
      <c r="AQ90" s="954"/>
      <c r="AR90" s="954"/>
      <c r="AS90" s="954"/>
      <c r="AT90" s="954"/>
      <c r="AU90" s="954"/>
      <c r="AV90" s="954"/>
      <c r="AW90" s="954"/>
      <c r="AX90" s="954"/>
    </row>
    <row r="91" spans="1:50">
      <c r="A91" s="41" t="s">
        <v>167</v>
      </c>
      <c r="B91" s="74">
        <v>2112.62246514341</v>
      </c>
      <c r="C91" s="405"/>
      <c r="D91" s="74">
        <v>7446.5843729927501</v>
      </c>
      <c r="E91" s="237">
        <v>5809.4072043562774</v>
      </c>
      <c r="F91" s="75">
        <v>1637.1771686364611</v>
      </c>
      <c r="G91" s="92">
        <v>9.3723329535794295E-3</v>
      </c>
      <c r="H91" s="302">
        <v>3.5248060152040739</v>
      </c>
      <c r="I91" s="406">
        <v>17.987500000000001</v>
      </c>
      <c r="J91" s="406">
        <v>23.9453225037416</v>
      </c>
      <c r="K91" s="232"/>
      <c r="L91" s="304">
        <v>1.11896031761954E-2</v>
      </c>
      <c r="P91" s="41" t="s">
        <v>96</v>
      </c>
      <c r="Q91" s="60">
        <v>3.9395050865418062</v>
      </c>
      <c r="R91" s="955">
        <v>40437</v>
      </c>
      <c r="S91" s="75">
        <v>15</v>
      </c>
      <c r="T91" s="60">
        <v>2.8415125615897106</v>
      </c>
      <c r="U91" s="955">
        <v>40268</v>
      </c>
      <c r="V91" s="75">
        <v>15</v>
      </c>
      <c r="W91" s="57">
        <v>31.708930896911198</v>
      </c>
      <c r="X91" s="955">
        <v>40379</v>
      </c>
      <c r="Y91" s="75">
        <v>15</v>
      </c>
      <c r="Z91" s="57">
        <v>7.7537314329584399</v>
      </c>
      <c r="AA91" s="955">
        <v>40184</v>
      </c>
      <c r="AB91" s="75">
        <v>6</v>
      </c>
      <c r="AC91" s="92">
        <v>1.78073313815993E-2</v>
      </c>
      <c r="AD91" s="955">
        <v>40369</v>
      </c>
      <c r="AE91" s="75">
        <v>13</v>
      </c>
      <c r="AF91" s="92">
        <v>1.9335706281109501E-3</v>
      </c>
      <c r="AG91" s="955">
        <v>40189</v>
      </c>
      <c r="AH91" s="75">
        <v>3</v>
      </c>
      <c r="AI91" s="57">
        <v>82.966588657155896</v>
      </c>
      <c r="AJ91" s="955">
        <v>40439</v>
      </c>
      <c r="AK91" s="75">
        <v>10</v>
      </c>
      <c r="AL91" s="57">
        <v>14.6415615470383</v>
      </c>
      <c r="AM91" s="955">
        <v>40488</v>
      </c>
      <c r="AN91" s="249">
        <v>6</v>
      </c>
      <c r="AO91" s="88" t="s">
        <v>96</v>
      </c>
      <c r="AQ91" s="954"/>
      <c r="AR91" s="954"/>
      <c r="AS91" s="954"/>
      <c r="AT91" s="954"/>
      <c r="AU91" s="954"/>
      <c r="AV91" s="954"/>
      <c r="AW91" s="954"/>
      <c r="AX91" s="954"/>
    </row>
    <row r="92" spans="1:50">
      <c r="A92" s="41" t="s">
        <v>169</v>
      </c>
      <c r="B92" s="74">
        <v>2074.7395932077802</v>
      </c>
      <c r="C92" s="405"/>
      <c r="D92" s="74">
        <v>7331.9994414179164</v>
      </c>
      <c r="E92" s="237">
        <v>5743.5733473561941</v>
      </c>
      <c r="F92" s="75">
        <v>1588.4260940617221</v>
      </c>
      <c r="G92" s="92">
        <v>9.3141215023697706E-3</v>
      </c>
      <c r="H92" s="302">
        <v>3.5339372061058625</v>
      </c>
      <c r="I92" s="406">
        <v>17.8</v>
      </c>
      <c r="J92" s="406">
        <v>23.917140836449001</v>
      </c>
      <c r="K92" s="232"/>
      <c r="L92" s="304">
        <v>1.1050517767761E-2</v>
      </c>
      <c r="P92" s="41" t="s">
        <v>100</v>
      </c>
      <c r="Q92" s="60">
        <v>4.0714684874766807</v>
      </c>
      <c r="R92" s="955">
        <v>40437</v>
      </c>
      <c r="S92" s="75">
        <v>14</v>
      </c>
      <c r="T92" s="60">
        <v>2.8440881169332326</v>
      </c>
      <c r="U92" s="955">
        <v>40268</v>
      </c>
      <c r="V92" s="75">
        <v>15</v>
      </c>
      <c r="W92" s="57">
        <v>31.068646398753302</v>
      </c>
      <c r="X92" s="955">
        <v>40367</v>
      </c>
      <c r="Y92" s="75">
        <v>16</v>
      </c>
      <c r="Z92" s="57">
        <v>8.7159669992051398</v>
      </c>
      <c r="AA92" s="955">
        <v>40184</v>
      </c>
      <c r="AB92" s="75">
        <v>6</v>
      </c>
      <c r="AC92" s="92">
        <v>1.7933603956252899E-2</v>
      </c>
      <c r="AD92" s="955">
        <v>40369</v>
      </c>
      <c r="AE92" s="75">
        <v>12</v>
      </c>
      <c r="AF92" s="92">
        <v>1.92768638621351E-3</v>
      </c>
      <c r="AG92" s="955">
        <v>40189</v>
      </c>
      <c r="AH92" s="75">
        <v>3</v>
      </c>
      <c r="AI92" s="57">
        <v>76.875455705689902</v>
      </c>
      <c r="AJ92" s="955">
        <v>40424</v>
      </c>
      <c r="AK92" s="75">
        <v>10</v>
      </c>
      <c r="AL92" s="57">
        <v>14.402455004228599</v>
      </c>
      <c r="AM92" s="955">
        <v>40488</v>
      </c>
      <c r="AN92" s="249">
        <v>6</v>
      </c>
      <c r="AO92" s="88" t="s">
        <v>100</v>
      </c>
      <c r="AQ92" s="954"/>
      <c r="AR92" s="954"/>
      <c r="AS92" s="954"/>
      <c r="AT92" s="954"/>
      <c r="AU92" s="954"/>
      <c r="AV92" s="954"/>
      <c r="AW92" s="954"/>
      <c r="AX92" s="954"/>
    </row>
    <row r="93" spans="1:50">
      <c r="A93" s="41" t="s">
        <v>171</v>
      </c>
      <c r="B93" s="74">
        <v>1997.2204543247699</v>
      </c>
      <c r="C93" s="405"/>
      <c r="D93" s="74">
        <v>7091.0223701342229</v>
      </c>
      <c r="E93" s="237">
        <v>5614.1329654593055</v>
      </c>
      <c r="F93" s="75">
        <v>1476.8894046749083</v>
      </c>
      <c r="G93" s="92">
        <v>9.1917125578605506E-3</v>
      </c>
      <c r="H93" s="302">
        <v>3.5504454977813609</v>
      </c>
      <c r="I93" s="406">
        <v>17.425000000000001</v>
      </c>
      <c r="J93" s="406">
        <v>23.861499177245001</v>
      </c>
      <c r="K93" s="232"/>
      <c r="L93" s="304">
        <v>1.04787885325494E-2</v>
      </c>
      <c r="P93" s="41" t="s">
        <v>287</v>
      </c>
      <c r="Q93" s="60">
        <v>3.9865836498914717</v>
      </c>
      <c r="R93" s="955">
        <v>40437</v>
      </c>
      <c r="S93" s="75">
        <v>15</v>
      </c>
      <c r="T93" s="60">
        <v>2.8440881169332326</v>
      </c>
      <c r="U93" s="955">
        <v>40268</v>
      </c>
      <c r="V93" s="75">
        <v>15</v>
      </c>
      <c r="W93" s="57">
        <v>31.497743440947801</v>
      </c>
      <c r="X93" s="955">
        <v>40379</v>
      </c>
      <c r="Y93" s="75">
        <v>15</v>
      </c>
      <c r="Z93" s="57">
        <v>8.7159669992051398</v>
      </c>
      <c r="AA93" s="955">
        <v>40184</v>
      </c>
      <c r="AB93" s="75">
        <v>6</v>
      </c>
      <c r="AC93" s="92">
        <v>1.7786988867749501E-2</v>
      </c>
      <c r="AD93" s="955">
        <v>40369</v>
      </c>
      <c r="AE93" s="75">
        <v>12</v>
      </c>
      <c r="AF93" s="92">
        <v>1.92768638621351E-3</v>
      </c>
      <c r="AG93" s="955">
        <v>40189</v>
      </c>
      <c r="AH93" s="75">
        <v>3</v>
      </c>
      <c r="AI93" s="57">
        <v>80.7959749615123</v>
      </c>
      <c r="AJ93" s="955">
        <v>40439</v>
      </c>
      <c r="AK93" s="75">
        <v>10</v>
      </c>
      <c r="AL93" s="57">
        <v>14.402455004228599</v>
      </c>
      <c r="AM93" s="955">
        <v>40488</v>
      </c>
      <c r="AN93" s="249">
        <v>6</v>
      </c>
      <c r="AO93" s="88" t="s">
        <v>287</v>
      </c>
      <c r="AQ93" s="954"/>
      <c r="AR93" s="954"/>
      <c r="AS93" s="954"/>
      <c r="AT93" s="954"/>
      <c r="AU93" s="954"/>
      <c r="AV93" s="954"/>
      <c r="AW93" s="954"/>
      <c r="AX93" s="954"/>
    </row>
    <row r="94" spans="1:50">
      <c r="A94" s="41" t="s">
        <v>172</v>
      </c>
      <c r="B94" s="74">
        <v>2141.5966061129702</v>
      </c>
      <c r="C94" s="405"/>
      <c r="D94" s="74">
        <v>7425.0624814841385</v>
      </c>
      <c r="E94" s="237">
        <v>6015.0762133197213</v>
      </c>
      <c r="F94" s="75">
        <v>1409.9862681644167</v>
      </c>
      <c r="G94" s="92">
        <v>9.0454180109699692E-3</v>
      </c>
      <c r="H94" s="302">
        <v>3.4670686628331642</v>
      </c>
      <c r="I94" s="406">
        <v>18.574999999999999</v>
      </c>
      <c r="J94" s="406">
        <v>24.033706546549599</v>
      </c>
      <c r="K94" s="232"/>
      <c r="L94" s="304">
        <v>1.06374132060997E-2</v>
      </c>
      <c r="P94" s="41" t="s">
        <v>103</v>
      </c>
      <c r="Q94" s="60">
        <v>4.555230809047135</v>
      </c>
      <c r="R94" s="955">
        <v>40464</v>
      </c>
      <c r="S94" s="75">
        <v>1</v>
      </c>
      <c r="T94" s="60">
        <v>2.7815283883544684</v>
      </c>
      <c r="U94" s="955">
        <v>40342</v>
      </c>
      <c r="V94" s="75">
        <v>17</v>
      </c>
      <c r="W94" s="57">
        <v>35.002134392443899</v>
      </c>
      <c r="X94" s="955">
        <v>40452</v>
      </c>
      <c r="Y94" s="75">
        <v>2</v>
      </c>
      <c r="Z94" s="57">
        <v>8.7175351037990296</v>
      </c>
      <c r="AA94" s="955">
        <v>40184</v>
      </c>
      <c r="AB94" s="75">
        <v>6</v>
      </c>
      <c r="AC94" s="92">
        <v>1.71898162376675E-2</v>
      </c>
      <c r="AD94" s="955">
        <v>40453</v>
      </c>
      <c r="AE94" s="75">
        <v>1</v>
      </c>
      <c r="AF94" s="92">
        <v>1.9277034220433499E-3</v>
      </c>
      <c r="AG94" s="955">
        <v>40189</v>
      </c>
      <c r="AH94" s="75">
        <v>3</v>
      </c>
      <c r="AI94" s="57">
        <v>68.367315029612598</v>
      </c>
      <c r="AJ94" s="955">
        <v>40498</v>
      </c>
      <c r="AK94" s="75">
        <v>17</v>
      </c>
      <c r="AL94" s="57">
        <v>14.402349895637601</v>
      </c>
      <c r="AM94" s="955">
        <v>40488</v>
      </c>
      <c r="AN94" s="249">
        <v>6</v>
      </c>
      <c r="AO94" s="88" t="s">
        <v>103</v>
      </c>
      <c r="AQ94" s="954"/>
      <c r="AR94" s="954"/>
      <c r="AS94" s="954"/>
      <c r="AT94" s="954"/>
      <c r="AU94" s="954"/>
      <c r="AV94" s="954"/>
      <c r="AW94" s="954"/>
      <c r="AX94" s="954"/>
    </row>
    <row r="95" spans="1:50">
      <c r="A95" s="41" t="s">
        <v>174</v>
      </c>
      <c r="B95" s="74">
        <v>2869.5781464197698</v>
      </c>
      <c r="C95" s="405"/>
      <c r="D95" s="74">
        <v>9216.0000279901396</v>
      </c>
      <c r="E95" s="237">
        <v>7532.4754418411667</v>
      </c>
      <c r="F95" s="75">
        <v>1683.524586148975</v>
      </c>
      <c r="G95" s="92">
        <v>9.3227315602164296E-3</v>
      </c>
      <c r="H95" s="302">
        <v>3.2116219032015159</v>
      </c>
      <c r="I95" s="406">
        <v>22.9</v>
      </c>
      <c r="J95" s="406">
        <v>24.684146955275601</v>
      </c>
      <c r="K95" s="232"/>
      <c r="L95" s="304">
        <v>1.22646283801164E-2</v>
      </c>
      <c r="P95" s="42" t="s">
        <v>106</v>
      </c>
      <c r="Q95" s="65">
        <v>4.4553511245654542</v>
      </c>
      <c r="R95" s="956">
        <v>40455</v>
      </c>
      <c r="S95" s="84">
        <v>24</v>
      </c>
      <c r="T95" s="65">
        <v>2.8440900655966801</v>
      </c>
      <c r="U95" s="956">
        <v>40268</v>
      </c>
      <c r="V95" s="84">
        <v>15</v>
      </c>
      <c r="W95" s="62">
        <v>32.510554887001398</v>
      </c>
      <c r="X95" s="956">
        <v>40369</v>
      </c>
      <c r="Y95" s="84">
        <v>13</v>
      </c>
      <c r="Z95" s="62">
        <v>8.7177149330001793</v>
      </c>
      <c r="AA95" s="956">
        <v>40184</v>
      </c>
      <c r="AB95" s="84">
        <v>6</v>
      </c>
      <c r="AC95" s="97">
        <v>1.38601955385098E-2</v>
      </c>
      <c r="AD95" s="956">
        <v>40369</v>
      </c>
      <c r="AE95" s="84">
        <v>13</v>
      </c>
      <c r="AF95" s="97">
        <v>1.92770339972493E-3</v>
      </c>
      <c r="AG95" s="956">
        <v>40189</v>
      </c>
      <c r="AH95" s="84">
        <v>3</v>
      </c>
      <c r="AI95" s="62">
        <v>68.367148547785405</v>
      </c>
      <c r="AJ95" s="956">
        <v>40498</v>
      </c>
      <c r="AK95" s="84">
        <v>17</v>
      </c>
      <c r="AL95" s="62">
        <v>14.4022927082853</v>
      </c>
      <c r="AM95" s="956">
        <v>40488</v>
      </c>
      <c r="AN95" s="116">
        <v>6</v>
      </c>
      <c r="AO95" s="592" t="s">
        <v>106</v>
      </c>
      <c r="AQ95" s="954"/>
      <c r="AR95" s="954"/>
      <c r="AS95" s="954"/>
      <c r="AT95" s="954"/>
      <c r="AU95" s="954"/>
      <c r="AV95" s="954"/>
      <c r="AW95" s="954"/>
      <c r="AX95" s="954"/>
    </row>
    <row r="96" spans="1:50">
      <c r="A96" s="41" t="s">
        <v>176</v>
      </c>
      <c r="B96" s="74">
        <v>3498.53943915426</v>
      </c>
      <c r="C96" s="405"/>
      <c r="D96" s="74">
        <v>10609.410822327221</v>
      </c>
      <c r="E96" s="237">
        <v>8756.6552421510278</v>
      </c>
      <c r="F96" s="75">
        <v>1852.7555801761973</v>
      </c>
      <c r="G96" s="92">
        <v>9.6417364604337308E-3</v>
      </c>
      <c r="H96" s="302">
        <v>3.032525717329615</v>
      </c>
      <c r="I96" s="406">
        <v>26.375</v>
      </c>
      <c r="J96" s="406">
        <v>25.207571221604599</v>
      </c>
      <c r="K96" s="232"/>
      <c r="L96" s="304">
        <v>1.1777248116637599E-2</v>
      </c>
      <c r="P96" s="41" t="s">
        <v>107</v>
      </c>
      <c r="Q96" s="60">
        <v>4.0714545629501995</v>
      </c>
      <c r="R96" s="955">
        <v>40437</v>
      </c>
      <c r="S96" s="75">
        <v>14</v>
      </c>
      <c r="T96" s="60">
        <v>2.7815284146135895</v>
      </c>
      <c r="U96" s="955">
        <v>40342</v>
      </c>
      <c r="V96" s="75">
        <v>17</v>
      </c>
      <c r="W96" s="57">
        <v>26.909873928401801</v>
      </c>
      <c r="X96" s="955">
        <v>40437</v>
      </c>
      <c r="Y96" s="75">
        <v>16</v>
      </c>
      <c r="Z96" s="57">
        <v>8.7175351037989994</v>
      </c>
      <c r="AA96" s="955">
        <v>40184</v>
      </c>
      <c r="AB96" s="75">
        <v>6</v>
      </c>
      <c r="AC96" s="92">
        <v>1.68762386768187E-2</v>
      </c>
      <c r="AD96" s="955">
        <v>40273</v>
      </c>
      <c r="AE96" s="75">
        <v>22</v>
      </c>
      <c r="AF96" s="92">
        <v>1.9277034242487E-3</v>
      </c>
      <c r="AG96" s="955">
        <v>40189</v>
      </c>
      <c r="AH96" s="75">
        <v>3</v>
      </c>
      <c r="AI96" s="57">
        <v>84.636320389375101</v>
      </c>
      <c r="AJ96" s="955">
        <v>40273</v>
      </c>
      <c r="AK96" s="75">
        <v>22</v>
      </c>
      <c r="AL96" s="57">
        <v>13.9255712250353</v>
      </c>
      <c r="AM96" s="955">
        <v>40488</v>
      </c>
      <c r="AN96" s="249">
        <v>6</v>
      </c>
      <c r="AO96" s="88" t="s">
        <v>107</v>
      </c>
      <c r="AQ96" s="954"/>
      <c r="AR96" s="954"/>
      <c r="AS96" s="954"/>
      <c r="AT96" s="954"/>
      <c r="AU96" s="954"/>
      <c r="AV96" s="954"/>
      <c r="AW96" s="954"/>
      <c r="AX96" s="954"/>
    </row>
    <row r="97" spans="1:50">
      <c r="A97" s="41" t="s">
        <v>178</v>
      </c>
      <c r="B97" s="74">
        <v>4681.7761561718098</v>
      </c>
      <c r="C97" s="405"/>
      <c r="D97" s="74">
        <v>14032.345922040224</v>
      </c>
      <c r="E97" s="237">
        <v>11767.168076945418</v>
      </c>
      <c r="F97" s="75">
        <v>2265.1778450948223</v>
      </c>
      <c r="G97" s="92">
        <v>9.8152204050682094E-3</v>
      </c>
      <c r="H97" s="302">
        <v>2.9972270040168216</v>
      </c>
      <c r="I97" s="406">
        <v>28.262499999999999</v>
      </c>
      <c r="J97" s="406">
        <v>25.4901867856947</v>
      </c>
      <c r="K97" s="232"/>
      <c r="L97" s="304">
        <v>1.15717539210535E-2</v>
      </c>
      <c r="P97" s="41" t="s">
        <v>109</v>
      </c>
      <c r="Q97" s="60"/>
      <c r="R97" s="955" t="s">
        <v>745</v>
      </c>
      <c r="S97" s="75"/>
      <c r="T97" s="60"/>
      <c r="U97" s="955" t="s">
        <v>745</v>
      </c>
      <c r="V97" s="75"/>
      <c r="W97" s="57"/>
      <c r="X97" s="955" t="s">
        <v>745</v>
      </c>
      <c r="Y97" s="75"/>
      <c r="Z97" s="57"/>
      <c r="AA97" s="955" t="s">
        <v>745</v>
      </c>
      <c r="AB97" s="75"/>
      <c r="AC97" s="92"/>
      <c r="AD97" s="955" t="s">
        <v>745</v>
      </c>
      <c r="AE97" s="75"/>
      <c r="AF97" s="92"/>
      <c r="AG97" s="955" t="s">
        <v>745</v>
      </c>
      <c r="AH97" s="75"/>
      <c r="AI97" s="57"/>
      <c r="AJ97" s="955" t="s">
        <v>745</v>
      </c>
      <c r="AK97" s="75"/>
      <c r="AL97" s="57"/>
      <c r="AM97" s="955" t="s">
        <v>745</v>
      </c>
      <c r="AN97" s="249"/>
      <c r="AO97" s="88" t="s">
        <v>109</v>
      </c>
      <c r="AQ97" s="954"/>
      <c r="AR97" s="954"/>
      <c r="AS97" s="954"/>
      <c r="AT97" s="954"/>
      <c r="AU97" s="954"/>
      <c r="AV97" s="954"/>
      <c r="AW97" s="954"/>
      <c r="AX97" s="954"/>
    </row>
    <row r="98" spans="1:50">
      <c r="A98" s="41" t="s">
        <v>181</v>
      </c>
      <c r="B98" s="74">
        <v>4947.6011125965797</v>
      </c>
      <c r="C98" s="405"/>
      <c r="D98" s="74">
        <v>14777.689434942638</v>
      </c>
      <c r="E98" s="237">
        <v>11996.329758094667</v>
      </c>
      <c r="F98" s="75">
        <v>2781.359676847972</v>
      </c>
      <c r="G98" s="92">
        <v>1.0196609749150799E-2</v>
      </c>
      <c r="H98" s="302">
        <v>2.9868392982042709</v>
      </c>
      <c r="I98" s="406">
        <v>28.9</v>
      </c>
      <c r="J98" s="406">
        <v>25.585917107965201</v>
      </c>
      <c r="K98" s="232"/>
      <c r="L98" s="304">
        <v>1.23930566818862E-2</v>
      </c>
      <c r="P98" s="41" t="s">
        <v>110</v>
      </c>
      <c r="Q98" s="60">
        <v>3.8213622217605439</v>
      </c>
      <c r="R98" s="955">
        <v>40319</v>
      </c>
      <c r="S98" s="75">
        <v>15</v>
      </c>
      <c r="T98" s="60">
        <v>2.7815288137980563</v>
      </c>
      <c r="U98" s="955">
        <v>40342</v>
      </c>
      <c r="V98" s="75">
        <v>17</v>
      </c>
      <c r="W98" s="57">
        <v>25.0024756300047</v>
      </c>
      <c r="X98" s="955">
        <v>40444</v>
      </c>
      <c r="Y98" s="75">
        <v>8</v>
      </c>
      <c r="Z98" s="57">
        <v>8.7175351037989994</v>
      </c>
      <c r="AA98" s="955">
        <v>40184</v>
      </c>
      <c r="AB98" s="75">
        <v>6</v>
      </c>
      <c r="AC98" s="92">
        <v>1.45925967365662E-2</v>
      </c>
      <c r="AD98" s="955">
        <v>40270</v>
      </c>
      <c r="AE98" s="75">
        <v>18</v>
      </c>
      <c r="AF98" s="92">
        <v>1.92770342076213E-3</v>
      </c>
      <c r="AG98" s="955">
        <v>40189</v>
      </c>
      <c r="AH98" s="75">
        <v>3</v>
      </c>
      <c r="AI98" s="57">
        <v>73.284043930684106</v>
      </c>
      <c r="AJ98" s="955">
        <v>40270</v>
      </c>
      <c r="AK98" s="75">
        <v>18</v>
      </c>
      <c r="AL98" s="57">
        <v>13.925699448792299</v>
      </c>
      <c r="AM98" s="955">
        <v>40488</v>
      </c>
      <c r="AN98" s="249">
        <v>6</v>
      </c>
      <c r="AO98" s="88" t="s">
        <v>110</v>
      </c>
      <c r="AQ98" s="954"/>
      <c r="AR98" s="954"/>
      <c r="AS98" s="954"/>
      <c r="AT98" s="954"/>
      <c r="AU98" s="954"/>
      <c r="AV98" s="954"/>
      <c r="AW98" s="954"/>
      <c r="AX98" s="954"/>
    </row>
    <row r="99" spans="1:50">
      <c r="A99" s="41" t="s">
        <v>184</v>
      </c>
      <c r="B99" s="74">
        <v>5406.6429454445797</v>
      </c>
      <c r="C99" s="405"/>
      <c r="D99" s="74">
        <v>15905.409615587694</v>
      </c>
      <c r="E99" s="237">
        <v>12488.093791628778</v>
      </c>
      <c r="F99" s="75">
        <v>3417.3158239589166</v>
      </c>
      <c r="G99" s="92">
        <v>1.06261475760048E-2</v>
      </c>
      <c r="H99" s="302">
        <v>2.9418272625139696</v>
      </c>
      <c r="I99" s="406">
        <v>30.274999999999999</v>
      </c>
      <c r="J99" s="406">
        <v>25.794401500121602</v>
      </c>
      <c r="K99" s="232"/>
      <c r="L99" s="304">
        <v>1.39552571996681E-2</v>
      </c>
      <c r="P99" s="41" t="s">
        <v>111</v>
      </c>
      <c r="Q99" s="60">
        <v>3.7926802045028154</v>
      </c>
      <c r="R99" s="955">
        <v>40319</v>
      </c>
      <c r="S99" s="75">
        <v>16</v>
      </c>
      <c r="T99" s="60">
        <v>2.7815288137980563</v>
      </c>
      <c r="U99" s="955">
        <v>40342</v>
      </c>
      <c r="V99" s="75">
        <v>17</v>
      </c>
      <c r="W99" s="57">
        <v>25.0030435700893</v>
      </c>
      <c r="X99" s="955">
        <v>40316</v>
      </c>
      <c r="Y99" s="75">
        <v>19</v>
      </c>
      <c r="Z99" s="57">
        <v>8.7175351037989994</v>
      </c>
      <c r="AA99" s="955">
        <v>40184</v>
      </c>
      <c r="AB99" s="75">
        <v>6</v>
      </c>
      <c r="AC99" s="92">
        <v>1.6134517152053801E-2</v>
      </c>
      <c r="AD99" s="955">
        <v>40270</v>
      </c>
      <c r="AE99" s="75">
        <v>5</v>
      </c>
      <c r="AF99" s="92">
        <v>1.9277034242487E-3</v>
      </c>
      <c r="AG99" s="955">
        <v>40189</v>
      </c>
      <c r="AH99" s="75">
        <v>3</v>
      </c>
      <c r="AI99" s="57">
        <v>80.742718837659694</v>
      </c>
      <c r="AJ99" s="955">
        <v>40270</v>
      </c>
      <c r="AK99" s="75">
        <v>5</v>
      </c>
      <c r="AL99" s="57">
        <v>13.9255712163163</v>
      </c>
      <c r="AM99" s="955">
        <v>40488</v>
      </c>
      <c r="AN99" s="249">
        <v>6</v>
      </c>
      <c r="AO99" s="88" t="s">
        <v>111</v>
      </c>
      <c r="AQ99" s="954"/>
      <c r="AR99" s="954"/>
      <c r="AS99" s="954"/>
      <c r="AT99" s="954"/>
      <c r="AU99" s="954"/>
      <c r="AV99" s="954"/>
      <c r="AW99" s="954"/>
      <c r="AX99" s="954"/>
    </row>
    <row r="100" spans="1:50">
      <c r="A100" s="41" t="s">
        <v>185</v>
      </c>
      <c r="B100" s="74">
        <v>5632.3849955416399</v>
      </c>
      <c r="C100" s="405"/>
      <c r="D100" s="74">
        <v>16521.875486800414</v>
      </c>
      <c r="E100" s="237">
        <v>12670.959027797113</v>
      </c>
      <c r="F100" s="75">
        <v>3850.9164590033056</v>
      </c>
      <c r="G100" s="92">
        <v>1.09416493232453E-2</v>
      </c>
      <c r="H100" s="302">
        <v>2.9333711207380957</v>
      </c>
      <c r="I100" s="406">
        <v>30.787500000000001</v>
      </c>
      <c r="J100" s="406">
        <v>25.870647276883101</v>
      </c>
      <c r="K100" s="232"/>
      <c r="L100" s="304">
        <v>1.37523542093869E-2</v>
      </c>
      <c r="P100" s="42" t="s">
        <v>112</v>
      </c>
      <c r="Q100" s="65">
        <v>3.8018289094579329</v>
      </c>
      <c r="R100" s="956">
        <v>40319</v>
      </c>
      <c r="S100" s="84">
        <v>15</v>
      </c>
      <c r="T100" s="65">
        <v>2.7815288137980514</v>
      </c>
      <c r="U100" s="956">
        <v>40342</v>
      </c>
      <c r="V100" s="116">
        <v>17</v>
      </c>
      <c r="W100" s="62">
        <v>25.002970724088598</v>
      </c>
      <c r="X100" s="956">
        <v>40292</v>
      </c>
      <c r="Y100" s="84">
        <v>19</v>
      </c>
      <c r="Z100" s="62">
        <v>8.7175351037989994</v>
      </c>
      <c r="AA100" s="956">
        <v>40184</v>
      </c>
      <c r="AB100" s="84">
        <v>6</v>
      </c>
      <c r="AC100" s="97">
        <v>1.36262066932849E-2</v>
      </c>
      <c r="AD100" s="956">
        <v>40498</v>
      </c>
      <c r="AE100" s="84">
        <v>17</v>
      </c>
      <c r="AF100" s="97">
        <v>1.9277034202990399E-3</v>
      </c>
      <c r="AG100" s="956">
        <v>40189</v>
      </c>
      <c r="AH100" s="84">
        <v>3</v>
      </c>
      <c r="AI100" s="62">
        <v>68.367315036269503</v>
      </c>
      <c r="AJ100" s="956">
        <v>40498</v>
      </c>
      <c r="AK100" s="84">
        <v>17</v>
      </c>
      <c r="AL100" s="62">
        <v>13.925571135426701</v>
      </c>
      <c r="AM100" s="956">
        <v>40488</v>
      </c>
      <c r="AN100" s="116">
        <v>6</v>
      </c>
      <c r="AO100" s="592" t="s">
        <v>112</v>
      </c>
      <c r="AQ100" s="954"/>
      <c r="AR100" s="954"/>
      <c r="AS100" s="954"/>
      <c r="AT100" s="954"/>
      <c r="AU100" s="954"/>
      <c r="AV100" s="954"/>
      <c r="AW100" s="954"/>
      <c r="AX100" s="954"/>
    </row>
    <row r="101" spans="1:50">
      <c r="A101" s="41" t="s">
        <v>189</v>
      </c>
      <c r="B101" s="74">
        <v>7132.8035292218901</v>
      </c>
      <c r="C101" s="405"/>
      <c r="D101" s="74">
        <v>21588.421719934195</v>
      </c>
      <c r="E101" s="237">
        <v>17401.282761642888</v>
      </c>
      <c r="F101" s="75">
        <v>4187.1389582913052</v>
      </c>
      <c r="G101" s="92">
        <v>1.03866554917124E-2</v>
      </c>
      <c r="H101" s="302">
        <v>3.0266390531422998</v>
      </c>
      <c r="I101" s="406">
        <v>30.912500000000001</v>
      </c>
      <c r="J101" s="406">
        <v>25.884135031032098</v>
      </c>
      <c r="K101" s="232"/>
      <c r="L101" s="304">
        <v>1.19775977361672E-2</v>
      </c>
      <c r="P101" s="41" t="s">
        <v>114</v>
      </c>
      <c r="Q101" s="60">
        <v>4.1979631776990924</v>
      </c>
      <c r="R101" s="955">
        <v>40253</v>
      </c>
      <c r="S101" s="75">
        <v>10</v>
      </c>
      <c r="T101" s="60">
        <v>2.705455314779194</v>
      </c>
      <c r="U101" s="955">
        <v>40389</v>
      </c>
      <c r="V101" s="75">
        <v>12</v>
      </c>
      <c r="W101" s="57">
        <v>24.999830894373101</v>
      </c>
      <c r="X101" s="955">
        <v>40268</v>
      </c>
      <c r="Y101" s="75">
        <v>18</v>
      </c>
      <c r="Z101" s="57">
        <v>8.9387887450137296</v>
      </c>
      <c r="AA101" s="955">
        <v>40533</v>
      </c>
      <c r="AB101" s="75">
        <v>2</v>
      </c>
      <c r="AC101" s="92">
        <v>1.16851463056089E-2</v>
      </c>
      <c r="AD101" s="955">
        <v>40379</v>
      </c>
      <c r="AE101" s="75">
        <v>15</v>
      </c>
      <c r="AF101" s="92">
        <v>7.00484487156822E-3</v>
      </c>
      <c r="AG101" s="955">
        <v>40532</v>
      </c>
      <c r="AH101" s="75">
        <v>12</v>
      </c>
      <c r="AI101" s="57">
        <v>100</v>
      </c>
      <c r="AJ101" s="955">
        <v>40503</v>
      </c>
      <c r="AK101" s="75">
        <v>9</v>
      </c>
      <c r="AL101" s="57">
        <v>55.166755336925398</v>
      </c>
      <c r="AM101" s="955">
        <v>40298</v>
      </c>
      <c r="AN101" s="249">
        <v>4</v>
      </c>
      <c r="AO101" s="88" t="s">
        <v>113</v>
      </c>
      <c r="AQ101" s="954"/>
      <c r="AR101" s="954"/>
      <c r="AS101" s="954"/>
      <c r="AT101" s="954"/>
      <c r="AU101" s="954"/>
      <c r="AV101" s="954"/>
      <c r="AW101" s="954"/>
      <c r="AX101" s="954"/>
    </row>
    <row r="102" spans="1:50">
      <c r="A102" s="41" t="s">
        <v>192</v>
      </c>
      <c r="B102" s="74">
        <v>6983.3064262051403</v>
      </c>
      <c r="C102" s="405"/>
      <c r="D102" s="74">
        <v>20677.857598542389</v>
      </c>
      <c r="E102" s="237">
        <v>17591.919989444443</v>
      </c>
      <c r="F102" s="75">
        <v>3085.9376090979445</v>
      </c>
      <c r="G102" s="92">
        <v>9.9641719072140408E-3</v>
      </c>
      <c r="H102" s="302">
        <v>2.9610411367526264</v>
      </c>
      <c r="I102" s="406">
        <v>31.475000000000001</v>
      </c>
      <c r="J102" s="406">
        <v>25.968212861271901</v>
      </c>
      <c r="K102" s="232"/>
      <c r="L102" s="304">
        <v>1.15165366449661E-2</v>
      </c>
      <c r="P102" s="41" t="s">
        <v>119</v>
      </c>
      <c r="Q102" s="60">
        <v>4.6846519310443204</v>
      </c>
      <c r="R102" s="955">
        <v>40456</v>
      </c>
      <c r="S102" s="75">
        <v>1</v>
      </c>
      <c r="T102" s="60">
        <v>2.8652878472614263</v>
      </c>
      <c r="U102" s="955">
        <v>40268</v>
      </c>
      <c r="V102" s="75">
        <v>18</v>
      </c>
      <c r="W102" s="57">
        <v>24.999830871415298</v>
      </c>
      <c r="X102" s="955">
        <v>40268</v>
      </c>
      <c r="Y102" s="75">
        <v>18</v>
      </c>
      <c r="Z102" s="57">
        <v>8.9387887576149794</v>
      </c>
      <c r="AA102" s="955">
        <v>40533</v>
      </c>
      <c r="AB102" s="75">
        <v>2</v>
      </c>
      <c r="AC102" s="92">
        <v>1.1688552434254901E-2</v>
      </c>
      <c r="AD102" s="955">
        <v>40379</v>
      </c>
      <c r="AE102" s="75">
        <v>15</v>
      </c>
      <c r="AF102" s="92">
        <v>7.0048448777472001E-3</v>
      </c>
      <c r="AG102" s="955">
        <v>40532</v>
      </c>
      <c r="AH102" s="75">
        <v>12</v>
      </c>
      <c r="AI102" s="57">
        <v>100</v>
      </c>
      <c r="AJ102" s="955">
        <v>40503</v>
      </c>
      <c r="AK102" s="75">
        <v>9</v>
      </c>
      <c r="AL102" s="57">
        <v>55.288401936396198</v>
      </c>
      <c r="AM102" s="955">
        <v>40302</v>
      </c>
      <c r="AN102" s="249">
        <v>3</v>
      </c>
      <c r="AO102" s="88" t="s">
        <v>119</v>
      </c>
      <c r="AQ102" s="954"/>
      <c r="AR102" s="954"/>
      <c r="AS102" s="954"/>
      <c r="AT102" s="954"/>
      <c r="AU102" s="954"/>
      <c r="AV102" s="954"/>
      <c r="AW102" s="954"/>
      <c r="AX102" s="954"/>
    </row>
    <row r="103" spans="1:50">
      <c r="A103" s="41" t="s">
        <v>77</v>
      </c>
      <c r="B103" s="74">
        <v>8572.0437909028096</v>
      </c>
      <c r="C103" s="405"/>
      <c r="D103" s="74">
        <v>26132.989710372447</v>
      </c>
      <c r="E103" s="237">
        <v>22480.655498002667</v>
      </c>
      <c r="F103" s="75">
        <v>3652.3342123697776</v>
      </c>
      <c r="G103" s="92">
        <v>9.8097242800474303E-3</v>
      </c>
      <c r="H103" s="302">
        <v>3.0486299822810534</v>
      </c>
      <c r="I103" s="406">
        <v>32.012500000000003</v>
      </c>
      <c r="J103" s="406">
        <v>26.050576843794399</v>
      </c>
      <c r="K103" s="232"/>
      <c r="L103" s="304">
        <v>1.20746990284587E-2</v>
      </c>
      <c r="P103" s="41" t="s">
        <v>123</v>
      </c>
      <c r="Q103" s="60">
        <v>3.9376595698056289</v>
      </c>
      <c r="R103" s="955">
        <v>40298</v>
      </c>
      <c r="S103" s="75">
        <v>15</v>
      </c>
      <c r="T103" s="60">
        <v>2.5316490013574851</v>
      </c>
      <c r="U103" s="955">
        <v>40389</v>
      </c>
      <c r="V103" s="75">
        <v>12</v>
      </c>
      <c r="W103" s="57">
        <v>15.0004707508725</v>
      </c>
      <c r="X103" s="955">
        <v>40284</v>
      </c>
      <c r="Y103" s="75">
        <v>1</v>
      </c>
      <c r="Z103" s="57">
        <v>8.8349624790173493</v>
      </c>
      <c r="AA103" s="955">
        <v>40533</v>
      </c>
      <c r="AB103" s="75">
        <v>1</v>
      </c>
      <c r="AC103" s="92">
        <v>7.0236460791433201E-3</v>
      </c>
      <c r="AD103" s="955">
        <v>40379</v>
      </c>
      <c r="AE103" s="75">
        <v>15</v>
      </c>
      <c r="AF103" s="92">
        <v>6.5213077895968198E-3</v>
      </c>
      <c r="AG103" s="955">
        <v>40492</v>
      </c>
      <c r="AH103" s="75">
        <v>9</v>
      </c>
      <c r="AI103" s="57">
        <v>93.813650045545899</v>
      </c>
      <c r="AJ103" s="955">
        <v>40532</v>
      </c>
      <c r="AK103" s="75">
        <v>11</v>
      </c>
      <c r="AL103" s="57">
        <v>61.726624078887603</v>
      </c>
      <c r="AM103" s="955">
        <v>40509</v>
      </c>
      <c r="AN103" s="249">
        <v>24</v>
      </c>
      <c r="AO103" s="88" t="s">
        <v>123</v>
      </c>
      <c r="AQ103" s="954"/>
      <c r="AR103" s="954"/>
      <c r="AS103" s="954"/>
      <c r="AT103" s="954"/>
      <c r="AU103" s="954"/>
      <c r="AV103" s="954"/>
      <c r="AW103" s="954"/>
      <c r="AX103" s="954"/>
    </row>
    <row r="104" spans="1:50">
      <c r="A104" s="41" t="s">
        <v>196</v>
      </c>
      <c r="B104" s="74">
        <v>8732.6962593781409</v>
      </c>
      <c r="C104" s="405"/>
      <c r="D104" s="74">
        <v>26664.624836401166</v>
      </c>
      <c r="E104" s="237">
        <v>22557.34081360303</v>
      </c>
      <c r="F104" s="75">
        <v>4107.2840227981114</v>
      </c>
      <c r="G104" s="92">
        <v>9.9221531005614406E-3</v>
      </c>
      <c r="H104" s="302">
        <v>3.0534240564895092</v>
      </c>
      <c r="I104" s="406">
        <v>32.200000000000003</v>
      </c>
      <c r="J104" s="406">
        <v>26.0819452359477</v>
      </c>
      <c r="K104" s="232"/>
      <c r="L104" s="304">
        <v>1.34786607926151E-2</v>
      </c>
      <c r="P104" s="41" t="s">
        <v>125</v>
      </c>
      <c r="Q104" s="60">
        <v>4.0423817269763118</v>
      </c>
      <c r="R104" s="955">
        <v>40298</v>
      </c>
      <c r="S104" s="75">
        <v>15</v>
      </c>
      <c r="T104" s="60">
        <v>2.6133718260519858</v>
      </c>
      <c r="U104" s="955">
        <v>40389</v>
      </c>
      <c r="V104" s="75">
        <v>12</v>
      </c>
      <c r="W104" s="57">
        <v>20.000417961265299</v>
      </c>
      <c r="X104" s="955">
        <v>40284</v>
      </c>
      <c r="Y104" s="75">
        <v>20</v>
      </c>
      <c r="Z104" s="57">
        <v>8.8977807339525494</v>
      </c>
      <c r="AA104" s="955">
        <v>40533</v>
      </c>
      <c r="AB104" s="75">
        <v>1</v>
      </c>
      <c r="AC104" s="92">
        <v>9.1109753746587904E-3</v>
      </c>
      <c r="AD104" s="955">
        <v>40379</v>
      </c>
      <c r="AE104" s="75">
        <v>15</v>
      </c>
      <c r="AF104" s="92">
        <v>6.9846914921732599E-3</v>
      </c>
      <c r="AG104" s="955">
        <v>40532</v>
      </c>
      <c r="AH104" s="75">
        <v>12</v>
      </c>
      <c r="AI104" s="57">
        <v>100</v>
      </c>
      <c r="AJ104" s="955">
        <v>40527</v>
      </c>
      <c r="AK104" s="75">
        <v>22</v>
      </c>
      <c r="AL104" s="57">
        <v>59.179837957736702</v>
      </c>
      <c r="AM104" s="955">
        <v>40298</v>
      </c>
      <c r="AN104" s="249">
        <v>4</v>
      </c>
      <c r="AO104" s="88" t="s">
        <v>125</v>
      </c>
      <c r="AQ104" s="954"/>
      <c r="AR104" s="954"/>
      <c r="AS104" s="954"/>
      <c r="AT104" s="954"/>
      <c r="AU104" s="954"/>
      <c r="AV104" s="954"/>
      <c r="AW104" s="954"/>
      <c r="AX104" s="954"/>
    </row>
    <row r="105" spans="1:50">
      <c r="A105" s="41" t="s">
        <v>199</v>
      </c>
      <c r="B105" s="74">
        <v>5718.3243162683102</v>
      </c>
      <c r="C105" s="405"/>
      <c r="D105" s="74">
        <v>16344.613397622583</v>
      </c>
      <c r="E105" s="237">
        <v>13061.484138250862</v>
      </c>
      <c r="F105" s="75">
        <v>3283.1292593717221</v>
      </c>
      <c r="G105" s="92">
        <v>1.06330940190674E-2</v>
      </c>
      <c r="H105" s="302">
        <v>2.8582872347976278</v>
      </c>
      <c r="I105" s="406">
        <v>31.887499999999999</v>
      </c>
      <c r="J105" s="406">
        <v>26.038278826461799</v>
      </c>
      <c r="K105" s="232"/>
      <c r="L105" s="304">
        <v>1.44852092196681E-2</v>
      </c>
      <c r="P105" s="41" t="s">
        <v>128</v>
      </c>
      <c r="Q105" s="60">
        <v>4.7040196116884543</v>
      </c>
      <c r="R105" s="955">
        <v>40253</v>
      </c>
      <c r="S105" s="75">
        <v>10</v>
      </c>
      <c r="T105" s="60">
        <v>2.9396032426642393</v>
      </c>
      <c r="U105" s="955">
        <v>40389</v>
      </c>
      <c r="V105" s="75">
        <v>12</v>
      </c>
      <c r="W105" s="57">
        <v>34.999486671695301</v>
      </c>
      <c r="X105" s="955">
        <v>40248</v>
      </c>
      <c r="Y105" s="75">
        <v>12</v>
      </c>
      <c r="Z105" s="57">
        <v>9.0147035924762093</v>
      </c>
      <c r="AA105" s="955">
        <v>40533</v>
      </c>
      <c r="AB105" s="75">
        <v>2</v>
      </c>
      <c r="AC105" s="92">
        <v>1.84858925396621E-2</v>
      </c>
      <c r="AD105" s="955">
        <v>40379</v>
      </c>
      <c r="AE105" s="75">
        <v>15</v>
      </c>
      <c r="AF105" s="92">
        <v>7.0421306205148398E-3</v>
      </c>
      <c r="AG105" s="955">
        <v>40532</v>
      </c>
      <c r="AH105" s="75">
        <v>12</v>
      </c>
      <c r="AI105" s="57">
        <v>100</v>
      </c>
      <c r="AJ105" s="955">
        <v>40494</v>
      </c>
      <c r="AK105" s="75">
        <v>19</v>
      </c>
      <c r="AL105" s="57">
        <v>47.8518048718039</v>
      </c>
      <c r="AM105" s="955">
        <v>40456</v>
      </c>
      <c r="AN105" s="249">
        <v>2</v>
      </c>
      <c r="AO105" s="88" t="s">
        <v>128</v>
      </c>
      <c r="AQ105" s="954"/>
      <c r="AR105" s="954"/>
      <c r="AS105" s="954"/>
      <c r="AT105" s="954"/>
      <c r="AU105" s="954"/>
      <c r="AV105" s="954"/>
      <c r="AW105" s="954"/>
      <c r="AX105" s="954"/>
    </row>
    <row r="106" spans="1:50">
      <c r="A106" s="41" t="s">
        <v>202</v>
      </c>
      <c r="B106" s="74">
        <v>5880.5827929739098</v>
      </c>
      <c r="C106" s="405"/>
      <c r="D106" s="74">
        <v>17193.40490924161</v>
      </c>
      <c r="E106" s="237">
        <v>12869.591782238473</v>
      </c>
      <c r="F106" s="75">
        <v>4323.813127003139</v>
      </c>
      <c r="G106" s="92">
        <v>1.11736256641082E-2</v>
      </c>
      <c r="H106" s="302">
        <v>2.9237586672164877</v>
      </c>
      <c r="I106" s="406">
        <v>31.324999999999999</v>
      </c>
      <c r="J106" s="406">
        <v>25.954097759252701</v>
      </c>
      <c r="K106" s="232"/>
      <c r="L106" s="304">
        <v>1.5264654778820001E-2</v>
      </c>
      <c r="P106" s="41" t="s">
        <v>130</v>
      </c>
      <c r="Q106" s="60">
        <v>3.9250063327252209</v>
      </c>
      <c r="R106" s="955">
        <v>40253</v>
      </c>
      <c r="S106" s="75">
        <v>10</v>
      </c>
      <c r="T106" s="60">
        <v>2.531957178864193</v>
      </c>
      <c r="U106" s="955">
        <v>40389</v>
      </c>
      <c r="V106" s="75">
        <v>12</v>
      </c>
      <c r="W106" s="57">
        <v>25.0002639868767</v>
      </c>
      <c r="X106" s="955">
        <v>40267</v>
      </c>
      <c r="Y106" s="75">
        <v>17</v>
      </c>
      <c r="Z106" s="57">
        <v>8.9381035803813695</v>
      </c>
      <c r="AA106" s="955">
        <v>40533</v>
      </c>
      <c r="AB106" s="75">
        <v>2</v>
      </c>
      <c r="AC106" s="92">
        <v>6.7755336093230497E-3</v>
      </c>
      <c r="AD106" s="955">
        <v>40248</v>
      </c>
      <c r="AE106" s="75">
        <v>1</v>
      </c>
      <c r="AF106" s="92">
        <v>6.7347943345457901E-3</v>
      </c>
      <c r="AG106" s="955">
        <v>40469</v>
      </c>
      <c r="AH106" s="75">
        <v>12</v>
      </c>
      <c r="AI106" s="57">
        <v>96.160215780781897</v>
      </c>
      <c r="AJ106" s="955">
        <v>40532</v>
      </c>
      <c r="AK106" s="75">
        <v>11</v>
      </c>
      <c r="AL106" s="57">
        <v>34.0277180193861</v>
      </c>
      <c r="AM106" s="955">
        <v>40286</v>
      </c>
      <c r="AN106" s="249">
        <v>18</v>
      </c>
      <c r="AO106" s="88" t="s">
        <v>130</v>
      </c>
      <c r="AQ106" s="954"/>
      <c r="AR106" s="954"/>
      <c r="AS106" s="954"/>
      <c r="AT106" s="954"/>
      <c r="AU106" s="954"/>
      <c r="AV106" s="954"/>
      <c r="AW106" s="954"/>
      <c r="AX106" s="954"/>
    </row>
    <row r="107" spans="1:50">
      <c r="A107" s="41" t="s">
        <v>204</v>
      </c>
      <c r="B107" s="74">
        <v>5555.1112478486102</v>
      </c>
      <c r="C107" s="405"/>
      <c r="D107" s="74">
        <v>16877.621693654026</v>
      </c>
      <c r="E107" s="237">
        <v>12169.853891274362</v>
      </c>
      <c r="F107" s="75">
        <v>4707.7678023796661</v>
      </c>
      <c r="G107" s="92">
        <v>1.1312306222793399E-2</v>
      </c>
      <c r="H107" s="302">
        <v>3.0382148872698833</v>
      </c>
      <c r="I107" s="406">
        <v>29.35</v>
      </c>
      <c r="J107" s="406">
        <v>25.654486782131599</v>
      </c>
      <c r="K107" s="232"/>
      <c r="L107" s="304">
        <v>1.4907651232985399E-2</v>
      </c>
      <c r="P107" s="41" t="s">
        <v>133</v>
      </c>
      <c r="Q107" s="60">
        <v>3.6958842184098093</v>
      </c>
      <c r="R107" s="955">
        <v>40253</v>
      </c>
      <c r="S107" s="75">
        <v>10</v>
      </c>
      <c r="T107" s="60">
        <v>2.3828084795728874</v>
      </c>
      <c r="U107" s="955">
        <v>40389</v>
      </c>
      <c r="V107" s="75">
        <v>12</v>
      </c>
      <c r="W107" s="57">
        <v>15.000543280768101</v>
      </c>
      <c r="X107" s="955">
        <v>40262</v>
      </c>
      <c r="Y107" s="75">
        <v>8</v>
      </c>
      <c r="Z107" s="57">
        <v>8.8326749980271995</v>
      </c>
      <c r="AA107" s="955">
        <v>40533</v>
      </c>
      <c r="AB107" s="75">
        <v>1</v>
      </c>
      <c r="AC107" s="92">
        <v>6.7755336091377396E-3</v>
      </c>
      <c r="AD107" s="955">
        <v>40248</v>
      </c>
      <c r="AE107" s="75">
        <v>1</v>
      </c>
      <c r="AF107" s="92">
        <v>3.8185689722755401E-3</v>
      </c>
      <c r="AG107" s="955">
        <v>40469</v>
      </c>
      <c r="AH107" s="75">
        <v>9</v>
      </c>
      <c r="AI107" s="57">
        <v>55.1794250617126</v>
      </c>
      <c r="AJ107" s="955">
        <v>40532</v>
      </c>
      <c r="AK107" s="75">
        <v>11</v>
      </c>
      <c r="AL107" s="57">
        <v>36.0017477464257</v>
      </c>
      <c r="AM107" s="955">
        <v>40449</v>
      </c>
      <c r="AN107" s="249">
        <v>16</v>
      </c>
      <c r="AO107" s="88" t="s">
        <v>133</v>
      </c>
      <c r="AQ107" s="954"/>
      <c r="AR107" s="954"/>
      <c r="AS107" s="954"/>
      <c r="AT107" s="954"/>
      <c r="AU107" s="954"/>
      <c r="AV107" s="954"/>
      <c r="AW107" s="954"/>
      <c r="AX107" s="954"/>
    </row>
    <row r="108" spans="1:50">
      <c r="A108" s="41" t="s">
        <v>205</v>
      </c>
      <c r="B108" s="74">
        <v>5259.2136553330702</v>
      </c>
      <c r="C108" s="405"/>
      <c r="D108" s="74">
        <v>16536.493309932499</v>
      </c>
      <c r="E108" s="237">
        <v>11555.636262197695</v>
      </c>
      <c r="F108" s="75">
        <v>4980.8570477348057</v>
      </c>
      <c r="G108" s="92">
        <v>1.13482241525341E-2</v>
      </c>
      <c r="H108" s="302">
        <v>3.1442900771227995</v>
      </c>
      <c r="I108" s="406">
        <v>27.612500000000001</v>
      </c>
      <c r="J108" s="406">
        <v>25.3924186859809</v>
      </c>
      <c r="K108" s="232"/>
      <c r="L108" s="304">
        <v>1.5924809238629802E-2</v>
      </c>
      <c r="P108" s="42" t="s">
        <v>136</v>
      </c>
      <c r="Q108" s="65">
        <v>4.1660966084146009</v>
      </c>
      <c r="R108" s="957">
        <v>40253</v>
      </c>
      <c r="S108" s="84">
        <v>10</v>
      </c>
      <c r="T108" s="65">
        <v>2.6599534760342136</v>
      </c>
      <c r="U108" s="957">
        <v>40389</v>
      </c>
      <c r="V108" s="84">
        <v>12</v>
      </c>
      <c r="W108" s="62">
        <v>35.000001030649699</v>
      </c>
      <c r="X108" s="957">
        <v>40368</v>
      </c>
      <c r="Y108" s="84">
        <v>22</v>
      </c>
      <c r="Z108" s="62">
        <v>9.0131631395212395</v>
      </c>
      <c r="AA108" s="957">
        <v>40533</v>
      </c>
      <c r="AB108" s="84">
        <v>2</v>
      </c>
      <c r="AC108" s="97">
        <v>6.7755336093272998E-3</v>
      </c>
      <c r="AD108" s="957">
        <v>40543</v>
      </c>
      <c r="AE108" s="84">
        <v>7</v>
      </c>
      <c r="AF108" s="97">
        <v>6.7755336093234001E-3</v>
      </c>
      <c r="AG108" s="957">
        <v>40269</v>
      </c>
      <c r="AH108" s="84">
        <v>2</v>
      </c>
      <c r="AI108" s="62">
        <v>96.2348302995685</v>
      </c>
      <c r="AJ108" s="957">
        <v>40532</v>
      </c>
      <c r="AK108" s="84">
        <v>11</v>
      </c>
      <c r="AL108" s="62">
        <v>19.226982775192901</v>
      </c>
      <c r="AM108" s="957">
        <v>40286</v>
      </c>
      <c r="AN108" s="116">
        <v>17</v>
      </c>
      <c r="AO108" s="592" t="s">
        <v>136</v>
      </c>
      <c r="AQ108" s="954"/>
      <c r="AR108" s="954"/>
      <c r="AS108" s="954"/>
      <c r="AT108" s="954"/>
      <c r="AU108" s="954"/>
      <c r="AV108" s="954"/>
      <c r="AW108" s="954"/>
      <c r="AX108" s="954"/>
    </row>
    <row r="109" spans="1:50">
      <c r="A109" s="41" t="s">
        <v>206</v>
      </c>
      <c r="B109" s="74">
        <v>4325.7082941734998</v>
      </c>
      <c r="C109" s="405"/>
      <c r="D109" s="74">
        <v>13445.414920216805</v>
      </c>
      <c r="E109" s="237">
        <v>9062.7383492082226</v>
      </c>
      <c r="F109" s="75">
        <v>4382.6765710085829</v>
      </c>
      <c r="G109" s="92">
        <v>1.1561251372899499E-2</v>
      </c>
      <c r="H109" s="302">
        <v>3.1082574241834724</v>
      </c>
      <c r="I109" s="406">
        <v>27.2</v>
      </c>
      <c r="J109" s="406">
        <v>25.331965442889601</v>
      </c>
      <c r="K109" s="232"/>
      <c r="L109" s="304">
        <v>1.6791829982282399E-2</v>
      </c>
      <c r="P109" s="314" t="s">
        <v>337</v>
      </c>
    </row>
    <row r="110" spans="1:50">
      <c r="A110" s="41" t="s">
        <v>207</v>
      </c>
      <c r="B110" s="74">
        <v>4278.8800992413499</v>
      </c>
      <c r="C110" s="405"/>
      <c r="D110" s="74">
        <v>13386.501419143222</v>
      </c>
      <c r="E110" s="237">
        <v>8952.5421976197504</v>
      </c>
      <c r="F110" s="75">
        <v>4433.9592215234725</v>
      </c>
      <c r="G110" s="92">
        <v>1.16000401257577E-2</v>
      </c>
      <c r="H110" s="302">
        <v>3.1285058493498483</v>
      </c>
      <c r="I110" s="406">
        <v>26.887499999999999</v>
      </c>
      <c r="J110" s="406">
        <v>25.2853408319863</v>
      </c>
      <c r="K110" s="232"/>
      <c r="L110" s="304">
        <v>1.67521726021846E-2</v>
      </c>
    </row>
    <row r="111" spans="1:50">
      <c r="A111" s="41" t="s">
        <v>208</v>
      </c>
      <c r="B111" s="74">
        <v>4172.5901079710702</v>
      </c>
      <c r="C111" s="405"/>
      <c r="D111" s="74">
        <v>13190.56632825439</v>
      </c>
      <c r="E111" s="237">
        <v>8753.4730158842212</v>
      </c>
      <c r="F111" s="75">
        <v>4437.0933123701943</v>
      </c>
      <c r="G111" s="92">
        <v>1.16112295480341E-2</v>
      </c>
      <c r="H111" s="302">
        <v>3.1612418154987019</v>
      </c>
      <c r="I111" s="406">
        <v>26.324999999999999</v>
      </c>
      <c r="J111" s="406">
        <v>25.200324356821</v>
      </c>
      <c r="K111" s="232"/>
      <c r="L111" s="304">
        <v>1.6764128894154299E-2</v>
      </c>
    </row>
    <row r="112" spans="1:50">
      <c r="A112" s="42" t="s">
        <v>209</v>
      </c>
      <c r="B112" s="82">
        <v>4151.9737134714896</v>
      </c>
      <c r="C112" s="407"/>
      <c r="D112" s="82">
        <v>13196.202046883416</v>
      </c>
      <c r="E112" s="84">
        <v>8673.9655302936662</v>
      </c>
      <c r="F112" s="84">
        <v>4522.2365165897218</v>
      </c>
      <c r="G112" s="97">
        <v>1.1664013823919199E-2</v>
      </c>
      <c r="H112" s="315">
        <v>3.1782961448110889</v>
      </c>
      <c r="I112" s="408">
        <v>26.1</v>
      </c>
      <c r="J112" s="408">
        <v>25.166452783230699</v>
      </c>
      <c r="K112" s="233"/>
      <c r="L112" s="424">
        <v>1.7058528110091498E-2</v>
      </c>
    </row>
    <row r="115" spans="1:12">
      <c r="A115" s="38"/>
      <c r="B115" s="38" t="s">
        <v>210</v>
      </c>
      <c r="C115" s="39"/>
      <c r="D115" s="39"/>
      <c r="E115" s="39"/>
      <c r="F115" s="39"/>
      <c r="G115" s="39"/>
      <c r="H115" s="39"/>
      <c r="I115" s="39"/>
      <c r="J115" s="39"/>
      <c r="K115" s="39"/>
      <c r="L115" s="40"/>
    </row>
    <row r="116" spans="1:12">
      <c r="A116" s="41"/>
      <c r="B116" s="42"/>
      <c r="C116" s="43"/>
      <c r="D116" s="43"/>
      <c r="E116" s="43"/>
      <c r="F116" s="43"/>
      <c r="G116" s="43"/>
      <c r="H116" s="43"/>
      <c r="I116" s="43"/>
      <c r="J116" s="43"/>
      <c r="K116" s="43"/>
      <c r="L116" s="44"/>
    </row>
    <row r="117" spans="1:12">
      <c r="A117" s="41"/>
      <c r="B117" s="1079" t="s">
        <v>141</v>
      </c>
      <c r="C117" s="1080"/>
      <c r="D117" s="1080"/>
      <c r="E117" s="1081"/>
      <c r="F117" s="41" t="s">
        <v>142</v>
      </c>
      <c r="G117" s="119"/>
      <c r="I117" s="48" t="s">
        <v>292</v>
      </c>
      <c r="J117" s="87"/>
      <c r="K117" s="38"/>
      <c r="L117" s="40"/>
    </row>
    <row r="118" spans="1:12">
      <c r="A118" s="41" t="s">
        <v>211</v>
      </c>
      <c r="B118" s="48" t="s">
        <v>4</v>
      </c>
      <c r="C118" s="222" t="s">
        <v>5</v>
      </c>
      <c r="D118" s="46" t="s">
        <v>82</v>
      </c>
      <c r="E118" s="46" t="s">
        <v>83</v>
      </c>
      <c r="F118" s="48" t="s">
        <v>4</v>
      </c>
      <c r="G118" s="222" t="s">
        <v>6</v>
      </c>
      <c r="H118" s="46" t="s">
        <v>7</v>
      </c>
      <c r="I118" s="48" t="s">
        <v>303</v>
      </c>
      <c r="J118" s="88" t="s">
        <v>148</v>
      </c>
      <c r="K118" s="234" t="s">
        <v>149</v>
      </c>
      <c r="L118" s="90" t="s">
        <v>150</v>
      </c>
    </row>
    <row r="119" spans="1:12">
      <c r="A119" s="42"/>
      <c r="B119" s="49" t="s">
        <v>154</v>
      </c>
      <c r="C119" s="50" t="s">
        <v>154</v>
      </c>
      <c r="D119" s="50" t="s">
        <v>154</v>
      </c>
      <c r="E119" s="50" t="s">
        <v>154</v>
      </c>
      <c r="F119" s="49" t="s">
        <v>154</v>
      </c>
      <c r="G119" s="50" t="s">
        <v>154</v>
      </c>
      <c r="H119" s="50" t="s">
        <v>154</v>
      </c>
      <c r="I119" s="49" t="s">
        <v>155</v>
      </c>
      <c r="J119" s="91"/>
      <c r="K119" s="49" t="s">
        <v>11</v>
      </c>
      <c r="L119" s="51" t="s">
        <v>11</v>
      </c>
    </row>
    <row r="120" spans="1:12">
      <c r="A120" s="99" t="s">
        <v>212</v>
      </c>
      <c r="B120" s="74">
        <v>4028.8241817073631</v>
      </c>
      <c r="C120" s="237">
        <v>3509.89685160519</v>
      </c>
      <c r="D120" s="400"/>
      <c r="E120" s="425">
        <v>518.92733010217285</v>
      </c>
      <c r="F120" s="237">
        <v>13655.265919917343</v>
      </c>
      <c r="G120" s="237">
        <v>9883.625888884264</v>
      </c>
      <c r="H120" s="425">
        <v>3771.6400310330823</v>
      </c>
      <c r="I120" s="426">
        <v>1.0984301649756585E-2</v>
      </c>
      <c r="J120" s="302">
        <v>3.8497467035744664</v>
      </c>
      <c r="K120" s="427">
        <v>16.814583333333328</v>
      </c>
      <c r="L120" s="428">
        <v>24.981778291731384</v>
      </c>
    </row>
    <row r="121" spans="1:12">
      <c r="A121" s="100" t="s">
        <v>213</v>
      </c>
      <c r="B121" s="82">
        <v>5228.7799778248173</v>
      </c>
      <c r="C121" s="429">
        <v>4663.2403216467364</v>
      </c>
      <c r="D121" s="407"/>
      <c r="E121" s="430">
        <v>565.53965617808058</v>
      </c>
      <c r="F121" s="429">
        <v>13733.074947534429</v>
      </c>
      <c r="G121" s="429">
        <v>9952.5712747156595</v>
      </c>
      <c r="H121" s="430">
        <v>3780.5036728187692</v>
      </c>
      <c r="I121" s="431">
        <v>1.1459433329871279E-2</v>
      </c>
      <c r="J121" s="315">
        <v>2.9431302351671818</v>
      </c>
      <c r="K121" s="432">
        <v>29.516666666666666</v>
      </c>
      <c r="L121" s="433">
        <v>24.982801663180325</v>
      </c>
    </row>
    <row r="124" spans="1:12">
      <c r="A124" s="38"/>
      <c r="B124" s="38" t="s">
        <v>214</v>
      </c>
      <c r="C124" s="39"/>
      <c r="D124" s="39"/>
      <c r="E124" s="39"/>
      <c r="F124" s="39"/>
      <c r="G124" s="39"/>
      <c r="H124" s="39"/>
      <c r="I124" s="39"/>
      <c r="J124" s="39"/>
      <c r="K124" s="39"/>
      <c r="L124" s="40"/>
    </row>
    <row r="125" spans="1:12">
      <c r="A125" s="41"/>
      <c r="B125" s="42"/>
      <c r="C125" s="43"/>
      <c r="D125" s="43"/>
      <c r="E125" s="43"/>
      <c r="F125" s="43"/>
      <c r="G125" s="43"/>
      <c r="H125" s="43"/>
      <c r="I125" s="43"/>
      <c r="J125" s="43"/>
      <c r="K125" s="43"/>
      <c r="L125" s="44"/>
    </row>
    <row r="126" spans="1:12">
      <c r="A126" s="41"/>
      <c r="B126" s="1079" t="s">
        <v>141</v>
      </c>
      <c r="C126" s="1080"/>
      <c r="D126" s="1080"/>
      <c r="E126" s="1081"/>
      <c r="F126" s="41" t="s">
        <v>142</v>
      </c>
      <c r="G126" s="119"/>
      <c r="I126" s="48" t="s">
        <v>292</v>
      </c>
      <c r="J126" s="87"/>
      <c r="K126" s="38"/>
      <c r="L126" s="40"/>
    </row>
    <row r="127" spans="1:12">
      <c r="A127" s="41" t="s">
        <v>211</v>
      </c>
      <c r="B127" s="48" t="s">
        <v>4</v>
      </c>
      <c r="C127" s="222" t="s">
        <v>5</v>
      </c>
      <c r="D127" s="46" t="s">
        <v>82</v>
      </c>
      <c r="E127" s="46" t="s">
        <v>83</v>
      </c>
      <c r="F127" s="48" t="s">
        <v>4</v>
      </c>
      <c r="G127" s="222" t="s">
        <v>6</v>
      </c>
      <c r="H127" s="46" t="s">
        <v>7</v>
      </c>
      <c r="I127" s="48" t="s">
        <v>303</v>
      </c>
      <c r="J127" s="88" t="s">
        <v>148</v>
      </c>
      <c r="K127" s="234" t="s">
        <v>149</v>
      </c>
      <c r="L127" s="90" t="s">
        <v>150</v>
      </c>
    </row>
    <row r="128" spans="1:12">
      <c r="A128" s="42"/>
      <c r="B128" s="49" t="s">
        <v>154</v>
      </c>
      <c r="C128" s="50" t="s">
        <v>154</v>
      </c>
      <c r="D128" s="50" t="s">
        <v>154</v>
      </c>
      <c r="E128" s="50" t="s">
        <v>154</v>
      </c>
      <c r="F128" s="49" t="s">
        <v>154</v>
      </c>
      <c r="G128" s="50" t="s">
        <v>154</v>
      </c>
      <c r="H128" s="50" t="s">
        <v>154</v>
      </c>
      <c r="I128" s="49" t="s">
        <v>155</v>
      </c>
      <c r="J128" s="91"/>
      <c r="K128" s="49" t="s">
        <v>11</v>
      </c>
      <c r="L128" s="51" t="s">
        <v>11</v>
      </c>
    </row>
    <row r="129" spans="1:12">
      <c r="A129" s="99" t="s">
        <v>212</v>
      </c>
      <c r="B129" s="74">
        <v>3101.437208339988</v>
      </c>
      <c r="C129" s="237">
        <v>2689.039878068229</v>
      </c>
      <c r="D129" s="400"/>
      <c r="E129" s="425">
        <v>412.39733027175924</v>
      </c>
      <c r="F129" s="237">
        <v>9775.2401048995252</v>
      </c>
      <c r="G129" s="237">
        <v>9775.2401048995252</v>
      </c>
      <c r="H129" s="425">
        <v>5.7129741266921631E-13</v>
      </c>
      <c r="I129" s="426">
        <v>6.7531335321618334E-3</v>
      </c>
      <c r="J129" s="302">
        <v>3.4413997539907051</v>
      </c>
      <c r="K129" s="427">
        <v>16.814583333333328</v>
      </c>
      <c r="L129" s="428">
        <v>25.000000734615227</v>
      </c>
    </row>
    <row r="130" spans="1:12">
      <c r="A130" s="100" t="s">
        <v>213</v>
      </c>
      <c r="B130" s="82">
        <v>4028.6999198229551</v>
      </c>
      <c r="C130" s="429">
        <v>3578.6201505120316</v>
      </c>
      <c r="D130" s="407"/>
      <c r="E130" s="430">
        <v>450.07976931092344</v>
      </c>
      <c r="F130" s="429">
        <v>9835.1361495596175</v>
      </c>
      <c r="G130" s="429">
        <v>9835.1361495596175</v>
      </c>
      <c r="H130" s="430">
        <v>6.6831018085832858E-13</v>
      </c>
      <c r="I130" s="431">
        <v>6.7531335321627676E-3</v>
      </c>
      <c r="J130" s="315">
        <v>2.7795311738883801</v>
      </c>
      <c r="K130" s="432">
        <v>29.516666666666666</v>
      </c>
      <c r="L130" s="433">
        <v>25.000000805824822</v>
      </c>
    </row>
    <row r="134" spans="1:12">
      <c r="B134" t="s">
        <v>367</v>
      </c>
    </row>
  </sheetData>
  <mergeCells count="2">
    <mergeCell ref="B117:E117"/>
    <mergeCell ref="B126:E126"/>
  </mergeCells>
  <phoneticPr fontId="0" type="noConversion"/>
  <pageMargins left="0.75" right="0.75" top="1" bottom="1" header="0.5" footer="0.5"/>
  <pageSetup scale="10" orientation="landscape" horizontalDpi="4294967292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 enableFormatConditionsCalculation="0">
    <pageSetUpPr fitToPage="1"/>
  </sheetPr>
  <dimension ref="A1:AR130"/>
  <sheetViews>
    <sheetView workbookViewId="0">
      <selection activeCell="G8" sqref="G8"/>
    </sheetView>
  </sheetViews>
  <sheetFormatPr baseColWidth="10" defaultColWidth="8.625" defaultRowHeight="16" x14ac:dyDescent="0"/>
  <cols>
    <col min="35" max="35" width="10.125" bestFit="1" customWidth="1"/>
  </cols>
  <sheetData>
    <row r="1" spans="1:9">
      <c r="A1" t="s">
        <v>327</v>
      </c>
      <c r="G1" t="s">
        <v>370</v>
      </c>
    </row>
    <row r="2" spans="1:9">
      <c r="A2" t="s">
        <v>30</v>
      </c>
      <c r="G2" t="s">
        <v>364</v>
      </c>
      <c r="I2" t="s">
        <v>371</v>
      </c>
    </row>
    <row r="3" spans="1:9">
      <c r="A3" s="70" t="s">
        <v>381</v>
      </c>
    </row>
    <row r="4" spans="1:9">
      <c r="A4" t="s">
        <v>0</v>
      </c>
    </row>
    <row r="6" spans="1:9">
      <c r="A6" t="s">
        <v>21</v>
      </c>
    </row>
    <row r="8" spans="1:9">
      <c r="A8" t="s">
        <v>31</v>
      </c>
    </row>
    <row r="10" spans="1:9">
      <c r="B10" s="46" t="s">
        <v>305</v>
      </c>
      <c r="C10" s="46"/>
      <c r="D10" t="s">
        <v>32</v>
      </c>
    </row>
    <row r="11" spans="1:9">
      <c r="B11" s="46" t="s">
        <v>306</v>
      </c>
      <c r="C11" s="46"/>
      <c r="D11" t="s">
        <v>307</v>
      </c>
    </row>
    <row r="12" spans="1:9">
      <c r="B12" s="46" t="s">
        <v>308</v>
      </c>
      <c r="C12" s="46"/>
      <c r="D12" t="s">
        <v>33</v>
      </c>
    </row>
    <row r="13" spans="1:9">
      <c r="B13" s="46" t="s">
        <v>309</v>
      </c>
      <c r="C13" s="46"/>
      <c r="D13" t="s">
        <v>34</v>
      </c>
    </row>
    <row r="14" spans="1:9">
      <c r="B14" s="46" t="s">
        <v>310</v>
      </c>
      <c r="C14" s="46"/>
      <c r="D14" t="s">
        <v>35</v>
      </c>
    </row>
    <row r="15" spans="1:9">
      <c r="B15" s="46" t="s">
        <v>311</v>
      </c>
      <c r="C15" s="46"/>
      <c r="D15" t="s">
        <v>36</v>
      </c>
    </row>
    <row r="16" spans="1:9">
      <c r="B16" s="46" t="s">
        <v>312</v>
      </c>
      <c r="C16" s="46"/>
      <c r="D16" t="s">
        <v>313</v>
      </c>
    </row>
    <row r="17" spans="1:4">
      <c r="B17" s="46" t="s">
        <v>314</v>
      </c>
      <c r="C17" s="46"/>
      <c r="D17" t="s">
        <v>37</v>
      </c>
    </row>
    <row r="18" spans="1:4">
      <c r="B18" s="46"/>
      <c r="C18" s="46"/>
    </row>
    <row r="19" spans="1:4">
      <c r="A19" t="s">
        <v>38</v>
      </c>
    </row>
    <row r="20" spans="1:4">
      <c r="A20" t="s">
        <v>39</v>
      </c>
    </row>
    <row r="21" spans="1:4">
      <c r="A21" t="s">
        <v>40</v>
      </c>
    </row>
    <row r="22" spans="1:4">
      <c r="A22" t="s">
        <v>41</v>
      </c>
    </row>
    <row r="24" spans="1:4">
      <c r="A24" t="s">
        <v>42</v>
      </c>
    </row>
    <row r="25" spans="1:4">
      <c r="A25" t="s">
        <v>43</v>
      </c>
    </row>
    <row r="27" spans="1:4">
      <c r="A27" t="s">
        <v>44</v>
      </c>
    </row>
    <row r="28" spans="1:4">
      <c r="A28" t="s">
        <v>45</v>
      </c>
    </row>
    <row r="30" spans="1:4">
      <c r="A30" t="s">
        <v>46</v>
      </c>
    </row>
    <row r="32" spans="1:4">
      <c r="B32" t="s">
        <v>47</v>
      </c>
      <c r="D32" s="71" t="s">
        <v>48</v>
      </c>
    </row>
    <row r="34" spans="1:4">
      <c r="B34" t="s">
        <v>49</v>
      </c>
      <c r="D34" s="71" t="s">
        <v>50</v>
      </c>
    </row>
    <row r="35" spans="1:4">
      <c r="B35" t="s">
        <v>51</v>
      </c>
      <c r="D35" s="71" t="s">
        <v>52</v>
      </c>
    </row>
    <row r="36" spans="1:4">
      <c r="B36" t="s">
        <v>53</v>
      </c>
      <c r="D36" s="71" t="s">
        <v>54</v>
      </c>
    </row>
    <row r="37" spans="1:4">
      <c r="B37" t="s">
        <v>55</v>
      </c>
      <c r="D37" s="71" t="s">
        <v>56</v>
      </c>
    </row>
    <row r="38" spans="1:4">
      <c r="B38" t="s">
        <v>57</v>
      </c>
      <c r="D38" s="71" t="s">
        <v>58</v>
      </c>
    </row>
    <row r="39" spans="1:4">
      <c r="B39" t="s">
        <v>59</v>
      </c>
      <c r="D39" s="71" t="s">
        <v>60</v>
      </c>
    </row>
    <row r="40" spans="1:4">
      <c r="B40" t="s">
        <v>61</v>
      </c>
      <c r="D40" s="71" t="s">
        <v>62</v>
      </c>
    </row>
    <row r="41" spans="1:4">
      <c r="B41" t="s">
        <v>63</v>
      </c>
      <c r="D41" s="71" t="s">
        <v>64</v>
      </c>
    </row>
    <row r="42" spans="1:4">
      <c r="B42" t="s">
        <v>65</v>
      </c>
      <c r="D42" s="71" t="s">
        <v>66</v>
      </c>
    </row>
    <row r="43" spans="1:4">
      <c r="B43" t="s">
        <v>67</v>
      </c>
      <c r="D43" s="71" t="s">
        <v>68</v>
      </c>
    </row>
    <row r="44" spans="1:4">
      <c r="B44" t="s">
        <v>69</v>
      </c>
      <c r="D44" s="71" t="s">
        <v>70</v>
      </c>
    </row>
    <row r="45" spans="1:4">
      <c r="B45" t="s">
        <v>71</v>
      </c>
      <c r="D45" s="71" t="s">
        <v>72</v>
      </c>
    </row>
    <row r="47" spans="1:4">
      <c r="A47" t="s">
        <v>73</v>
      </c>
    </row>
    <row r="48" spans="1:4">
      <c r="A48" t="s">
        <v>74</v>
      </c>
    </row>
    <row r="49" spans="1:34">
      <c r="B49" s="46" t="s">
        <v>75</v>
      </c>
      <c r="C49" s="46"/>
      <c r="D49" s="71" t="s">
        <v>76</v>
      </c>
    </row>
    <row r="51" spans="1:34">
      <c r="B51" s="72">
        <v>36388</v>
      </c>
      <c r="C51" s="72"/>
      <c r="D51" s="71" t="s">
        <v>77</v>
      </c>
    </row>
    <row r="56" spans="1:34">
      <c r="A56" s="472"/>
      <c r="B56" s="473"/>
      <c r="C56" s="474"/>
      <c r="D56" s="474" t="s">
        <v>78</v>
      </c>
      <c r="E56" s="474"/>
      <c r="F56" s="474"/>
      <c r="G56" s="474"/>
      <c r="H56" s="475"/>
      <c r="I56" s="473" t="s">
        <v>79</v>
      </c>
      <c r="J56" s="474"/>
      <c r="K56" s="474"/>
      <c r="L56" s="475"/>
      <c r="M56" s="512" t="s">
        <v>288</v>
      </c>
      <c r="N56" s="513"/>
      <c r="O56" s="39"/>
      <c r="P56" s="472"/>
      <c r="Q56" s="473" t="s">
        <v>289</v>
      </c>
      <c r="R56" s="474"/>
      <c r="S56" s="474"/>
      <c r="T56" s="474"/>
      <c r="U56" s="474"/>
      <c r="V56" s="474"/>
      <c r="W56" s="474"/>
      <c r="X56" s="474"/>
      <c r="Y56" s="474"/>
      <c r="Z56" s="474"/>
      <c r="AA56" s="474"/>
      <c r="AB56" s="475"/>
      <c r="AC56" s="39"/>
      <c r="AD56" s="39" t="s">
        <v>290</v>
      </c>
      <c r="AE56" s="39"/>
      <c r="AF56" s="39"/>
      <c r="AG56" s="39"/>
      <c r="AH56" s="40"/>
    </row>
    <row r="57" spans="1:34">
      <c r="A57" s="476"/>
      <c r="B57" s="477"/>
      <c r="C57" s="478"/>
      <c r="D57" s="478"/>
      <c r="E57" s="478"/>
      <c r="F57" s="478"/>
      <c r="G57" s="478"/>
      <c r="H57" s="479"/>
      <c r="I57" s="477"/>
      <c r="J57" s="478"/>
      <c r="K57" s="478"/>
      <c r="L57" s="479"/>
      <c r="M57" s="514" t="s">
        <v>291</v>
      </c>
      <c r="N57" s="515"/>
      <c r="O57" s="119"/>
      <c r="P57" s="476"/>
      <c r="Q57" s="477"/>
      <c r="R57" s="478"/>
      <c r="S57" s="478"/>
      <c r="T57" s="478"/>
      <c r="U57" s="478"/>
      <c r="V57" s="478"/>
      <c r="W57" s="478"/>
      <c r="X57" s="478"/>
      <c r="Y57" s="478"/>
      <c r="Z57" s="478"/>
      <c r="AA57" s="478"/>
      <c r="AB57" s="479"/>
      <c r="AC57" s="43"/>
      <c r="AD57" s="43"/>
      <c r="AE57" s="43"/>
      <c r="AF57" s="43"/>
      <c r="AG57" s="43"/>
      <c r="AH57" s="44"/>
    </row>
    <row r="58" spans="1:34">
      <c r="A58" s="476"/>
      <c r="B58" s="473"/>
      <c r="C58" s="474"/>
      <c r="D58" s="474"/>
      <c r="E58" s="475"/>
      <c r="F58" s="473"/>
      <c r="G58" s="474"/>
      <c r="H58" s="475"/>
      <c r="I58" s="473"/>
      <c r="J58" s="474"/>
      <c r="K58" s="480" t="s">
        <v>292</v>
      </c>
      <c r="L58" s="481" t="s">
        <v>292</v>
      </c>
      <c r="M58" s="109"/>
      <c r="N58" s="601" t="s">
        <v>293</v>
      </c>
      <c r="O58" s="46"/>
      <c r="P58" s="476"/>
      <c r="Q58" s="473"/>
      <c r="R58" s="474"/>
      <c r="S58" s="475"/>
      <c r="T58" s="473"/>
      <c r="U58" s="474"/>
      <c r="V58" s="474"/>
      <c r="W58" s="474"/>
      <c r="X58" s="474"/>
      <c r="Y58" s="474"/>
      <c r="Z58" s="474"/>
      <c r="AA58" s="474"/>
      <c r="AB58" s="475"/>
      <c r="AD58" t="s">
        <v>294</v>
      </c>
      <c r="AH58" s="40"/>
    </row>
    <row r="59" spans="1:34">
      <c r="A59" s="476"/>
      <c r="B59" s="482" t="s">
        <v>295</v>
      </c>
      <c r="C59" s="109"/>
      <c r="D59" s="109"/>
      <c r="E59" s="483"/>
      <c r="F59" s="482" t="s">
        <v>296</v>
      </c>
      <c r="G59" s="109"/>
      <c r="H59" s="483"/>
      <c r="I59" s="482"/>
      <c r="J59" s="109"/>
      <c r="K59" s="484" t="s">
        <v>2</v>
      </c>
      <c r="L59" s="485" t="s">
        <v>80</v>
      </c>
      <c r="M59" s="109"/>
      <c r="N59" s="601" t="s">
        <v>2</v>
      </c>
      <c r="O59" s="46" t="s">
        <v>80</v>
      </c>
      <c r="P59" s="476"/>
      <c r="R59" s="486" t="s">
        <v>297</v>
      </c>
      <c r="S59" s="483"/>
      <c r="T59" s="482"/>
      <c r="U59" s="109"/>
      <c r="V59" s="109" t="s">
        <v>81</v>
      </c>
      <c r="X59" s="109"/>
      <c r="Y59" s="109"/>
      <c r="Z59" s="109"/>
      <c r="AA59" s="109"/>
      <c r="AB59" s="483"/>
      <c r="AE59" s="45"/>
      <c r="AH59" s="45"/>
    </row>
    <row r="60" spans="1:34">
      <c r="A60" s="476" t="s">
        <v>3</v>
      </c>
      <c r="B60" s="487" t="s">
        <v>4</v>
      </c>
      <c r="C60" s="484" t="s">
        <v>5</v>
      </c>
      <c r="D60" s="484" t="s">
        <v>82</v>
      </c>
      <c r="E60" s="485" t="s">
        <v>83</v>
      </c>
      <c r="F60" s="487" t="s">
        <v>4</v>
      </c>
      <c r="G60" s="484" t="s">
        <v>6</v>
      </c>
      <c r="H60" s="485" t="s">
        <v>7</v>
      </c>
      <c r="I60" s="487" t="s">
        <v>84</v>
      </c>
      <c r="J60" s="484" t="s">
        <v>8</v>
      </c>
      <c r="K60" s="484" t="s">
        <v>9</v>
      </c>
      <c r="L60" s="485" t="s">
        <v>2</v>
      </c>
      <c r="M60" s="484" t="s">
        <v>149</v>
      </c>
      <c r="N60" s="601" t="s">
        <v>9</v>
      </c>
      <c r="O60" s="46" t="s">
        <v>2</v>
      </c>
      <c r="P60" s="476" t="s">
        <v>3</v>
      </c>
      <c r="R60" s="486" t="s">
        <v>85</v>
      </c>
      <c r="S60" s="483"/>
      <c r="T60" s="482"/>
      <c r="U60" s="484" t="s">
        <v>6</v>
      </c>
      <c r="V60" s="109"/>
      <c r="W60" s="68"/>
      <c r="X60" s="484" t="s">
        <v>7</v>
      </c>
      <c r="Y60" s="109"/>
      <c r="Z60" s="68" t="s">
        <v>86</v>
      </c>
      <c r="AA60" s="109"/>
      <c r="AB60" s="483"/>
      <c r="AD60" t="s">
        <v>298</v>
      </c>
      <c r="AE60" s="45"/>
      <c r="AF60" t="s">
        <v>299</v>
      </c>
      <c r="AH60" s="45"/>
    </row>
    <row r="61" spans="1:34">
      <c r="A61" s="488"/>
      <c r="B61" s="489" t="s">
        <v>10</v>
      </c>
      <c r="C61" s="490" t="s">
        <v>10</v>
      </c>
      <c r="D61" s="490" t="s">
        <v>10</v>
      </c>
      <c r="E61" s="491" t="s">
        <v>10</v>
      </c>
      <c r="F61" s="489" t="s">
        <v>10</v>
      </c>
      <c r="G61" s="490" t="s">
        <v>10</v>
      </c>
      <c r="H61" s="491" t="s">
        <v>10</v>
      </c>
      <c r="I61" s="477"/>
      <c r="J61" s="490" t="s">
        <v>11</v>
      </c>
      <c r="K61" s="490" t="s">
        <v>22</v>
      </c>
      <c r="L61" s="491" t="s">
        <v>87</v>
      </c>
      <c r="M61" s="522" t="s">
        <v>11</v>
      </c>
      <c r="N61" s="523" t="s">
        <v>22</v>
      </c>
      <c r="O61" s="50" t="s">
        <v>87</v>
      </c>
      <c r="P61" s="492"/>
      <c r="Q61" s="489" t="s">
        <v>88</v>
      </c>
      <c r="R61" s="490" t="s">
        <v>75</v>
      </c>
      <c r="S61" s="491" t="s">
        <v>76</v>
      </c>
      <c r="T61" s="489" t="s">
        <v>88</v>
      </c>
      <c r="U61" s="490" t="s">
        <v>75</v>
      </c>
      <c r="V61" s="490" t="s">
        <v>76</v>
      </c>
      <c r="W61" s="493" t="s">
        <v>88</v>
      </c>
      <c r="X61" s="490" t="s">
        <v>75</v>
      </c>
      <c r="Y61" s="490" t="s">
        <v>76</v>
      </c>
      <c r="Z61" s="493" t="s">
        <v>88</v>
      </c>
      <c r="AA61" s="490" t="s">
        <v>75</v>
      </c>
      <c r="AB61" s="491" t="s">
        <v>76</v>
      </c>
      <c r="AC61" s="50" t="s">
        <v>28</v>
      </c>
      <c r="AD61" s="50" t="s">
        <v>75</v>
      </c>
      <c r="AE61" s="51" t="s">
        <v>76</v>
      </c>
      <c r="AF61" s="50" t="s">
        <v>29</v>
      </c>
      <c r="AG61" s="50" t="s">
        <v>75</v>
      </c>
      <c r="AH61" s="51" t="s">
        <v>76</v>
      </c>
    </row>
    <row r="62" spans="1:34">
      <c r="A62" s="476" t="s">
        <v>89</v>
      </c>
      <c r="B62" s="494">
        <v>34976.411000001252</v>
      </c>
      <c r="C62" s="495">
        <v>21770.00099999996</v>
      </c>
      <c r="D62" s="495">
        <v>2326.4899999999893</v>
      </c>
      <c r="E62" s="495">
        <v>10879.920000001301</v>
      </c>
      <c r="F62" s="496">
        <v>77744.589000000124</v>
      </c>
      <c r="G62" s="495">
        <v>55209.465000000047</v>
      </c>
      <c r="H62" s="495">
        <v>22535.143000000036</v>
      </c>
      <c r="I62" s="496">
        <v>3.2263863232202681</v>
      </c>
      <c r="J62" s="495">
        <v>24.081647260274028</v>
      </c>
      <c r="K62" s="495">
        <v>9.1748202054794236E-3</v>
      </c>
      <c r="L62" s="497">
        <f>O62*100</f>
        <v>47.82614155251165</v>
      </c>
      <c r="M62" s="602">
        <v>19.914452054794427</v>
      </c>
      <c r="N62" s="603">
        <v>1.1648657534246494E-2</v>
      </c>
      <c r="O62" s="497">
        <v>0.47826141552511653</v>
      </c>
      <c r="P62" s="472" t="s">
        <v>89</v>
      </c>
      <c r="Q62" s="494">
        <v>11932</v>
      </c>
      <c r="R62" s="498">
        <v>202</v>
      </c>
      <c r="S62" s="495">
        <v>15</v>
      </c>
      <c r="T62" s="496">
        <v>23457</v>
      </c>
      <c r="U62" s="498">
        <v>202</v>
      </c>
      <c r="V62" s="495">
        <v>15</v>
      </c>
      <c r="W62" s="496">
        <v>10375</v>
      </c>
      <c r="X62" s="498">
        <v>247</v>
      </c>
      <c r="Y62" s="495">
        <v>15</v>
      </c>
      <c r="Z62" s="496">
        <v>32502</v>
      </c>
      <c r="AA62" s="498">
        <v>202</v>
      </c>
      <c r="AB62" s="497">
        <v>15</v>
      </c>
      <c r="AC62" s="437">
        <v>35</v>
      </c>
      <c r="AD62" s="435">
        <v>202</v>
      </c>
      <c r="AE62" s="436">
        <v>15</v>
      </c>
      <c r="AF62" s="437">
        <v>2.2405999999999999E-2</v>
      </c>
      <c r="AG62" s="435">
        <v>276</v>
      </c>
      <c r="AH62" s="436">
        <v>9</v>
      </c>
    </row>
    <row r="63" spans="1:34">
      <c r="A63" s="476" t="s">
        <v>94</v>
      </c>
      <c r="B63" s="499">
        <v>39519.569000001269</v>
      </c>
      <c r="C63" s="500">
        <v>25936.82099999996</v>
      </c>
      <c r="D63" s="500">
        <v>2702.828000000005</v>
      </c>
      <c r="E63" s="500">
        <v>10879.920000001301</v>
      </c>
      <c r="F63" s="501">
        <v>97295.865999999718</v>
      </c>
      <c r="G63" s="500">
        <v>55185.072000000029</v>
      </c>
      <c r="H63" s="500">
        <v>42110.836000000032</v>
      </c>
      <c r="I63" s="501">
        <v>3.3972436603535132</v>
      </c>
      <c r="J63" s="500">
        <v>24.089708904109656</v>
      </c>
      <c r="K63" s="500">
        <v>1.1174638812785374E-2</v>
      </c>
      <c r="L63" s="502">
        <f t="shared" ref="L63:L68" si="0">O63*100</f>
        <v>57.840981735158394</v>
      </c>
      <c r="M63" s="96"/>
      <c r="N63" s="58"/>
      <c r="O63" s="502">
        <v>0.57840981735158392</v>
      </c>
      <c r="P63" s="476" t="s">
        <v>94</v>
      </c>
      <c r="Q63" s="499">
        <v>12653</v>
      </c>
      <c r="R63" s="503">
        <v>202</v>
      </c>
      <c r="S63" s="500">
        <v>15</v>
      </c>
      <c r="T63" s="501">
        <v>23078</v>
      </c>
      <c r="U63" s="503">
        <v>254</v>
      </c>
      <c r="V63" s="500">
        <v>15</v>
      </c>
      <c r="W63" s="501">
        <v>16112</v>
      </c>
      <c r="X63" s="503">
        <v>217</v>
      </c>
      <c r="Y63" s="500">
        <v>15</v>
      </c>
      <c r="Z63" s="501">
        <v>37261</v>
      </c>
      <c r="AA63" s="503">
        <v>247</v>
      </c>
      <c r="AB63" s="502">
        <v>15</v>
      </c>
      <c r="AD63" s="438"/>
      <c r="AG63" s="438"/>
    </row>
    <row r="64" spans="1:34">
      <c r="A64" s="476" t="s">
        <v>96</v>
      </c>
      <c r="B64" s="499">
        <v>39400.815000001385</v>
      </c>
      <c r="C64" s="500">
        <v>25846.026000000074</v>
      </c>
      <c r="D64" s="500">
        <v>2674.8690000000088</v>
      </c>
      <c r="E64" s="500">
        <v>10879.920000001301</v>
      </c>
      <c r="F64" s="501">
        <v>97141.307000000001</v>
      </c>
      <c r="G64" s="500">
        <v>62008.804000000193</v>
      </c>
      <c r="H64" s="500">
        <v>35132.592000000026</v>
      </c>
      <c r="I64" s="501">
        <v>3.4059697986335884</v>
      </c>
      <c r="J64" s="500">
        <v>24.327353881278576</v>
      </c>
      <c r="K64" s="500">
        <v>1.0049198972602738E-2</v>
      </c>
      <c r="L64" s="502">
        <f t="shared" si="0"/>
        <v>51.103424657534461</v>
      </c>
      <c r="M64" s="96"/>
      <c r="N64" s="58"/>
      <c r="O64" s="502">
        <v>0.51103424657534458</v>
      </c>
      <c r="P64" s="476" t="s">
        <v>96</v>
      </c>
      <c r="Q64" s="499">
        <v>13104</v>
      </c>
      <c r="R64" s="503">
        <v>202</v>
      </c>
      <c r="S64" s="500">
        <v>15</v>
      </c>
      <c r="T64" s="501">
        <v>31134</v>
      </c>
      <c r="U64" s="503">
        <v>155</v>
      </c>
      <c r="V64" s="500">
        <v>16</v>
      </c>
      <c r="W64" s="501">
        <v>21697</v>
      </c>
      <c r="X64" s="503">
        <v>261</v>
      </c>
      <c r="Y64" s="500">
        <v>12</v>
      </c>
      <c r="Z64" s="501">
        <v>39904</v>
      </c>
      <c r="AA64" s="503">
        <v>247</v>
      </c>
      <c r="AB64" s="502">
        <v>16</v>
      </c>
      <c r="AD64" s="438"/>
      <c r="AG64" s="438"/>
    </row>
    <row r="65" spans="1:34">
      <c r="A65" s="476" t="s">
        <v>100</v>
      </c>
      <c r="B65" s="499">
        <v>40535.137000001225</v>
      </c>
      <c r="C65" s="500">
        <v>26927.732999999924</v>
      </c>
      <c r="D65" s="500">
        <v>2727.4839999999936</v>
      </c>
      <c r="E65" s="500">
        <v>10879.920000001301</v>
      </c>
      <c r="F65" s="501">
        <v>103712.91500000004</v>
      </c>
      <c r="G65" s="500">
        <v>62649.459000000192</v>
      </c>
      <c r="H65" s="500">
        <v>41063.372999999883</v>
      </c>
      <c r="I65" s="501">
        <v>3.4972907127943231</v>
      </c>
      <c r="J65" s="500">
        <v>24.2954691780822</v>
      </c>
      <c r="K65" s="500">
        <v>9.8116047945205134E-3</v>
      </c>
      <c r="L65" s="502">
        <f t="shared" si="0"/>
        <v>50.084817351598268</v>
      </c>
      <c r="M65" s="96"/>
      <c r="N65" s="58"/>
      <c r="O65" s="502">
        <v>0.50084817351598265</v>
      </c>
      <c r="P65" s="476" t="s">
        <v>100</v>
      </c>
      <c r="Q65" s="499">
        <v>13467</v>
      </c>
      <c r="R65" s="503">
        <v>202</v>
      </c>
      <c r="S65" s="500">
        <v>15</v>
      </c>
      <c r="T65" s="501">
        <v>33997</v>
      </c>
      <c r="U65" s="503">
        <v>115</v>
      </c>
      <c r="V65" s="500">
        <v>16</v>
      </c>
      <c r="W65" s="501">
        <v>28184</v>
      </c>
      <c r="X65" s="503">
        <v>262</v>
      </c>
      <c r="Y65" s="500">
        <v>15</v>
      </c>
      <c r="Z65" s="501">
        <v>43978</v>
      </c>
      <c r="AA65" s="503">
        <v>276</v>
      </c>
      <c r="AB65" s="502">
        <v>9</v>
      </c>
      <c r="AD65" s="438"/>
      <c r="AG65" s="438"/>
    </row>
    <row r="66" spans="1:34">
      <c r="A66" s="476" t="s">
        <v>287</v>
      </c>
      <c r="B66" s="499">
        <v>40065.261000001236</v>
      </c>
      <c r="C66" s="500">
        <v>26472.789999999939</v>
      </c>
      <c r="D66" s="500">
        <v>2712.5509999999958</v>
      </c>
      <c r="E66" s="500">
        <v>10879.920000001301</v>
      </c>
      <c r="F66" s="501">
        <v>100676.21</v>
      </c>
      <c r="G66" s="500">
        <v>62380.560000000289</v>
      </c>
      <c r="H66" s="500">
        <v>38295.623999999953</v>
      </c>
      <c r="I66" s="501">
        <v>3.4495471545115888</v>
      </c>
      <c r="J66" s="500">
        <v>24.308863013698669</v>
      </c>
      <c r="K66" s="500">
        <v>9.8683336757990694E-3</v>
      </c>
      <c r="L66" s="502">
        <f t="shared" si="0"/>
        <v>50.296689497717153</v>
      </c>
      <c r="M66" s="96"/>
      <c r="N66" s="58"/>
      <c r="O66" s="502">
        <v>0.50296689497717151</v>
      </c>
      <c r="P66" s="476" t="s">
        <v>287</v>
      </c>
      <c r="Q66" s="499">
        <v>13277</v>
      </c>
      <c r="R66" s="503">
        <v>202</v>
      </c>
      <c r="S66" s="500">
        <v>15</v>
      </c>
      <c r="T66" s="501">
        <v>32940</v>
      </c>
      <c r="U66" s="503">
        <v>115</v>
      </c>
      <c r="V66" s="500">
        <v>16</v>
      </c>
      <c r="W66" s="501">
        <v>24225</v>
      </c>
      <c r="X66" s="503">
        <v>247</v>
      </c>
      <c r="Y66" s="500">
        <v>17</v>
      </c>
      <c r="Z66" s="501">
        <v>41366</v>
      </c>
      <c r="AA66" s="503">
        <v>247</v>
      </c>
      <c r="AB66" s="502">
        <v>15</v>
      </c>
      <c r="AC66" s="439"/>
      <c r="AD66" s="438"/>
      <c r="AE66" s="439"/>
      <c r="AF66" s="439"/>
      <c r="AG66" s="438"/>
      <c r="AH66" s="439"/>
    </row>
    <row r="67" spans="1:34">
      <c r="A67" s="476" t="s">
        <v>103</v>
      </c>
      <c r="B67" s="499">
        <v>31586.592000001216</v>
      </c>
      <c r="C67" s="500">
        <v>18738.054999999913</v>
      </c>
      <c r="D67" s="500">
        <v>1968.617000000002</v>
      </c>
      <c r="E67" s="500">
        <v>10879.920000001301</v>
      </c>
      <c r="F67" s="501">
        <v>66860.163000000059</v>
      </c>
      <c r="G67" s="500">
        <v>48588.801999999836</v>
      </c>
      <c r="H67" s="500">
        <v>18271.393999999975</v>
      </c>
      <c r="I67" s="501">
        <v>3.2289188238457793</v>
      </c>
      <c r="J67" s="500">
        <v>26.268599315068546</v>
      </c>
      <c r="K67" s="500">
        <v>9.7585481735159314E-3</v>
      </c>
      <c r="L67" s="502">
        <f t="shared" si="0"/>
        <v>44.316210045662174</v>
      </c>
      <c r="M67" s="96"/>
      <c r="N67" s="58"/>
      <c r="O67" s="502">
        <v>0.44316210045662174</v>
      </c>
      <c r="P67" s="476" t="s">
        <v>103</v>
      </c>
      <c r="Q67" s="499">
        <v>11932</v>
      </c>
      <c r="R67" s="503">
        <v>202</v>
      </c>
      <c r="S67" s="500">
        <v>15</v>
      </c>
      <c r="T67" s="501">
        <v>23457</v>
      </c>
      <c r="U67" s="503">
        <v>202</v>
      </c>
      <c r="V67" s="500">
        <v>15</v>
      </c>
      <c r="W67" s="501">
        <v>10755</v>
      </c>
      <c r="X67" s="503">
        <v>276</v>
      </c>
      <c r="Y67" s="500">
        <v>8</v>
      </c>
      <c r="Z67" s="501">
        <v>32502</v>
      </c>
      <c r="AA67" s="503">
        <v>202</v>
      </c>
      <c r="AB67" s="502">
        <v>15</v>
      </c>
      <c r="AD67" s="438"/>
      <c r="AG67" s="438"/>
    </row>
    <row r="68" spans="1:34">
      <c r="A68" s="492" t="s">
        <v>106</v>
      </c>
      <c r="B68" s="504">
        <v>54843.258000001253</v>
      </c>
      <c r="C68" s="505">
        <v>39697.162000000208</v>
      </c>
      <c r="D68" s="505">
        <v>4266.1759999997475</v>
      </c>
      <c r="E68" s="505">
        <v>10879.920000001301</v>
      </c>
      <c r="F68" s="506">
        <v>161200.17900000018</v>
      </c>
      <c r="G68" s="505">
        <v>134205.70700000084</v>
      </c>
      <c r="H68" s="505">
        <v>26994.481999999978</v>
      </c>
      <c r="I68" s="506">
        <v>3.6666956226117398</v>
      </c>
      <c r="J68" s="505">
        <v>25.480876712328794</v>
      </c>
      <c r="K68" s="505">
        <v>8.552449543378967E-3</v>
      </c>
      <c r="L68" s="507">
        <f t="shared" si="0"/>
        <v>40.87100456621188</v>
      </c>
      <c r="M68" s="96"/>
      <c r="N68" s="58"/>
      <c r="O68" s="507">
        <v>0.40871004566211877</v>
      </c>
      <c r="P68" s="492" t="s">
        <v>106</v>
      </c>
      <c r="Q68" s="504">
        <v>12863</v>
      </c>
      <c r="R68" s="508">
        <v>202</v>
      </c>
      <c r="S68" s="505">
        <v>15</v>
      </c>
      <c r="T68" s="506">
        <v>31981</v>
      </c>
      <c r="U68" s="508">
        <v>115</v>
      </c>
      <c r="V68" s="505">
        <v>16</v>
      </c>
      <c r="W68" s="506">
        <v>8859</v>
      </c>
      <c r="X68" s="508">
        <v>247</v>
      </c>
      <c r="Y68" s="505">
        <v>17</v>
      </c>
      <c r="Z68" s="506">
        <v>38322</v>
      </c>
      <c r="AA68" s="508">
        <v>276</v>
      </c>
      <c r="AB68" s="507">
        <v>10</v>
      </c>
      <c r="AD68" s="438"/>
      <c r="AG68" s="438"/>
    </row>
    <row r="69" spans="1:34">
      <c r="A69" s="68" t="s">
        <v>107</v>
      </c>
      <c r="B69" s="440"/>
      <c r="C69" s="441"/>
      <c r="D69" s="442"/>
      <c r="E69" s="442"/>
      <c r="F69" s="440"/>
      <c r="G69" s="441"/>
      <c r="H69" s="442"/>
      <c r="I69" s="440"/>
      <c r="J69" s="442"/>
      <c r="K69" s="442"/>
      <c r="L69" s="442"/>
      <c r="M69" s="73"/>
      <c r="N69" s="58"/>
      <c r="O69" s="58"/>
      <c r="P69" s="68" t="s">
        <v>107</v>
      </c>
      <c r="Q69" s="440"/>
      <c r="R69" s="443"/>
      <c r="S69" s="442"/>
      <c r="T69" s="440"/>
      <c r="U69" s="443"/>
      <c r="V69" s="442"/>
      <c r="W69" s="440"/>
      <c r="X69" s="443"/>
      <c r="Y69" s="442"/>
      <c r="Z69" s="440"/>
      <c r="AA69" s="443"/>
      <c r="AB69" s="444"/>
      <c r="AD69" s="438"/>
      <c r="AG69" s="438"/>
    </row>
    <row r="70" spans="1:34">
      <c r="A70" s="68" t="s">
        <v>109</v>
      </c>
      <c r="B70" s="440"/>
      <c r="C70" s="441"/>
      <c r="D70" s="442"/>
      <c r="E70" s="442"/>
      <c r="F70" s="440"/>
      <c r="G70" s="441"/>
      <c r="H70" s="442"/>
      <c r="I70" s="440"/>
      <c r="J70" s="442"/>
      <c r="K70" s="442"/>
      <c r="L70" s="442"/>
      <c r="M70" s="73"/>
      <c r="N70" s="58"/>
      <c r="O70" s="58"/>
      <c r="P70" s="68" t="s">
        <v>109</v>
      </c>
      <c r="Q70" s="440"/>
      <c r="R70" s="443"/>
      <c r="S70" s="442"/>
      <c r="T70" s="440"/>
      <c r="U70" s="443"/>
      <c r="V70" s="442"/>
      <c r="W70" s="440"/>
      <c r="X70" s="443"/>
      <c r="Y70" s="442"/>
      <c r="Z70" s="440"/>
      <c r="AA70" s="443"/>
      <c r="AB70" s="444"/>
      <c r="AD70" s="438"/>
      <c r="AG70" s="438"/>
    </row>
    <row r="71" spans="1:34">
      <c r="A71" s="68" t="s">
        <v>110</v>
      </c>
      <c r="B71" s="440"/>
      <c r="C71" s="441"/>
      <c r="D71" s="442"/>
      <c r="E71" s="442"/>
      <c r="F71" s="440"/>
      <c r="G71" s="441"/>
      <c r="H71" s="442"/>
      <c r="I71" s="440"/>
      <c r="J71" s="442"/>
      <c r="K71" s="442"/>
      <c r="L71" s="442"/>
      <c r="M71" s="73"/>
      <c r="N71" s="58"/>
      <c r="O71" s="58"/>
      <c r="P71" s="68" t="s">
        <v>110</v>
      </c>
      <c r="Q71" s="440"/>
      <c r="R71" s="443"/>
      <c r="S71" s="442"/>
      <c r="T71" s="440"/>
      <c r="U71" s="443"/>
      <c r="V71" s="442"/>
      <c r="W71" s="440"/>
      <c r="X71" s="443"/>
      <c r="Y71" s="442"/>
      <c r="Z71" s="440"/>
      <c r="AA71" s="443"/>
      <c r="AB71" s="444"/>
      <c r="AD71" s="438"/>
      <c r="AG71" s="438"/>
    </row>
    <row r="72" spans="1:34">
      <c r="A72" s="68" t="s">
        <v>111</v>
      </c>
      <c r="B72" s="440"/>
      <c r="C72" s="441"/>
      <c r="D72" s="442"/>
      <c r="E72" s="442"/>
      <c r="F72" s="440"/>
      <c r="G72" s="441"/>
      <c r="H72" s="442"/>
      <c r="I72" s="440"/>
      <c r="J72" s="442"/>
      <c r="K72" s="442"/>
      <c r="L72" s="442"/>
      <c r="M72" s="73"/>
      <c r="N72" s="58"/>
      <c r="O72" s="58"/>
      <c r="P72" s="68" t="s">
        <v>111</v>
      </c>
      <c r="Q72" s="440"/>
      <c r="R72" s="443"/>
      <c r="S72" s="442"/>
      <c r="T72" s="440"/>
      <c r="U72" s="443"/>
      <c r="V72" s="442"/>
      <c r="W72" s="440"/>
      <c r="X72" s="443"/>
      <c r="Y72" s="442"/>
      <c r="Z72" s="440"/>
      <c r="AA72" s="443"/>
      <c r="AB72" s="444"/>
      <c r="AD72" s="438"/>
      <c r="AG72" s="438"/>
    </row>
    <row r="73" spans="1:34">
      <c r="A73" s="68" t="s">
        <v>112</v>
      </c>
      <c r="B73" s="440"/>
      <c r="C73" s="441"/>
      <c r="D73" s="442"/>
      <c r="E73" s="442"/>
      <c r="F73" s="440"/>
      <c r="G73" s="441"/>
      <c r="H73" s="442"/>
      <c r="I73" s="440"/>
      <c r="J73" s="442"/>
      <c r="K73" s="442"/>
      <c r="L73" s="442"/>
      <c r="M73" s="73"/>
      <c r="N73" s="58"/>
      <c r="O73" s="58"/>
      <c r="P73" s="68" t="s">
        <v>112</v>
      </c>
      <c r="Q73" s="440"/>
      <c r="R73" s="443"/>
      <c r="S73" s="442"/>
      <c r="T73" s="440"/>
      <c r="U73" s="443"/>
      <c r="V73" s="442"/>
      <c r="W73" s="440"/>
      <c r="X73" s="443"/>
      <c r="Y73" s="442"/>
      <c r="Z73" s="440"/>
      <c r="AA73" s="443"/>
      <c r="AB73" s="444"/>
      <c r="AD73" s="438"/>
      <c r="AG73" s="438"/>
    </row>
    <row r="74" spans="1:34">
      <c r="A74" s="472" t="s">
        <v>113</v>
      </c>
      <c r="B74" s="494">
        <v>22322.953000000023</v>
      </c>
      <c r="C74" s="495">
        <v>17857.852000000032</v>
      </c>
      <c r="D74" s="495">
        <v>1911.8690000000017</v>
      </c>
      <c r="E74" s="495">
        <v>2553.2319999999895</v>
      </c>
      <c r="F74" s="496">
        <v>63105.366000000147</v>
      </c>
      <c r="G74" s="495">
        <v>44874.224999999649</v>
      </c>
      <c r="H74" s="495">
        <v>18231.140999999938</v>
      </c>
      <c r="I74" s="496">
        <v>3.1920210710105641</v>
      </c>
      <c r="J74" s="552">
        <v>21.097828767123321</v>
      </c>
      <c r="K74" s="495">
        <v>1.0218289383561367E-2</v>
      </c>
      <c r="L74" s="497">
        <f>O74*100</f>
        <v>65.941894977171202</v>
      </c>
      <c r="M74" s="96"/>
      <c r="N74" s="58"/>
      <c r="O74" s="497">
        <v>0.659418949771712</v>
      </c>
      <c r="P74" s="472" t="s">
        <v>114</v>
      </c>
      <c r="Q74" s="494">
        <v>10177</v>
      </c>
      <c r="R74" s="498">
        <v>202</v>
      </c>
      <c r="S74" s="495">
        <v>15</v>
      </c>
      <c r="T74" s="496">
        <v>18776</v>
      </c>
      <c r="U74" s="498">
        <v>156</v>
      </c>
      <c r="V74" s="495">
        <v>15</v>
      </c>
      <c r="W74" s="496">
        <v>7805</v>
      </c>
      <c r="X74" s="498">
        <v>181</v>
      </c>
      <c r="Y74" s="495">
        <v>16</v>
      </c>
      <c r="Z74" s="496">
        <v>26567</v>
      </c>
      <c r="AA74" s="498">
        <v>181</v>
      </c>
      <c r="AB74" s="497">
        <v>16</v>
      </c>
      <c r="AD74" s="438"/>
      <c r="AG74" s="438"/>
    </row>
    <row r="75" spans="1:34">
      <c r="A75" s="476" t="s">
        <v>118</v>
      </c>
      <c r="B75" s="499">
        <v>17434.537000000029</v>
      </c>
      <c r="C75" s="500">
        <v>13988.512000000033</v>
      </c>
      <c r="D75" s="500">
        <v>1475.5280000000027</v>
      </c>
      <c r="E75" s="500">
        <v>1970.496999999993</v>
      </c>
      <c r="F75" s="501">
        <v>48439.57</v>
      </c>
      <c r="G75" s="500">
        <v>34448.150999999525</v>
      </c>
      <c r="H75" s="500">
        <v>13991.417999999976</v>
      </c>
      <c r="I75" s="501">
        <v>3.132400718052974</v>
      </c>
      <c r="J75" s="553">
        <v>25</v>
      </c>
      <c r="K75" s="500">
        <v>1.1329294934640546E-2</v>
      </c>
      <c r="L75" s="502">
        <f t="shared" ref="L75:L82" si="1">O75*100</f>
        <v>57.072167755988787</v>
      </c>
      <c r="M75" s="96"/>
      <c r="N75" s="58"/>
      <c r="O75" s="502">
        <v>0.5707216775598879</v>
      </c>
      <c r="P75" s="476" t="s">
        <v>119</v>
      </c>
      <c r="Q75" s="499">
        <v>11186</v>
      </c>
      <c r="R75" s="503">
        <v>202</v>
      </c>
      <c r="S75" s="500">
        <v>15</v>
      </c>
      <c r="T75" s="501">
        <v>21121</v>
      </c>
      <c r="U75" s="503">
        <v>156</v>
      </c>
      <c r="V75" s="500">
        <v>13</v>
      </c>
      <c r="W75" s="501">
        <v>8850</v>
      </c>
      <c r="X75" s="503">
        <v>169</v>
      </c>
      <c r="Y75" s="500">
        <v>14</v>
      </c>
      <c r="Z75" s="501">
        <v>29948</v>
      </c>
      <c r="AA75" s="503">
        <v>169</v>
      </c>
      <c r="AB75" s="502">
        <v>14</v>
      </c>
      <c r="AD75" s="438"/>
      <c r="AG75" s="438"/>
    </row>
    <row r="76" spans="1:34">
      <c r="A76" s="476" t="s">
        <v>122</v>
      </c>
      <c r="B76" s="499">
        <v>34848.63700000001</v>
      </c>
      <c r="C76" s="500">
        <v>27901.95700000002</v>
      </c>
      <c r="D76" s="500">
        <v>2974.4</v>
      </c>
      <c r="E76" s="500">
        <v>3972.28</v>
      </c>
      <c r="F76" s="501">
        <v>108979.01299999964</v>
      </c>
      <c r="G76" s="500">
        <v>77498.985000000306</v>
      </c>
      <c r="H76" s="500">
        <v>31479.855999999923</v>
      </c>
      <c r="I76" s="501">
        <v>3.529529503755886</v>
      </c>
      <c r="J76" s="553">
        <v>25</v>
      </c>
      <c r="K76" s="500">
        <v>1.1328404956427012E-2</v>
      </c>
      <c r="L76" s="502">
        <f t="shared" si="1"/>
        <v>57.061546840956055</v>
      </c>
      <c r="M76" s="96"/>
      <c r="N76" s="58"/>
      <c r="O76" s="502">
        <v>0.57061546840956057</v>
      </c>
      <c r="P76" s="476" t="s">
        <v>123</v>
      </c>
      <c r="Q76" s="499">
        <v>11044</v>
      </c>
      <c r="R76" s="503">
        <v>202</v>
      </c>
      <c r="S76" s="500">
        <v>15</v>
      </c>
      <c r="T76" s="501">
        <v>18969</v>
      </c>
      <c r="U76" s="503">
        <v>202</v>
      </c>
      <c r="V76" s="500">
        <v>16</v>
      </c>
      <c r="W76" s="501">
        <v>7726</v>
      </c>
      <c r="X76" s="503">
        <v>182</v>
      </c>
      <c r="Y76" s="500">
        <v>16</v>
      </c>
      <c r="Z76" s="501">
        <v>26675</v>
      </c>
      <c r="AA76" s="503">
        <v>202</v>
      </c>
      <c r="AB76" s="502">
        <v>16</v>
      </c>
      <c r="AD76" s="438"/>
      <c r="AG76" s="438"/>
    </row>
    <row r="77" spans="1:34">
      <c r="A77" s="476" t="s">
        <v>123</v>
      </c>
      <c r="B77" s="499">
        <v>25131.070000000262</v>
      </c>
      <c r="C77" s="500">
        <v>19654.972000000191</v>
      </c>
      <c r="D77" s="500">
        <v>2344.8270000000412</v>
      </c>
      <c r="E77" s="500">
        <v>3131.2710000000302</v>
      </c>
      <c r="F77" s="501">
        <v>63212.101999999744</v>
      </c>
      <c r="G77" s="500">
        <v>44976.723999999696</v>
      </c>
      <c r="H77" s="500">
        <v>18235.133000000213</v>
      </c>
      <c r="I77" s="501">
        <v>2.8733036151829876</v>
      </c>
      <c r="J77" s="500">
        <v>14.142081050228299</v>
      </c>
      <c r="K77" s="500">
        <v>7.0233744292240554E-3</v>
      </c>
      <c r="L77" s="502">
        <f t="shared" si="1"/>
        <v>70.226826484016939</v>
      </c>
      <c r="M77" s="96"/>
      <c r="N77" s="58"/>
      <c r="O77" s="502">
        <v>0.70226826484016935</v>
      </c>
      <c r="P77" s="476" t="s">
        <v>125</v>
      </c>
      <c r="Q77" s="499">
        <v>10639</v>
      </c>
      <c r="R77" s="503">
        <v>202</v>
      </c>
      <c r="S77" s="500">
        <v>15</v>
      </c>
      <c r="T77" s="501">
        <v>18785</v>
      </c>
      <c r="U77" s="503">
        <v>156</v>
      </c>
      <c r="V77" s="500">
        <v>15</v>
      </c>
      <c r="W77" s="501">
        <v>7743</v>
      </c>
      <c r="X77" s="503">
        <v>181</v>
      </c>
      <c r="Y77" s="500">
        <v>16</v>
      </c>
      <c r="Z77" s="501">
        <v>26514</v>
      </c>
      <c r="AA77" s="503">
        <v>181</v>
      </c>
      <c r="AB77" s="502">
        <v>16</v>
      </c>
      <c r="AD77" s="438"/>
      <c r="AG77" s="438"/>
    </row>
    <row r="78" spans="1:34">
      <c r="A78" s="476" t="s">
        <v>125</v>
      </c>
      <c r="B78" s="499">
        <v>23619.743999999955</v>
      </c>
      <c r="C78" s="500">
        <v>18689.798999999959</v>
      </c>
      <c r="D78" s="500">
        <v>2110.8329999999924</v>
      </c>
      <c r="E78" s="500">
        <v>2819.112000000006</v>
      </c>
      <c r="F78" s="501">
        <v>63157.029999999759</v>
      </c>
      <c r="G78" s="500">
        <v>44924.113000000318</v>
      </c>
      <c r="H78" s="500">
        <v>18233.150999999987</v>
      </c>
      <c r="I78" s="501">
        <v>3.0363034161654276</v>
      </c>
      <c r="J78" s="500">
        <v>17.729027397260282</v>
      </c>
      <c r="K78" s="500">
        <v>8.5797287671236355E-3</v>
      </c>
      <c r="L78" s="502">
        <f t="shared" si="1"/>
        <v>68.231392694061995</v>
      </c>
      <c r="M78" s="96"/>
      <c r="N78" s="58"/>
      <c r="O78" s="502">
        <v>0.68231392694061999</v>
      </c>
      <c r="P78" s="476" t="s">
        <v>128</v>
      </c>
      <c r="Q78" s="499">
        <v>9419</v>
      </c>
      <c r="R78" s="503">
        <v>202</v>
      </c>
      <c r="S78" s="500">
        <v>15</v>
      </c>
      <c r="T78" s="501">
        <v>18759</v>
      </c>
      <c r="U78" s="503">
        <v>156</v>
      </c>
      <c r="V78" s="500">
        <v>15</v>
      </c>
      <c r="W78" s="501">
        <v>7938</v>
      </c>
      <c r="X78" s="503">
        <v>181</v>
      </c>
      <c r="Y78" s="500">
        <v>16</v>
      </c>
      <c r="Z78" s="501">
        <v>26683</v>
      </c>
      <c r="AA78" s="503">
        <v>181</v>
      </c>
      <c r="AB78" s="502">
        <v>16</v>
      </c>
      <c r="AD78" s="438"/>
      <c r="AG78" s="438"/>
    </row>
    <row r="79" spans="1:34">
      <c r="A79" s="476" t="s">
        <v>128</v>
      </c>
      <c r="B79" s="499">
        <v>20241.712999999996</v>
      </c>
      <c r="C79" s="500">
        <v>16506.801999999989</v>
      </c>
      <c r="D79" s="500">
        <v>1599.2030000000073</v>
      </c>
      <c r="E79" s="500">
        <v>2135.7079999999992</v>
      </c>
      <c r="F79" s="501">
        <v>63001.558000000026</v>
      </c>
      <c r="G79" s="500">
        <v>44775.104999999901</v>
      </c>
      <c r="H79" s="500">
        <v>18226.508999999944</v>
      </c>
      <c r="I79" s="501">
        <v>3.4795946427718336</v>
      </c>
      <c r="J79" s="500">
        <v>27.770939497716959</v>
      </c>
      <c r="K79" s="500">
        <v>1.3980307305935722E-2</v>
      </c>
      <c r="L79" s="502">
        <f t="shared" si="1"/>
        <v>60.138698630132005</v>
      </c>
      <c r="M79" s="96"/>
      <c r="N79" s="58"/>
      <c r="O79" s="502">
        <v>0.60138698630132004</v>
      </c>
      <c r="P79" s="476" t="s">
        <v>130</v>
      </c>
      <c r="Q79" s="499">
        <v>7992</v>
      </c>
      <c r="R79" s="503">
        <v>202</v>
      </c>
      <c r="S79" s="500">
        <v>15</v>
      </c>
      <c r="T79" s="501">
        <v>18776</v>
      </c>
      <c r="U79" s="503">
        <v>156</v>
      </c>
      <c r="V79" s="500">
        <v>15</v>
      </c>
      <c r="W79" s="501">
        <v>179</v>
      </c>
      <c r="X79" s="503">
        <v>71</v>
      </c>
      <c r="Y79" s="500">
        <v>11</v>
      </c>
      <c r="Z79" s="501">
        <v>18776</v>
      </c>
      <c r="AA79" s="503">
        <v>156</v>
      </c>
      <c r="AB79" s="502">
        <v>15</v>
      </c>
      <c r="AD79" s="438"/>
      <c r="AG79" s="438"/>
    </row>
    <row r="80" spans="1:34">
      <c r="A80" s="476" t="s">
        <v>130</v>
      </c>
      <c r="B80" s="509">
        <v>17442.46800000007</v>
      </c>
      <c r="C80" s="510">
        <v>13855.928000000073</v>
      </c>
      <c r="D80" s="510">
        <v>1535.684</v>
      </c>
      <c r="E80" s="511">
        <v>2050.855999999997</v>
      </c>
      <c r="F80" s="509">
        <v>44875.413999999641</v>
      </c>
      <c r="G80" s="510">
        <v>44874.224999999649</v>
      </c>
      <c r="H80" s="511">
        <v>1.1859999999999984</v>
      </c>
      <c r="I80" s="509">
        <v>2.91557596436289</v>
      </c>
      <c r="J80" s="510">
        <v>21.097828767123321</v>
      </c>
      <c r="K80" s="510">
        <v>5.7975094748851539E-3</v>
      </c>
      <c r="L80" s="502">
        <f t="shared" si="1"/>
        <v>41.451598173521695</v>
      </c>
      <c r="M80" s="377"/>
      <c r="N80" s="377"/>
      <c r="O80" s="502">
        <v>0.41451598173521698</v>
      </c>
      <c r="P80" s="476" t="s">
        <v>133</v>
      </c>
      <c r="Q80" s="499">
        <v>8846</v>
      </c>
      <c r="R80" s="503">
        <v>202</v>
      </c>
      <c r="S80" s="500">
        <v>15</v>
      </c>
      <c r="T80" s="501">
        <v>18794</v>
      </c>
      <c r="U80" s="503">
        <v>156</v>
      </c>
      <c r="V80" s="500">
        <v>15</v>
      </c>
      <c r="W80" s="501">
        <v>845</v>
      </c>
      <c r="X80" s="503">
        <v>71</v>
      </c>
      <c r="Y80" s="500">
        <v>10</v>
      </c>
      <c r="Z80" s="501">
        <v>18794</v>
      </c>
      <c r="AA80" s="503">
        <v>156</v>
      </c>
      <c r="AB80" s="502">
        <v>15</v>
      </c>
      <c r="AD80" s="438"/>
      <c r="AG80" s="438"/>
    </row>
    <row r="81" spans="1:44">
      <c r="A81" s="476" t="s">
        <v>133</v>
      </c>
      <c r="B81" s="499">
        <v>19536.572000000106</v>
      </c>
      <c r="C81" s="500">
        <v>15163.82</v>
      </c>
      <c r="D81" s="500">
        <v>1872.3359999999955</v>
      </c>
      <c r="E81" s="500">
        <v>2500.4160000000597</v>
      </c>
      <c r="F81" s="501">
        <v>44979.841999999706</v>
      </c>
      <c r="G81" s="500">
        <v>44976.746999999705</v>
      </c>
      <c r="H81" s="500">
        <v>3.09</v>
      </c>
      <c r="I81" s="501">
        <v>2.6402576966306008</v>
      </c>
      <c r="J81" s="500">
        <v>14.140647260273958</v>
      </c>
      <c r="K81" s="500">
        <v>3.8545738584480375E-3</v>
      </c>
      <c r="L81" s="502">
        <f t="shared" si="1"/>
        <v>40.050913242005713</v>
      </c>
      <c r="M81" s="96"/>
      <c r="N81" s="58"/>
      <c r="O81" s="502">
        <v>0.40050913242005715</v>
      </c>
      <c r="P81" s="492" t="s">
        <v>136</v>
      </c>
      <c r="Q81" s="504">
        <v>7351</v>
      </c>
      <c r="R81" s="508">
        <v>202</v>
      </c>
      <c r="S81" s="505">
        <v>15</v>
      </c>
      <c r="T81" s="506">
        <v>18759</v>
      </c>
      <c r="U81" s="508">
        <v>156</v>
      </c>
      <c r="V81" s="505">
        <v>15</v>
      </c>
      <c r="W81" s="506">
        <v>4</v>
      </c>
      <c r="X81" s="508">
        <v>202</v>
      </c>
      <c r="Y81" s="505">
        <v>15</v>
      </c>
      <c r="Z81" s="506">
        <v>18764</v>
      </c>
      <c r="AA81" s="508">
        <v>202</v>
      </c>
      <c r="AB81" s="507">
        <v>15</v>
      </c>
      <c r="AD81" s="438"/>
      <c r="AG81" s="438"/>
    </row>
    <row r="82" spans="1:44">
      <c r="A82" s="492" t="s">
        <v>136</v>
      </c>
      <c r="B82" s="504">
        <v>15791.080999999982</v>
      </c>
      <c r="C82" s="505">
        <v>12750.622999999985</v>
      </c>
      <c r="D82" s="505">
        <v>1301.7909999999904</v>
      </c>
      <c r="E82" s="505">
        <v>1738.6670000000074</v>
      </c>
      <c r="F82" s="506">
        <v>44775.109999999899</v>
      </c>
      <c r="G82" s="505">
        <v>44775.104999999901</v>
      </c>
      <c r="H82" s="505">
        <v>4.0000000000000001E-3</v>
      </c>
      <c r="I82" s="506">
        <v>3.186293116613272</v>
      </c>
      <c r="J82" s="505">
        <v>27.716633561643903</v>
      </c>
      <c r="K82" s="505">
        <v>6.7490358447480567E-3</v>
      </c>
      <c r="L82" s="507">
        <f t="shared" si="1"/>
        <v>36.874657534249643</v>
      </c>
      <c r="M82" s="96"/>
      <c r="N82" s="96"/>
      <c r="O82" s="507">
        <v>0.36874657534249644</v>
      </c>
    </row>
    <row r="83" spans="1:44">
      <c r="AR83" s="119"/>
    </row>
    <row r="84" spans="1:44">
      <c r="A84" s="472"/>
      <c r="B84" s="473"/>
      <c r="C84" s="474"/>
      <c r="D84" s="474"/>
      <c r="E84" s="474" t="s">
        <v>139</v>
      </c>
      <c r="F84" s="474"/>
      <c r="G84" s="474"/>
      <c r="H84" s="474"/>
      <c r="I84" s="474"/>
      <c r="J84" s="474"/>
      <c r="K84" s="474"/>
      <c r="L84" s="475"/>
      <c r="P84" s="472"/>
      <c r="Q84" s="512"/>
      <c r="R84" s="512"/>
      <c r="S84" s="512"/>
      <c r="T84" s="512" t="s">
        <v>140</v>
      </c>
      <c r="U84" s="512"/>
      <c r="V84" s="512"/>
      <c r="W84" s="512"/>
      <c r="X84" s="512"/>
      <c r="Y84" s="512"/>
      <c r="Z84" s="512"/>
      <c r="AA84" s="512"/>
      <c r="AB84" s="512"/>
      <c r="AC84" s="512"/>
      <c r="AD84" s="512"/>
      <c r="AE84" s="512"/>
      <c r="AF84" s="512"/>
      <c r="AG84" s="512"/>
      <c r="AH84" s="512"/>
      <c r="AI84" s="512"/>
      <c r="AJ84" s="512"/>
      <c r="AK84" s="512"/>
      <c r="AL84" s="512"/>
      <c r="AM84" s="512"/>
      <c r="AN84" s="513"/>
      <c r="AR84" s="604"/>
    </row>
    <row r="85" spans="1:44">
      <c r="A85" s="476"/>
      <c r="B85" s="477"/>
      <c r="C85" s="478"/>
      <c r="D85" s="478"/>
      <c r="E85" s="478"/>
      <c r="F85" s="478"/>
      <c r="G85" s="478"/>
      <c r="H85" s="478"/>
      <c r="I85" s="478"/>
      <c r="J85" s="478"/>
      <c r="K85" s="478"/>
      <c r="L85" s="479"/>
      <c r="P85" s="476"/>
      <c r="Q85" s="514"/>
      <c r="R85" s="514"/>
      <c r="S85" s="514"/>
      <c r="T85" s="514"/>
      <c r="U85" s="514"/>
      <c r="V85" s="514"/>
      <c r="W85" s="514"/>
      <c r="X85" s="514"/>
      <c r="Y85" s="514"/>
      <c r="Z85" s="514"/>
      <c r="AA85" s="514"/>
      <c r="AB85" s="514"/>
      <c r="AC85" s="514"/>
      <c r="AD85" s="514"/>
      <c r="AE85" s="514"/>
      <c r="AF85" s="514"/>
      <c r="AG85" s="514"/>
      <c r="AH85" s="514"/>
      <c r="AI85" s="514"/>
      <c r="AJ85" s="514"/>
      <c r="AK85" s="514"/>
      <c r="AL85" s="514"/>
      <c r="AM85" s="514"/>
      <c r="AN85" s="515"/>
      <c r="AR85" s="604"/>
    </row>
    <row r="86" spans="1:44">
      <c r="A86" s="476"/>
      <c r="B86" s="473" t="s">
        <v>141</v>
      </c>
      <c r="C86" s="475"/>
      <c r="D86" s="473" t="s">
        <v>300</v>
      </c>
      <c r="E86" s="474"/>
      <c r="F86" s="475"/>
      <c r="G86" s="516" t="s">
        <v>292</v>
      </c>
      <c r="H86" s="472"/>
      <c r="I86" s="473"/>
      <c r="J86" s="474"/>
      <c r="K86" s="475"/>
      <c r="L86" s="516" t="s">
        <v>301</v>
      </c>
      <c r="P86" s="476"/>
      <c r="Q86" s="109"/>
      <c r="R86" s="67"/>
      <c r="S86" s="67" t="s">
        <v>143</v>
      </c>
      <c r="T86" s="67"/>
      <c r="U86" s="67"/>
      <c r="V86" s="67"/>
      <c r="W86" s="68"/>
      <c r="X86" s="67" t="s">
        <v>144</v>
      </c>
      <c r="Y86" s="67"/>
      <c r="Z86" s="67"/>
      <c r="AA86" s="67"/>
      <c r="AB86" s="67"/>
      <c r="AC86" s="68"/>
      <c r="AD86" s="67" t="s">
        <v>145</v>
      </c>
      <c r="AE86" s="67"/>
      <c r="AF86" s="67"/>
      <c r="AG86" s="67"/>
      <c r="AH86" s="67"/>
      <c r="AI86" s="68"/>
      <c r="AJ86" s="67" t="s">
        <v>146</v>
      </c>
      <c r="AK86" s="67"/>
      <c r="AL86" s="67"/>
      <c r="AM86" s="67"/>
      <c r="AN86" s="517"/>
      <c r="AR86" s="604"/>
    </row>
    <row r="87" spans="1:44">
      <c r="A87" s="476" t="s">
        <v>76</v>
      </c>
      <c r="B87" s="487" t="s">
        <v>5</v>
      </c>
      <c r="C87" s="485" t="s">
        <v>82</v>
      </c>
      <c r="D87" s="487" t="s">
        <v>4</v>
      </c>
      <c r="E87" s="484" t="s">
        <v>6</v>
      </c>
      <c r="F87" s="485" t="s">
        <v>7</v>
      </c>
      <c r="G87" s="518" t="s">
        <v>302</v>
      </c>
      <c r="H87" s="518" t="s">
        <v>148</v>
      </c>
      <c r="I87" s="487" t="s">
        <v>149</v>
      </c>
      <c r="J87" s="484" t="s">
        <v>150</v>
      </c>
      <c r="K87" s="485" t="s">
        <v>151</v>
      </c>
      <c r="L87" s="518" t="s">
        <v>302</v>
      </c>
      <c r="P87" s="476" t="s">
        <v>3</v>
      </c>
      <c r="Q87" s="109"/>
      <c r="R87" s="67" t="s">
        <v>152</v>
      </c>
      <c r="S87" s="67"/>
      <c r="T87" s="68"/>
      <c r="U87" s="67" t="s">
        <v>153</v>
      </c>
      <c r="V87" s="67"/>
      <c r="W87" s="68"/>
      <c r="X87" s="67" t="s">
        <v>152</v>
      </c>
      <c r="Y87" s="67"/>
      <c r="Z87" s="68"/>
      <c r="AA87" s="67" t="s">
        <v>328</v>
      </c>
      <c r="AB87" s="67"/>
      <c r="AC87" s="68"/>
      <c r="AD87" s="67" t="s">
        <v>152</v>
      </c>
      <c r="AE87" s="67"/>
      <c r="AF87" s="68"/>
      <c r="AG87" s="67" t="s">
        <v>328</v>
      </c>
      <c r="AH87" s="67"/>
      <c r="AI87" s="68"/>
      <c r="AJ87" s="67" t="s">
        <v>329</v>
      </c>
      <c r="AK87" s="67"/>
      <c r="AL87" s="68"/>
      <c r="AM87" s="67" t="s">
        <v>328</v>
      </c>
      <c r="AN87" s="517"/>
      <c r="AR87" s="604"/>
    </row>
    <row r="88" spans="1:44">
      <c r="A88" s="492"/>
      <c r="B88" s="489" t="s">
        <v>154</v>
      </c>
      <c r="C88" s="491" t="s">
        <v>154</v>
      </c>
      <c r="D88" s="489" t="s">
        <v>154</v>
      </c>
      <c r="E88" s="490" t="s">
        <v>154</v>
      </c>
      <c r="F88" s="491" t="s">
        <v>154</v>
      </c>
      <c r="G88" s="519" t="s">
        <v>155</v>
      </c>
      <c r="H88" s="492"/>
      <c r="I88" s="489" t="s">
        <v>11</v>
      </c>
      <c r="J88" s="490" t="s">
        <v>11</v>
      </c>
      <c r="K88" s="491" t="s">
        <v>11</v>
      </c>
      <c r="L88" s="519" t="s">
        <v>22</v>
      </c>
      <c r="P88" s="492"/>
      <c r="Q88" s="484" t="s">
        <v>84</v>
      </c>
      <c r="R88" s="484" t="s">
        <v>75</v>
      </c>
      <c r="S88" s="484" t="s">
        <v>76</v>
      </c>
      <c r="T88" s="520" t="s">
        <v>84</v>
      </c>
      <c r="U88" s="484" t="s">
        <v>75</v>
      </c>
      <c r="V88" s="484" t="s">
        <v>76</v>
      </c>
      <c r="W88" s="520" t="s">
        <v>28</v>
      </c>
      <c r="X88" s="484" t="s">
        <v>75</v>
      </c>
      <c r="Y88" s="484" t="s">
        <v>76</v>
      </c>
      <c r="Z88" s="520" t="s">
        <v>28</v>
      </c>
      <c r="AA88" s="484" t="s">
        <v>75</v>
      </c>
      <c r="AB88" s="484" t="s">
        <v>76</v>
      </c>
      <c r="AC88" s="521" t="s">
        <v>29</v>
      </c>
      <c r="AD88" s="522" t="s">
        <v>75</v>
      </c>
      <c r="AE88" s="522" t="s">
        <v>76</v>
      </c>
      <c r="AF88" s="521" t="s">
        <v>29</v>
      </c>
      <c r="AG88" s="522" t="s">
        <v>75</v>
      </c>
      <c r="AH88" s="522" t="s">
        <v>76</v>
      </c>
      <c r="AI88" s="521" t="s">
        <v>156</v>
      </c>
      <c r="AJ88" s="522" t="s">
        <v>75</v>
      </c>
      <c r="AK88" s="522" t="s">
        <v>76</v>
      </c>
      <c r="AL88" s="521" t="s">
        <v>156</v>
      </c>
      <c r="AM88" s="522" t="s">
        <v>75</v>
      </c>
      <c r="AN88" s="523" t="s">
        <v>76</v>
      </c>
      <c r="AO88" s="89" t="s">
        <v>374</v>
      </c>
      <c r="AP88" s="89" t="s">
        <v>373</v>
      </c>
      <c r="AR88" s="604"/>
    </row>
    <row r="89" spans="1:44">
      <c r="A89" s="472" t="s">
        <v>157</v>
      </c>
      <c r="B89" s="494">
        <v>1886</v>
      </c>
      <c r="C89" s="497">
        <v>237</v>
      </c>
      <c r="D89" s="494">
        <v>7472</v>
      </c>
      <c r="E89" s="495">
        <v>5788</v>
      </c>
      <c r="F89" s="497">
        <v>1684</v>
      </c>
      <c r="G89" s="524">
        <v>9.2759999999999995E-3</v>
      </c>
      <c r="H89" s="524">
        <v>3.5195478097032509</v>
      </c>
      <c r="I89" s="525">
        <v>17.8</v>
      </c>
      <c r="J89" s="526">
        <v>23.92</v>
      </c>
      <c r="K89" s="527">
        <v>17.155000000000001</v>
      </c>
      <c r="L89" s="528">
        <v>1.11E-2</v>
      </c>
      <c r="P89" s="472" t="s">
        <v>89</v>
      </c>
      <c r="Q89" s="494">
        <v>3.8706106870229005</v>
      </c>
      <c r="R89" s="498">
        <v>121</v>
      </c>
      <c r="S89" s="497">
        <v>16</v>
      </c>
      <c r="T89" s="494">
        <v>2.7856291503490547</v>
      </c>
      <c r="U89" s="498">
        <v>165</v>
      </c>
      <c r="V89" s="497">
        <v>17</v>
      </c>
      <c r="W89" s="494">
        <v>25.05</v>
      </c>
      <c r="X89" s="498">
        <v>52</v>
      </c>
      <c r="Y89" s="497">
        <v>17</v>
      </c>
      <c r="Z89" s="494">
        <v>8</v>
      </c>
      <c r="AA89" s="498">
        <v>6</v>
      </c>
      <c r="AB89" s="497">
        <v>5</v>
      </c>
      <c r="AC89" s="500">
        <v>1.3457E-2</v>
      </c>
      <c r="AD89" s="529">
        <v>321</v>
      </c>
      <c r="AE89" s="530">
        <v>16</v>
      </c>
      <c r="AF89" s="501">
        <v>1.9680000000000001E-3</v>
      </c>
      <c r="AG89" s="529">
        <v>11</v>
      </c>
      <c r="AH89" s="531">
        <v>3</v>
      </c>
      <c r="AI89" s="532">
        <v>68</v>
      </c>
      <c r="AJ89" s="529">
        <v>321</v>
      </c>
      <c r="AK89" s="531">
        <v>16</v>
      </c>
      <c r="AL89" s="533">
        <v>15</v>
      </c>
      <c r="AM89" s="529">
        <v>311</v>
      </c>
      <c r="AN89" s="534">
        <v>5</v>
      </c>
      <c r="AO89" s="445"/>
      <c r="AP89" s="604"/>
      <c r="AQ89" s="604"/>
      <c r="AR89" s="604"/>
    </row>
    <row r="90" spans="1:44">
      <c r="A90" s="476" t="s">
        <v>164</v>
      </c>
      <c r="B90" s="499">
        <v>1964</v>
      </c>
      <c r="C90" s="502">
        <v>244</v>
      </c>
      <c r="D90" s="499">
        <v>7707</v>
      </c>
      <c r="E90" s="500">
        <v>5961</v>
      </c>
      <c r="F90" s="502">
        <v>1747</v>
      </c>
      <c r="G90" s="535">
        <v>9.3019999999999995E-3</v>
      </c>
      <c r="H90" s="535">
        <v>3.4904891304347823</v>
      </c>
      <c r="I90" s="509">
        <v>18.3</v>
      </c>
      <c r="J90" s="510">
        <v>24</v>
      </c>
      <c r="K90" s="511">
        <v>17.238</v>
      </c>
      <c r="L90" s="536">
        <v>1.1462E-2</v>
      </c>
      <c r="P90" s="476" t="s">
        <v>94</v>
      </c>
      <c r="Q90" s="499">
        <v>4.1276400367309449</v>
      </c>
      <c r="R90" s="503">
        <v>121</v>
      </c>
      <c r="S90" s="502">
        <v>15</v>
      </c>
      <c r="T90" s="499">
        <v>2.8726445743989606</v>
      </c>
      <c r="U90" s="503">
        <v>336</v>
      </c>
      <c r="V90" s="502">
        <v>15</v>
      </c>
      <c r="W90" s="499">
        <v>26.62</v>
      </c>
      <c r="X90" s="503">
        <v>202</v>
      </c>
      <c r="Y90" s="502">
        <v>15</v>
      </c>
      <c r="Z90" s="499">
        <v>8</v>
      </c>
      <c r="AA90" s="503">
        <v>6</v>
      </c>
      <c r="AB90" s="502">
        <v>5</v>
      </c>
      <c r="AC90" s="500">
        <v>1.5432E-2</v>
      </c>
      <c r="AD90" s="529">
        <v>276</v>
      </c>
      <c r="AE90" s="530">
        <v>8</v>
      </c>
      <c r="AF90" s="501">
        <v>2.019E-3</v>
      </c>
      <c r="AG90" s="529">
        <v>5</v>
      </c>
      <c r="AH90" s="502">
        <v>7</v>
      </c>
      <c r="AI90" s="532">
        <v>77</v>
      </c>
      <c r="AJ90" s="529">
        <v>164</v>
      </c>
      <c r="AK90" s="502">
        <v>8</v>
      </c>
      <c r="AL90" s="533">
        <v>16</v>
      </c>
      <c r="AM90" s="529">
        <v>311</v>
      </c>
      <c r="AN90" s="534">
        <v>8</v>
      </c>
      <c r="AO90" s="445"/>
      <c r="AP90" s="604"/>
      <c r="AQ90" s="604"/>
      <c r="AR90" s="604"/>
    </row>
    <row r="91" spans="1:44">
      <c r="A91" s="476" t="s">
        <v>167</v>
      </c>
      <c r="B91" s="499">
        <v>1881</v>
      </c>
      <c r="C91" s="502">
        <v>236</v>
      </c>
      <c r="D91" s="499">
        <v>7445</v>
      </c>
      <c r="E91" s="500">
        <v>5788</v>
      </c>
      <c r="F91" s="502">
        <v>1657</v>
      </c>
      <c r="G91" s="535">
        <v>9.2390000000000007E-3</v>
      </c>
      <c r="H91" s="535">
        <v>3.5167690127538971</v>
      </c>
      <c r="I91" s="509">
        <v>17.8</v>
      </c>
      <c r="J91" s="510">
        <v>23.92</v>
      </c>
      <c r="K91" s="511">
        <v>17.12</v>
      </c>
      <c r="L91" s="536">
        <v>1.11E-2</v>
      </c>
      <c r="P91" s="476" t="s">
        <v>96</v>
      </c>
      <c r="Q91" s="499">
        <v>3.9433046993431025</v>
      </c>
      <c r="R91" s="503">
        <v>260</v>
      </c>
      <c r="S91" s="502">
        <v>15</v>
      </c>
      <c r="T91" s="499">
        <v>2.8145224940805051</v>
      </c>
      <c r="U91" s="503">
        <v>91</v>
      </c>
      <c r="V91" s="502">
        <v>15</v>
      </c>
      <c r="W91" s="499">
        <v>32.32</v>
      </c>
      <c r="X91" s="503">
        <v>202</v>
      </c>
      <c r="Y91" s="502">
        <v>15</v>
      </c>
      <c r="Z91" s="499">
        <v>8</v>
      </c>
      <c r="AA91" s="503">
        <v>6</v>
      </c>
      <c r="AB91" s="502">
        <v>5</v>
      </c>
      <c r="AC91" s="500">
        <v>1.7547E-2</v>
      </c>
      <c r="AD91" s="529">
        <v>192</v>
      </c>
      <c r="AE91" s="530">
        <v>12</v>
      </c>
      <c r="AF91" s="501">
        <v>1.9680000000000001E-3</v>
      </c>
      <c r="AG91" s="529">
        <v>11</v>
      </c>
      <c r="AH91" s="502">
        <v>3</v>
      </c>
      <c r="AI91" s="532">
        <v>83</v>
      </c>
      <c r="AJ91" s="529">
        <v>247</v>
      </c>
      <c r="AK91" s="502">
        <v>17</v>
      </c>
      <c r="AL91" s="533">
        <v>15</v>
      </c>
      <c r="AM91" s="529">
        <v>311</v>
      </c>
      <c r="AN91" s="534">
        <v>5</v>
      </c>
      <c r="AO91" s="445"/>
      <c r="AP91" s="604"/>
      <c r="AQ91" s="604"/>
      <c r="AR91" s="102"/>
    </row>
    <row r="92" spans="1:44">
      <c r="A92" s="476" t="s">
        <v>169</v>
      </c>
      <c r="B92" s="499">
        <v>1878</v>
      </c>
      <c r="C92" s="502">
        <v>236</v>
      </c>
      <c r="D92" s="499">
        <v>7432</v>
      </c>
      <c r="E92" s="500">
        <v>5788</v>
      </c>
      <c r="F92" s="502">
        <v>1644</v>
      </c>
      <c r="G92" s="535">
        <v>9.2010000000000008E-3</v>
      </c>
      <c r="H92" s="535">
        <v>3.515610217596973</v>
      </c>
      <c r="I92" s="509">
        <v>17.8</v>
      </c>
      <c r="J92" s="510">
        <v>23.92</v>
      </c>
      <c r="K92" s="511">
        <v>17.102</v>
      </c>
      <c r="L92" s="536">
        <v>1.11E-2</v>
      </c>
      <c r="P92" s="476" t="s">
        <v>100</v>
      </c>
      <c r="Q92" s="499">
        <v>4.1219461046450672</v>
      </c>
      <c r="R92" s="503">
        <v>169</v>
      </c>
      <c r="S92" s="502">
        <v>16</v>
      </c>
      <c r="T92" s="499">
        <v>2.8233253269282095</v>
      </c>
      <c r="U92" s="503">
        <v>91</v>
      </c>
      <c r="V92" s="502">
        <v>15</v>
      </c>
      <c r="W92" s="499">
        <v>31.9</v>
      </c>
      <c r="X92" s="503">
        <v>202</v>
      </c>
      <c r="Y92" s="502">
        <v>15</v>
      </c>
      <c r="Z92" s="499">
        <v>8</v>
      </c>
      <c r="AA92" s="503">
        <v>6</v>
      </c>
      <c r="AB92" s="502">
        <v>5</v>
      </c>
      <c r="AC92" s="500">
        <v>1.7045000000000001E-2</v>
      </c>
      <c r="AD92" s="529">
        <v>192</v>
      </c>
      <c r="AE92" s="530">
        <v>13</v>
      </c>
      <c r="AF92" s="501">
        <v>1.9680000000000001E-3</v>
      </c>
      <c r="AG92" s="529">
        <v>11</v>
      </c>
      <c r="AH92" s="502">
        <v>3</v>
      </c>
      <c r="AI92" s="532">
        <v>76</v>
      </c>
      <c r="AJ92" s="529">
        <v>162</v>
      </c>
      <c r="AK92" s="502">
        <v>18</v>
      </c>
      <c r="AL92" s="533">
        <v>15</v>
      </c>
      <c r="AM92" s="529">
        <v>311</v>
      </c>
      <c r="AN92" s="534">
        <v>5</v>
      </c>
      <c r="AO92" s="445"/>
      <c r="AP92" s="604"/>
      <c r="AQ92" s="604"/>
      <c r="AR92" s="604"/>
    </row>
    <row r="93" spans="1:44">
      <c r="A93" s="476" t="s">
        <v>171</v>
      </c>
      <c r="B93" s="499">
        <v>1756</v>
      </c>
      <c r="C93" s="502">
        <v>224</v>
      </c>
      <c r="D93" s="499">
        <v>7000</v>
      </c>
      <c r="E93" s="500">
        <v>5580</v>
      </c>
      <c r="F93" s="502">
        <v>1420</v>
      </c>
      <c r="G93" s="535">
        <v>8.9689999999999995E-3</v>
      </c>
      <c r="H93" s="535">
        <v>3.5353535353535355</v>
      </c>
      <c r="I93" s="509">
        <v>17.2</v>
      </c>
      <c r="J93" s="510">
        <v>23.83</v>
      </c>
      <c r="K93" s="511">
        <v>16.786999999999999</v>
      </c>
      <c r="L93" s="536">
        <v>1.018E-2</v>
      </c>
      <c r="P93" s="476" t="s">
        <v>287</v>
      </c>
      <c r="Q93" s="499">
        <v>4.0171608448415927</v>
      </c>
      <c r="R93" s="503">
        <v>260</v>
      </c>
      <c r="S93" s="502">
        <v>16</v>
      </c>
      <c r="T93" s="499">
        <v>2.8233253269282095</v>
      </c>
      <c r="U93" s="503">
        <v>91</v>
      </c>
      <c r="V93" s="502">
        <v>15</v>
      </c>
      <c r="W93" s="499">
        <v>32.15</v>
      </c>
      <c r="X93" s="503">
        <v>202</v>
      </c>
      <c r="Y93" s="502">
        <v>15</v>
      </c>
      <c r="Z93" s="499">
        <v>8</v>
      </c>
      <c r="AA93" s="503">
        <v>6</v>
      </c>
      <c r="AB93" s="502">
        <v>5</v>
      </c>
      <c r="AC93" s="500">
        <v>1.7271999999999999E-2</v>
      </c>
      <c r="AD93" s="529">
        <v>192</v>
      </c>
      <c r="AE93" s="530">
        <v>13</v>
      </c>
      <c r="AF93" s="501">
        <v>1.9680000000000001E-3</v>
      </c>
      <c r="AG93" s="529">
        <v>11</v>
      </c>
      <c r="AH93" s="502">
        <v>3</v>
      </c>
      <c r="AI93" s="532">
        <v>80</v>
      </c>
      <c r="AJ93" s="529">
        <v>247</v>
      </c>
      <c r="AK93" s="502">
        <v>17</v>
      </c>
      <c r="AL93" s="533">
        <v>15</v>
      </c>
      <c r="AM93" s="529">
        <v>311</v>
      </c>
      <c r="AN93" s="534">
        <v>5</v>
      </c>
      <c r="AO93" s="445"/>
      <c r="AP93" s="604"/>
      <c r="AQ93" s="604"/>
      <c r="AR93" s="604"/>
    </row>
    <row r="94" spans="1:44">
      <c r="A94" s="476" t="s">
        <v>172</v>
      </c>
      <c r="B94" s="499">
        <v>2075</v>
      </c>
      <c r="C94" s="502">
        <v>253</v>
      </c>
      <c r="D94" s="499">
        <v>7915</v>
      </c>
      <c r="E94" s="500">
        <v>6341</v>
      </c>
      <c r="F94" s="502">
        <v>1574</v>
      </c>
      <c r="G94" s="535">
        <v>9.0119999999999992E-3</v>
      </c>
      <c r="H94" s="535">
        <v>3.3999140893470785</v>
      </c>
      <c r="I94" s="509">
        <v>19.399999999999999</v>
      </c>
      <c r="J94" s="510">
        <v>24.16</v>
      </c>
      <c r="K94" s="511">
        <v>17.032</v>
      </c>
      <c r="L94" s="536">
        <v>1.1001E-2</v>
      </c>
      <c r="P94" s="476" t="s">
        <v>103</v>
      </c>
      <c r="Q94" s="499">
        <v>3.9320987654320994</v>
      </c>
      <c r="R94" s="503">
        <v>278</v>
      </c>
      <c r="S94" s="502">
        <v>24</v>
      </c>
      <c r="T94" s="499">
        <v>2.7859087814840033</v>
      </c>
      <c r="U94" s="503">
        <v>165</v>
      </c>
      <c r="V94" s="502">
        <v>17</v>
      </c>
      <c r="W94" s="499">
        <v>35</v>
      </c>
      <c r="X94" s="503">
        <v>112</v>
      </c>
      <c r="Y94" s="502">
        <v>1</v>
      </c>
      <c r="Z94" s="499">
        <v>8</v>
      </c>
      <c r="AA94" s="503">
        <v>6</v>
      </c>
      <c r="AB94" s="502">
        <v>5</v>
      </c>
      <c r="AC94" s="500">
        <v>1.6479000000000001E-2</v>
      </c>
      <c r="AD94" s="529">
        <v>276</v>
      </c>
      <c r="AE94" s="530">
        <v>2</v>
      </c>
      <c r="AF94" s="501">
        <v>1.9680000000000001E-3</v>
      </c>
      <c r="AG94" s="529">
        <v>11</v>
      </c>
      <c r="AH94" s="502">
        <v>3</v>
      </c>
      <c r="AI94" s="532">
        <v>70</v>
      </c>
      <c r="AJ94" s="529">
        <v>276</v>
      </c>
      <c r="AK94" s="502">
        <v>8</v>
      </c>
      <c r="AL94" s="533">
        <v>15</v>
      </c>
      <c r="AM94" s="529">
        <v>311</v>
      </c>
      <c r="AN94" s="534">
        <v>5</v>
      </c>
      <c r="AO94" s="445"/>
      <c r="AP94" s="604"/>
      <c r="AQ94" s="604"/>
      <c r="AR94" s="604"/>
    </row>
    <row r="95" spans="1:44">
      <c r="A95" s="476" t="s">
        <v>174</v>
      </c>
      <c r="B95" s="499">
        <v>3035</v>
      </c>
      <c r="C95" s="502">
        <v>334</v>
      </c>
      <c r="D95" s="499">
        <v>10450</v>
      </c>
      <c r="E95" s="500">
        <v>8277</v>
      </c>
      <c r="F95" s="502">
        <v>2173</v>
      </c>
      <c r="G95" s="535">
        <v>9.4900000000000002E-3</v>
      </c>
      <c r="H95" s="535">
        <v>3.1018106262986045</v>
      </c>
      <c r="I95" s="509">
        <v>25</v>
      </c>
      <c r="J95" s="510">
        <v>25</v>
      </c>
      <c r="K95" s="511">
        <v>17.911000000000001</v>
      </c>
      <c r="L95" s="536">
        <v>1.3140000000000001E-2</v>
      </c>
      <c r="P95" s="492" t="s">
        <v>106</v>
      </c>
      <c r="Q95" s="504">
        <v>4.4320100031259768</v>
      </c>
      <c r="R95" s="508">
        <v>278</v>
      </c>
      <c r="S95" s="507">
        <v>24</v>
      </c>
      <c r="T95" s="504">
        <v>2.8233253269282095</v>
      </c>
      <c r="U95" s="508">
        <v>91</v>
      </c>
      <c r="V95" s="507">
        <v>15</v>
      </c>
      <c r="W95" s="504">
        <v>33</v>
      </c>
      <c r="X95" s="508">
        <v>202</v>
      </c>
      <c r="Y95" s="507">
        <v>15</v>
      </c>
      <c r="Z95" s="504">
        <v>8</v>
      </c>
      <c r="AA95" s="508">
        <v>6</v>
      </c>
      <c r="AB95" s="507">
        <v>5</v>
      </c>
      <c r="AC95" s="500">
        <v>1.3457E-2</v>
      </c>
      <c r="AD95" s="529">
        <v>321</v>
      </c>
      <c r="AE95" s="530">
        <v>16</v>
      </c>
      <c r="AF95" s="501">
        <v>1.9680000000000001E-3</v>
      </c>
      <c r="AG95" s="529">
        <v>11</v>
      </c>
      <c r="AH95" s="502">
        <v>3</v>
      </c>
      <c r="AI95" s="532">
        <v>68</v>
      </c>
      <c r="AJ95" s="529">
        <v>321</v>
      </c>
      <c r="AK95" s="502">
        <v>16</v>
      </c>
      <c r="AL95" s="533">
        <v>15</v>
      </c>
      <c r="AM95" s="529">
        <v>311</v>
      </c>
      <c r="AN95" s="534">
        <v>5</v>
      </c>
      <c r="AO95" s="445"/>
      <c r="AP95" s="604"/>
      <c r="AQ95" s="604"/>
      <c r="AR95" s="604"/>
    </row>
    <row r="96" spans="1:44">
      <c r="A96" s="476" t="s">
        <v>176</v>
      </c>
      <c r="B96" s="499">
        <v>3303</v>
      </c>
      <c r="C96" s="502">
        <v>352</v>
      </c>
      <c r="D96" s="499">
        <v>10813</v>
      </c>
      <c r="E96" s="500">
        <v>9038</v>
      </c>
      <c r="F96" s="502">
        <v>1775</v>
      </c>
      <c r="G96" s="535">
        <v>9.3139999999999994E-3</v>
      </c>
      <c r="H96" s="535">
        <v>2.9584131326949388</v>
      </c>
      <c r="I96" s="509">
        <v>27.2</v>
      </c>
      <c r="J96" s="510">
        <v>25.33</v>
      </c>
      <c r="K96" s="511">
        <v>17.646000000000001</v>
      </c>
      <c r="L96" s="536">
        <v>1.1075E-2</v>
      </c>
      <c r="P96" s="68" t="s">
        <v>107</v>
      </c>
      <c r="Q96" s="440"/>
      <c r="R96" s="443"/>
      <c r="S96" s="442"/>
      <c r="T96" s="440"/>
      <c r="U96" s="443"/>
      <c r="V96" s="442"/>
      <c r="W96" s="440"/>
      <c r="X96" s="443"/>
      <c r="Y96" s="442"/>
      <c r="Z96" s="440"/>
      <c r="AA96" s="443"/>
      <c r="AB96" s="442"/>
      <c r="AC96" s="440"/>
      <c r="AD96" s="443"/>
      <c r="AE96" s="442"/>
      <c r="AF96" s="440"/>
      <c r="AG96" s="443"/>
      <c r="AH96" s="537"/>
      <c r="AI96" s="442"/>
      <c r="AJ96" s="443"/>
      <c r="AK96" s="537"/>
      <c r="AL96" s="442"/>
      <c r="AM96" s="443"/>
      <c r="AN96" s="444"/>
      <c r="AP96" s="604"/>
      <c r="AQ96" s="604"/>
      <c r="AR96" s="604"/>
    </row>
    <row r="97" spans="1:44">
      <c r="A97" s="476" t="s">
        <v>178</v>
      </c>
      <c r="B97" s="499">
        <v>4483</v>
      </c>
      <c r="C97" s="502">
        <v>463</v>
      </c>
      <c r="D97" s="499">
        <v>14631</v>
      </c>
      <c r="E97" s="500">
        <v>11971</v>
      </c>
      <c r="F97" s="502">
        <v>2660</v>
      </c>
      <c r="G97" s="535">
        <v>9.7079999999999996E-3</v>
      </c>
      <c r="H97" s="535">
        <v>2.9581479983825316</v>
      </c>
      <c r="I97" s="509">
        <v>28.9</v>
      </c>
      <c r="J97" s="510">
        <v>25.59</v>
      </c>
      <c r="K97" s="511">
        <v>18.117999999999999</v>
      </c>
      <c r="L97" s="536">
        <v>1.1995E-2</v>
      </c>
      <c r="P97" s="68" t="s">
        <v>109</v>
      </c>
      <c r="Q97" s="440"/>
      <c r="R97" s="443"/>
      <c r="S97" s="442"/>
      <c r="T97" s="440"/>
      <c r="U97" s="443"/>
      <c r="V97" s="442"/>
      <c r="W97" s="440"/>
      <c r="X97" s="443"/>
      <c r="Y97" s="442"/>
      <c r="Z97" s="440"/>
      <c r="AA97" s="443"/>
      <c r="AB97" s="442"/>
      <c r="AC97" s="440"/>
      <c r="AD97" s="443"/>
      <c r="AE97" s="442"/>
      <c r="AF97" s="440"/>
      <c r="AG97" s="443"/>
      <c r="AH97" s="537"/>
      <c r="AI97" s="442"/>
      <c r="AJ97" s="443"/>
      <c r="AK97" s="537"/>
      <c r="AL97" s="442"/>
      <c r="AM97" s="443"/>
      <c r="AN97" s="444"/>
      <c r="AP97" s="604"/>
      <c r="AQ97" s="604"/>
      <c r="AR97" s="604"/>
    </row>
    <row r="98" spans="1:44">
      <c r="A98" s="476" t="s">
        <v>181</v>
      </c>
      <c r="B98" s="499">
        <v>4594</v>
      </c>
      <c r="C98" s="502">
        <v>472</v>
      </c>
      <c r="D98" s="499">
        <v>15099</v>
      </c>
      <c r="E98" s="500">
        <v>11971</v>
      </c>
      <c r="F98" s="502">
        <v>3128</v>
      </c>
      <c r="G98" s="535">
        <v>1.0041E-2</v>
      </c>
      <c r="H98" s="535">
        <v>2.980457954994078</v>
      </c>
      <c r="I98" s="509">
        <v>28.9</v>
      </c>
      <c r="J98" s="510">
        <v>25.59</v>
      </c>
      <c r="K98" s="511">
        <v>18.442</v>
      </c>
      <c r="L98" s="536">
        <v>1.2760000000000001E-2</v>
      </c>
      <c r="P98" s="68" t="s">
        <v>110</v>
      </c>
      <c r="Q98" s="440"/>
      <c r="R98" s="443"/>
      <c r="S98" s="442"/>
      <c r="T98" s="440"/>
      <c r="U98" s="443"/>
      <c r="V98" s="442"/>
      <c r="W98" s="440"/>
      <c r="X98" s="443"/>
      <c r="Y98" s="442"/>
      <c r="Z98" s="440"/>
      <c r="AA98" s="443"/>
      <c r="AB98" s="442"/>
      <c r="AC98" s="440"/>
      <c r="AD98" s="443"/>
      <c r="AE98" s="442"/>
      <c r="AF98" s="440"/>
      <c r="AG98" s="443"/>
      <c r="AH98" s="537"/>
      <c r="AI98" s="442"/>
      <c r="AJ98" s="443"/>
      <c r="AK98" s="537"/>
      <c r="AL98" s="442"/>
      <c r="AM98" s="443"/>
      <c r="AN98" s="444"/>
      <c r="AP98" s="604"/>
      <c r="AQ98" s="604"/>
      <c r="AR98" s="604"/>
    </row>
    <row r="99" spans="1:44">
      <c r="A99" s="476" t="s">
        <v>184</v>
      </c>
      <c r="B99" s="499">
        <v>5238</v>
      </c>
      <c r="C99" s="502">
        <v>516</v>
      </c>
      <c r="D99" s="499">
        <v>16722</v>
      </c>
      <c r="E99" s="500">
        <v>12731</v>
      </c>
      <c r="F99" s="502">
        <v>3991</v>
      </c>
      <c r="G99" s="535">
        <v>1.0588E-2</v>
      </c>
      <c r="H99" s="535">
        <v>2.9061522419186652</v>
      </c>
      <c r="I99" s="509">
        <v>31.1</v>
      </c>
      <c r="J99" s="510">
        <v>25.91</v>
      </c>
      <c r="K99" s="511">
        <v>19.141999999999999</v>
      </c>
      <c r="L99" s="536">
        <v>1.4808999999999999E-2</v>
      </c>
      <c r="P99" s="68" t="s">
        <v>111</v>
      </c>
      <c r="Q99" s="440"/>
      <c r="R99" s="443"/>
      <c r="S99" s="442"/>
      <c r="T99" s="440"/>
      <c r="U99" s="443"/>
      <c r="V99" s="442"/>
      <c r="W99" s="440"/>
      <c r="X99" s="443"/>
      <c r="Y99" s="442"/>
      <c r="Z99" s="440"/>
      <c r="AA99" s="443"/>
      <c r="AB99" s="442"/>
      <c r="AC99" s="440"/>
      <c r="AD99" s="443"/>
      <c r="AE99" s="442"/>
      <c r="AF99" s="440"/>
      <c r="AG99" s="443"/>
      <c r="AH99" s="537"/>
      <c r="AI99" s="442"/>
      <c r="AJ99" s="443"/>
      <c r="AK99" s="537"/>
      <c r="AL99" s="442"/>
      <c r="AM99" s="443"/>
      <c r="AN99" s="444"/>
      <c r="AP99" s="604"/>
      <c r="AQ99" s="604"/>
      <c r="AR99" s="604"/>
    </row>
    <row r="100" spans="1:44">
      <c r="A100" s="476" t="s">
        <v>185</v>
      </c>
      <c r="B100" s="499">
        <v>5066</v>
      </c>
      <c r="C100" s="502">
        <v>504</v>
      </c>
      <c r="D100" s="499">
        <v>16258</v>
      </c>
      <c r="E100" s="500">
        <v>12559</v>
      </c>
      <c r="F100" s="502">
        <v>3699</v>
      </c>
      <c r="G100" s="535">
        <v>1.0580000000000001E-2</v>
      </c>
      <c r="H100" s="535">
        <v>2.9188509874326747</v>
      </c>
      <c r="I100" s="509">
        <v>30.6</v>
      </c>
      <c r="J100" s="510">
        <v>25.84</v>
      </c>
      <c r="K100" s="511">
        <v>18.934999999999999</v>
      </c>
      <c r="L100" s="536">
        <v>1.3252999999999999E-2</v>
      </c>
      <c r="P100" s="68" t="s">
        <v>112</v>
      </c>
      <c r="Q100" s="440"/>
      <c r="R100" s="443"/>
      <c r="S100" s="442"/>
      <c r="T100" s="440"/>
      <c r="U100" s="443"/>
      <c r="V100" s="442"/>
      <c r="W100" s="440"/>
      <c r="X100" s="443"/>
      <c r="Y100" s="442"/>
      <c r="Z100" s="440"/>
      <c r="AA100" s="443"/>
      <c r="AB100" s="442"/>
      <c r="AC100" s="440"/>
      <c r="AD100" s="443"/>
      <c r="AE100" s="442"/>
      <c r="AF100" s="440"/>
      <c r="AG100" s="443"/>
      <c r="AH100" s="537"/>
      <c r="AI100" s="442"/>
      <c r="AJ100" s="443"/>
      <c r="AK100" s="537"/>
      <c r="AL100" s="442"/>
      <c r="AM100" s="443"/>
      <c r="AN100" s="444"/>
      <c r="AP100" s="604"/>
      <c r="AQ100" s="604"/>
      <c r="AR100" s="605"/>
    </row>
    <row r="101" spans="1:44">
      <c r="A101" s="476" t="s">
        <v>189</v>
      </c>
      <c r="B101" s="499">
        <v>6442</v>
      </c>
      <c r="C101" s="502">
        <v>642</v>
      </c>
      <c r="D101" s="499">
        <v>21090</v>
      </c>
      <c r="E101" s="500">
        <v>17422</v>
      </c>
      <c r="F101" s="502">
        <v>3669</v>
      </c>
      <c r="G101" s="535">
        <v>9.9749999999999995E-3</v>
      </c>
      <c r="H101" s="535">
        <v>2.9771315640880855</v>
      </c>
      <c r="I101" s="509">
        <v>31.1</v>
      </c>
      <c r="J101" s="510">
        <v>25.91</v>
      </c>
      <c r="K101" s="511">
        <v>18.326000000000001</v>
      </c>
      <c r="L101" s="536">
        <v>1.1329000000000001E-2</v>
      </c>
      <c r="P101" s="472" t="s">
        <v>114</v>
      </c>
      <c r="Q101" s="494">
        <v>4.1846218842416558</v>
      </c>
      <c r="R101" s="498">
        <v>76</v>
      </c>
      <c r="S101" s="497">
        <v>10</v>
      </c>
      <c r="T101" s="494">
        <v>2.666464155528554</v>
      </c>
      <c r="U101" s="498">
        <v>212</v>
      </c>
      <c r="V101" s="497">
        <v>12</v>
      </c>
      <c r="W101" s="494">
        <v>25.02</v>
      </c>
      <c r="X101" s="498">
        <v>90</v>
      </c>
      <c r="Y101" s="497">
        <v>17</v>
      </c>
      <c r="Z101" s="494">
        <v>8.5399999999999991</v>
      </c>
      <c r="AA101" s="498">
        <v>355</v>
      </c>
      <c r="AB101" s="497">
        <v>20</v>
      </c>
      <c r="AC101" s="494">
        <v>1.1712999999999999E-2</v>
      </c>
      <c r="AD101" s="498">
        <v>202</v>
      </c>
      <c r="AE101" s="497">
        <v>15</v>
      </c>
      <c r="AF101" s="494">
        <v>6.9080000000000001E-3</v>
      </c>
      <c r="AG101" s="498">
        <v>355</v>
      </c>
      <c r="AH101" s="497">
        <v>20</v>
      </c>
      <c r="AI101" s="538">
        <v>100</v>
      </c>
      <c r="AJ101" s="498">
        <v>319</v>
      </c>
      <c r="AK101" s="497">
        <v>5</v>
      </c>
      <c r="AL101" s="539">
        <v>54</v>
      </c>
      <c r="AM101" s="498">
        <v>278</v>
      </c>
      <c r="AN101" s="497">
        <v>24</v>
      </c>
      <c r="AO101" s="606"/>
      <c r="AP101" s="604"/>
      <c r="AQ101" s="604"/>
      <c r="AR101" s="605"/>
    </row>
    <row r="102" spans="1:44">
      <c r="A102" s="476" t="s">
        <v>192</v>
      </c>
      <c r="B102" s="499">
        <v>6523</v>
      </c>
      <c r="C102" s="502">
        <v>645</v>
      </c>
      <c r="D102" s="499">
        <v>21067</v>
      </c>
      <c r="E102" s="500">
        <v>17629</v>
      </c>
      <c r="F102" s="502">
        <v>3438</v>
      </c>
      <c r="G102" s="535">
        <v>9.7780000000000002E-3</v>
      </c>
      <c r="H102" s="535">
        <v>2.939034598214286</v>
      </c>
      <c r="I102" s="509">
        <v>31.7</v>
      </c>
      <c r="J102" s="510">
        <v>26</v>
      </c>
      <c r="K102" s="511">
        <v>18.268999999999998</v>
      </c>
      <c r="L102" s="536">
        <v>1.1729E-2</v>
      </c>
      <c r="P102" s="476" t="s">
        <v>119</v>
      </c>
      <c r="Q102" s="499">
        <v>4.6895843211632684</v>
      </c>
      <c r="R102" s="503">
        <v>278</v>
      </c>
      <c r="S102" s="502">
        <v>24</v>
      </c>
      <c r="T102" s="499">
        <v>2.88173609088261</v>
      </c>
      <c r="U102" s="503">
        <v>91</v>
      </c>
      <c r="V102" s="502">
        <v>15</v>
      </c>
      <c r="W102" s="499">
        <v>25.02</v>
      </c>
      <c r="X102" s="503">
        <v>90</v>
      </c>
      <c r="Y102" s="502">
        <v>17</v>
      </c>
      <c r="Z102" s="499">
        <v>8.5399999999999991</v>
      </c>
      <c r="AA102" s="503">
        <v>355</v>
      </c>
      <c r="AB102" s="502">
        <v>20</v>
      </c>
      <c r="AC102" s="499">
        <v>1.1716000000000001E-2</v>
      </c>
      <c r="AD102" s="503">
        <v>202</v>
      </c>
      <c r="AE102" s="502">
        <v>15</v>
      </c>
      <c r="AF102" s="499">
        <v>6.9080000000000001E-3</v>
      </c>
      <c r="AG102" s="503">
        <v>355</v>
      </c>
      <c r="AH102" s="502">
        <v>20</v>
      </c>
      <c r="AI102" s="540">
        <v>100</v>
      </c>
      <c r="AJ102" s="503">
        <v>319</v>
      </c>
      <c r="AK102" s="502">
        <v>5</v>
      </c>
      <c r="AL102" s="541">
        <v>54</v>
      </c>
      <c r="AM102" s="503">
        <v>278</v>
      </c>
      <c r="AN102" s="502">
        <v>23</v>
      </c>
      <c r="AO102" s="606"/>
      <c r="AP102" s="604"/>
      <c r="AQ102" s="604"/>
      <c r="AR102" s="605"/>
    </row>
    <row r="103" spans="1:44">
      <c r="A103" s="476" t="s">
        <v>77</v>
      </c>
      <c r="B103" s="499">
        <v>8000</v>
      </c>
      <c r="C103" s="502">
        <v>785</v>
      </c>
      <c r="D103" s="499">
        <v>26636</v>
      </c>
      <c r="E103" s="500">
        <v>22491</v>
      </c>
      <c r="F103" s="502">
        <v>4145</v>
      </c>
      <c r="G103" s="535">
        <v>9.5790000000000007E-3</v>
      </c>
      <c r="H103" s="535">
        <v>3.0319863403528742</v>
      </c>
      <c r="I103" s="509">
        <v>32.200000000000003</v>
      </c>
      <c r="J103" s="510">
        <v>26.08</v>
      </c>
      <c r="K103" s="511">
        <v>18.239000000000001</v>
      </c>
      <c r="L103" s="536">
        <v>1.2378999999999999E-2</v>
      </c>
      <c r="P103" s="476" t="s">
        <v>123</v>
      </c>
      <c r="Q103" s="499">
        <v>3.8017291066282426</v>
      </c>
      <c r="R103" s="503">
        <v>121</v>
      </c>
      <c r="S103" s="502">
        <v>16</v>
      </c>
      <c r="T103" s="499">
        <v>2.3333333333333335</v>
      </c>
      <c r="U103" s="503">
        <v>29</v>
      </c>
      <c r="V103" s="502">
        <v>10</v>
      </c>
      <c r="W103" s="499">
        <v>15.98</v>
      </c>
      <c r="X103" s="503">
        <v>202</v>
      </c>
      <c r="Y103" s="502">
        <v>15</v>
      </c>
      <c r="Z103" s="499">
        <v>8.51</v>
      </c>
      <c r="AA103" s="503">
        <v>355</v>
      </c>
      <c r="AB103" s="502">
        <v>20</v>
      </c>
      <c r="AC103" s="499">
        <v>7.5659999999999998E-3</v>
      </c>
      <c r="AD103" s="503">
        <v>202</v>
      </c>
      <c r="AE103" s="502">
        <v>15</v>
      </c>
      <c r="AF103" s="499">
        <v>6.5250000000000004E-3</v>
      </c>
      <c r="AG103" s="503">
        <v>332</v>
      </c>
      <c r="AH103" s="502">
        <v>23</v>
      </c>
      <c r="AI103" s="540">
        <v>95</v>
      </c>
      <c r="AJ103" s="503">
        <v>355</v>
      </c>
      <c r="AK103" s="502">
        <v>17</v>
      </c>
      <c r="AL103" s="541">
        <v>61</v>
      </c>
      <c r="AM103" s="503">
        <v>332</v>
      </c>
      <c r="AN103" s="502">
        <v>22</v>
      </c>
      <c r="AO103" s="606"/>
      <c r="AP103" s="604"/>
      <c r="AQ103" s="604"/>
      <c r="AR103" s="605"/>
    </row>
    <row r="104" spans="1:44">
      <c r="A104" s="476" t="s">
        <v>196</v>
      </c>
      <c r="B104" s="499">
        <v>8169</v>
      </c>
      <c r="C104" s="502">
        <v>799</v>
      </c>
      <c r="D104" s="499">
        <v>27416</v>
      </c>
      <c r="E104" s="500">
        <v>22491</v>
      </c>
      <c r="F104" s="502">
        <v>4925</v>
      </c>
      <c r="G104" s="535">
        <v>9.7330000000000003E-3</v>
      </c>
      <c r="H104" s="535">
        <v>3.0570918822479931</v>
      </c>
      <c r="I104" s="509">
        <v>32.200000000000003</v>
      </c>
      <c r="J104" s="510">
        <v>26.08</v>
      </c>
      <c r="K104" s="511">
        <v>18.556999999999999</v>
      </c>
      <c r="L104" s="536">
        <v>1.4232E-2</v>
      </c>
      <c r="P104" s="476" t="s">
        <v>125</v>
      </c>
      <c r="Q104" s="499">
        <v>3.9857984589817197</v>
      </c>
      <c r="R104" s="503">
        <v>121</v>
      </c>
      <c r="S104" s="502">
        <v>16</v>
      </c>
      <c r="T104" s="499">
        <v>2.4285714285714288</v>
      </c>
      <c r="U104" s="503">
        <v>90</v>
      </c>
      <c r="V104" s="502">
        <v>17</v>
      </c>
      <c r="W104" s="499">
        <v>20.05</v>
      </c>
      <c r="X104" s="503">
        <v>73</v>
      </c>
      <c r="Y104" s="502">
        <v>22</v>
      </c>
      <c r="Z104" s="499">
        <v>8.5399999999999991</v>
      </c>
      <c r="AA104" s="503">
        <v>355</v>
      </c>
      <c r="AB104" s="502">
        <v>20</v>
      </c>
      <c r="AC104" s="499">
        <v>9.3980000000000001E-3</v>
      </c>
      <c r="AD104" s="503">
        <v>202</v>
      </c>
      <c r="AE104" s="502">
        <v>15</v>
      </c>
      <c r="AF104" s="499">
        <v>6.9080000000000001E-3</v>
      </c>
      <c r="AG104" s="503">
        <v>355</v>
      </c>
      <c r="AH104" s="502">
        <v>20</v>
      </c>
      <c r="AI104" s="540">
        <v>100</v>
      </c>
      <c r="AJ104" s="503">
        <v>350</v>
      </c>
      <c r="AK104" s="502">
        <v>1</v>
      </c>
      <c r="AL104" s="541">
        <v>60</v>
      </c>
      <c r="AM104" s="503">
        <v>278</v>
      </c>
      <c r="AN104" s="502">
        <v>23</v>
      </c>
      <c r="AO104" s="606"/>
      <c r="AP104" s="604"/>
      <c r="AQ104" s="604"/>
      <c r="AR104" s="119"/>
    </row>
    <row r="105" spans="1:44">
      <c r="A105" s="476" t="s">
        <v>199</v>
      </c>
      <c r="B105" s="499">
        <v>5306</v>
      </c>
      <c r="C105" s="502">
        <v>519</v>
      </c>
      <c r="D105" s="499">
        <v>16702</v>
      </c>
      <c r="E105" s="500">
        <v>12939</v>
      </c>
      <c r="F105" s="502">
        <v>3763</v>
      </c>
      <c r="G105" s="535">
        <v>1.044E-2</v>
      </c>
      <c r="H105" s="535">
        <v>2.8672961373390562</v>
      </c>
      <c r="I105" s="509">
        <v>31.7</v>
      </c>
      <c r="J105" s="510">
        <v>26</v>
      </c>
      <c r="K105" s="511">
        <v>19.062999999999999</v>
      </c>
      <c r="L105" s="536">
        <v>1.473E-2</v>
      </c>
      <c r="P105" s="476" t="s">
        <v>128</v>
      </c>
      <c r="Q105" s="499">
        <v>4.6380543633762521</v>
      </c>
      <c r="R105" s="503">
        <v>76</v>
      </c>
      <c r="S105" s="502">
        <v>10</v>
      </c>
      <c r="T105" s="499">
        <v>2.8940734188412205</v>
      </c>
      <c r="U105" s="503">
        <v>211</v>
      </c>
      <c r="V105" s="502">
        <v>12</v>
      </c>
      <c r="W105" s="499">
        <v>35</v>
      </c>
      <c r="X105" s="503">
        <v>71</v>
      </c>
      <c r="Y105" s="502">
        <v>10</v>
      </c>
      <c r="Z105" s="509">
        <v>8.5399999999999991</v>
      </c>
      <c r="AA105" s="503">
        <v>355</v>
      </c>
      <c r="AB105" s="511">
        <v>20</v>
      </c>
      <c r="AC105" s="499">
        <v>1.7625999999999999E-2</v>
      </c>
      <c r="AD105" s="503">
        <v>202</v>
      </c>
      <c r="AE105" s="502">
        <v>15</v>
      </c>
      <c r="AF105" s="509">
        <v>6.9090000000000002E-3</v>
      </c>
      <c r="AG105" s="503">
        <v>355</v>
      </c>
      <c r="AH105" s="511">
        <v>20</v>
      </c>
      <c r="AI105" s="540">
        <v>100</v>
      </c>
      <c r="AJ105" s="503">
        <v>316</v>
      </c>
      <c r="AK105" s="511">
        <v>23</v>
      </c>
      <c r="AL105" s="541">
        <v>44</v>
      </c>
      <c r="AM105" s="503">
        <v>125</v>
      </c>
      <c r="AN105" s="511">
        <v>4</v>
      </c>
      <c r="AO105" s="446"/>
      <c r="AP105" s="604"/>
      <c r="AQ105" s="604"/>
    </row>
    <row r="106" spans="1:44">
      <c r="A106" s="476" t="s">
        <v>202</v>
      </c>
      <c r="B106" s="499">
        <v>5381</v>
      </c>
      <c r="C106" s="502">
        <v>528</v>
      </c>
      <c r="D106" s="499">
        <v>17312</v>
      </c>
      <c r="E106" s="500">
        <v>12729</v>
      </c>
      <c r="F106" s="502">
        <v>4582</v>
      </c>
      <c r="G106" s="535">
        <v>1.0912E-2</v>
      </c>
      <c r="H106" s="535">
        <v>2.929768150279235</v>
      </c>
      <c r="I106" s="509">
        <v>31.1</v>
      </c>
      <c r="J106" s="510">
        <v>25.91</v>
      </c>
      <c r="K106" s="511">
        <v>19.457999999999998</v>
      </c>
      <c r="L106" s="536">
        <v>1.5684E-2</v>
      </c>
      <c r="P106" s="476" t="s">
        <v>130</v>
      </c>
      <c r="Q106" s="509">
        <v>3.8400447427293063</v>
      </c>
      <c r="R106" s="503">
        <v>76</v>
      </c>
      <c r="S106" s="511">
        <v>10</v>
      </c>
      <c r="T106" s="509">
        <v>2.4732824427480917</v>
      </c>
      <c r="U106" s="503">
        <v>211</v>
      </c>
      <c r="V106" s="511">
        <v>12</v>
      </c>
      <c r="W106" s="509">
        <v>25.02</v>
      </c>
      <c r="X106" s="503">
        <v>90</v>
      </c>
      <c r="Y106" s="511">
        <v>17</v>
      </c>
      <c r="Z106" s="509">
        <v>8.5399999999999991</v>
      </c>
      <c r="AA106" s="503">
        <v>355</v>
      </c>
      <c r="AB106" s="511">
        <v>20</v>
      </c>
      <c r="AC106" s="509">
        <v>5.4910000000000002E-3</v>
      </c>
      <c r="AD106" s="503">
        <v>92</v>
      </c>
      <c r="AE106" s="511">
        <v>1</v>
      </c>
      <c r="AF106" s="509">
        <v>5.4539999999999996E-3</v>
      </c>
      <c r="AG106" s="503">
        <v>306</v>
      </c>
      <c r="AH106" s="511">
        <v>21</v>
      </c>
      <c r="AI106" s="540">
        <v>79</v>
      </c>
      <c r="AJ106" s="503">
        <v>355</v>
      </c>
      <c r="AK106" s="511">
        <v>8</v>
      </c>
      <c r="AL106" s="541">
        <v>28</v>
      </c>
      <c r="AM106" s="503">
        <v>92</v>
      </c>
      <c r="AN106" s="511">
        <v>10</v>
      </c>
      <c r="AO106" s="447"/>
      <c r="AP106" s="604"/>
      <c r="AQ106" s="604"/>
    </row>
    <row r="107" spans="1:44">
      <c r="A107" s="476" t="s">
        <v>204</v>
      </c>
      <c r="B107" s="499">
        <v>4791</v>
      </c>
      <c r="C107" s="502">
        <v>492</v>
      </c>
      <c r="D107" s="499">
        <v>16232</v>
      </c>
      <c r="E107" s="500">
        <v>11761</v>
      </c>
      <c r="F107" s="502">
        <v>4470</v>
      </c>
      <c r="G107" s="535">
        <v>1.0914E-2</v>
      </c>
      <c r="H107" s="535">
        <v>3.0724966874881692</v>
      </c>
      <c r="I107" s="509">
        <v>28.3</v>
      </c>
      <c r="J107" s="510">
        <v>25.5</v>
      </c>
      <c r="K107" s="511">
        <v>19.199000000000002</v>
      </c>
      <c r="L107" s="536">
        <v>1.4539E-2</v>
      </c>
      <c r="P107" s="476" t="s">
        <v>133</v>
      </c>
      <c r="Q107" s="509">
        <v>3.6666666666666665</v>
      </c>
      <c r="R107" s="503">
        <v>71</v>
      </c>
      <c r="S107" s="511">
        <v>22</v>
      </c>
      <c r="T107" s="509">
        <v>2.1428571428571428</v>
      </c>
      <c r="U107" s="503">
        <v>96</v>
      </c>
      <c r="V107" s="511">
        <v>20</v>
      </c>
      <c r="W107" s="509">
        <v>15.05</v>
      </c>
      <c r="X107" s="503">
        <v>28</v>
      </c>
      <c r="Y107" s="511">
        <v>20</v>
      </c>
      <c r="Z107" s="509">
        <v>8.51</v>
      </c>
      <c r="AA107" s="503">
        <v>355</v>
      </c>
      <c r="AB107" s="511">
        <v>20</v>
      </c>
      <c r="AC107" s="509">
        <v>3.2560000000000002E-3</v>
      </c>
      <c r="AD107" s="503">
        <v>92</v>
      </c>
      <c r="AE107" s="511">
        <v>1</v>
      </c>
      <c r="AF107" s="509">
        <v>3.2529999999999998E-3</v>
      </c>
      <c r="AG107" s="503">
        <v>120</v>
      </c>
      <c r="AH107" s="511">
        <v>23</v>
      </c>
      <c r="AI107" s="540">
        <v>47</v>
      </c>
      <c r="AJ107" s="503">
        <v>355</v>
      </c>
      <c r="AK107" s="511">
        <v>6</v>
      </c>
      <c r="AL107" s="541">
        <v>31</v>
      </c>
      <c r="AM107" s="503">
        <v>92</v>
      </c>
      <c r="AN107" s="511">
        <v>1</v>
      </c>
      <c r="AO107" s="447"/>
      <c r="AP107" s="604"/>
      <c r="AQ107" s="604"/>
    </row>
    <row r="108" spans="1:44">
      <c r="A108" s="476" t="s">
        <v>205</v>
      </c>
      <c r="B108" s="499">
        <v>4809</v>
      </c>
      <c r="C108" s="502">
        <v>498</v>
      </c>
      <c r="D108" s="499">
        <v>16867</v>
      </c>
      <c r="E108" s="500">
        <v>11381</v>
      </c>
      <c r="F108" s="502">
        <v>5486</v>
      </c>
      <c r="G108" s="535">
        <v>1.1269E-2</v>
      </c>
      <c r="H108" s="535">
        <v>3.1782551347277179</v>
      </c>
      <c r="I108" s="509">
        <v>27.2</v>
      </c>
      <c r="J108" s="510">
        <v>25.33</v>
      </c>
      <c r="K108" s="511">
        <v>19.649999999999999</v>
      </c>
      <c r="L108" s="536">
        <v>1.6878000000000001E-2</v>
      </c>
      <c r="P108" s="492" t="s">
        <v>136</v>
      </c>
      <c r="Q108" s="542">
        <v>4.1564885496183201</v>
      </c>
      <c r="R108" s="508">
        <v>76</v>
      </c>
      <c r="S108" s="543">
        <v>10</v>
      </c>
      <c r="T108" s="542">
        <v>2.6920206659012629</v>
      </c>
      <c r="U108" s="508">
        <v>211</v>
      </c>
      <c r="V108" s="543">
        <v>12</v>
      </c>
      <c r="W108" s="542">
        <v>35</v>
      </c>
      <c r="X108" s="508">
        <v>71</v>
      </c>
      <c r="Y108" s="543">
        <v>10</v>
      </c>
      <c r="Z108" s="542">
        <v>8.5399999999999991</v>
      </c>
      <c r="AA108" s="508">
        <v>355</v>
      </c>
      <c r="AB108" s="543">
        <v>20</v>
      </c>
      <c r="AC108" s="542">
        <v>6.6889999999999996E-3</v>
      </c>
      <c r="AD108" s="508">
        <v>92</v>
      </c>
      <c r="AE108" s="543">
        <v>1</v>
      </c>
      <c r="AF108" s="542">
        <v>6.685E-3</v>
      </c>
      <c r="AG108" s="508">
        <v>202</v>
      </c>
      <c r="AH108" s="543">
        <v>15</v>
      </c>
      <c r="AI108" s="544">
        <v>97</v>
      </c>
      <c r="AJ108" s="508">
        <v>355</v>
      </c>
      <c r="AK108" s="543">
        <v>4</v>
      </c>
      <c r="AL108" s="545">
        <v>19</v>
      </c>
      <c r="AM108" s="508">
        <v>92</v>
      </c>
      <c r="AN108" s="543">
        <v>10</v>
      </c>
      <c r="AO108" s="448"/>
      <c r="AP108" s="604"/>
      <c r="AQ108" s="604"/>
    </row>
    <row r="109" spans="1:44">
      <c r="A109" s="476" t="s">
        <v>206</v>
      </c>
      <c r="B109" s="499">
        <v>3939</v>
      </c>
      <c r="C109" s="502">
        <v>408</v>
      </c>
      <c r="D109" s="499">
        <v>13484</v>
      </c>
      <c r="E109" s="500">
        <v>9036</v>
      </c>
      <c r="F109" s="502">
        <v>4447</v>
      </c>
      <c r="G109" s="535">
        <v>1.1348E-2</v>
      </c>
      <c r="H109" s="535">
        <v>3.1019093627789278</v>
      </c>
      <c r="I109" s="509">
        <v>27.2</v>
      </c>
      <c r="J109" s="510">
        <v>25.33</v>
      </c>
      <c r="K109" s="511">
        <v>19.706</v>
      </c>
      <c r="L109" s="536">
        <v>1.6878000000000001E-2</v>
      </c>
      <c r="P109" s="546" t="s">
        <v>337</v>
      </c>
    </row>
    <row r="110" spans="1:44">
      <c r="A110" s="476" t="s">
        <v>207</v>
      </c>
      <c r="B110" s="499">
        <v>3852</v>
      </c>
      <c r="C110" s="502">
        <v>402</v>
      </c>
      <c r="D110" s="499">
        <v>13322</v>
      </c>
      <c r="E110" s="500">
        <v>8864</v>
      </c>
      <c r="F110" s="502">
        <v>4459</v>
      </c>
      <c r="G110" s="535">
        <v>1.1383000000000001E-2</v>
      </c>
      <c r="H110" s="535">
        <v>3.131640808650682</v>
      </c>
      <c r="I110" s="509">
        <v>26.7</v>
      </c>
      <c r="J110" s="510">
        <v>25.25</v>
      </c>
      <c r="K110" s="511">
        <v>19.696999999999999</v>
      </c>
      <c r="L110" s="536">
        <v>1.6832E-2</v>
      </c>
      <c r="AI110" s="449"/>
    </row>
    <row r="111" spans="1:44">
      <c r="A111" s="476" t="s">
        <v>208</v>
      </c>
      <c r="B111" s="499">
        <v>3752</v>
      </c>
      <c r="C111" s="502">
        <v>395</v>
      </c>
      <c r="D111" s="499">
        <v>13139</v>
      </c>
      <c r="E111" s="500">
        <v>8656</v>
      </c>
      <c r="F111" s="502">
        <v>4482</v>
      </c>
      <c r="G111" s="535">
        <v>1.1416000000000001E-2</v>
      </c>
      <c r="H111" s="535">
        <v>3.168314444176513</v>
      </c>
      <c r="I111" s="509">
        <v>26.1</v>
      </c>
      <c r="J111" s="510">
        <v>25.16</v>
      </c>
      <c r="K111" s="511">
        <v>19.693999999999999</v>
      </c>
      <c r="L111" s="536">
        <v>1.6889000000000001E-2</v>
      </c>
    </row>
    <row r="112" spans="1:44">
      <c r="A112" s="492" t="s">
        <v>209</v>
      </c>
      <c r="B112" s="504">
        <v>3794</v>
      </c>
      <c r="C112" s="507">
        <v>399</v>
      </c>
      <c r="D112" s="504">
        <v>13323</v>
      </c>
      <c r="E112" s="505">
        <v>8656</v>
      </c>
      <c r="F112" s="507">
        <v>4666</v>
      </c>
      <c r="G112" s="547">
        <v>1.1507E-2</v>
      </c>
      <c r="H112" s="547">
        <v>3.1774385881230627</v>
      </c>
      <c r="I112" s="542">
        <v>26.1</v>
      </c>
      <c r="J112" s="548">
        <v>25.16</v>
      </c>
      <c r="K112" s="543">
        <v>19.805</v>
      </c>
      <c r="L112" s="549">
        <v>1.7329000000000001E-2</v>
      </c>
    </row>
    <row r="115" spans="1:12">
      <c r="A115" s="472"/>
      <c r="B115" s="473" t="s">
        <v>210</v>
      </c>
      <c r="C115" s="474"/>
      <c r="D115" s="474"/>
      <c r="E115" s="474"/>
      <c r="F115" s="474"/>
      <c r="G115" s="474"/>
      <c r="H115" s="474"/>
      <c r="I115" s="474"/>
      <c r="J115" s="474"/>
      <c r="K115" s="474"/>
      <c r="L115" s="475"/>
    </row>
    <row r="116" spans="1:12">
      <c r="A116" s="476"/>
      <c r="B116" s="477"/>
      <c r="C116" s="478"/>
      <c r="D116" s="478"/>
      <c r="E116" s="478"/>
      <c r="F116" s="478"/>
      <c r="G116" s="478"/>
      <c r="H116" s="478"/>
      <c r="I116" s="478"/>
      <c r="J116" s="478"/>
      <c r="K116" s="478"/>
      <c r="L116" s="479"/>
    </row>
    <row r="117" spans="1:12">
      <c r="A117" s="476"/>
      <c r="B117" s="1102" t="s">
        <v>141</v>
      </c>
      <c r="C117" s="1103"/>
      <c r="D117" s="1103"/>
      <c r="E117" s="1104"/>
      <c r="F117" s="473" t="s">
        <v>142</v>
      </c>
      <c r="G117" s="474"/>
      <c r="H117" s="475"/>
      <c r="I117" s="516" t="s">
        <v>292</v>
      </c>
      <c r="J117" s="472"/>
      <c r="K117" s="473"/>
      <c r="L117" s="475"/>
    </row>
    <row r="118" spans="1:12">
      <c r="A118" s="476" t="s">
        <v>211</v>
      </c>
      <c r="B118" s="487" t="s">
        <v>4</v>
      </c>
      <c r="C118" s="484" t="s">
        <v>5</v>
      </c>
      <c r="D118" s="484" t="s">
        <v>82</v>
      </c>
      <c r="E118" s="485" t="s">
        <v>83</v>
      </c>
      <c r="F118" s="487" t="s">
        <v>4</v>
      </c>
      <c r="G118" s="484" t="s">
        <v>6</v>
      </c>
      <c r="H118" s="485" t="s">
        <v>7</v>
      </c>
      <c r="I118" s="518" t="s">
        <v>303</v>
      </c>
      <c r="J118" s="518" t="s">
        <v>148</v>
      </c>
      <c r="K118" s="487" t="s">
        <v>149</v>
      </c>
      <c r="L118" s="485" t="s">
        <v>150</v>
      </c>
    </row>
    <row r="119" spans="1:12">
      <c r="A119" s="492"/>
      <c r="B119" s="489" t="s">
        <v>154</v>
      </c>
      <c r="C119" s="490" t="s">
        <v>154</v>
      </c>
      <c r="D119" s="490" t="s">
        <v>154</v>
      </c>
      <c r="E119" s="491" t="s">
        <v>154</v>
      </c>
      <c r="F119" s="489" t="s">
        <v>154</v>
      </c>
      <c r="G119" s="490" t="s">
        <v>154</v>
      </c>
      <c r="H119" s="491" t="s">
        <v>154</v>
      </c>
      <c r="I119" s="519" t="s">
        <v>155</v>
      </c>
      <c r="J119" s="492"/>
      <c r="K119" s="489" t="s">
        <v>11</v>
      </c>
      <c r="L119" s="491" t="s">
        <v>11</v>
      </c>
    </row>
    <row r="120" spans="1:12">
      <c r="A120" s="550" t="s">
        <v>212</v>
      </c>
      <c r="B120" s="494">
        <v>3901.0416666666665</v>
      </c>
      <c r="C120" s="495">
        <v>3020.0416666666665</v>
      </c>
      <c r="D120" s="495">
        <v>377.25</v>
      </c>
      <c r="E120" s="497">
        <v>503.75</v>
      </c>
      <c r="F120" s="494">
        <v>13169.541666666666</v>
      </c>
      <c r="G120" s="495">
        <v>9365.4583333333339</v>
      </c>
      <c r="H120" s="497">
        <v>3804.375</v>
      </c>
      <c r="I120" s="524">
        <v>1.0937624999999999E-2</v>
      </c>
      <c r="J120" s="524">
        <v>3.8371600399082859</v>
      </c>
      <c r="K120" s="525">
        <v>16.883333333333329</v>
      </c>
      <c r="L120" s="527">
        <v>25</v>
      </c>
    </row>
    <row r="121" spans="1:12">
      <c r="A121" s="551" t="s">
        <v>213</v>
      </c>
      <c r="B121" s="504">
        <v>5066.5</v>
      </c>
      <c r="C121" s="505">
        <v>4105.958333333333</v>
      </c>
      <c r="D121" s="505">
        <v>411.33333333333331</v>
      </c>
      <c r="E121" s="507">
        <v>549.20833333333337</v>
      </c>
      <c r="F121" s="504">
        <v>13198.083333333334</v>
      </c>
      <c r="G121" s="505">
        <v>9387.625</v>
      </c>
      <c r="H121" s="507">
        <v>3810.4166666666665</v>
      </c>
      <c r="I121" s="547">
        <v>1.1478791666666668E-2</v>
      </c>
      <c r="J121" s="547">
        <v>2.9212653715068941</v>
      </c>
      <c r="K121" s="542">
        <v>29.516666666666666</v>
      </c>
      <c r="L121" s="543">
        <v>25</v>
      </c>
    </row>
    <row r="124" spans="1:12">
      <c r="A124" s="472"/>
      <c r="B124" s="474" t="s">
        <v>214</v>
      </c>
      <c r="C124" s="474"/>
      <c r="D124" s="474"/>
      <c r="E124" s="474"/>
      <c r="F124" s="474"/>
      <c r="G124" s="474"/>
      <c r="H124" s="474"/>
      <c r="I124" s="474"/>
      <c r="J124" s="474"/>
      <c r="K124" s="474"/>
      <c r="L124" s="475"/>
    </row>
    <row r="125" spans="1:12">
      <c r="A125" s="476"/>
      <c r="B125" s="478"/>
      <c r="C125" s="478"/>
      <c r="D125" s="478"/>
      <c r="E125" s="478"/>
      <c r="F125" s="478"/>
      <c r="G125" s="478"/>
      <c r="H125" s="478"/>
      <c r="I125" s="478"/>
      <c r="J125" s="478"/>
      <c r="K125" s="478"/>
      <c r="L125" s="479"/>
    </row>
    <row r="126" spans="1:12">
      <c r="A126" s="476"/>
      <c r="B126" s="1102" t="s">
        <v>141</v>
      </c>
      <c r="C126" s="1103"/>
      <c r="D126" s="1103"/>
      <c r="E126" s="1104"/>
      <c r="F126" s="473" t="s">
        <v>142</v>
      </c>
      <c r="G126" s="474"/>
      <c r="H126" s="475"/>
      <c r="I126" s="516" t="s">
        <v>292</v>
      </c>
      <c r="J126" s="472"/>
      <c r="K126" s="473"/>
      <c r="L126" s="475"/>
    </row>
    <row r="127" spans="1:12">
      <c r="A127" s="476" t="s">
        <v>211</v>
      </c>
      <c r="B127" s="487" t="s">
        <v>4</v>
      </c>
      <c r="C127" s="484" t="s">
        <v>5</v>
      </c>
      <c r="D127" s="484" t="s">
        <v>82</v>
      </c>
      <c r="E127" s="485" t="s">
        <v>83</v>
      </c>
      <c r="F127" s="487" t="s">
        <v>4</v>
      </c>
      <c r="G127" s="484" t="s">
        <v>6</v>
      </c>
      <c r="H127" s="485" t="s">
        <v>7</v>
      </c>
      <c r="I127" s="518" t="s">
        <v>303</v>
      </c>
      <c r="J127" s="518" t="s">
        <v>148</v>
      </c>
      <c r="K127" s="487" t="s">
        <v>149</v>
      </c>
      <c r="L127" s="485" t="s">
        <v>150</v>
      </c>
    </row>
    <row r="128" spans="1:12">
      <c r="A128" s="492"/>
      <c r="B128" s="489" t="s">
        <v>154</v>
      </c>
      <c r="C128" s="490" t="s">
        <v>154</v>
      </c>
      <c r="D128" s="490" t="s">
        <v>154</v>
      </c>
      <c r="E128" s="491" t="s">
        <v>154</v>
      </c>
      <c r="F128" s="489" t="s">
        <v>154</v>
      </c>
      <c r="G128" s="490" t="s">
        <v>154</v>
      </c>
      <c r="H128" s="491" t="s">
        <v>154</v>
      </c>
      <c r="I128" s="519" t="s">
        <v>155</v>
      </c>
      <c r="J128" s="492"/>
      <c r="K128" s="489" t="s">
        <v>11</v>
      </c>
      <c r="L128" s="491" t="s">
        <v>11</v>
      </c>
    </row>
    <row r="129" spans="1:12">
      <c r="A129" s="550" t="s">
        <v>212</v>
      </c>
      <c r="B129" s="494">
        <v>3091.5416666666665</v>
      </c>
      <c r="C129" s="495">
        <v>2378.4583333333335</v>
      </c>
      <c r="D129" s="495">
        <v>305.33333333333331</v>
      </c>
      <c r="E129" s="497">
        <v>407.75</v>
      </c>
      <c r="F129" s="494">
        <v>9365.4583333333339</v>
      </c>
      <c r="G129" s="495">
        <v>9365.4583333333339</v>
      </c>
      <c r="H129" s="497">
        <v>0</v>
      </c>
      <c r="I129" s="524">
        <v>5.4850000000000012E-3</v>
      </c>
      <c r="J129" s="524">
        <v>3.4604350566376669</v>
      </c>
      <c r="K129" s="525">
        <v>16.883333333333329</v>
      </c>
      <c r="L129" s="527">
        <v>25</v>
      </c>
    </row>
    <row r="130" spans="1:12">
      <c r="A130" s="551" t="s">
        <v>213</v>
      </c>
      <c r="B130" s="504">
        <v>3934.625</v>
      </c>
      <c r="C130" s="505">
        <v>3165.5833333333335</v>
      </c>
      <c r="D130" s="505">
        <v>329.25</v>
      </c>
      <c r="E130" s="507">
        <v>439.79166666666669</v>
      </c>
      <c r="F130" s="504">
        <v>9387.625</v>
      </c>
      <c r="G130" s="505">
        <v>9387.625</v>
      </c>
      <c r="H130" s="507">
        <v>0</v>
      </c>
      <c r="I130" s="547">
        <v>5.4779999999999994E-3</v>
      </c>
      <c r="J130" s="547">
        <v>2.6900388272911857</v>
      </c>
      <c r="K130" s="542">
        <v>29.516666666666666</v>
      </c>
      <c r="L130" s="543">
        <v>25</v>
      </c>
    </row>
  </sheetData>
  <mergeCells count="2">
    <mergeCell ref="B117:E117"/>
    <mergeCell ref="B126:E126"/>
  </mergeCells>
  <phoneticPr fontId="0" type="noConversion"/>
  <pageMargins left="0.75" right="0.75" top="1" bottom="1" header="0.5" footer="0.5"/>
  <pageSetup scale="11" orientation="landscape" horizontalDpi="4294967292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 enableFormatConditionsCalculation="0">
    <pageSetUpPr fitToPage="1"/>
  </sheetPr>
  <dimension ref="A1:AN130"/>
  <sheetViews>
    <sheetView workbookViewId="0">
      <selection activeCell="A8" sqref="A8"/>
    </sheetView>
  </sheetViews>
  <sheetFormatPr baseColWidth="10" defaultColWidth="8.625" defaultRowHeight="16" x14ac:dyDescent="0"/>
  <sheetData>
    <row r="1" spans="1:4">
      <c r="A1" t="s">
        <v>327</v>
      </c>
    </row>
    <row r="2" spans="1:4">
      <c r="A2" t="s">
        <v>30</v>
      </c>
    </row>
    <row r="3" spans="1:4">
      <c r="A3" s="70" t="s">
        <v>387</v>
      </c>
    </row>
    <row r="4" spans="1:4">
      <c r="A4" t="s">
        <v>0</v>
      </c>
    </row>
    <row r="6" spans="1:4">
      <c r="A6" t="s">
        <v>21</v>
      </c>
    </row>
    <row r="8" spans="1:4">
      <c r="A8" t="s">
        <v>31</v>
      </c>
    </row>
    <row r="10" spans="1:4">
      <c r="B10" s="46" t="s">
        <v>305</v>
      </c>
      <c r="C10" s="46"/>
      <c r="D10" t="s">
        <v>32</v>
      </c>
    </row>
    <row r="11" spans="1:4">
      <c r="B11" s="46" t="s">
        <v>306</v>
      </c>
      <c r="C11" s="46"/>
      <c r="D11" t="s">
        <v>307</v>
      </c>
    </row>
    <row r="12" spans="1:4">
      <c r="B12" s="46" t="s">
        <v>308</v>
      </c>
      <c r="C12" s="46"/>
      <c r="D12" t="s">
        <v>33</v>
      </c>
    </row>
    <row r="13" spans="1:4">
      <c r="B13" s="46" t="s">
        <v>309</v>
      </c>
      <c r="C13" s="46"/>
      <c r="D13" t="s">
        <v>34</v>
      </c>
    </row>
    <row r="14" spans="1:4">
      <c r="B14" s="46" t="s">
        <v>310</v>
      </c>
      <c r="C14" s="46"/>
      <c r="D14" t="s">
        <v>35</v>
      </c>
    </row>
    <row r="15" spans="1:4">
      <c r="B15" s="46" t="s">
        <v>311</v>
      </c>
      <c r="C15" s="46"/>
      <c r="D15" t="s">
        <v>36</v>
      </c>
    </row>
    <row r="16" spans="1:4">
      <c r="B16" s="46" t="s">
        <v>312</v>
      </c>
      <c r="C16" s="46"/>
      <c r="D16" t="s">
        <v>313</v>
      </c>
    </row>
    <row r="17" spans="1:4">
      <c r="B17" s="46" t="s">
        <v>314</v>
      </c>
      <c r="C17" s="46"/>
      <c r="D17" t="s">
        <v>37</v>
      </c>
    </row>
    <row r="18" spans="1:4">
      <c r="B18" s="46"/>
      <c r="C18" s="46"/>
    </row>
    <row r="19" spans="1:4">
      <c r="A19" t="s">
        <v>38</v>
      </c>
    </row>
    <row r="20" spans="1:4">
      <c r="A20" t="s">
        <v>39</v>
      </c>
    </row>
    <row r="21" spans="1:4">
      <c r="A21" t="s">
        <v>40</v>
      </c>
    </row>
    <row r="22" spans="1:4">
      <c r="A22" t="s">
        <v>41</v>
      </c>
    </row>
    <row r="24" spans="1:4">
      <c r="A24" t="s">
        <v>42</v>
      </c>
    </row>
    <row r="25" spans="1:4">
      <c r="A25" t="s">
        <v>43</v>
      </c>
    </row>
    <row r="27" spans="1:4">
      <c r="A27" t="s">
        <v>44</v>
      </c>
    </row>
    <row r="28" spans="1:4">
      <c r="A28" t="s">
        <v>45</v>
      </c>
    </row>
    <row r="30" spans="1:4">
      <c r="A30" t="s">
        <v>46</v>
      </c>
    </row>
    <row r="32" spans="1:4">
      <c r="B32" t="s">
        <v>47</v>
      </c>
      <c r="D32" s="71" t="s">
        <v>48</v>
      </c>
    </row>
    <row r="34" spans="1:4">
      <c r="B34" t="s">
        <v>49</v>
      </c>
      <c r="D34" s="71" t="s">
        <v>50</v>
      </c>
    </row>
    <row r="35" spans="1:4">
      <c r="B35" t="s">
        <v>51</v>
      </c>
      <c r="D35" s="71" t="s">
        <v>52</v>
      </c>
    </row>
    <row r="36" spans="1:4">
      <c r="B36" t="s">
        <v>53</v>
      </c>
      <c r="D36" s="71" t="s">
        <v>54</v>
      </c>
    </row>
    <row r="37" spans="1:4">
      <c r="B37" t="s">
        <v>55</v>
      </c>
      <c r="D37" s="71" t="s">
        <v>56</v>
      </c>
    </row>
    <row r="38" spans="1:4">
      <c r="B38" t="s">
        <v>57</v>
      </c>
      <c r="D38" s="71" t="s">
        <v>58</v>
      </c>
    </row>
    <row r="39" spans="1:4">
      <c r="B39" t="s">
        <v>59</v>
      </c>
      <c r="D39" s="71" t="s">
        <v>60</v>
      </c>
    </row>
    <row r="40" spans="1:4">
      <c r="B40" t="s">
        <v>61</v>
      </c>
      <c r="D40" s="71" t="s">
        <v>62</v>
      </c>
    </row>
    <row r="41" spans="1:4">
      <c r="B41" t="s">
        <v>63</v>
      </c>
      <c r="D41" s="71" t="s">
        <v>64</v>
      </c>
    </row>
    <row r="42" spans="1:4">
      <c r="B42" t="s">
        <v>65</v>
      </c>
      <c r="D42" s="71" t="s">
        <v>66</v>
      </c>
    </row>
    <row r="43" spans="1:4">
      <c r="B43" t="s">
        <v>67</v>
      </c>
      <c r="D43" s="71" t="s">
        <v>68</v>
      </c>
    </row>
    <row r="44" spans="1:4">
      <c r="B44" t="s">
        <v>69</v>
      </c>
      <c r="D44" s="71" t="s">
        <v>70</v>
      </c>
    </row>
    <row r="45" spans="1:4">
      <c r="B45" t="s">
        <v>71</v>
      </c>
      <c r="D45" s="71" t="s">
        <v>72</v>
      </c>
    </row>
    <row r="47" spans="1:4">
      <c r="A47" t="s">
        <v>73</v>
      </c>
    </row>
    <row r="48" spans="1:4">
      <c r="A48" t="s">
        <v>74</v>
      </c>
    </row>
    <row r="49" spans="1:34">
      <c r="B49" s="46" t="s">
        <v>75</v>
      </c>
      <c r="C49" s="46"/>
      <c r="D49" s="71" t="s">
        <v>76</v>
      </c>
    </row>
    <row r="51" spans="1:34">
      <c r="B51" s="72">
        <v>36388</v>
      </c>
      <c r="C51" s="72"/>
      <c r="D51" s="71" t="s">
        <v>77</v>
      </c>
    </row>
    <row r="54" spans="1:34">
      <c r="A54" s="70" t="s">
        <v>387</v>
      </c>
    </row>
    <row r="56" spans="1:34">
      <c r="A56" s="38"/>
      <c r="B56" s="38"/>
      <c r="C56" s="39"/>
      <c r="D56" s="39" t="s">
        <v>78</v>
      </c>
      <c r="E56" s="39"/>
      <c r="F56" s="39"/>
      <c r="G56" s="39"/>
      <c r="H56" s="39"/>
      <c r="I56" s="38" t="s">
        <v>79</v>
      </c>
      <c r="J56" s="39"/>
      <c r="K56" s="39"/>
      <c r="L56" s="39"/>
      <c r="M56" s="38" t="s">
        <v>288</v>
      </c>
      <c r="N56" s="40"/>
      <c r="O56" s="39"/>
      <c r="P56" s="38"/>
      <c r="Q56" s="220" t="s">
        <v>289</v>
      </c>
      <c r="R56" s="221"/>
      <c r="S56" s="221"/>
      <c r="T56" s="221"/>
      <c r="U56" s="221"/>
      <c r="V56" s="221"/>
      <c r="W56" s="39"/>
      <c r="X56" s="39"/>
      <c r="Y56" s="39"/>
      <c r="Z56" s="39"/>
      <c r="AA56" s="39"/>
      <c r="AB56" s="40"/>
      <c r="AC56" s="38"/>
      <c r="AD56" s="39" t="s">
        <v>290</v>
      </c>
      <c r="AE56" s="39"/>
      <c r="AF56" s="39"/>
      <c r="AG56" s="39"/>
      <c r="AH56" s="40"/>
    </row>
    <row r="57" spans="1:34">
      <c r="A57" s="41"/>
      <c r="B57" s="42"/>
      <c r="C57" s="43"/>
      <c r="D57" s="43"/>
      <c r="E57" s="43"/>
      <c r="F57" s="43"/>
      <c r="G57" s="43"/>
      <c r="H57" s="43"/>
      <c r="I57" s="42"/>
      <c r="J57" s="43"/>
      <c r="K57" s="43"/>
      <c r="L57" s="43"/>
      <c r="M57" s="42" t="s">
        <v>291</v>
      </c>
      <c r="N57" s="44"/>
      <c r="O57" s="119"/>
      <c r="P57" s="41"/>
      <c r="Q57" s="42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4"/>
      <c r="AC57" s="42"/>
      <c r="AD57" s="43"/>
      <c r="AE57" s="43"/>
      <c r="AF57" s="43"/>
      <c r="AG57" s="43"/>
      <c r="AH57" s="44"/>
    </row>
    <row r="58" spans="1:34">
      <c r="A58" s="41"/>
      <c r="B58" s="41"/>
      <c r="C58" s="119"/>
      <c r="D58" s="119"/>
      <c r="E58" s="119"/>
      <c r="F58" s="119"/>
      <c r="G58" s="119"/>
      <c r="H58" s="119"/>
      <c r="I58" s="41"/>
      <c r="J58" s="119"/>
      <c r="K58" s="222" t="s">
        <v>292</v>
      </c>
      <c r="L58" s="222" t="s">
        <v>292</v>
      </c>
      <c r="M58" s="41"/>
      <c r="N58" s="47" t="s">
        <v>293</v>
      </c>
      <c r="O58" s="46"/>
      <c r="P58" s="41"/>
      <c r="Q58" s="38"/>
      <c r="R58" s="39"/>
      <c r="S58" s="40"/>
      <c r="T58" s="119"/>
      <c r="U58" s="119"/>
      <c r="V58" s="119"/>
      <c r="W58" s="119"/>
      <c r="X58" s="119"/>
      <c r="Y58" s="119"/>
      <c r="Z58" s="119"/>
      <c r="AA58" s="119"/>
      <c r="AB58" s="45"/>
      <c r="AD58" t="s">
        <v>294</v>
      </c>
      <c r="AH58" s="40"/>
    </row>
    <row r="59" spans="1:34">
      <c r="A59" s="41"/>
      <c r="B59" s="41" t="s">
        <v>295</v>
      </c>
      <c r="C59" s="119"/>
      <c r="F59" s="41" t="s">
        <v>296</v>
      </c>
      <c r="G59" s="119"/>
      <c r="I59" s="41"/>
      <c r="K59" s="46" t="s">
        <v>2</v>
      </c>
      <c r="L59" s="46" t="s">
        <v>80</v>
      </c>
      <c r="M59" s="41"/>
      <c r="N59" s="47" t="s">
        <v>2</v>
      </c>
      <c r="O59" s="46"/>
      <c r="P59" s="41"/>
      <c r="Q59" s="223" t="s">
        <v>297</v>
      </c>
      <c r="R59" s="119"/>
      <c r="S59" s="45"/>
      <c r="T59" s="119"/>
      <c r="V59" t="s">
        <v>81</v>
      </c>
      <c r="AB59" s="45"/>
      <c r="AE59" s="45"/>
      <c r="AH59" s="45"/>
    </row>
    <row r="60" spans="1:34">
      <c r="A60" s="41" t="s">
        <v>3</v>
      </c>
      <c r="B60" s="48" t="s">
        <v>4</v>
      </c>
      <c r="C60" s="222" t="s">
        <v>5</v>
      </c>
      <c r="D60" s="46" t="s">
        <v>82</v>
      </c>
      <c r="E60" s="46" t="s">
        <v>83</v>
      </c>
      <c r="F60" s="48" t="s">
        <v>4</v>
      </c>
      <c r="G60" s="222" t="s">
        <v>6</v>
      </c>
      <c r="H60" s="46" t="s">
        <v>7</v>
      </c>
      <c r="I60" s="48" t="s">
        <v>84</v>
      </c>
      <c r="J60" s="46" t="s">
        <v>8</v>
      </c>
      <c r="K60" s="46" t="s">
        <v>9</v>
      </c>
      <c r="L60" s="46" t="s">
        <v>2</v>
      </c>
      <c r="M60" s="48" t="s">
        <v>149</v>
      </c>
      <c r="N60" s="47" t="s">
        <v>9</v>
      </c>
      <c r="O60" s="46"/>
      <c r="P60" s="41" t="s">
        <v>3</v>
      </c>
      <c r="Q60" s="41" t="s">
        <v>85</v>
      </c>
      <c r="T60" s="41"/>
      <c r="U60" s="46" t="s">
        <v>6</v>
      </c>
      <c r="W60" s="41"/>
      <c r="X60" s="46" t="s">
        <v>7</v>
      </c>
      <c r="Z60" s="41" t="s">
        <v>86</v>
      </c>
      <c r="AB60" s="45"/>
      <c r="AD60" t="s">
        <v>298</v>
      </c>
      <c r="AE60" s="45"/>
      <c r="AF60" t="s">
        <v>299</v>
      </c>
      <c r="AH60" s="45"/>
    </row>
    <row r="61" spans="1:34">
      <c r="A61" s="42"/>
      <c r="B61" s="49" t="s">
        <v>10</v>
      </c>
      <c r="C61" s="50" t="s">
        <v>10</v>
      </c>
      <c r="D61" s="50" t="s">
        <v>10</v>
      </c>
      <c r="E61" s="50" t="s">
        <v>10</v>
      </c>
      <c r="F61" s="49" t="s">
        <v>10</v>
      </c>
      <c r="G61" s="50" t="s">
        <v>10</v>
      </c>
      <c r="H61" s="50" t="s">
        <v>10</v>
      </c>
      <c r="I61" s="42"/>
      <c r="J61" s="50" t="s">
        <v>11</v>
      </c>
      <c r="K61" s="50" t="s">
        <v>22</v>
      </c>
      <c r="L61" s="50" t="s">
        <v>87</v>
      </c>
      <c r="M61" s="49" t="s">
        <v>11</v>
      </c>
      <c r="N61" s="51" t="s">
        <v>22</v>
      </c>
      <c r="O61" s="50"/>
      <c r="P61" s="42"/>
      <c r="Q61" s="49" t="s">
        <v>88</v>
      </c>
      <c r="R61" s="50" t="s">
        <v>75</v>
      </c>
      <c r="S61" s="50" t="s">
        <v>76</v>
      </c>
      <c r="T61" s="49" t="s">
        <v>88</v>
      </c>
      <c r="U61" s="50" t="s">
        <v>75</v>
      </c>
      <c r="V61" s="50" t="s">
        <v>76</v>
      </c>
      <c r="W61" s="49" t="s">
        <v>88</v>
      </c>
      <c r="X61" s="50" t="s">
        <v>75</v>
      </c>
      <c r="Y61" s="50" t="s">
        <v>76</v>
      </c>
      <c r="Z61" s="49" t="s">
        <v>88</v>
      </c>
      <c r="AA61" s="50" t="s">
        <v>75</v>
      </c>
      <c r="AB61" s="51" t="s">
        <v>76</v>
      </c>
      <c r="AC61" s="49" t="s">
        <v>28</v>
      </c>
      <c r="AD61" s="50" t="s">
        <v>75</v>
      </c>
      <c r="AE61" s="51" t="s">
        <v>76</v>
      </c>
      <c r="AF61" s="50" t="s">
        <v>29</v>
      </c>
      <c r="AG61" s="50" t="s">
        <v>75</v>
      </c>
      <c r="AH61" s="51" t="s">
        <v>76</v>
      </c>
    </row>
    <row r="62" spans="1:34">
      <c r="A62" s="41" t="s">
        <v>89</v>
      </c>
      <c r="B62" s="73">
        <v>35070</v>
      </c>
      <c r="C62" s="96">
        <v>21876</v>
      </c>
      <c r="D62" s="58">
        <v>2323</v>
      </c>
      <c r="E62" s="58">
        <v>10880</v>
      </c>
      <c r="F62" s="73">
        <v>78257</v>
      </c>
      <c r="G62" s="96">
        <v>55191</v>
      </c>
      <c r="H62" s="58">
        <v>23067</v>
      </c>
      <c r="I62" s="73">
        <v>3.23</v>
      </c>
      <c r="J62" s="58">
        <v>23.99</v>
      </c>
      <c r="K62" s="58">
        <v>9.1999999999999998E-3</v>
      </c>
      <c r="L62" s="58">
        <v>47.93</v>
      </c>
      <c r="M62" s="224">
        <v>19.91</v>
      </c>
      <c r="N62" s="225">
        <v>1.1599999999999999E-2</v>
      </c>
      <c r="O62" s="96"/>
      <c r="P62" s="41" t="s">
        <v>89</v>
      </c>
      <c r="Q62" s="73">
        <v>11548</v>
      </c>
      <c r="R62" s="79">
        <v>37822</v>
      </c>
      <c r="S62" s="58">
        <v>15</v>
      </c>
      <c r="T62" s="73">
        <v>22908</v>
      </c>
      <c r="U62" s="79">
        <v>37776</v>
      </c>
      <c r="V62" s="58">
        <v>15</v>
      </c>
      <c r="W62" s="73">
        <v>10392</v>
      </c>
      <c r="X62" s="79">
        <v>37867</v>
      </c>
      <c r="Y62" s="58">
        <v>15</v>
      </c>
      <c r="Z62" s="73">
        <v>32072</v>
      </c>
      <c r="AA62" s="79">
        <v>37822</v>
      </c>
      <c r="AB62" s="78">
        <v>15</v>
      </c>
      <c r="AC62" s="226">
        <v>35</v>
      </c>
      <c r="AD62" s="283">
        <v>37822</v>
      </c>
      <c r="AE62" s="228">
        <v>15</v>
      </c>
      <c r="AF62" s="227">
        <v>2.23E-2</v>
      </c>
      <c r="AG62" s="283">
        <v>37896</v>
      </c>
      <c r="AH62" s="228">
        <v>9</v>
      </c>
    </row>
    <row r="63" spans="1:34">
      <c r="A63" s="41" t="s">
        <v>94</v>
      </c>
      <c r="B63" s="73">
        <v>39608</v>
      </c>
      <c r="C63" s="96">
        <v>26053</v>
      </c>
      <c r="D63" s="58">
        <v>2691</v>
      </c>
      <c r="E63" s="58">
        <v>10880</v>
      </c>
      <c r="F63" s="73">
        <v>97261</v>
      </c>
      <c r="G63" s="96">
        <v>55083</v>
      </c>
      <c r="H63" s="58">
        <v>42178</v>
      </c>
      <c r="I63" s="73">
        <v>3.38</v>
      </c>
      <c r="J63" s="58">
        <v>24.01</v>
      </c>
      <c r="K63" s="58">
        <v>1.11E-2</v>
      </c>
      <c r="L63" s="58">
        <v>57.8</v>
      </c>
      <c r="M63" s="73"/>
      <c r="N63" s="58"/>
      <c r="O63" s="58"/>
      <c r="P63" s="41" t="s">
        <v>94</v>
      </c>
      <c r="Q63" s="73">
        <v>12162</v>
      </c>
      <c r="R63" s="79">
        <v>37849</v>
      </c>
      <c r="S63" s="58">
        <v>16</v>
      </c>
      <c r="T63" s="73">
        <v>22649</v>
      </c>
      <c r="U63" s="79">
        <v>37785</v>
      </c>
      <c r="V63" s="58">
        <v>16</v>
      </c>
      <c r="W63" s="73">
        <v>16077</v>
      </c>
      <c r="X63" s="79">
        <v>37867</v>
      </c>
      <c r="Y63" s="58">
        <v>16</v>
      </c>
      <c r="Z63" s="73">
        <v>36991</v>
      </c>
      <c r="AA63" s="79">
        <v>37867</v>
      </c>
      <c r="AB63" s="78">
        <v>16</v>
      </c>
    </row>
    <row r="64" spans="1:34">
      <c r="A64" s="41" t="s">
        <v>96</v>
      </c>
      <c r="B64" s="73">
        <v>39457</v>
      </c>
      <c r="C64" s="96">
        <v>25912</v>
      </c>
      <c r="D64" s="58">
        <v>2681</v>
      </c>
      <c r="E64" s="58">
        <v>10880</v>
      </c>
      <c r="F64" s="73">
        <v>96957</v>
      </c>
      <c r="G64" s="96">
        <v>62734</v>
      </c>
      <c r="H64" s="58">
        <v>34224</v>
      </c>
      <c r="I64" s="73">
        <v>3.39</v>
      </c>
      <c r="J64" s="58">
        <v>24.53</v>
      </c>
      <c r="K64" s="58">
        <v>9.9000000000000008E-3</v>
      </c>
      <c r="L64" s="58">
        <v>49.94</v>
      </c>
      <c r="M64" s="73"/>
      <c r="N64" s="58"/>
      <c r="O64" s="58"/>
      <c r="P64" s="41" t="s">
        <v>96</v>
      </c>
      <c r="Q64" s="73">
        <v>12875</v>
      </c>
      <c r="R64" s="79">
        <v>37822</v>
      </c>
      <c r="S64" s="58">
        <v>14</v>
      </c>
      <c r="T64" s="73">
        <v>30967</v>
      </c>
      <c r="U64" s="79">
        <v>37735</v>
      </c>
      <c r="V64" s="58">
        <v>15</v>
      </c>
      <c r="W64" s="73">
        <v>21929</v>
      </c>
      <c r="X64" s="79">
        <v>37895</v>
      </c>
      <c r="Y64" s="58">
        <v>20</v>
      </c>
      <c r="Z64" s="73">
        <v>39920</v>
      </c>
      <c r="AA64" s="79">
        <v>37867</v>
      </c>
      <c r="AB64" s="78">
        <v>16</v>
      </c>
    </row>
    <row r="65" spans="1:28">
      <c r="A65" s="41" t="s">
        <v>100</v>
      </c>
      <c r="B65" s="73">
        <v>40330</v>
      </c>
      <c r="C65" s="96">
        <v>26775</v>
      </c>
      <c r="D65" s="58">
        <v>2693</v>
      </c>
      <c r="E65" s="58">
        <v>10880</v>
      </c>
      <c r="F65" s="73">
        <v>102008</v>
      </c>
      <c r="G65" s="96">
        <v>61822</v>
      </c>
      <c r="H65" s="58">
        <v>40186</v>
      </c>
      <c r="I65" s="73">
        <v>3.46</v>
      </c>
      <c r="J65" s="58">
        <v>24.18</v>
      </c>
      <c r="K65" s="58">
        <v>9.9000000000000008E-3</v>
      </c>
      <c r="L65" s="58">
        <v>50.7</v>
      </c>
      <c r="M65" s="73"/>
      <c r="N65" s="58"/>
      <c r="O65" s="58"/>
      <c r="P65" s="41" t="s">
        <v>100</v>
      </c>
      <c r="Q65" s="73">
        <v>13335</v>
      </c>
      <c r="R65" s="79">
        <v>37822</v>
      </c>
      <c r="S65" s="58">
        <v>15</v>
      </c>
      <c r="T65" s="73">
        <v>33421</v>
      </c>
      <c r="U65" s="79">
        <v>37873</v>
      </c>
      <c r="V65" s="58">
        <v>14</v>
      </c>
      <c r="W65" s="73">
        <v>27488</v>
      </c>
      <c r="X65" s="79">
        <v>37882</v>
      </c>
      <c r="Y65" s="58">
        <v>15</v>
      </c>
      <c r="Z65" s="73">
        <v>42415</v>
      </c>
      <c r="AA65" s="79">
        <v>37812</v>
      </c>
      <c r="AB65" s="78">
        <v>11</v>
      </c>
    </row>
    <row r="66" spans="1:28">
      <c r="A66" s="41" t="s">
        <v>287</v>
      </c>
      <c r="B66" s="73">
        <v>39947</v>
      </c>
      <c r="C66" s="96">
        <v>26400</v>
      </c>
      <c r="D66" s="58">
        <v>2684</v>
      </c>
      <c r="E66" s="58">
        <v>10880</v>
      </c>
      <c r="F66" s="73">
        <v>99753</v>
      </c>
      <c r="G66" s="96">
        <v>61406</v>
      </c>
      <c r="H66" s="58">
        <v>38346</v>
      </c>
      <c r="I66" s="73">
        <v>3.42</v>
      </c>
      <c r="J66" s="58">
        <v>24.21</v>
      </c>
      <c r="K66" s="58">
        <v>9.9000000000000008E-3</v>
      </c>
      <c r="L66" s="58">
        <v>50.78</v>
      </c>
      <c r="M66" s="73"/>
      <c r="N66" s="58"/>
      <c r="O66" s="58"/>
      <c r="P66" s="41" t="s">
        <v>287</v>
      </c>
      <c r="Q66" s="73">
        <v>13101</v>
      </c>
      <c r="R66" s="79">
        <v>37822</v>
      </c>
      <c r="S66" s="58">
        <v>14</v>
      </c>
      <c r="T66" s="73">
        <v>32180</v>
      </c>
      <c r="U66" s="79">
        <v>37735</v>
      </c>
      <c r="V66" s="58">
        <v>15</v>
      </c>
      <c r="W66" s="73">
        <v>23794</v>
      </c>
      <c r="X66" s="79">
        <v>37895</v>
      </c>
      <c r="Y66" s="58">
        <v>20</v>
      </c>
      <c r="Z66" s="73">
        <v>41132</v>
      </c>
      <c r="AA66" s="79">
        <v>37867</v>
      </c>
      <c r="AB66" s="78">
        <v>16</v>
      </c>
    </row>
    <row r="67" spans="1:28">
      <c r="A67" s="41" t="s">
        <v>103</v>
      </c>
      <c r="B67" s="73">
        <v>31742</v>
      </c>
      <c r="C67" s="96">
        <v>18891</v>
      </c>
      <c r="D67" s="58">
        <v>1970</v>
      </c>
      <c r="E67" s="58">
        <v>10880</v>
      </c>
      <c r="F67" s="73">
        <v>67389</v>
      </c>
      <c r="G67" s="96">
        <v>48768</v>
      </c>
      <c r="H67" s="58">
        <v>18621</v>
      </c>
      <c r="I67" s="73">
        <v>3.23</v>
      </c>
      <c r="J67" s="58">
        <v>26.15</v>
      </c>
      <c r="K67" s="58">
        <v>9.7699999999999992E-3</v>
      </c>
      <c r="L67" s="58">
        <v>44.56</v>
      </c>
      <c r="M67" s="73"/>
      <c r="N67" s="58"/>
      <c r="O67" s="58"/>
      <c r="P67" s="41" t="s">
        <v>103</v>
      </c>
      <c r="Q67" s="73">
        <v>11546</v>
      </c>
      <c r="R67" s="79">
        <v>37822</v>
      </c>
      <c r="S67" s="58">
        <v>15</v>
      </c>
      <c r="T67" s="73">
        <v>22876</v>
      </c>
      <c r="U67" s="79">
        <v>37812</v>
      </c>
      <c r="V67" s="58">
        <v>15</v>
      </c>
      <c r="W67" s="73">
        <v>11603</v>
      </c>
      <c r="X67" s="79">
        <v>37836</v>
      </c>
      <c r="Y67" s="58">
        <v>7</v>
      </c>
      <c r="Z67" s="73">
        <v>32077</v>
      </c>
      <c r="AA67" s="79">
        <v>37822</v>
      </c>
      <c r="AB67" s="78">
        <v>15</v>
      </c>
    </row>
    <row r="68" spans="1:28">
      <c r="A68" s="41" t="s">
        <v>106</v>
      </c>
      <c r="B68" s="73">
        <v>55068</v>
      </c>
      <c r="C68" s="96">
        <v>39941</v>
      </c>
      <c r="D68" s="58">
        <v>4272</v>
      </c>
      <c r="E68" s="58">
        <v>10880</v>
      </c>
      <c r="F68" s="73">
        <v>162168</v>
      </c>
      <c r="G68" s="96">
        <v>134697</v>
      </c>
      <c r="H68" s="58">
        <v>27470</v>
      </c>
      <c r="I68" s="73">
        <v>3.66</v>
      </c>
      <c r="J68" s="58">
        <v>25.37</v>
      </c>
      <c r="K68" s="58">
        <v>8.5800000000000008E-3</v>
      </c>
      <c r="L68" s="58">
        <v>41.21</v>
      </c>
      <c r="M68" s="73"/>
      <c r="N68" s="58"/>
      <c r="O68" s="58"/>
      <c r="P68" s="41" t="s">
        <v>106</v>
      </c>
      <c r="Q68" s="73">
        <v>12762</v>
      </c>
      <c r="R68" s="79">
        <v>37822</v>
      </c>
      <c r="S68" s="58">
        <v>14</v>
      </c>
      <c r="T68" s="73">
        <v>32179</v>
      </c>
      <c r="U68" s="79">
        <v>37735</v>
      </c>
      <c r="V68" s="58">
        <v>15</v>
      </c>
      <c r="W68" s="73">
        <v>8934</v>
      </c>
      <c r="X68" s="79">
        <v>37867</v>
      </c>
      <c r="Y68" s="58">
        <v>17</v>
      </c>
      <c r="Z68" s="73">
        <v>38451</v>
      </c>
      <c r="AA68" s="79">
        <v>37896</v>
      </c>
      <c r="AB68" s="78">
        <v>10</v>
      </c>
    </row>
    <row r="69" spans="1:28">
      <c r="A69" s="41" t="s">
        <v>107</v>
      </c>
      <c r="B69" s="73">
        <v>31413</v>
      </c>
      <c r="C69" s="96">
        <v>18629</v>
      </c>
      <c r="D69" s="58">
        <v>1902</v>
      </c>
      <c r="E69" s="58">
        <v>10880</v>
      </c>
      <c r="F69" s="73">
        <v>66898</v>
      </c>
      <c r="G69" s="96">
        <v>41181</v>
      </c>
      <c r="H69" s="58">
        <v>25717</v>
      </c>
      <c r="I69" s="73">
        <v>3.26</v>
      </c>
      <c r="J69" s="58">
        <v>23.99</v>
      </c>
      <c r="K69" s="58">
        <v>0.01</v>
      </c>
      <c r="L69" s="58">
        <v>52.01</v>
      </c>
      <c r="M69" s="73"/>
      <c r="N69" s="58"/>
      <c r="O69" s="58"/>
      <c r="P69" s="41" t="s">
        <v>107</v>
      </c>
      <c r="Q69" s="73">
        <v>11519</v>
      </c>
      <c r="R69" s="79">
        <v>37822</v>
      </c>
      <c r="S69" s="58">
        <v>15</v>
      </c>
      <c r="T69" s="73">
        <v>22877</v>
      </c>
      <c r="U69" s="79">
        <v>37810</v>
      </c>
      <c r="V69" s="58">
        <v>16</v>
      </c>
      <c r="W69" s="73">
        <v>26645</v>
      </c>
      <c r="X69" s="79">
        <v>37880</v>
      </c>
      <c r="Y69" s="58">
        <v>14</v>
      </c>
      <c r="Z69" s="73">
        <v>40774</v>
      </c>
      <c r="AA69" s="79">
        <v>37880</v>
      </c>
      <c r="AB69" s="78">
        <v>14</v>
      </c>
    </row>
    <row r="70" spans="1:28">
      <c r="A70" s="41" t="s">
        <v>109</v>
      </c>
      <c r="B70" s="73">
        <v>31503</v>
      </c>
      <c r="C70" s="96">
        <v>18685</v>
      </c>
      <c r="D70" s="58">
        <v>1936</v>
      </c>
      <c r="E70" s="58">
        <v>10880</v>
      </c>
      <c r="F70" s="73">
        <v>66175</v>
      </c>
      <c r="G70" s="96">
        <v>45585</v>
      </c>
      <c r="H70" s="58">
        <v>20590</v>
      </c>
      <c r="I70" s="73">
        <v>3.21</v>
      </c>
      <c r="J70" s="58">
        <v>23.99</v>
      </c>
      <c r="K70" s="58">
        <v>9.4999999999999998E-3</v>
      </c>
      <c r="L70" s="58">
        <v>49.75</v>
      </c>
      <c r="M70" s="73"/>
      <c r="N70" s="58"/>
      <c r="O70" s="58"/>
      <c r="P70" s="41" t="s">
        <v>109</v>
      </c>
      <c r="Q70" s="73">
        <v>11549</v>
      </c>
      <c r="R70" s="79">
        <v>37822</v>
      </c>
      <c r="S70" s="58">
        <v>15</v>
      </c>
      <c r="T70" s="73">
        <v>22893</v>
      </c>
      <c r="U70" s="79">
        <v>37831</v>
      </c>
      <c r="V70" s="58">
        <v>15</v>
      </c>
      <c r="W70" s="73">
        <v>10377</v>
      </c>
      <c r="X70" s="79">
        <v>37873</v>
      </c>
      <c r="Y70" s="58">
        <v>15</v>
      </c>
      <c r="Z70" s="73">
        <v>32073</v>
      </c>
      <c r="AA70" s="79">
        <v>37822</v>
      </c>
      <c r="AB70" s="78">
        <v>15</v>
      </c>
    </row>
    <row r="71" spans="1:28">
      <c r="A71" s="41" t="s">
        <v>110</v>
      </c>
      <c r="B71" s="73">
        <v>33208</v>
      </c>
      <c r="C71" s="96">
        <v>20214</v>
      </c>
      <c r="D71" s="58">
        <v>2115</v>
      </c>
      <c r="E71" s="58">
        <v>10880</v>
      </c>
      <c r="F71" s="73">
        <v>71803</v>
      </c>
      <c r="G71" s="96">
        <v>49984</v>
      </c>
      <c r="H71" s="58">
        <v>21855</v>
      </c>
      <c r="I71" s="73">
        <v>3.21</v>
      </c>
      <c r="J71" s="58">
        <v>23.99</v>
      </c>
      <c r="K71" s="58">
        <v>9.2999999999999992E-3</v>
      </c>
      <c r="L71" s="58">
        <v>48.76</v>
      </c>
      <c r="M71" s="73"/>
      <c r="N71" s="58"/>
      <c r="O71" s="58"/>
      <c r="P71" s="41" t="s">
        <v>110</v>
      </c>
      <c r="Q71" s="73">
        <v>11548</v>
      </c>
      <c r="R71" s="79">
        <v>37822</v>
      </c>
      <c r="S71" s="58">
        <v>15</v>
      </c>
      <c r="T71" s="73">
        <v>22893</v>
      </c>
      <c r="U71" s="79">
        <v>37831</v>
      </c>
      <c r="V71" s="58">
        <v>15</v>
      </c>
      <c r="W71" s="73">
        <v>10394</v>
      </c>
      <c r="X71" s="79">
        <v>37867</v>
      </c>
      <c r="Y71" s="58">
        <v>15</v>
      </c>
      <c r="Z71" s="73">
        <v>32072</v>
      </c>
      <c r="AA71" s="79">
        <v>37822</v>
      </c>
      <c r="AB71" s="78">
        <v>15</v>
      </c>
    </row>
    <row r="72" spans="1:28">
      <c r="A72" s="41" t="s">
        <v>111</v>
      </c>
      <c r="B72" s="73">
        <v>31818</v>
      </c>
      <c r="C72" s="96">
        <v>18966</v>
      </c>
      <c r="D72" s="58">
        <v>1970</v>
      </c>
      <c r="E72" s="58">
        <v>10880</v>
      </c>
      <c r="F72" s="73">
        <v>67200</v>
      </c>
      <c r="G72" s="96">
        <v>46143</v>
      </c>
      <c r="H72" s="58">
        <v>21057</v>
      </c>
      <c r="I72" s="73">
        <v>3.21</v>
      </c>
      <c r="J72" s="58">
        <v>23.99</v>
      </c>
      <c r="K72" s="58">
        <v>9.4000000000000004E-3</v>
      </c>
      <c r="L72" s="58">
        <v>49.17</v>
      </c>
      <c r="M72" s="73"/>
      <c r="N72" s="58"/>
      <c r="O72" s="58"/>
      <c r="P72" s="41" t="s">
        <v>111</v>
      </c>
      <c r="Q72" s="73">
        <v>11548</v>
      </c>
      <c r="R72" s="79">
        <v>37822</v>
      </c>
      <c r="S72" s="58">
        <v>15</v>
      </c>
      <c r="T72" s="73">
        <v>22893</v>
      </c>
      <c r="U72" s="79">
        <v>37831</v>
      </c>
      <c r="V72" s="58">
        <v>15</v>
      </c>
      <c r="W72" s="73">
        <v>10394</v>
      </c>
      <c r="X72" s="79">
        <v>37867</v>
      </c>
      <c r="Y72" s="58">
        <v>15</v>
      </c>
      <c r="Z72" s="73">
        <v>32072</v>
      </c>
      <c r="AA72" s="79">
        <v>37822</v>
      </c>
      <c r="AB72" s="78">
        <v>15</v>
      </c>
    </row>
    <row r="73" spans="1:28">
      <c r="A73" s="41" t="s">
        <v>112</v>
      </c>
      <c r="B73" s="73">
        <v>33248</v>
      </c>
      <c r="C73" s="96">
        <v>20249</v>
      </c>
      <c r="D73" s="58">
        <v>2120</v>
      </c>
      <c r="E73" s="58">
        <v>10880</v>
      </c>
      <c r="F73" s="73">
        <v>72029</v>
      </c>
      <c r="G73" s="96">
        <v>49785</v>
      </c>
      <c r="H73" s="58">
        <v>22244</v>
      </c>
      <c r="I73" s="73">
        <v>3.22</v>
      </c>
      <c r="J73" s="58">
        <v>23.99</v>
      </c>
      <c r="K73" s="58">
        <v>9.1999999999999998E-3</v>
      </c>
      <c r="L73" s="58">
        <v>48.23</v>
      </c>
      <c r="M73" s="73"/>
      <c r="N73" s="58"/>
      <c r="O73" s="58"/>
      <c r="P73" s="41" t="s">
        <v>112</v>
      </c>
      <c r="Q73" s="73">
        <v>11461</v>
      </c>
      <c r="R73" s="79">
        <v>37849</v>
      </c>
      <c r="S73" s="58">
        <v>16</v>
      </c>
      <c r="T73" s="73">
        <v>22875</v>
      </c>
      <c r="U73" s="79">
        <v>37849</v>
      </c>
      <c r="V73" s="58">
        <v>16</v>
      </c>
      <c r="W73" s="73">
        <v>10139</v>
      </c>
      <c r="X73" s="79">
        <v>37867</v>
      </c>
      <c r="Y73" s="58">
        <v>15</v>
      </c>
      <c r="Z73" s="73">
        <v>31777</v>
      </c>
      <c r="AA73" s="79">
        <v>37810</v>
      </c>
      <c r="AB73" s="78">
        <v>16</v>
      </c>
    </row>
    <row r="74" spans="1:28">
      <c r="A74" s="41" t="s">
        <v>113</v>
      </c>
      <c r="B74" s="73">
        <v>23138</v>
      </c>
      <c r="C74" s="96">
        <v>18522</v>
      </c>
      <c r="D74" s="58">
        <v>1976</v>
      </c>
      <c r="E74" s="58">
        <v>2639</v>
      </c>
      <c r="F74" s="73">
        <v>65614</v>
      </c>
      <c r="G74" s="96">
        <v>47530</v>
      </c>
      <c r="H74" s="58">
        <v>18084</v>
      </c>
      <c r="I74" s="73">
        <v>3.2</v>
      </c>
      <c r="J74" s="58">
        <v>22.86</v>
      </c>
      <c r="K74" s="58">
        <v>1.0699999999999999E-2</v>
      </c>
      <c r="L74" s="58">
        <v>63.73</v>
      </c>
      <c r="M74" s="73"/>
      <c r="N74" s="58"/>
      <c r="O74" s="58"/>
      <c r="P74" s="41" t="s">
        <v>114</v>
      </c>
      <c r="Q74" s="73">
        <v>10274</v>
      </c>
      <c r="R74" s="79">
        <v>37776</v>
      </c>
      <c r="S74" s="58">
        <v>15</v>
      </c>
      <c r="T74" s="73">
        <v>19818</v>
      </c>
      <c r="U74" s="79">
        <v>37831</v>
      </c>
      <c r="V74" s="58">
        <v>15</v>
      </c>
      <c r="W74" s="73">
        <v>7762</v>
      </c>
      <c r="X74" s="79">
        <v>37801</v>
      </c>
      <c r="Y74" s="58">
        <v>15</v>
      </c>
      <c r="Z74" s="73">
        <v>27555</v>
      </c>
      <c r="AA74" s="79">
        <v>37801</v>
      </c>
      <c r="AB74" s="78">
        <v>15</v>
      </c>
    </row>
    <row r="75" spans="1:28">
      <c r="A75" s="41" t="s">
        <v>118</v>
      </c>
      <c r="B75" s="73">
        <v>18051</v>
      </c>
      <c r="C75" s="96">
        <v>14491</v>
      </c>
      <c r="D75" s="58">
        <v>1524</v>
      </c>
      <c r="E75" s="58">
        <v>2035</v>
      </c>
      <c r="F75" s="73">
        <v>50357</v>
      </c>
      <c r="G75" s="96">
        <v>36480</v>
      </c>
      <c r="H75" s="58">
        <v>13877</v>
      </c>
      <c r="I75" s="73">
        <v>3.14</v>
      </c>
      <c r="J75" s="58">
        <v>25</v>
      </c>
      <c r="K75" s="58">
        <v>1.09E-2</v>
      </c>
      <c r="L75" s="58">
        <v>55.13</v>
      </c>
      <c r="M75" s="73"/>
      <c r="N75" s="58"/>
      <c r="O75" s="58"/>
      <c r="P75" s="41" t="s">
        <v>119</v>
      </c>
      <c r="Q75" s="73">
        <v>11344</v>
      </c>
      <c r="R75" s="79">
        <v>37822</v>
      </c>
      <c r="S75" s="58">
        <v>14</v>
      </c>
      <c r="T75" s="73">
        <v>22269</v>
      </c>
      <c r="U75" s="79">
        <v>37822</v>
      </c>
      <c r="V75" s="58">
        <v>14</v>
      </c>
      <c r="W75" s="73">
        <v>8874</v>
      </c>
      <c r="X75" s="79">
        <v>37789</v>
      </c>
      <c r="Y75" s="58">
        <v>13</v>
      </c>
      <c r="Z75" s="73">
        <v>31097</v>
      </c>
      <c r="AA75" s="79">
        <v>37789</v>
      </c>
      <c r="AB75" s="78">
        <v>13</v>
      </c>
    </row>
    <row r="76" spans="1:28">
      <c r="A76" s="41" t="s">
        <v>122</v>
      </c>
      <c r="B76" s="73">
        <v>35845</v>
      </c>
      <c r="C76" s="96">
        <v>28721</v>
      </c>
      <c r="D76" s="58">
        <v>3050</v>
      </c>
      <c r="E76" s="58">
        <v>4073</v>
      </c>
      <c r="F76" s="73">
        <v>112781</v>
      </c>
      <c r="G76" s="96">
        <v>81563</v>
      </c>
      <c r="H76" s="58">
        <v>31217</v>
      </c>
      <c r="I76" s="73">
        <v>3.55</v>
      </c>
      <c r="J76" s="58">
        <v>25</v>
      </c>
      <c r="K76" s="58">
        <v>1.09E-2</v>
      </c>
      <c r="L76" s="58">
        <v>55.24</v>
      </c>
      <c r="M76" s="73"/>
      <c r="N76" s="58"/>
      <c r="O76" s="58"/>
      <c r="P76" s="41" t="s">
        <v>123</v>
      </c>
      <c r="Q76" s="607">
        <v>10684</v>
      </c>
      <c r="R76" s="79">
        <v>37776</v>
      </c>
      <c r="S76" s="58">
        <v>15</v>
      </c>
      <c r="T76" s="73">
        <v>20378</v>
      </c>
      <c r="U76" s="79">
        <v>37764</v>
      </c>
      <c r="V76" s="58">
        <v>15</v>
      </c>
      <c r="W76" s="73">
        <v>7964</v>
      </c>
      <c r="X76" s="79">
        <v>37764</v>
      </c>
      <c r="Y76" s="58">
        <v>15</v>
      </c>
      <c r="Z76" s="73">
        <v>28343</v>
      </c>
      <c r="AA76" s="79">
        <v>37764</v>
      </c>
      <c r="AB76" s="78">
        <v>15</v>
      </c>
    </row>
    <row r="77" spans="1:28">
      <c r="A77" s="41" t="s">
        <v>123</v>
      </c>
      <c r="B77" s="73">
        <v>25781</v>
      </c>
      <c r="C77" s="96">
        <v>20185</v>
      </c>
      <c r="D77" s="58">
        <v>2396</v>
      </c>
      <c r="E77" s="58">
        <v>3200</v>
      </c>
      <c r="F77" s="73">
        <v>66146</v>
      </c>
      <c r="G77" s="96">
        <v>48059</v>
      </c>
      <c r="H77" s="58">
        <v>18087</v>
      </c>
      <c r="I77" s="73">
        <v>2.92</v>
      </c>
      <c r="J77" s="58">
        <v>14.89</v>
      </c>
      <c r="K77" s="58">
        <v>7.6299999999999996E-3</v>
      </c>
      <c r="L77" s="58">
        <v>72.17</v>
      </c>
      <c r="M77" s="73"/>
      <c r="N77" s="58"/>
      <c r="O77" s="58"/>
      <c r="P77" s="41" t="s">
        <v>125</v>
      </c>
      <c r="Q77" s="73">
        <v>10747</v>
      </c>
      <c r="R77" s="79">
        <v>37849</v>
      </c>
      <c r="S77" s="58">
        <v>15</v>
      </c>
      <c r="T77" s="73">
        <v>19920</v>
      </c>
      <c r="U77" s="79">
        <v>37849</v>
      </c>
      <c r="V77" s="58">
        <v>15</v>
      </c>
      <c r="W77" s="73">
        <v>7745</v>
      </c>
      <c r="X77" s="79">
        <v>37801</v>
      </c>
      <c r="Y77" s="58">
        <v>15</v>
      </c>
      <c r="Z77" s="73">
        <v>27636</v>
      </c>
      <c r="AA77" s="79">
        <v>37801</v>
      </c>
      <c r="AB77" s="78">
        <v>15</v>
      </c>
    </row>
    <row r="78" spans="1:28">
      <c r="A78" s="41" t="s">
        <v>125</v>
      </c>
      <c r="B78" s="73">
        <v>24360</v>
      </c>
      <c r="C78" s="96">
        <v>19281</v>
      </c>
      <c r="D78" s="58">
        <v>2174</v>
      </c>
      <c r="E78" s="58">
        <v>2904</v>
      </c>
      <c r="F78" s="73">
        <v>65900</v>
      </c>
      <c r="G78" s="96">
        <v>47795</v>
      </c>
      <c r="H78" s="58">
        <v>18104</v>
      </c>
      <c r="I78" s="73">
        <v>3.07</v>
      </c>
      <c r="J78" s="58">
        <v>18.7</v>
      </c>
      <c r="K78" s="58">
        <v>9.0100000000000006E-3</v>
      </c>
      <c r="L78" s="58">
        <v>68.11</v>
      </c>
      <c r="M78" s="73"/>
      <c r="N78" s="58"/>
      <c r="O78" s="58"/>
      <c r="P78" s="41" t="s">
        <v>128</v>
      </c>
      <c r="Q78" s="73">
        <v>9585</v>
      </c>
      <c r="R78" s="79">
        <v>37849</v>
      </c>
      <c r="S78" s="58">
        <v>15</v>
      </c>
      <c r="T78" s="73">
        <v>19661</v>
      </c>
      <c r="U78" s="79">
        <v>37776</v>
      </c>
      <c r="V78" s="58">
        <v>15</v>
      </c>
      <c r="W78" s="73">
        <v>7820</v>
      </c>
      <c r="X78" s="79">
        <v>37801</v>
      </c>
      <c r="Y78" s="58">
        <v>15</v>
      </c>
      <c r="Z78" s="73">
        <v>27462</v>
      </c>
      <c r="AA78" s="79">
        <v>37801</v>
      </c>
      <c r="AB78" s="78">
        <v>15</v>
      </c>
    </row>
    <row r="79" spans="1:28">
      <c r="A79" s="41" t="s">
        <v>128</v>
      </c>
      <c r="B79" s="73">
        <v>21323</v>
      </c>
      <c r="C79" s="96">
        <v>17443</v>
      </c>
      <c r="D79" s="58">
        <v>1663</v>
      </c>
      <c r="E79" s="58">
        <v>2221</v>
      </c>
      <c r="F79" s="73">
        <v>65155</v>
      </c>
      <c r="G79" s="96">
        <v>47110</v>
      </c>
      <c r="H79" s="58">
        <v>18045</v>
      </c>
      <c r="I79" s="73">
        <v>3.41</v>
      </c>
      <c r="J79" s="58">
        <v>30.69</v>
      </c>
      <c r="K79" s="58">
        <v>1.5100000000000001E-2</v>
      </c>
      <c r="L79" s="58">
        <v>57.37</v>
      </c>
      <c r="M79" s="73"/>
      <c r="N79" s="58"/>
      <c r="O79" s="58"/>
      <c r="P79" s="41" t="s">
        <v>130</v>
      </c>
      <c r="Q79" s="73">
        <v>8089</v>
      </c>
      <c r="R79" s="79">
        <v>37849</v>
      </c>
      <c r="S79" s="58">
        <v>15</v>
      </c>
      <c r="T79" s="73">
        <v>19626</v>
      </c>
      <c r="U79" s="79">
        <v>37810</v>
      </c>
      <c r="V79" s="58">
        <v>15</v>
      </c>
      <c r="W79" s="73">
        <v>35.9</v>
      </c>
      <c r="X79" s="79">
        <v>37926</v>
      </c>
      <c r="Y79" s="58">
        <v>20</v>
      </c>
      <c r="Z79" s="73">
        <v>19626</v>
      </c>
      <c r="AA79" s="79">
        <v>37810</v>
      </c>
      <c r="AB79" s="78">
        <v>15</v>
      </c>
    </row>
    <row r="80" spans="1:28">
      <c r="A80" s="41" t="s">
        <v>130</v>
      </c>
      <c r="B80" s="73">
        <v>17875</v>
      </c>
      <c r="C80" s="96">
        <v>14172</v>
      </c>
      <c r="D80" s="58">
        <v>1585</v>
      </c>
      <c r="E80" s="58">
        <v>2117</v>
      </c>
      <c r="F80" s="73">
        <v>47002</v>
      </c>
      <c r="G80" s="96">
        <v>47002</v>
      </c>
      <c r="H80" s="58">
        <v>0</v>
      </c>
      <c r="I80" s="73">
        <v>2.98</v>
      </c>
      <c r="J80" s="58">
        <v>22.86</v>
      </c>
      <c r="K80" s="58">
        <v>6.6699999999999997E-3</v>
      </c>
      <c r="L80" s="58">
        <v>39.6</v>
      </c>
      <c r="M80" s="73"/>
      <c r="N80" s="58"/>
      <c r="O80" s="58"/>
      <c r="P80" s="41" t="s">
        <v>133</v>
      </c>
      <c r="Q80" s="73">
        <v>8985</v>
      </c>
      <c r="R80" s="79">
        <v>37849</v>
      </c>
      <c r="S80" s="58">
        <v>15</v>
      </c>
      <c r="T80" s="73">
        <v>19799</v>
      </c>
      <c r="U80" s="79">
        <v>37849</v>
      </c>
      <c r="V80" s="58">
        <v>15</v>
      </c>
      <c r="W80" s="73">
        <v>1181</v>
      </c>
      <c r="X80" s="79">
        <v>37691</v>
      </c>
      <c r="Y80" s="58">
        <v>10</v>
      </c>
      <c r="Z80" s="73">
        <v>19799</v>
      </c>
      <c r="AA80" s="79">
        <v>37849</v>
      </c>
      <c r="AB80" s="78">
        <v>15</v>
      </c>
    </row>
    <row r="81" spans="1:40">
      <c r="A81" s="41" t="s">
        <v>133</v>
      </c>
      <c r="B81" s="73">
        <v>20164</v>
      </c>
      <c r="C81" s="96">
        <v>15664</v>
      </c>
      <c r="D81" s="58">
        <v>1926</v>
      </c>
      <c r="E81" s="58">
        <v>2573</v>
      </c>
      <c r="F81" s="73">
        <v>47462</v>
      </c>
      <c r="G81" s="96">
        <v>47460</v>
      </c>
      <c r="H81" s="58">
        <v>2</v>
      </c>
      <c r="I81" s="73">
        <v>2.69</v>
      </c>
      <c r="J81" s="58">
        <v>14.98</v>
      </c>
      <c r="K81" s="58">
        <v>4.6299999999999996E-3</v>
      </c>
      <c r="L81" s="58">
        <v>43.82</v>
      </c>
      <c r="M81" s="73"/>
      <c r="N81" s="58"/>
      <c r="O81" s="58"/>
      <c r="P81" s="42" t="s">
        <v>136</v>
      </c>
      <c r="Q81" s="80">
        <v>7471</v>
      </c>
      <c r="R81" s="81">
        <v>37776</v>
      </c>
      <c r="S81" s="63">
        <v>15</v>
      </c>
      <c r="T81" s="80">
        <v>19497</v>
      </c>
      <c r="U81" s="81">
        <v>37776</v>
      </c>
      <c r="V81" s="63">
        <v>15</v>
      </c>
      <c r="W81" s="80">
        <v>0</v>
      </c>
      <c r="X81" s="81">
        <v>37622</v>
      </c>
      <c r="Y81" s="63">
        <v>1</v>
      </c>
      <c r="Z81" s="80">
        <v>19497</v>
      </c>
      <c r="AA81" s="81">
        <v>37776</v>
      </c>
      <c r="AB81" s="83">
        <v>15</v>
      </c>
    </row>
    <row r="82" spans="1:40">
      <c r="A82" s="42" t="s">
        <v>136</v>
      </c>
      <c r="B82" s="80">
        <v>16339</v>
      </c>
      <c r="C82" s="63">
        <v>13215</v>
      </c>
      <c r="D82" s="63">
        <v>1337</v>
      </c>
      <c r="E82" s="63">
        <v>1786</v>
      </c>
      <c r="F82" s="80">
        <v>46668</v>
      </c>
      <c r="G82" s="63">
        <v>46668</v>
      </c>
      <c r="H82" s="63">
        <v>0</v>
      </c>
      <c r="I82" s="80">
        <v>3.2</v>
      </c>
      <c r="J82" s="63">
        <v>30.69</v>
      </c>
      <c r="K82" s="63">
        <v>7.2199999999999999E-3</v>
      </c>
      <c r="L82" s="63">
        <v>29.2</v>
      </c>
      <c r="M82" s="73"/>
      <c r="N82" s="96"/>
      <c r="O82" s="96"/>
    </row>
    <row r="84" spans="1:40">
      <c r="A84" s="38"/>
      <c r="B84" s="38"/>
      <c r="C84" s="39"/>
      <c r="D84" s="39"/>
      <c r="E84" s="39" t="s">
        <v>139</v>
      </c>
      <c r="F84" s="39"/>
      <c r="G84" s="39"/>
      <c r="H84" s="39"/>
      <c r="I84" s="39"/>
      <c r="J84" s="39"/>
      <c r="K84" s="39"/>
      <c r="L84" s="40"/>
      <c r="P84" s="38"/>
      <c r="Q84" s="38"/>
      <c r="R84" s="39"/>
      <c r="S84" s="39"/>
      <c r="T84" s="39" t="s">
        <v>140</v>
      </c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39"/>
      <c r="AI84" s="39"/>
      <c r="AJ84" s="39"/>
      <c r="AK84" s="39"/>
      <c r="AL84" s="39"/>
      <c r="AM84" s="39"/>
      <c r="AN84" s="40"/>
    </row>
    <row r="85" spans="1:40">
      <c r="A85" s="41"/>
      <c r="B85" s="42"/>
      <c r="C85" s="43"/>
      <c r="D85" s="43"/>
      <c r="E85" s="43"/>
      <c r="F85" s="43"/>
      <c r="G85" s="43"/>
      <c r="H85" s="43"/>
      <c r="I85" s="43"/>
      <c r="J85" s="43"/>
      <c r="K85" s="43"/>
      <c r="L85" s="44"/>
      <c r="P85" s="41"/>
      <c r="Q85" s="42"/>
      <c r="R85" s="43"/>
      <c r="S85" s="43"/>
      <c r="T85" s="43"/>
      <c r="U85" s="43"/>
      <c r="V85" s="43"/>
      <c r="W85" s="43"/>
      <c r="X85" s="43"/>
      <c r="Y85" s="43"/>
      <c r="Z85" s="43"/>
      <c r="AA85" s="43"/>
      <c r="AB85" s="43"/>
      <c r="AC85" s="43"/>
      <c r="AD85" s="43"/>
      <c r="AE85" s="43"/>
      <c r="AF85" s="43"/>
      <c r="AG85" s="43"/>
      <c r="AH85" s="43"/>
      <c r="AI85" s="43"/>
      <c r="AJ85" s="43"/>
      <c r="AK85" s="43"/>
      <c r="AL85" s="43"/>
      <c r="AM85" s="43"/>
      <c r="AN85" s="44"/>
    </row>
    <row r="86" spans="1:40">
      <c r="A86" s="41"/>
      <c r="B86" s="41" t="s">
        <v>141</v>
      </c>
      <c r="C86" s="119"/>
      <c r="D86" s="38" t="s">
        <v>300</v>
      </c>
      <c r="E86" s="119"/>
      <c r="G86" s="48" t="s">
        <v>292</v>
      </c>
      <c r="H86" s="87"/>
      <c r="K86" s="40"/>
      <c r="L86" s="229" t="s">
        <v>301</v>
      </c>
      <c r="P86" s="41"/>
      <c r="Q86" s="41"/>
      <c r="S86" t="s">
        <v>143</v>
      </c>
      <c r="W86" s="41"/>
      <c r="X86" t="s">
        <v>144</v>
      </c>
      <c r="AC86" s="41"/>
      <c r="AD86" t="s">
        <v>145</v>
      </c>
      <c r="AI86" s="41"/>
      <c r="AJ86" t="s">
        <v>146</v>
      </c>
      <c r="AN86" s="45"/>
    </row>
    <row r="87" spans="1:40">
      <c r="A87" s="41" t="s">
        <v>76</v>
      </c>
      <c r="B87" s="48" t="s">
        <v>5</v>
      </c>
      <c r="C87" s="46" t="s">
        <v>82</v>
      </c>
      <c r="D87" s="48" t="s">
        <v>4</v>
      </c>
      <c r="E87" s="222" t="s">
        <v>6</v>
      </c>
      <c r="F87" s="46" t="s">
        <v>7</v>
      </c>
      <c r="G87" s="48" t="s">
        <v>302</v>
      </c>
      <c r="H87" s="88" t="s">
        <v>148</v>
      </c>
      <c r="I87" s="89" t="s">
        <v>149</v>
      </c>
      <c r="J87" s="89" t="s">
        <v>150</v>
      </c>
      <c r="K87" s="90" t="s">
        <v>151</v>
      </c>
      <c r="L87" s="90" t="s">
        <v>302</v>
      </c>
      <c r="P87" s="41" t="s">
        <v>3</v>
      </c>
      <c r="Q87" s="41"/>
      <c r="R87" t="s">
        <v>152</v>
      </c>
      <c r="T87" s="41"/>
      <c r="U87" t="s">
        <v>153</v>
      </c>
      <c r="W87" s="41"/>
      <c r="X87" t="s">
        <v>152</v>
      </c>
      <c r="Z87" s="41"/>
      <c r="AA87" t="s">
        <v>328</v>
      </c>
      <c r="AC87" s="41"/>
      <c r="AD87" t="s">
        <v>152</v>
      </c>
      <c r="AF87" s="41"/>
      <c r="AG87" t="s">
        <v>328</v>
      </c>
      <c r="AI87" s="41"/>
      <c r="AJ87" t="s">
        <v>329</v>
      </c>
      <c r="AL87" s="41"/>
      <c r="AM87" t="s">
        <v>328</v>
      </c>
      <c r="AN87" s="45"/>
    </row>
    <row r="88" spans="1:40">
      <c r="A88" s="42"/>
      <c r="B88" s="49" t="s">
        <v>154</v>
      </c>
      <c r="C88" s="50" t="s">
        <v>154</v>
      </c>
      <c r="D88" s="49" t="s">
        <v>154</v>
      </c>
      <c r="E88" s="50" t="s">
        <v>154</v>
      </c>
      <c r="F88" s="50" t="s">
        <v>154</v>
      </c>
      <c r="G88" s="49" t="s">
        <v>155</v>
      </c>
      <c r="H88" s="91"/>
      <c r="I88" s="50" t="s">
        <v>11</v>
      </c>
      <c r="J88" s="50" t="s">
        <v>11</v>
      </c>
      <c r="K88" s="51" t="s">
        <v>11</v>
      </c>
      <c r="L88" s="230" t="s">
        <v>22</v>
      </c>
      <c r="P88" s="42"/>
      <c r="Q88" s="49" t="s">
        <v>84</v>
      </c>
      <c r="R88" s="50" t="s">
        <v>75</v>
      </c>
      <c r="S88" s="50" t="s">
        <v>76</v>
      </c>
      <c r="T88" s="49" t="s">
        <v>84</v>
      </c>
      <c r="U88" s="50" t="s">
        <v>75</v>
      </c>
      <c r="V88" s="50" t="s">
        <v>76</v>
      </c>
      <c r="W88" s="49" t="s">
        <v>28</v>
      </c>
      <c r="X88" s="50" t="s">
        <v>75</v>
      </c>
      <c r="Y88" s="50" t="s">
        <v>76</v>
      </c>
      <c r="Z88" s="49" t="s">
        <v>28</v>
      </c>
      <c r="AA88" s="50" t="s">
        <v>75</v>
      </c>
      <c r="AB88" s="50" t="s">
        <v>76</v>
      </c>
      <c r="AC88" s="49" t="s">
        <v>29</v>
      </c>
      <c r="AD88" s="50" t="s">
        <v>75</v>
      </c>
      <c r="AE88" s="50" t="s">
        <v>76</v>
      </c>
      <c r="AF88" s="49" t="s">
        <v>29</v>
      </c>
      <c r="AG88" s="50" t="s">
        <v>75</v>
      </c>
      <c r="AH88" s="50" t="s">
        <v>76</v>
      </c>
      <c r="AI88" s="49" t="s">
        <v>156</v>
      </c>
      <c r="AJ88" s="50" t="s">
        <v>75</v>
      </c>
      <c r="AK88" s="50" t="s">
        <v>76</v>
      </c>
      <c r="AL88" s="49" t="s">
        <v>156</v>
      </c>
      <c r="AM88" s="50" t="s">
        <v>75</v>
      </c>
      <c r="AN88" s="51" t="s">
        <v>76</v>
      </c>
    </row>
    <row r="89" spans="1:40">
      <c r="A89" s="41" t="s">
        <v>157</v>
      </c>
      <c r="B89" s="608">
        <v>1942.81</v>
      </c>
      <c r="C89" s="608">
        <v>240.93799999999999</v>
      </c>
      <c r="D89" s="608">
        <v>7667.56</v>
      </c>
      <c r="E89" s="608">
        <v>5870.06</v>
      </c>
      <c r="F89" s="608">
        <v>1797.5</v>
      </c>
      <c r="G89" s="609">
        <v>9.2501500000000004E-3</v>
      </c>
      <c r="H89" s="608">
        <v>3.5112000000000001</v>
      </c>
      <c r="I89" s="608">
        <v>17.8</v>
      </c>
      <c r="J89" s="608">
        <v>23.936699999999998</v>
      </c>
      <c r="K89" s="608">
        <v>17.304200000000002</v>
      </c>
      <c r="L89" s="608">
        <v>1.1071715500000001E-2</v>
      </c>
      <c r="P89" s="41" t="s">
        <v>89</v>
      </c>
      <c r="Q89" s="73">
        <v>3.88</v>
      </c>
      <c r="R89" s="79">
        <v>37741</v>
      </c>
      <c r="S89" s="58">
        <v>16</v>
      </c>
      <c r="T89" s="73">
        <v>2.81</v>
      </c>
      <c r="U89" s="79">
        <v>37786</v>
      </c>
      <c r="V89" s="58">
        <v>12</v>
      </c>
      <c r="W89" s="73">
        <v>26.19</v>
      </c>
      <c r="X89" s="79">
        <v>37928</v>
      </c>
      <c r="Y89" s="58">
        <v>15</v>
      </c>
      <c r="Z89" s="73">
        <v>6.99</v>
      </c>
      <c r="AA89" s="79">
        <v>37627</v>
      </c>
      <c r="AB89" s="58">
        <v>5</v>
      </c>
      <c r="AC89" s="73">
        <v>1.34E-2</v>
      </c>
      <c r="AD89" s="79">
        <v>37941</v>
      </c>
      <c r="AE89" s="58">
        <v>16</v>
      </c>
      <c r="AF89" s="73">
        <v>1.97E-3</v>
      </c>
      <c r="AG89" s="79">
        <v>37626</v>
      </c>
      <c r="AH89" s="58">
        <v>6</v>
      </c>
      <c r="AI89" s="73">
        <v>67.44</v>
      </c>
      <c r="AJ89" s="79">
        <v>37941</v>
      </c>
      <c r="AK89" s="58">
        <v>16</v>
      </c>
      <c r="AL89" s="73">
        <v>14.94</v>
      </c>
      <c r="AM89" s="79">
        <v>37931</v>
      </c>
      <c r="AN89" s="78">
        <v>8</v>
      </c>
    </row>
    <row r="90" spans="1:40">
      <c r="A90" s="41" t="s">
        <v>164</v>
      </c>
      <c r="B90" s="608">
        <v>1950.53</v>
      </c>
      <c r="C90" s="608">
        <v>241.10400000000001</v>
      </c>
      <c r="D90" s="608">
        <v>7674.46</v>
      </c>
      <c r="E90" s="608">
        <v>5871.7</v>
      </c>
      <c r="F90" s="608">
        <v>1802.77</v>
      </c>
      <c r="G90" s="609">
        <v>9.2582099999999994E-3</v>
      </c>
      <c r="H90" s="608">
        <v>3.5017</v>
      </c>
      <c r="I90" s="608">
        <v>18.3</v>
      </c>
      <c r="J90" s="608">
        <v>23.936699999999998</v>
      </c>
      <c r="K90" s="608">
        <v>17.309999999999999</v>
      </c>
      <c r="L90" s="608">
        <v>1.1431797E-2</v>
      </c>
      <c r="P90" s="41" t="s">
        <v>94</v>
      </c>
      <c r="Q90" s="73">
        <v>4.12</v>
      </c>
      <c r="R90" s="79">
        <v>37741</v>
      </c>
      <c r="S90" s="58">
        <v>15</v>
      </c>
      <c r="T90" s="73">
        <v>2.87</v>
      </c>
      <c r="U90" s="79">
        <v>37956</v>
      </c>
      <c r="V90" s="58">
        <v>14</v>
      </c>
      <c r="W90" s="73">
        <v>27.19</v>
      </c>
      <c r="X90" s="79">
        <v>37810</v>
      </c>
      <c r="Y90" s="58">
        <v>15</v>
      </c>
      <c r="Z90" s="73">
        <v>6.99</v>
      </c>
      <c r="AA90" s="79">
        <v>37627</v>
      </c>
      <c r="AB90" s="58">
        <v>5</v>
      </c>
      <c r="AC90" s="73">
        <v>1.5699999999999999E-2</v>
      </c>
      <c r="AD90" s="79">
        <v>37896</v>
      </c>
      <c r="AE90" s="58">
        <v>8</v>
      </c>
      <c r="AF90" s="73">
        <v>1.9599999999999999E-3</v>
      </c>
      <c r="AG90" s="79">
        <v>37626</v>
      </c>
      <c r="AH90" s="58">
        <v>7</v>
      </c>
      <c r="AI90" s="73">
        <v>78.19</v>
      </c>
      <c r="AJ90" s="79">
        <v>37896</v>
      </c>
      <c r="AK90" s="58">
        <v>8</v>
      </c>
      <c r="AL90" s="73">
        <v>15.93</v>
      </c>
      <c r="AM90" s="79">
        <v>37931</v>
      </c>
      <c r="AN90" s="78">
        <v>8</v>
      </c>
    </row>
    <row r="91" spans="1:40">
      <c r="A91" s="41" t="s">
        <v>167</v>
      </c>
      <c r="B91" s="608">
        <v>1902.33</v>
      </c>
      <c r="C91" s="608">
        <v>236.85</v>
      </c>
      <c r="D91" s="608">
        <v>7527.94</v>
      </c>
      <c r="E91" s="608">
        <v>5782.88</v>
      </c>
      <c r="F91" s="608">
        <v>1745.07</v>
      </c>
      <c r="G91" s="609">
        <v>9.2067699999999995E-3</v>
      </c>
      <c r="H91" s="608">
        <v>3.5190899999999998</v>
      </c>
      <c r="I91" s="608">
        <v>17.8</v>
      </c>
      <c r="J91" s="608">
        <v>23.895800000000001</v>
      </c>
      <c r="K91" s="608">
        <v>17.236699999999999</v>
      </c>
      <c r="L91" s="608">
        <v>1.1071715500000001E-2</v>
      </c>
      <c r="P91" s="41" t="s">
        <v>96</v>
      </c>
      <c r="Q91" s="73">
        <v>4.38</v>
      </c>
      <c r="R91" s="79">
        <v>37973</v>
      </c>
      <c r="S91" s="58">
        <v>3</v>
      </c>
      <c r="T91" s="73">
        <v>2.83</v>
      </c>
      <c r="U91" s="79">
        <v>37711</v>
      </c>
      <c r="V91" s="58">
        <v>14</v>
      </c>
      <c r="W91" s="73">
        <v>31.65</v>
      </c>
      <c r="X91" s="79">
        <v>37810</v>
      </c>
      <c r="Y91" s="58">
        <v>15</v>
      </c>
      <c r="Z91" s="73">
        <v>6.99</v>
      </c>
      <c r="AA91" s="79">
        <v>37627</v>
      </c>
      <c r="AB91" s="58">
        <v>5</v>
      </c>
      <c r="AC91" s="73">
        <v>1.77E-2</v>
      </c>
      <c r="AD91" s="79">
        <v>37812</v>
      </c>
      <c r="AE91" s="58">
        <v>12</v>
      </c>
      <c r="AF91" s="73">
        <v>1.97E-3</v>
      </c>
      <c r="AG91" s="79">
        <v>37626</v>
      </c>
      <c r="AH91" s="58">
        <v>6</v>
      </c>
      <c r="AI91" s="73">
        <v>81.88</v>
      </c>
      <c r="AJ91" s="79">
        <v>37880</v>
      </c>
      <c r="AK91" s="58">
        <v>20</v>
      </c>
      <c r="AL91" s="73">
        <v>12.92</v>
      </c>
      <c r="AM91" s="79">
        <v>37975</v>
      </c>
      <c r="AN91" s="78">
        <v>5</v>
      </c>
    </row>
    <row r="92" spans="1:40">
      <c r="A92" s="41" t="s">
        <v>169</v>
      </c>
      <c r="B92" s="608">
        <v>1845.43</v>
      </c>
      <c r="C92" s="608">
        <v>231.11799999999999</v>
      </c>
      <c r="D92" s="608">
        <v>7317.22</v>
      </c>
      <c r="E92" s="608">
        <v>5683.06</v>
      </c>
      <c r="F92" s="608">
        <v>1634.17</v>
      </c>
      <c r="G92" s="609">
        <v>9.1047200000000002E-3</v>
      </c>
      <c r="H92" s="608">
        <v>3.5237500000000002</v>
      </c>
      <c r="I92" s="608">
        <v>17.8</v>
      </c>
      <c r="J92" s="608">
        <v>23.837499999999999</v>
      </c>
      <c r="K92" s="608">
        <v>17.078499999999998</v>
      </c>
      <c r="L92" s="608">
        <v>1.1071715500000001E-2</v>
      </c>
      <c r="P92" s="41" t="s">
        <v>100</v>
      </c>
      <c r="Q92" s="73">
        <v>4.05</v>
      </c>
      <c r="R92" s="79">
        <v>37789</v>
      </c>
      <c r="S92" s="58">
        <v>16</v>
      </c>
      <c r="T92" s="73">
        <v>2.84</v>
      </c>
      <c r="U92" s="79">
        <v>37711</v>
      </c>
      <c r="V92" s="58">
        <v>14</v>
      </c>
      <c r="W92" s="73">
        <v>31.3</v>
      </c>
      <c r="X92" s="79">
        <v>37810</v>
      </c>
      <c r="Y92" s="58">
        <v>15</v>
      </c>
      <c r="Z92" s="73">
        <v>6.99</v>
      </c>
      <c r="AA92" s="79">
        <v>37627</v>
      </c>
      <c r="AB92" s="58">
        <v>5</v>
      </c>
      <c r="AC92" s="73">
        <v>1.77E-2</v>
      </c>
      <c r="AD92" s="79">
        <v>37812</v>
      </c>
      <c r="AE92" s="58">
        <v>12</v>
      </c>
      <c r="AF92" s="73">
        <v>1.97E-3</v>
      </c>
      <c r="AG92" s="79">
        <v>37626</v>
      </c>
      <c r="AH92" s="58">
        <v>6</v>
      </c>
      <c r="AI92" s="73">
        <v>78.7</v>
      </c>
      <c r="AJ92" s="79">
        <v>37866</v>
      </c>
      <c r="AK92" s="58">
        <v>12</v>
      </c>
      <c r="AL92" s="73">
        <v>14.94</v>
      </c>
      <c r="AM92" s="79">
        <v>37931</v>
      </c>
      <c r="AN92" s="78">
        <v>8</v>
      </c>
    </row>
    <row r="93" spans="1:40">
      <c r="A93" s="41" t="s">
        <v>171</v>
      </c>
      <c r="B93" s="608">
        <v>1914.46</v>
      </c>
      <c r="C93" s="608">
        <v>238.68700000000001</v>
      </c>
      <c r="D93" s="608">
        <v>7514.35</v>
      </c>
      <c r="E93" s="608">
        <v>5955.01</v>
      </c>
      <c r="F93" s="608">
        <v>1559.34</v>
      </c>
      <c r="G93" s="609">
        <v>8.9519200000000004E-3</v>
      </c>
      <c r="H93" s="608">
        <v>3.4899399999999998</v>
      </c>
      <c r="I93" s="608">
        <v>17.2</v>
      </c>
      <c r="J93" s="608">
        <v>23.9757</v>
      </c>
      <c r="K93" s="608">
        <v>17.0075</v>
      </c>
      <c r="L93" s="608">
        <v>1.0155272999999999E-2</v>
      </c>
      <c r="P93" s="41" t="s">
        <v>287</v>
      </c>
      <c r="Q93" s="73">
        <v>3.95</v>
      </c>
      <c r="R93" s="79">
        <v>37880</v>
      </c>
      <c r="S93" s="58">
        <v>16</v>
      </c>
      <c r="T93" s="73">
        <v>2.84</v>
      </c>
      <c r="U93" s="79">
        <v>37711</v>
      </c>
      <c r="V93" s="58">
        <v>14</v>
      </c>
      <c r="W93" s="73">
        <v>31.58</v>
      </c>
      <c r="X93" s="79">
        <v>37810</v>
      </c>
      <c r="Y93" s="58">
        <v>15</v>
      </c>
      <c r="Z93" s="73">
        <v>6.99</v>
      </c>
      <c r="AA93" s="79">
        <v>37627</v>
      </c>
      <c r="AB93" s="58">
        <v>5</v>
      </c>
      <c r="AC93" s="73">
        <v>1.77E-2</v>
      </c>
      <c r="AD93" s="79">
        <v>37812</v>
      </c>
      <c r="AE93" s="58">
        <v>12</v>
      </c>
      <c r="AF93" s="73">
        <v>1.97E-3</v>
      </c>
      <c r="AG93" s="79">
        <v>37626</v>
      </c>
      <c r="AH93" s="58">
        <v>6</v>
      </c>
      <c r="AI93" s="73">
        <v>80.25</v>
      </c>
      <c r="AJ93" s="79">
        <v>37880</v>
      </c>
      <c r="AK93" s="58">
        <v>20</v>
      </c>
      <c r="AL93" s="73">
        <v>14.94</v>
      </c>
      <c r="AM93" s="79">
        <v>37931</v>
      </c>
      <c r="AN93" s="78">
        <v>8</v>
      </c>
    </row>
    <row r="94" spans="1:40">
      <c r="A94" s="41" t="s">
        <v>172</v>
      </c>
      <c r="B94" s="608">
        <v>2506.5700000000002</v>
      </c>
      <c r="C94" s="608">
        <v>292.58800000000002</v>
      </c>
      <c r="D94" s="608">
        <v>9222.93</v>
      </c>
      <c r="E94" s="608">
        <v>7311.79</v>
      </c>
      <c r="F94" s="608">
        <v>1911.15</v>
      </c>
      <c r="G94" s="609">
        <v>9.1582799999999995E-3</v>
      </c>
      <c r="H94" s="608">
        <v>3.2949000000000002</v>
      </c>
      <c r="I94" s="608">
        <v>19.399999999999999</v>
      </c>
      <c r="J94" s="608">
        <v>24.575600000000001</v>
      </c>
      <c r="K94" s="608">
        <v>17.5412</v>
      </c>
      <c r="L94" s="608">
        <v>1.0970428000000001E-2</v>
      </c>
      <c r="P94" s="41" t="s">
        <v>103</v>
      </c>
      <c r="Q94" s="73">
        <v>3.88</v>
      </c>
      <c r="R94" s="79">
        <v>37741</v>
      </c>
      <c r="S94" s="58">
        <v>16</v>
      </c>
      <c r="T94" s="73">
        <v>2.81</v>
      </c>
      <c r="U94" s="79">
        <v>37786</v>
      </c>
      <c r="V94" s="58">
        <v>12</v>
      </c>
      <c r="W94" s="73">
        <v>35</v>
      </c>
      <c r="X94" s="79">
        <v>37732</v>
      </c>
      <c r="Y94" s="58">
        <v>2</v>
      </c>
      <c r="Z94" s="73">
        <v>6.99</v>
      </c>
      <c r="AA94" s="79">
        <v>37627</v>
      </c>
      <c r="AB94" s="58">
        <v>5</v>
      </c>
      <c r="AC94" s="73">
        <v>1.66E-2</v>
      </c>
      <c r="AD94" s="79">
        <v>37896</v>
      </c>
      <c r="AE94" s="58">
        <v>1</v>
      </c>
      <c r="AF94" s="73">
        <v>1.97E-3</v>
      </c>
      <c r="AG94" s="79">
        <v>37626</v>
      </c>
      <c r="AH94" s="58">
        <v>6</v>
      </c>
      <c r="AI94" s="73">
        <v>72.650000000000006</v>
      </c>
      <c r="AJ94" s="79">
        <v>37836</v>
      </c>
      <c r="AK94" s="58">
        <v>7</v>
      </c>
      <c r="AL94" s="73">
        <v>14.94</v>
      </c>
      <c r="AM94" s="79">
        <v>37931</v>
      </c>
      <c r="AN94" s="78">
        <v>8</v>
      </c>
    </row>
    <row r="95" spans="1:40">
      <c r="A95" s="41" t="s">
        <v>174</v>
      </c>
      <c r="B95" s="608">
        <v>3170.95</v>
      </c>
      <c r="C95" s="608">
        <v>342.96899999999999</v>
      </c>
      <c r="D95" s="608">
        <v>10769.5</v>
      </c>
      <c r="E95" s="608">
        <v>8646.8700000000008</v>
      </c>
      <c r="F95" s="608">
        <v>2122.59</v>
      </c>
      <c r="G95" s="609">
        <v>9.4778299999999996E-3</v>
      </c>
      <c r="H95" s="608">
        <v>3.0648</v>
      </c>
      <c r="I95" s="608">
        <v>25</v>
      </c>
      <c r="J95" s="608">
        <v>25.164300000000001</v>
      </c>
      <c r="K95" s="608">
        <v>17.992599999999999</v>
      </c>
      <c r="L95" s="608">
        <v>1.3098754000000001E-2</v>
      </c>
      <c r="P95" s="41" t="s">
        <v>106</v>
      </c>
      <c r="Q95" s="73">
        <v>4.4400000000000004</v>
      </c>
      <c r="R95" s="79">
        <v>37898</v>
      </c>
      <c r="S95" s="58">
        <v>24</v>
      </c>
      <c r="T95" s="73">
        <v>2.84</v>
      </c>
      <c r="U95" s="79">
        <v>37711</v>
      </c>
      <c r="V95" s="58">
        <v>14</v>
      </c>
      <c r="W95" s="73">
        <v>33.130000000000003</v>
      </c>
      <c r="X95" s="79">
        <v>37812</v>
      </c>
      <c r="Y95" s="58">
        <v>12</v>
      </c>
      <c r="Z95" s="73">
        <v>6.99</v>
      </c>
      <c r="AA95" s="79">
        <v>37627</v>
      </c>
      <c r="AB95" s="58">
        <v>5</v>
      </c>
      <c r="AC95" s="73">
        <v>1.34E-2</v>
      </c>
      <c r="AD95" s="79">
        <v>37941</v>
      </c>
      <c r="AE95" s="58">
        <v>16</v>
      </c>
      <c r="AF95" s="73">
        <v>1.97E-3</v>
      </c>
      <c r="AG95" s="79">
        <v>37626</v>
      </c>
      <c r="AH95" s="58">
        <v>6</v>
      </c>
      <c r="AI95" s="73">
        <v>67.44</v>
      </c>
      <c r="AJ95" s="79">
        <v>37941</v>
      </c>
      <c r="AK95" s="58">
        <v>16</v>
      </c>
      <c r="AL95" s="73">
        <v>14.94</v>
      </c>
      <c r="AM95" s="79">
        <v>37931</v>
      </c>
      <c r="AN95" s="78">
        <v>8</v>
      </c>
    </row>
    <row r="96" spans="1:40">
      <c r="A96" s="41" t="s">
        <v>176</v>
      </c>
      <c r="B96" s="608">
        <v>3433.96</v>
      </c>
      <c r="C96" s="608">
        <v>360.59800000000001</v>
      </c>
      <c r="D96" s="608">
        <v>11186.4</v>
      </c>
      <c r="E96" s="608">
        <v>9298.6299999999992</v>
      </c>
      <c r="F96" s="608">
        <v>1887.81</v>
      </c>
      <c r="G96" s="609">
        <v>9.3737100000000004E-3</v>
      </c>
      <c r="H96" s="608">
        <v>2.9480200000000001</v>
      </c>
      <c r="I96" s="608">
        <v>27.2</v>
      </c>
      <c r="J96" s="608">
        <v>25.453299999999999</v>
      </c>
      <c r="K96" s="608">
        <v>17.959099999999999</v>
      </c>
      <c r="L96" s="608">
        <v>1.1039306E-2</v>
      </c>
      <c r="P96" s="41" t="s">
        <v>107</v>
      </c>
      <c r="Q96" s="73">
        <v>4.05</v>
      </c>
      <c r="R96" s="79">
        <v>37789</v>
      </c>
      <c r="S96" s="58">
        <v>16</v>
      </c>
      <c r="T96" s="73">
        <v>2.81</v>
      </c>
      <c r="U96" s="79">
        <v>37786</v>
      </c>
      <c r="V96" s="58">
        <v>12</v>
      </c>
      <c r="W96" s="73">
        <v>26.04</v>
      </c>
      <c r="X96" s="79">
        <v>37848</v>
      </c>
      <c r="Y96" s="58">
        <v>15</v>
      </c>
      <c r="Z96" s="73">
        <v>6.99</v>
      </c>
      <c r="AA96" s="79">
        <v>37627</v>
      </c>
      <c r="AB96" s="58">
        <v>5</v>
      </c>
      <c r="AC96" s="73">
        <v>1.7299999999999999E-2</v>
      </c>
      <c r="AD96" s="79">
        <v>37733</v>
      </c>
      <c r="AE96" s="58">
        <v>6</v>
      </c>
      <c r="AF96" s="73">
        <v>1.97E-3</v>
      </c>
      <c r="AG96" s="79">
        <v>37626</v>
      </c>
      <c r="AH96" s="58">
        <v>6</v>
      </c>
      <c r="AI96" s="73">
        <v>86.31</v>
      </c>
      <c r="AJ96" s="79">
        <v>37733</v>
      </c>
      <c r="AK96" s="58">
        <v>6</v>
      </c>
      <c r="AL96" s="73">
        <v>14.57</v>
      </c>
      <c r="AM96" s="79">
        <v>37931</v>
      </c>
      <c r="AN96" s="78">
        <v>5</v>
      </c>
    </row>
    <row r="97" spans="1:40">
      <c r="A97" s="41" t="s">
        <v>178</v>
      </c>
      <c r="B97" s="608">
        <v>4489.1499999999996</v>
      </c>
      <c r="C97" s="608">
        <v>460.78800000000001</v>
      </c>
      <c r="D97" s="608">
        <v>14744.4</v>
      </c>
      <c r="E97" s="608">
        <v>11923.2</v>
      </c>
      <c r="F97" s="608">
        <v>2821.19</v>
      </c>
      <c r="G97" s="609">
        <v>9.7160500000000004E-3</v>
      </c>
      <c r="H97" s="608">
        <v>2.9786999999999999</v>
      </c>
      <c r="I97" s="608">
        <v>28.9</v>
      </c>
      <c r="J97" s="608">
        <v>25.578499999999998</v>
      </c>
      <c r="K97" s="608">
        <v>18.325099999999999</v>
      </c>
      <c r="L97" s="608">
        <v>1.1956723000000001E-2</v>
      </c>
      <c r="P97" s="41" t="s">
        <v>109</v>
      </c>
      <c r="Q97" s="73">
        <v>3.84</v>
      </c>
      <c r="R97" s="79">
        <v>37762</v>
      </c>
      <c r="S97" s="58">
        <v>15</v>
      </c>
      <c r="T97" s="73">
        <v>2.81</v>
      </c>
      <c r="U97" s="79">
        <v>37786</v>
      </c>
      <c r="V97" s="58">
        <v>12</v>
      </c>
      <c r="W97" s="73">
        <v>26.19</v>
      </c>
      <c r="X97" s="79">
        <v>37928</v>
      </c>
      <c r="Y97" s="58">
        <v>15</v>
      </c>
      <c r="Z97" s="73">
        <v>6.99</v>
      </c>
      <c r="AA97" s="79">
        <v>37627</v>
      </c>
      <c r="AB97" s="58">
        <v>5</v>
      </c>
      <c r="AC97" s="73">
        <v>1.7299999999999999E-2</v>
      </c>
      <c r="AD97" s="79">
        <v>37733</v>
      </c>
      <c r="AE97" s="58">
        <v>6</v>
      </c>
      <c r="AF97" s="73">
        <v>1.97E-3</v>
      </c>
      <c r="AG97" s="79">
        <v>37626</v>
      </c>
      <c r="AH97" s="58">
        <v>6</v>
      </c>
      <c r="AI97" s="73">
        <v>86.18</v>
      </c>
      <c r="AJ97" s="79">
        <v>37733</v>
      </c>
      <c r="AK97" s="58">
        <v>6</v>
      </c>
      <c r="AL97" s="73">
        <v>14.58</v>
      </c>
      <c r="AM97" s="79">
        <v>37931</v>
      </c>
      <c r="AN97" s="78">
        <v>5</v>
      </c>
    </row>
    <row r="98" spans="1:40">
      <c r="A98" s="41" t="s">
        <v>181</v>
      </c>
      <c r="B98" s="608">
        <v>4853.28</v>
      </c>
      <c r="C98" s="608">
        <v>489.45499999999998</v>
      </c>
      <c r="D98" s="608">
        <v>15882.1</v>
      </c>
      <c r="E98" s="608">
        <v>12287.1</v>
      </c>
      <c r="F98" s="608">
        <v>3595.03</v>
      </c>
      <c r="G98" s="609">
        <v>1.02366E-2</v>
      </c>
      <c r="H98" s="608">
        <v>2.9726499999999998</v>
      </c>
      <c r="I98" s="608">
        <v>28.9</v>
      </c>
      <c r="J98" s="608">
        <v>25.7393</v>
      </c>
      <c r="K98" s="608">
        <v>18.854299999999999</v>
      </c>
      <c r="L98" s="608">
        <v>1.2719301000000001E-2</v>
      </c>
      <c r="P98" s="41" t="s">
        <v>110</v>
      </c>
      <c r="Q98" s="73">
        <v>3.94</v>
      </c>
      <c r="R98" s="79">
        <v>37762</v>
      </c>
      <c r="S98" s="58">
        <v>13</v>
      </c>
      <c r="T98" s="73">
        <v>2.81</v>
      </c>
      <c r="U98" s="79">
        <v>37786</v>
      </c>
      <c r="V98" s="58">
        <v>12</v>
      </c>
      <c r="W98" s="73">
        <v>26.23</v>
      </c>
      <c r="X98" s="79">
        <v>37914</v>
      </c>
      <c r="Y98" s="58">
        <v>15</v>
      </c>
      <c r="Z98" s="73">
        <v>6.99</v>
      </c>
      <c r="AA98" s="79">
        <v>37627</v>
      </c>
      <c r="AB98" s="58">
        <v>5</v>
      </c>
      <c r="AC98" s="73">
        <v>1.47E-2</v>
      </c>
      <c r="AD98" s="79">
        <v>37713</v>
      </c>
      <c r="AE98" s="58">
        <v>18</v>
      </c>
      <c r="AF98" s="73">
        <v>1.97E-3</v>
      </c>
      <c r="AG98" s="79">
        <v>37626</v>
      </c>
      <c r="AH98" s="58">
        <v>6</v>
      </c>
      <c r="AI98" s="73">
        <v>73.849999999999994</v>
      </c>
      <c r="AJ98" s="79">
        <v>37713</v>
      </c>
      <c r="AK98" s="58">
        <v>18</v>
      </c>
      <c r="AL98" s="73">
        <v>14.59</v>
      </c>
      <c r="AM98" s="79">
        <v>37931</v>
      </c>
      <c r="AN98" s="78">
        <v>5</v>
      </c>
    </row>
    <row r="99" spans="1:40">
      <c r="A99" s="41" t="s">
        <v>184</v>
      </c>
      <c r="B99" s="608">
        <v>5164.22</v>
      </c>
      <c r="C99" s="608">
        <v>508.21800000000002</v>
      </c>
      <c r="D99" s="608">
        <v>16614.5</v>
      </c>
      <c r="E99" s="608">
        <v>12561.8</v>
      </c>
      <c r="F99" s="608">
        <v>4052.76</v>
      </c>
      <c r="G99" s="609">
        <v>1.0622400000000001E-2</v>
      </c>
      <c r="H99" s="608">
        <v>2.9289900000000002</v>
      </c>
      <c r="I99" s="608">
        <v>31.1</v>
      </c>
      <c r="J99" s="608">
        <v>25.863099999999999</v>
      </c>
      <c r="K99" s="608">
        <v>19.1876</v>
      </c>
      <c r="L99" s="608">
        <v>1.4761318000000001E-2</v>
      </c>
      <c r="P99" s="41" t="s">
        <v>111</v>
      </c>
      <c r="Q99" s="73">
        <v>3.93</v>
      </c>
      <c r="R99" s="79">
        <v>37741</v>
      </c>
      <c r="S99" s="58">
        <v>13</v>
      </c>
      <c r="T99" s="73">
        <v>2.81</v>
      </c>
      <c r="U99" s="79">
        <v>37786</v>
      </c>
      <c r="V99" s="58">
        <v>12</v>
      </c>
      <c r="W99" s="73">
        <v>26.45</v>
      </c>
      <c r="X99" s="79">
        <v>37917</v>
      </c>
      <c r="Y99" s="58">
        <v>15</v>
      </c>
      <c r="Z99" s="73">
        <v>6.99</v>
      </c>
      <c r="AA99" s="79">
        <v>37627</v>
      </c>
      <c r="AB99" s="58">
        <v>5</v>
      </c>
      <c r="AC99" s="73">
        <v>1.5800000000000002E-2</v>
      </c>
      <c r="AD99" s="79">
        <v>37713</v>
      </c>
      <c r="AE99" s="58">
        <v>5</v>
      </c>
      <c r="AF99" s="73">
        <v>1.97E-3</v>
      </c>
      <c r="AG99" s="79">
        <v>37626</v>
      </c>
      <c r="AH99" s="58">
        <v>6</v>
      </c>
      <c r="AI99" s="73">
        <v>78.94</v>
      </c>
      <c r="AJ99" s="79">
        <v>37713</v>
      </c>
      <c r="AK99" s="58">
        <v>5</v>
      </c>
      <c r="AL99" s="73">
        <v>14.58</v>
      </c>
      <c r="AM99" s="79">
        <v>37931</v>
      </c>
      <c r="AN99" s="78">
        <v>5</v>
      </c>
    </row>
    <row r="100" spans="1:40">
      <c r="A100" s="41" t="s">
        <v>185</v>
      </c>
      <c r="B100" s="608">
        <v>5004.96</v>
      </c>
      <c r="C100" s="608">
        <v>496.50400000000002</v>
      </c>
      <c r="D100" s="608">
        <v>16029.6</v>
      </c>
      <c r="E100" s="608">
        <v>12561.3</v>
      </c>
      <c r="F100" s="608">
        <v>3468.23</v>
      </c>
      <c r="G100" s="609">
        <v>1.04329E-2</v>
      </c>
      <c r="H100" s="608">
        <v>2.9136899999999999</v>
      </c>
      <c r="I100" s="608">
        <v>30.6</v>
      </c>
      <c r="J100" s="608">
        <v>25.8628</v>
      </c>
      <c r="K100" s="608">
        <v>18.867100000000001</v>
      </c>
      <c r="L100" s="608">
        <v>1.3210559E-2</v>
      </c>
      <c r="P100" s="41" t="s">
        <v>112</v>
      </c>
      <c r="Q100" s="73">
        <v>3.81</v>
      </c>
      <c r="R100" s="79">
        <v>37741</v>
      </c>
      <c r="S100" s="58">
        <v>15</v>
      </c>
      <c r="T100" s="73">
        <v>2.81</v>
      </c>
      <c r="U100" s="79">
        <v>37719</v>
      </c>
      <c r="V100" s="58">
        <v>13</v>
      </c>
      <c r="W100" s="73">
        <v>26.26</v>
      </c>
      <c r="X100" s="79">
        <v>37917</v>
      </c>
      <c r="Y100" s="58">
        <v>15</v>
      </c>
      <c r="Z100" s="73">
        <v>7</v>
      </c>
      <c r="AA100" s="79">
        <v>37627</v>
      </c>
      <c r="AB100" s="58">
        <v>5</v>
      </c>
      <c r="AC100" s="73">
        <v>1.34E-2</v>
      </c>
      <c r="AD100" s="79">
        <v>37941</v>
      </c>
      <c r="AE100" s="58">
        <v>16</v>
      </c>
      <c r="AF100" s="73">
        <v>1.97E-3</v>
      </c>
      <c r="AG100" s="79">
        <v>37626</v>
      </c>
      <c r="AH100" s="58">
        <v>7</v>
      </c>
      <c r="AI100" s="73">
        <v>67.510000000000005</v>
      </c>
      <c r="AJ100" s="79">
        <v>37941</v>
      </c>
      <c r="AK100" s="58">
        <v>16</v>
      </c>
      <c r="AL100" s="73">
        <v>14.54</v>
      </c>
      <c r="AM100" s="79">
        <v>37931</v>
      </c>
      <c r="AN100" s="78">
        <v>5</v>
      </c>
    </row>
    <row r="101" spans="1:40">
      <c r="A101" s="41" t="s">
        <v>189</v>
      </c>
      <c r="B101" s="608">
        <v>6454.59</v>
      </c>
      <c r="C101" s="608">
        <v>639.274</v>
      </c>
      <c r="D101" s="608">
        <v>21179.7</v>
      </c>
      <c r="E101" s="608">
        <v>17430.7</v>
      </c>
      <c r="F101" s="608">
        <v>3749.01</v>
      </c>
      <c r="G101" s="609">
        <v>9.9714899999999995E-3</v>
      </c>
      <c r="H101" s="608">
        <v>2.98563</v>
      </c>
      <c r="I101" s="608">
        <v>31.1</v>
      </c>
      <c r="J101" s="608">
        <v>25.942399999999999</v>
      </c>
      <c r="K101" s="608">
        <v>18.518000000000001</v>
      </c>
      <c r="L101" s="608">
        <v>1.1293012E-2</v>
      </c>
      <c r="P101" s="41" t="s">
        <v>114</v>
      </c>
      <c r="Q101" s="73">
        <v>4.1399999999999997</v>
      </c>
      <c r="R101" s="79">
        <v>37741</v>
      </c>
      <c r="S101" s="58">
        <v>16</v>
      </c>
      <c r="T101" s="73">
        <v>2.71</v>
      </c>
      <c r="U101" s="79">
        <v>37831</v>
      </c>
      <c r="V101" s="58">
        <v>12</v>
      </c>
      <c r="W101" s="73">
        <v>25</v>
      </c>
      <c r="X101" s="79">
        <v>37691</v>
      </c>
      <c r="Y101" s="58">
        <v>11</v>
      </c>
      <c r="Z101" s="73">
        <v>24.04</v>
      </c>
      <c r="AA101" s="79">
        <v>37726</v>
      </c>
      <c r="AB101" s="58">
        <v>5</v>
      </c>
      <c r="AC101" s="73">
        <v>1.15E-2</v>
      </c>
      <c r="AD101" s="79">
        <v>37691</v>
      </c>
      <c r="AE101" s="58">
        <v>10</v>
      </c>
      <c r="AF101" s="73">
        <v>1.03E-2</v>
      </c>
      <c r="AG101" s="79">
        <v>37927</v>
      </c>
      <c r="AH101" s="58">
        <v>2</v>
      </c>
      <c r="AI101" s="73">
        <v>60.08</v>
      </c>
      <c r="AJ101" s="79">
        <v>37712</v>
      </c>
      <c r="AK101" s="58">
        <v>5</v>
      </c>
      <c r="AL101" s="73">
        <v>52.83</v>
      </c>
      <c r="AM101" s="79">
        <v>37899</v>
      </c>
      <c r="AN101" s="78">
        <v>1</v>
      </c>
    </row>
    <row r="102" spans="1:40">
      <c r="A102" s="41" t="s">
        <v>192</v>
      </c>
      <c r="B102" s="608">
        <v>6503.4</v>
      </c>
      <c r="C102" s="608">
        <v>639.95299999999997</v>
      </c>
      <c r="D102" s="608">
        <v>21055.4</v>
      </c>
      <c r="E102" s="608">
        <v>17608.599999999999</v>
      </c>
      <c r="F102" s="608">
        <v>3446.79</v>
      </c>
      <c r="G102" s="609">
        <v>9.7435999999999998E-3</v>
      </c>
      <c r="H102" s="608">
        <v>2.9475600000000002</v>
      </c>
      <c r="I102" s="608">
        <v>31.7</v>
      </c>
      <c r="J102" s="608">
        <v>26.021999999999998</v>
      </c>
      <c r="K102" s="608">
        <v>18.4421</v>
      </c>
      <c r="L102" s="608">
        <v>1.1691814E-2</v>
      </c>
      <c r="P102" s="41" t="s">
        <v>119</v>
      </c>
      <c r="Q102" s="73">
        <v>4.53</v>
      </c>
      <c r="R102" s="79">
        <v>37745</v>
      </c>
      <c r="S102" s="58">
        <v>3</v>
      </c>
      <c r="T102" s="73">
        <v>2.9</v>
      </c>
      <c r="U102" s="79">
        <v>37711</v>
      </c>
      <c r="V102" s="58">
        <v>14</v>
      </c>
      <c r="W102" s="73">
        <v>25</v>
      </c>
      <c r="X102" s="79">
        <v>37735</v>
      </c>
      <c r="Y102" s="58">
        <v>12</v>
      </c>
      <c r="Z102" s="73">
        <v>24.04</v>
      </c>
      <c r="AA102" s="79">
        <v>37726</v>
      </c>
      <c r="AB102" s="58">
        <v>5</v>
      </c>
      <c r="AC102" s="73">
        <v>1.15E-2</v>
      </c>
      <c r="AD102" s="79">
        <v>37691</v>
      </c>
      <c r="AE102" s="58">
        <v>10</v>
      </c>
      <c r="AF102" s="73">
        <v>1.0500000000000001E-2</v>
      </c>
      <c r="AG102" s="79">
        <v>37713</v>
      </c>
      <c r="AH102" s="58">
        <v>22</v>
      </c>
      <c r="AI102" s="73">
        <v>57.51</v>
      </c>
      <c r="AJ102" s="79">
        <v>37712</v>
      </c>
      <c r="AK102" s="58">
        <v>5</v>
      </c>
      <c r="AL102" s="73">
        <v>53.15</v>
      </c>
      <c r="AM102" s="79">
        <v>37745</v>
      </c>
      <c r="AN102" s="78">
        <v>4</v>
      </c>
    </row>
    <row r="103" spans="1:40">
      <c r="A103" s="41" t="s">
        <v>77</v>
      </c>
      <c r="B103" s="608">
        <v>8040.55</v>
      </c>
      <c r="C103" s="608">
        <v>784.90499999999997</v>
      </c>
      <c r="D103" s="608">
        <v>27069.8</v>
      </c>
      <c r="E103" s="608">
        <v>22350.400000000001</v>
      </c>
      <c r="F103" s="608">
        <v>4719.45</v>
      </c>
      <c r="G103" s="609">
        <v>9.7833899999999994E-3</v>
      </c>
      <c r="H103" s="608">
        <v>3.06724</v>
      </c>
      <c r="I103" s="608">
        <v>32.200000000000003</v>
      </c>
      <c r="J103" s="608">
        <v>26.1296</v>
      </c>
      <c r="K103" s="608">
        <v>18.647099999999998</v>
      </c>
      <c r="L103" s="608">
        <v>1.2340472999999999E-2</v>
      </c>
      <c r="P103" s="41" t="s">
        <v>123</v>
      </c>
      <c r="Q103" s="73">
        <v>3.84</v>
      </c>
      <c r="R103" s="79">
        <v>37741</v>
      </c>
      <c r="S103" s="58">
        <v>16</v>
      </c>
      <c r="T103" s="73">
        <v>2.4700000000000002</v>
      </c>
      <c r="U103" s="79">
        <v>37832</v>
      </c>
      <c r="V103" s="58">
        <v>12</v>
      </c>
      <c r="W103" s="73">
        <v>18.62</v>
      </c>
      <c r="X103" s="79">
        <v>37776</v>
      </c>
      <c r="Y103" s="58">
        <v>16</v>
      </c>
      <c r="Z103" s="73">
        <v>13.57</v>
      </c>
      <c r="AA103" s="79">
        <v>37926</v>
      </c>
      <c r="AB103" s="58">
        <v>7</v>
      </c>
      <c r="AC103" s="73">
        <v>1.06E-2</v>
      </c>
      <c r="AD103" s="79">
        <v>37626</v>
      </c>
      <c r="AE103" s="58">
        <v>16</v>
      </c>
      <c r="AF103" s="73">
        <v>6.5700000000000003E-3</v>
      </c>
      <c r="AG103" s="79">
        <v>37926</v>
      </c>
      <c r="AH103" s="58">
        <v>7</v>
      </c>
      <c r="AI103" s="73">
        <v>71.77</v>
      </c>
      <c r="AJ103" s="79">
        <v>37849</v>
      </c>
      <c r="AK103" s="58">
        <v>17</v>
      </c>
      <c r="AL103" s="73">
        <v>61.9</v>
      </c>
      <c r="AM103" s="79">
        <v>37822</v>
      </c>
      <c r="AN103" s="78">
        <v>15</v>
      </c>
    </row>
    <row r="104" spans="1:40">
      <c r="A104" s="41" t="s">
        <v>196</v>
      </c>
      <c r="B104" s="608">
        <v>8133.59</v>
      </c>
      <c r="C104" s="608">
        <v>793.61</v>
      </c>
      <c r="D104" s="608">
        <v>27623.3</v>
      </c>
      <c r="E104" s="608">
        <v>22292</v>
      </c>
      <c r="F104" s="608">
        <v>5331.25</v>
      </c>
      <c r="G104" s="609">
        <v>9.8255200000000008E-3</v>
      </c>
      <c r="H104" s="608">
        <v>3.0942799999999999</v>
      </c>
      <c r="I104" s="608">
        <v>32.200000000000003</v>
      </c>
      <c r="J104" s="608">
        <v>26.032299999999999</v>
      </c>
      <c r="K104" s="608">
        <v>18.796500000000002</v>
      </c>
      <c r="L104" s="608">
        <v>1.4187589E-2</v>
      </c>
      <c r="P104" s="41" t="s">
        <v>125</v>
      </c>
      <c r="Q104" s="73">
        <v>4</v>
      </c>
      <c r="R104" s="79">
        <v>37741</v>
      </c>
      <c r="S104" s="58">
        <v>16</v>
      </c>
      <c r="T104" s="73">
        <v>2.59</v>
      </c>
      <c r="U104" s="79">
        <v>37831</v>
      </c>
      <c r="V104" s="58">
        <v>12</v>
      </c>
      <c r="W104" s="73">
        <v>20.93</v>
      </c>
      <c r="X104" s="79">
        <v>37732</v>
      </c>
      <c r="Y104" s="58">
        <v>15</v>
      </c>
      <c r="Z104" s="73">
        <v>15.98</v>
      </c>
      <c r="AA104" s="79">
        <v>37723</v>
      </c>
      <c r="AB104" s="58">
        <v>19</v>
      </c>
      <c r="AC104" s="73">
        <v>1.0699999999999999E-2</v>
      </c>
      <c r="AD104" s="79">
        <v>37622</v>
      </c>
      <c r="AE104" s="58">
        <v>2</v>
      </c>
      <c r="AF104" s="73">
        <v>7.8300000000000002E-3</v>
      </c>
      <c r="AG104" s="79">
        <v>37713</v>
      </c>
      <c r="AH104" s="58">
        <v>21</v>
      </c>
      <c r="AI104" s="73">
        <v>71.319999999999993</v>
      </c>
      <c r="AJ104" s="79">
        <v>37716</v>
      </c>
      <c r="AK104" s="58">
        <v>17</v>
      </c>
      <c r="AL104" s="73">
        <v>57.97</v>
      </c>
      <c r="AM104" s="79">
        <v>37899</v>
      </c>
      <c r="AN104" s="78">
        <v>1</v>
      </c>
    </row>
    <row r="105" spans="1:40">
      <c r="A105" s="41" t="s">
        <v>199</v>
      </c>
      <c r="B105" s="608">
        <v>5211.79</v>
      </c>
      <c r="C105" s="608">
        <v>509.58100000000002</v>
      </c>
      <c r="D105" s="608">
        <v>16551</v>
      </c>
      <c r="E105" s="608">
        <v>12739.1</v>
      </c>
      <c r="F105" s="608">
        <v>3811.95</v>
      </c>
      <c r="G105" s="609">
        <v>1.0257199999999999E-2</v>
      </c>
      <c r="H105" s="608">
        <v>2.8928400000000001</v>
      </c>
      <c r="I105" s="608">
        <v>31.7</v>
      </c>
      <c r="J105" s="608">
        <v>25.943000000000001</v>
      </c>
      <c r="K105" s="608">
        <v>19.110399999999998</v>
      </c>
      <c r="L105" s="608">
        <v>1.4683774E-2</v>
      </c>
      <c r="P105" s="41" t="s">
        <v>128</v>
      </c>
      <c r="Q105" s="95">
        <v>4.4000000000000004</v>
      </c>
      <c r="R105" s="104">
        <v>37696</v>
      </c>
      <c r="S105" s="96">
        <v>10</v>
      </c>
      <c r="T105" s="73">
        <v>2.9</v>
      </c>
      <c r="U105" s="104">
        <v>37831</v>
      </c>
      <c r="V105" s="96">
        <v>12</v>
      </c>
      <c r="W105" s="73">
        <v>35</v>
      </c>
      <c r="X105" s="104">
        <v>37691</v>
      </c>
      <c r="Y105" s="96">
        <v>11</v>
      </c>
      <c r="Z105" s="73">
        <v>33.01</v>
      </c>
      <c r="AA105" s="104">
        <v>37712</v>
      </c>
      <c r="AB105" s="96">
        <v>8</v>
      </c>
      <c r="AC105" s="73">
        <v>1.7299999999999999E-2</v>
      </c>
      <c r="AD105" s="104">
        <v>37822</v>
      </c>
      <c r="AE105" s="96">
        <v>15</v>
      </c>
      <c r="AF105" s="73">
        <v>1.54E-2</v>
      </c>
      <c r="AG105" s="104">
        <v>37927</v>
      </c>
      <c r="AH105" s="96">
        <v>2</v>
      </c>
      <c r="AI105" s="73">
        <v>51.12</v>
      </c>
      <c r="AJ105" s="104">
        <v>37712</v>
      </c>
      <c r="AK105" s="96">
        <v>8</v>
      </c>
      <c r="AL105" s="73">
        <v>44.4</v>
      </c>
      <c r="AM105" s="104">
        <v>37899</v>
      </c>
      <c r="AN105" s="78">
        <v>1</v>
      </c>
    </row>
    <row r="106" spans="1:40">
      <c r="A106" s="41" t="s">
        <v>202</v>
      </c>
      <c r="B106" s="608">
        <v>5122.29</v>
      </c>
      <c r="C106" s="608">
        <v>506.95600000000002</v>
      </c>
      <c r="D106" s="608">
        <v>16829.599999999999</v>
      </c>
      <c r="E106" s="608">
        <v>12180.9</v>
      </c>
      <c r="F106" s="608">
        <v>4648.7700000000004</v>
      </c>
      <c r="G106" s="609">
        <v>1.0859199999999999E-2</v>
      </c>
      <c r="H106" s="608">
        <v>2.9896799999999999</v>
      </c>
      <c r="I106" s="608">
        <v>31.1</v>
      </c>
      <c r="J106" s="608">
        <v>25.695499999999999</v>
      </c>
      <c r="K106" s="608">
        <v>19.393599999999999</v>
      </c>
      <c r="L106" s="608">
        <v>1.563434E-2</v>
      </c>
      <c r="P106" s="41" t="s">
        <v>130</v>
      </c>
      <c r="Q106" s="610">
        <v>3.88</v>
      </c>
      <c r="R106" s="611">
        <v>37696</v>
      </c>
      <c r="S106" s="102">
        <v>10</v>
      </c>
      <c r="T106" s="610">
        <v>2.52</v>
      </c>
      <c r="U106" s="611">
        <v>37831</v>
      </c>
      <c r="V106" s="102">
        <v>12</v>
      </c>
      <c r="W106" s="610">
        <v>25</v>
      </c>
      <c r="X106" s="611">
        <v>37691</v>
      </c>
      <c r="Y106" s="102">
        <v>11</v>
      </c>
      <c r="Z106" s="610">
        <v>24.04</v>
      </c>
      <c r="AA106" s="611">
        <v>37726</v>
      </c>
      <c r="AB106" s="102">
        <v>5</v>
      </c>
      <c r="AC106" s="610">
        <v>6.77E-3</v>
      </c>
      <c r="AD106" s="611">
        <v>37920</v>
      </c>
      <c r="AE106" s="102">
        <v>9</v>
      </c>
      <c r="AF106" s="610">
        <v>6.6299999999999996E-3</v>
      </c>
      <c r="AG106" s="611">
        <v>37712</v>
      </c>
      <c r="AH106" s="102">
        <v>5</v>
      </c>
      <c r="AI106" s="610">
        <v>36.01</v>
      </c>
      <c r="AJ106" s="611">
        <v>37731</v>
      </c>
      <c r="AK106" s="102">
        <v>21</v>
      </c>
      <c r="AL106" s="610">
        <v>33.68</v>
      </c>
      <c r="AM106" s="611">
        <v>37712</v>
      </c>
      <c r="AN106" s="612">
        <v>13</v>
      </c>
    </row>
    <row r="107" spans="1:40">
      <c r="A107" s="41" t="s">
        <v>204</v>
      </c>
      <c r="B107" s="608">
        <v>4831.72</v>
      </c>
      <c r="C107" s="608">
        <v>492.97</v>
      </c>
      <c r="D107" s="608">
        <v>16635.3</v>
      </c>
      <c r="E107" s="608">
        <v>11540.7</v>
      </c>
      <c r="F107" s="608">
        <v>5094.59</v>
      </c>
      <c r="G107" s="609">
        <v>1.10239E-2</v>
      </c>
      <c r="H107" s="608">
        <v>3.12418</v>
      </c>
      <c r="I107" s="608">
        <v>28.3</v>
      </c>
      <c r="J107" s="608">
        <v>25.409300000000002</v>
      </c>
      <c r="K107" s="608">
        <v>19.532299999999999</v>
      </c>
      <c r="L107" s="608">
        <v>1.4492502000000001E-2</v>
      </c>
      <c r="P107" s="41" t="s">
        <v>133</v>
      </c>
      <c r="Q107" s="610">
        <v>3.69</v>
      </c>
      <c r="R107" s="611">
        <v>37911</v>
      </c>
      <c r="S107" s="102">
        <v>5</v>
      </c>
      <c r="T107" s="610">
        <v>2.2799999999999998</v>
      </c>
      <c r="U107" s="611">
        <v>37831</v>
      </c>
      <c r="V107" s="102">
        <v>12</v>
      </c>
      <c r="W107" s="610">
        <v>15</v>
      </c>
      <c r="X107" s="611">
        <v>37691</v>
      </c>
      <c r="Y107" s="102">
        <v>10</v>
      </c>
      <c r="Z107" s="610">
        <v>14.95</v>
      </c>
      <c r="AA107" s="611">
        <v>37974</v>
      </c>
      <c r="AB107" s="102">
        <v>1</v>
      </c>
      <c r="AC107" s="610">
        <v>6.3400000000000001E-3</v>
      </c>
      <c r="AD107" s="611">
        <v>37691</v>
      </c>
      <c r="AE107" s="102">
        <v>9</v>
      </c>
      <c r="AF107" s="610">
        <v>4.1999999999999997E-3</v>
      </c>
      <c r="AG107" s="611">
        <v>37909</v>
      </c>
      <c r="AH107" s="102">
        <v>5</v>
      </c>
      <c r="AI107" s="610">
        <v>39.96</v>
      </c>
      <c r="AJ107" s="611">
        <v>37729</v>
      </c>
      <c r="AK107" s="102">
        <v>18</v>
      </c>
      <c r="AL107" s="610">
        <v>39.74</v>
      </c>
      <c r="AM107" s="611">
        <v>37899</v>
      </c>
      <c r="AN107" s="612">
        <v>1</v>
      </c>
    </row>
    <row r="108" spans="1:40">
      <c r="A108" s="41" t="s">
        <v>205</v>
      </c>
      <c r="B108" s="608">
        <v>4874.8500000000004</v>
      </c>
      <c r="C108" s="608">
        <v>501.23899999999998</v>
      </c>
      <c r="D108" s="608">
        <v>17131.099999999999</v>
      </c>
      <c r="E108" s="608">
        <v>11359.2</v>
      </c>
      <c r="F108" s="608">
        <v>5771.92</v>
      </c>
      <c r="G108" s="609">
        <v>1.13569E-2</v>
      </c>
      <c r="H108" s="608">
        <v>3.1865399999999999</v>
      </c>
      <c r="I108" s="608">
        <v>27.2</v>
      </c>
      <c r="J108" s="608">
        <v>25.328099999999999</v>
      </c>
      <c r="K108" s="608">
        <v>19.743099999999998</v>
      </c>
      <c r="L108" s="608">
        <v>1.6823952999999999E-2</v>
      </c>
      <c r="P108" s="42" t="s">
        <v>136</v>
      </c>
      <c r="Q108" s="613">
        <v>4.17</v>
      </c>
      <c r="R108" s="614">
        <v>37696</v>
      </c>
      <c r="S108" s="615">
        <v>10</v>
      </c>
      <c r="T108" s="613">
        <v>2.72</v>
      </c>
      <c r="U108" s="614">
        <v>37831</v>
      </c>
      <c r="V108" s="615">
        <v>12</v>
      </c>
      <c r="W108" s="613">
        <v>35</v>
      </c>
      <c r="X108" s="614">
        <v>37691</v>
      </c>
      <c r="Y108" s="615">
        <v>11</v>
      </c>
      <c r="Z108" s="613">
        <v>33.01</v>
      </c>
      <c r="AA108" s="614">
        <v>37712</v>
      </c>
      <c r="AB108" s="615">
        <v>8</v>
      </c>
      <c r="AC108" s="613">
        <v>7.6299999999999996E-3</v>
      </c>
      <c r="AD108" s="614">
        <v>37930</v>
      </c>
      <c r="AE108" s="615">
        <v>9</v>
      </c>
      <c r="AF108" s="613">
        <v>7.0000000000000001E-3</v>
      </c>
      <c r="AG108" s="614">
        <v>37712</v>
      </c>
      <c r="AH108" s="615">
        <v>8</v>
      </c>
      <c r="AI108" s="613">
        <v>24.14</v>
      </c>
      <c r="AJ108" s="614">
        <v>37979</v>
      </c>
      <c r="AK108" s="615">
        <v>1</v>
      </c>
      <c r="AL108" s="613">
        <v>20.14</v>
      </c>
      <c r="AM108" s="614">
        <v>37712</v>
      </c>
      <c r="AN108" s="616">
        <v>12</v>
      </c>
    </row>
    <row r="109" spans="1:40">
      <c r="A109" s="41" t="s">
        <v>206</v>
      </c>
      <c r="B109" s="608">
        <v>3935.62</v>
      </c>
      <c r="C109" s="608">
        <v>405.54300000000001</v>
      </c>
      <c r="D109" s="608">
        <v>13524.8</v>
      </c>
      <c r="E109" s="608">
        <v>8931.39</v>
      </c>
      <c r="F109" s="608">
        <v>4593.42</v>
      </c>
      <c r="G109" s="609">
        <v>1.1378299999999999E-2</v>
      </c>
      <c r="H109" s="608">
        <v>3.1154799999999998</v>
      </c>
      <c r="I109" s="608">
        <v>27.2</v>
      </c>
      <c r="J109" s="608">
        <v>25.291</v>
      </c>
      <c r="K109" s="608">
        <v>19.7437</v>
      </c>
      <c r="L109" s="608">
        <v>1.6823952999999999E-2</v>
      </c>
      <c r="P109" s="314" t="s">
        <v>337</v>
      </c>
    </row>
    <row r="110" spans="1:40">
      <c r="A110" s="41" t="s">
        <v>207</v>
      </c>
      <c r="B110" s="608">
        <v>3844.33</v>
      </c>
      <c r="C110" s="608">
        <v>398.93900000000002</v>
      </c>
      <c r="D110" s="608">
        <v>13355.8</v>
      </c>
      <c r="E110" s="608">
        <v>8747.2199999999993</v>
      </c>
      <c r="F110" s="608">
        <v>4608.6000000000004</v>
      </c>
      <c r="G110" s="609">
        <v>1.1398E-2</v>
      </c>
      <c r="H110" s="608">
        <v>3.1475300000000002</v>
      </c>
      <c r="I110" s="608">
        <v>26.7</v>
      </c>
      <c r="J110" s="608">
        <v>25.209199999999999</v>
      </c>
      <c r="K110" s="608">
        <v>19.788699999999999</v>
      </c>
      <c r="L110" s="608">
        <v>1.6777486000000001E-2</v>
      </c>
    </row>
    <row r="111" spans="1:40">
      <c r="A111" s="41" t="s">
        <v>208</v>
      </c>
      <c r="B111" s="608">
        <v>3807.46</v>
      </c>
      <c r="C111" s="608">
        <v>397.27499999999998</v>
      </c>
      <c r="D111" s="608">
        <v>13343.3</v>
      </c>
      <c r="E111" s="608">
        <v>8646.75</v>
      </c>
      <c r="F111" s="608">
        <v>4696.5600000000004</v>
      </c>
      <c r="G111" s="609">
        <v>1.1449900000000001E-2</v>
      </c>
      <c r="H111" s="608">
        <v>3.1734</v>
      </c>
      <c r="I111" s="608">
        <v>26.1</v>
      </c>
      <c r="J111" s="608">
        <v>25.1645</v>
      </c>
      <c r="K111" s="608">
        <v>19.8355</v>
      </c>
      <c r="L111" s="608">
        <v>1.6835019999999999E-2</v>
      </c>
    </row>
    <row r="112" spans="1:40">
      <c r="A112" s="42" t="s">
        <v>209</v>
      </c>
      <c r="B112" s="608">
        <v>3664.17</v>
      </c>
      <c r="C112" s="608">
        <v>385.64</v>
      </c>
      <c r="D112" s="608">
        <v>12972.7</v>
      </c>
      <c r="E112" s="608">
        <v>8359.6</v>
      </c>
      <c r="F112" s="608">
        <v>4613.0600000000004</v>
      </c>
      <c r="G112" s="609">
        <v>1.1461900000000001E-2</v>
      </c>
      <c r="H112" s="608">
        <v>3.2032699999999998</v>
      </c>
      <c r="I112" s="608">
        <v>26.1</v>
      </c>
      <c r="J112" s="608">
        <v>25.037400000000002</v>
      </c>
      <c r="K112" s="608">
        <v>19.767800000000001</v>
      </c>
      <c r="L112" s="608">
        <v>1.727306E-2</v>
      </c>
    </row>
    <row r="113" spans="1:40">
      <c r="T113" s="73"/>
      <c r="U113" s="79"/>
      <c r="V113" s="58"/>
      <c r="W113" s="73"/>
      <c r="X113" s="79"/>
      <c r="Y113" s="58"/>
      <c r="Z113" s="73"/>
      <c r="AA113" s="79"/>
      <c r="AB113" s="58"/>
      <c r="AC113" s="73"/>
      <c r="AD113" s="79"/>
      <c r="AE113" s="58"/>
      <c r="AF113" s="73"/>
      <c r="AG113" s="79"/>
      <c r="AH113" s="58"/>
      <c r="AI113" s="73"/>
      <c r="AJ113" s="79"/>
      <c r="AK113" s="58"/>
      <c r="AL113" s="73"/>
      <c r="AM113" s="79"/>
      <c r="AN113" s="58"/>
    </row>
    <row r="114" spans="1:40">
      <c r="T114" s="73"/>
      <c r="U114" s="79"/>
      <c r="V114" s="58"/>
      <c r="W114" s="73"/>
      <c r="X114" s="79"/>
      <c r="Y114" s="58"/>
      <c r="Z114" s="73"/>
      <c r="AA114" s="79"/>
      <c r="AB114" s="58"/>
      <c r="AC114" s="73"/>
      <c r="AD114" s="79"/>
      <c r="AE114" s="58"/>
      <c r="AF114" s="73"/>
      <c r="AG114" s="79"/>
      <c r="AH114" s="58"/>
      <c r="AI114" s="73"/>
      <c r="AJ114" s="79"/>
      <c r="AK114" s="58"/>
      <c r="AL114" s="73"/>
      <c r="AM114" s="79"/>
      <c r="AN114" s="58"/>
    </row>
    <row r="115" spans="1:40">
      <c r="A115" s="38"/>
      <c r="B115" s="38" t="s">
        <v>210</v>
      </c>
      <c r="C115" s="39"/>
      <c r="D115" s="39"/>
      <c r="E115" s="39"/>
      <c r="F115" s="39"/>
      <c r="G115" s="39"/>
      <c r="H115" s="39"/>
      <c r="I115" s="39"/>
      <c r="J115" s="39"/>
      <c r="K115" s="39"/>
      <c r="L115" s="40"/>
      <c r="T115" s="73"/>
      <c r="U115" s="79"/>
      <c r="V115" s="58"/>
      <c r="W115" s="73"/>
      <c r="X115" s="79"/>
      <c r="Y115" s="58"/>
      <c r="Z115" s="73"/>
      <c r="AA115" s="79"/>
      <c r="AB115" s="58"/>
      <c r="AC115" s="73"/>
      <c r="AD115" s="79"/>
      <c r="AE115" s="58"/>
      <c r="AF115" s="73"/>
      <c r="AG115" s="79"/>
      <c r="AH115" s="58"/>
      <c r="AI115" s="73"/>
      <c r="AJ115" s="79"/>
      <c r="AK115" s="58"/>
      <c r="AL115" s="73"/>
      <c r="AM115" s="79"/>
      <c r="AN115" s="58"/>
    </row>
    <row r="116" spans="1:40">
      <c r="A116" s="41"/>
      <c r="B116" s="42"/>
      <c r="C116" s="43"/>
      <c r="D116" s="43"/>
      <c r="E116" s="43"/>
      <c r="F116" s="43"/>
      <c r="G116" s="43"/>
      <c r="H116" s="43"/>
      <c r="I116" s="43"/>
      <c r="J116" s="43"/>
      <c r="K116" s="43"/>
      <c r="L116" s="44"/>
      <c r="T116" s="73"/>
      <c r="U116" s="79"/>
      <c r="V116" s="58"/>
      <c r="W116" s="73"/>
      <c r="X116" s="79"/>
      <c r="Y116" s="58"/>
      <c r="Z116" s="73"/>
      <c r="AA116" s="79"/>
      <c r="AB116" s="58"/>
      <c r="AC116" s="73"/>
      <c r="AD116" s="79"/>
      <c r="AE116" s="58"/>
      <c r="AF116" s="73"/>
      <c r="AG116" s="79"/>
      <c r="AH116" s="58"/>
      <c r="AI116" s="73"/>
      <c r="AJ116" s="79"/>
      <c r="AK116" s="58"/>
      <c r="AL116" s="73"/>
      <c r="AM116" s="79"/>
      <c r="AN116" s="58"/>
    </row>
    <row r="117" spans="1:40">
      <c r="A117" s="41"/>
      <c r="B117" s="1079" t="s">
        <v>141</v>
      </c>
      <c r="C117" s="1080"/>
      <c r="D117" s="1080"/>
      <c r="E117" s="1081"/>
      <c r="F117" s="41" t="s">
        <v>142</v>
      </c>
      <c r="G117" s="119"/>
      <c r="I117" s="48" t="s">
        <v>292</v>
      </c>
      <c r="J117" s="87"/>
      <c r="K117" s="38"/>
      <c r="L117" s="40"/>
    </row>
    <row r="118" spans="1:40">
      <c r="A118" s="41" t="s">
        <v>211</v>
      </c>
      <c r="B118" s="48" t="s">
        <v>4</v>
      </c>
      <c r="C118" s="222" t="s">
        <v>5</v>
      </c>
      <c r="D118" s="46" t="s">
        <v>82</v>
      </c>
      <c r="E118" s="46" t="s">
        <v>83</v>
      </c>
      <c r="F118" s="48" t="s">
        <v>4</v>
      </c>
      <c r="G118" s="222" t="s">
        <v>6</v>
      </c>
      <c r="H118" s="46" t="s">
        <v>7</v>
      </c>
      <c r="I118" s="48" t="s">
        <v>303</v>
      </c>
      <c r="J118" s="88" t="s">
        <v>148</v>
      </c>
      <c r="K118" s="234" t="s">
        <v>149</v>
      </c>
      <c r="L118" s="90" t="s">
        <v>150</v>
      </c>
    </row>
    <row r="119" spans="1:40">
      <c r="A119" s="42"/>
      <c r="B119" s="49" t="s">
        <v>154</v>
      </c>
      <c r="C119" s="50" t="s">
        <v>154</v>
      </c>
      <c r="D119" s="50" t="s">
        <v>154</v>
      </c>
      <c r="E119" s="50" t="s">
        <v>154</v>
      </c>
      <c r="F119" s="49" t="s">
        <v>154</v>
      </c>
      <c r="G119" s="50" t="s">
        <v>154</v>
      </c>
      <c r="H119" s="50" t="s">
        <v>154</v>
      </c>
      <c r="I119" s="49" t="s">
        <v>155</v>
      </c>
      <c r="J119" s="91"/>
      <c r="K119" s="49" t="s">
        <v>11</v>
      </c>
      <c r="L119" s="51" t="s">
        <v>11</v>
      </c>
    </row>
    <row r="120" spans="1:40">
      <c r="A120" s="99" t="s">
        <v>212</v>
      </c>
      <c r="B120" s="73">
        <v>4073</v>
      </c>
      <c r="C120" s="96">
        <v>3159</v>
      </c>
      <c r="D120" s="58">
        <v>391</v>
      </c>
      <c r="E120" s="102">
        <v>522</v>
      </c>
      <c r="F120" s="73">
        <v>13673</v>
      </c>
      <c r="G120" s="96">
        <v>9902</v>
      </c>
      <c r="H120" s="58">
        <v>3770</v>
      </c>
      <c r="I120" s="73">
        <v>1.6E-2</v>
      </c>
      <c r="J120" s="376">
        <v>3.85</v>
      </c>
      <c r="K120" s="380">
        <v>16.96</v>
      </c>
      <c r="L120" s="232">
        <v>25</v>
      </c>
    </row>
    <row r="121" spans="1:40">
      <c r="A121" s="100" t="s">
        <v>213</v>
      </c>
      <c r="B121" s="80">
        <v>5230</v>
      </c>
      <c r="C121" s="63">
        <v>4239</v>
      </c>
      <c r="D121" s="63">
        <v>424</v>
      </c>
      <c r="E121" s="617">
        <v>566</v>
      </c>
      <c r="F121" s="80">
        <v>13727</v>
      </c>
      <c r="G121" s="63">
        <v>9946</v>
      </c>
      <c r="H121" s="63">
        <v>3780</v>
      </c>
      <c r="I121" s="80">
        <v>1.0999999999999999E-2</v>
      </c>
      <c r="J121" s="378">
        <v>2.94</v>
      </c>
      <c r="K121" s="379">
        <v>29.5</v>
      </c>
      <c r="L121" s="233">
        <v>25</v>
      </c>
    </row>
    <row r="124" spans="1:40">
      <c r="A124" s="38"/>
      <c r="B124" s="38" t="s">
        <v>214</v>
      </c>
      <c r="C124" s="39"/>
      <c r="D124" s="39"/>
      <c r="E124" s="39"/>
      <c r="F124" s="39"/>
      <c r="G124" s="39"/>
      <c r="H124" s="39"/>
      <c r="I124" s="39"/>
      <c r="J124" s="39"/>
      <c r="K124" s="39"/>
      <c r="L124" s="40"/>
    </row>
    <row r="125" spans="1:40">
      <c r="A125" s="41"/>
      <c r="B125" s="42"/>
      <c r="C125" s="43"/>
      <c r="D125" s="43"/>
      <c r="E125" s="43"/>
      <c r="F125" s="43"/>
      <c r="G125" s="43"/>
      <c r="H125" s="43"/>
      <c r="I125" s="43"/>
      <c r="J125" s="43"/>
      <c r="K125" s="43"/>
      <c r="L125" s="44"/>
    </row>
    <row r="126" spans="1:40">
      <c r="A126" s="41"/>
      <c r="B126" s="1079" t="s">
        <v>141</v>
      </c>
      <c r="C126" s="1080"/>
      <c r="D126" s="1080"/>
      <c r="E126" s="1081"/>
      <c r="F126" s="41" t="s">
        <v>142</v>
      </c>
      <c r="G126" s="119"/>
      <c r="I126" s="48" t="s">
        <v>292</v>
      </c>
      <c r="J126" s="87"/>
      <c r="K126" s="38"/>
      <c r="L126" s="40"/>
    </row>
    <row r="127" spans="1:40">
      <c r="A127" s="41" t="s">
        <v>211</v>
      </c>
      <c r="B127" s="48" t="s">
        <v>4</v>
      </c>
      <c r="C127" s="222" t="s">
        <v>5</v>
      </c>
      <c r="D127" s="46" t="s">
        <v>82</v>
      </c>
      <c r="E127" s="46" t="s">
        <v>83</v>
      </c>
      <c r="F127" s="48" t="s">
        <v>4</v>
      </c>
      <c r="G127" s="222" t="s">
        <v>6</v>
      </c>
      <c r="H127" s="46" t="s">
        <v>7</v>
      </c>
      <c r="I127" s="48" t="s">
        <v>303</v>
      </c>
      <c r="J127" s="88" t="s">
        <v>148</v>
      </c>
      <c r="K127" s="234" t="s">
        <v>149</v>
      </c>
      <c r="L127" s="90" t="s">
        <v>150</v>
      </c>
    </row>
    <row r="128" spans="1:40">
      <c r="A128" s="42"/>
      <c r="B128" s="49" t="s">
        <v>154</v>
      </c>
      <c r="C128" s="50" t="s">
        <v>154</v>
      </c>
      <c r="D128" s="50" t="s">
        <v>154</v>
      </c>
      <c r="E128" s="50" t="s">
        <v>154</v>
      </c>
      <c r="F128" s="49" t="s">
        <v>154</v>
      </c>
      <c r="G128" s="50" t="s">
        <v>154</v>
      </c>
      <c r="H128" s="50" t="s">
        <v>154</v>
      </c>
      <c r="I128" s="49" t="s">
        <v>155</v>
      </c>
      <c r="J128" s="91"/>
      <c r="K128" s="49" t="s">
        <v>11</v>
      </c>
      <c r="L128" s="51" t="s">
        <v>11</v>
      </c>
    </row>
    <row r="129" spans="1:12">
      <c r="A129" s="99" t="s">
        <v>212</v>
      </c>
      <c r="B129" s="73">
        <v>3144</v>
      </c>
      <c r="C129" s="96">
        <v>2411</v>
      </c>
      <c r="D129" s="58">
        <v>314</v>
      </c>
      <c r="E129" s="102">
        <v>419</v>
      </c>
      <c r="F129" s="73">
        <v>9798</v>
      </c>
      <c r="G129" s="96">
        <v>9798</v>
      </c>
      <c r="H129" s="58">
        <v>0</v>
      </c>
      <c r="I129" s="73">
        <v>6.7400000000000003E-3</v>
      </c>
      <c r="J129" s="376">
        <v>3.59</v>
      </c>
      <c r="K129" s="380">
        <v>16.96</v>
      </c>
      <c r="L129" s="232">
        <v>25</v>
      </c>
    </row>
    <row r="130" spans="1:12">
      <c r="A130" s="100" t="s">
        <v>213</v>
      </c>
      <c r="B130" s="80">
        <v>4043</v>
      </c>
      <c r="C130" s="63">
        <v>3248</v>
      </c>
      <c r="D130" s="63">
        <v>340</v>
      </c>
      <c r="E130" s="617">
        <v>454</v>
      </c>
      <c r="F130" s="80">
        <v>9834</v>
      </c>
      <c r="G130" s="63">
        <v>9834</v>
      </c>
      <c r="H130" s="63">
        <v>0</v>
      </c>
      <c r="I130" s="80">
        <v>6.7400000000000003E-3</v>
      </c>
      <c r="J130" s="378">
        <v>2.74</v>
      </c>
      <c r="K130" s="379">
        <v>29.5</v>
      </c>
      <c r="L130" s="233">
        <v>25</v>
      </c>
    </row>
  </sheetData>
  <mergeCells count="2">
    <mergeCell ref="B117:E117"/>
    <mergeCell ref="B126:E126"/>
  </mergeCells>
  <phoneticPr fontId="0" type="noConversion"/>
  <pageMargins left="0.75" right="0.75" top="1" bottom="1" header="0.5" footer="0.5"/>
  <pageSetup scale="11" orientation="landscape" horizontalDpi="4294967292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AO130"/>
  <sheetViews>
    <sheetView tabSelected="1" topLeftCell="A26" workbookViewId="0">
      <selection activeCell="A26" sqref="A1:XFD1048576"/>
    </sheetView>
  </sheetViews>
  <sheetFormatPr baseColWidth="10" defaultColWidth="8.625" defaultRowHeight="16" x14ac:dyDescent="0"/>
  <cols>
    <col min="1" max="1" width="11.25" customWidth="1"/>
    <col min="9" max="9" width="14.5" customWidth="1"/>
    <col min="10" max="10" width="10.5" customWidth="1"/>
  </cols>
  <sheetData>
    <row r="1" spans="1:11" ht="17">
      <c r="A1" s="1059" t="s">
        <v>885</v>
      </c>
      <c r="B1" s="434"/>
      <c r="C1" s="434"/>
      <c r="D1" s="434"/>
      <c r="E1" s="434"/>
      <c r="F1" s="686" t="s">
        <v>594</v>
      </c>
      <c r="G1" s="1055"/>
      <c r="H1" s="1055"/>
      <c r="I1" s="1055"/>
      <c r="J1" s="1055"/>
      <c r="K1" s="434"/>
    </row>
    <row r="2" spans="1:11">
      <c r="A2" s="434" t="s">
        <v>30</v>
      </c>
      <c r="B2" s="434"/>
      <c r="C2" s="434"/>
      <c r="D2" s="434"/>
      <c r="E2" s="434"/>
      <c r="F2" s="1070" t="s">
        <v>2157</v>
      </c>
      <c r="G2" s="1071"/>
      <c r="H2" s="1071"/>
      <c r="I2" s="1071"/>
      <c r="J2" s="1072"/>
      <c r="K2" s="434"/>
    </row>
    <row r="3" spans="1:11">
      <c r="A3" s="780"/>
      <c r="B3" s="434"/>
      <c r="C3" s="434"/>
      <c r="D3" s="434"/>
      <c r="E3" s="434"/>
      <c r="F3" s="1048" t="s">
        <v>595</v>
      </c>
      <c r="G3" s="1047"/>
      <c r="H3" s="1047"/>
      <c r="I3" s="1043"/>
      <c r="J3" s="1050">
        <v>39814</v>
      </c>
      <c r="K3" s="434"/>
    </row>
    <row r="4" spans="1:11">
      <c r="A4" s="780" t="s">
        <v>886</v>
      </c>
      <c r="B4" s="434"/>
      <c r="C4" s="434"/>
      <c r="D4" s="434"/>
      <c r="E4" s="434"/>
      <c r="F4" s="1048" t="s">
        <v>2158</v>
      </c>
      <c r="G4" s="1047"/>
      <c r="H4" s="1047"/>
      <c r="I4" s="1047"/>
      <c r="J4" s="1051" t="s">
        <v>2159</v>
      </c>
      <c r="K4" s="434"/>
    </row>
    <row r="5" spans="1:11">
      <c r="A5" s="434"/>
      <c r="B5" s="434"/>
      <c r="C5" s="434"/>
      <c r="D5" s="434"/>
      <c r="E5" s="434"/>
      <c r="F5" s="1048" t="s">
        <v>596</v>
      </c>
      <c r="G5" s="1047"/>
      <c r="H5" s="1047"/>
      <c r="I5" s="1043"/>
      <c r="J5" s="1050">
        <v>40179</v>
      </c>
      <c r="K5" s="434"/>
    </row>
    <row r="6" spans="1:11">
      <c r="A6" s="434" t="s">
        <v>21</v>
      </c>
      <c r="B6" s="434"/>
      <c r="C6" s="434"/>
      <c r="D6" s="434"/>
      <c r="E6" s="434"/>
      <c r="F6" s="1048" t="s">
        <v>597</v>
      </c>
      <c r="G6" s="1043"/>
      <c r="H6" s="1043"/>
      <c r="I6" s="1043"/>
      <c r="J6" s="1049"/>
      <c r="K6" s="434"/>
    </row>
    <row r="7" spans="1:11">
      <c r="A7" s="434"/>
      <c r="B7" s="434"/>
      <c r="C7" s="434"/>
      <c r="D7" s="434"/>
      <c r="E7" s="434"/>
      <c r="F7" s="1070" t="s">
        <v>2160</v>
      </c>
      <c r="G7" s="1071"/>
      <c r="H7" s="1071"/>
      <c r="I7" s="1071"/>
      <c r="J7" s="1072"/>
      <c r="K7" s="434"/>
    </row>
    <row r="8" spans="1:11">
      <c r="A8" s="434" t="s">
        <v>31</v>
      </c>
      <c r="B8" s="434"/>
      <c r="C8" s="434"/>
      <c r="D8" s="434"/>
      <c r="E8" s="434"/>
      <c r="F8" s="1048" t="s">
        <v>598</v>
      </c>
      <c r="G8" s="1047"/>
      <c r="H8" s="1047"/>
      <c r="I8" s="1047"/>
      <c r="J8" s="1051" t="s">
        <v>2161</v>
      </c>
      <c r="K8" s="434"/>
    </row>
    <row r="9" spans="1:11">
      <c r="A9" s="434"/>
      <c r="B9" s="434"/>
      <c r="C9" s="434"/>
      <c r="D9" s="434"/>
      <c r="E9" s="434"/>
      <c r="F9" s="434"/>
      <c r="G9" s="434"/>
      <c r="H9" s="434"/>
      <c r="I9" s="434"/>
      <c r="J9" s="434"/>
      <c r="K9" s="434"/>
    </row>
    <row r="10" spans="1:11">
      <c r="A10" s="434"/>
      <c r="B10" s="731" t="s">
        <v>305</v>
      </c>
      <c r="C10" s="731"/>
      <c r="D10" s="434" t="s">
        <v>32</v>
      </c>
      <c r="E10" s="434"/>
      <c r="F10" s="434"/>
      <c r="G10" s="434"/>
      <c r="H10" s="434"/>
      <c r="I10" s="434"/>
      <c r="J10" s="434"/>
      <c r="K10" s="434"/>
    </row>
    <row r="11" spans="1:11">
      <c r="A11" s="434"/>
      <c r="B11" s="731" t="s">
        <v>306</v>
      </c>
      <c r="C11" s="731"/>
      <c r="D11" s="434" t="s">
        <v>307</v>
      </c>
      <c r="E11" s="434"/>
      <c r="F11" s="434"/>
      <c r="G11" s="434"/>
      <c r="H11" s="434"/>
      <c r="I11" s="434"/>
      <c r="J11" s="434"/>
      <c r="K11" s="434"/>
    </row>
    <row r="12" spans="1:11">
      <c r="A12" s="434"/>
      <c r="B12" s="731" t="s">
        <v>308</v>
      </c>
      <c r="C12" s="731"/>
      <c r="D12" s="434" t="s">
        <v>33</v>
      </c>
      <c r="E12" s="434"/>
      <c r="F12" s="434"/>
      <c r="G12" s="434"/>
      <c r="H12" s="434"/>
      <c r="I12" s="434"/>
      <c r="J12" s="434"/>
      <c r="K12" s="434"/>
    </row>
    <row r="13" spans="1:11">
      <c r="A13" s="434"/>
      <c r="B13" s="731" t="s">
        <v>309</v>
      </c>
      <c r="C13" s="731"/>
      <c r="D13" s="434" t="s">
        <v>34</v>
      </c>
      <c r="E13" s="434"/>
      <c r="F13" s="434"/>
      <c r="G13" s="434"/>
      <c r="H13" s="434"/>
      <c r="I13" s="434"/>
      <c r="J13" s="434"/>
      <c r="K13" s="434"/>
    </row>
    <row r="14" spans="1:11">
      <c r="A14" s="434"/>
      <c r="B14" s="731" t="s">
        <v>310</v>
      </c>
      <c r="C14" s="731"/>
      <c r="D14" s="434" t="s">
        <v>35</v>
      </c>
      <c r="E14" s="434"/>
      <c r="F14" s="434"/>
      <c r="G14" s="434"/>
      <c r="H14" s="434"/>
      <c r="I14" s="434"/>
      <c r="J14" s="434"/>
      <c r="K14" s="434"/>
    </row>
    <row r="15" spans="1:11">
      <c r="A15" s="434"/>
      <c r="B15" s="731" t="s">
        <v>311</v>
      </c>
      <c r="C15" s="731"/>
      <c r="D15" s="434" t="s">
        <v>36</v>
      </c>
      <c r="E15" s="434"/>
      <c r="F15" s="434"/>
      <c r="G15" s="434"/>
      <c r="H15" s="434"/>
      <c r="I15" s="434"/>
      <c r="J15" s="434"/>
      <c r="K15" s="434"/>
    </row>
    <row r="16" spans="1:11">
      <c r="A16" s="434"/>
      <c r="B16" s="731" t="s">
        <v>312</v>
      </c>
      <c r="C16" s="731"/>
      <c r="D16" s="434" t="s">
        <v>313</v>
      </c>
      <c r="E16" s="434"/>
      <c r="F16" s="434"/>
      <c r="G16" s="434"/>
      <c r="H16" s="434"/>
      <c r="I16" s="434"/>
      <c r="J16" s="434"/>
      <c r="K16" s="434"/>
    </row>
    <row r="17" spans="1:11">
      <c r="A17" s="434"/>
      <c r="B17" s="731" t="s">
        <v>314</v>
      </c>
      <c r="C17" s="731"/>
      <c r="D17" s="434" t="s">
        <v>37</v>
      </c>
      <c r="E17" s="434"/>
      <c r="F17" s="434"/>
      <c r="G17" s="434"/>
      <c r="H17" s="434"/>
      <c r="I17" s="434"/>
      <c r="J17" s="434"/>
      <c r="K17" s="434"/>
    </row>
    <row r="18" spans="1:11">
      <c r="A18" s="434"/>
      <c r="B18" s="731"/>
      <c r="C18" s="731"/>
      <c r="D18" s="434"/>
      <c r="E18" s="434"/>
      <c r="F18" s="434"/>
      <c r="G18" s="434"/>
      <c r="H18" s="434"/>
      <c r="I18" s="434"/>
      <c r="J18" s="434"/>
      <c r="K18" s="434"/>
    </row>
    <row r="19" spans="1:11">
      <c r="A19" s="434" t="s">
        <v>38</v>
      </c>
      <c r="B19" s="434"/>
      <c r="C19" s="434"/>
      <c r="D19" s="434"/>
      <c r="E19" s="434"/>
      <c r="F19" s="434"/>
      <c r="G19" s="434"/>
      <c r="H19" s="434"/>
      <c r="I19" s="434"/>
      <c r="J19" s="434"/>
      <c r="K19" s="434"/>
    </row>
    <row r="20" spans="1:11">
      <c r="A20" s="434" t="s">
        <v>39</v>
      </c>
      <c r="B20" s="434"/>
      <c r="C20" s="434"/>
      <c r="D20" s="434"/>
      <c r="E20" s="434"/>
      <c r="F20" s="434"/>
      <c r="G20" s="434"/>
      <c r="H20" s="434"/>
      <c r="I20" s="434"/>
      <c r="J20" s="434"/>
      <c r="K20" s="434"/>
    </row>
    <row r="21" spans="1:11">
      <c r="A21" s="434" t="s">
        <v>40</v>
      </c>
      <c r="B21" s="434"/>
      <c r="C21" s="434"/>
      <c r="D21" s="434"/>
      <c r="E21" s="434"/>
      <c r="F21" s="434"/>
      <c r="G21" s="434"/>
      <c r="H21" s="434"/>
      <c r="I21" s="434"/>
      <c r="J21" s="434"/>
      <c r="K21" s="434"/>
    </row>
    <row r="22" spans="1:11">
      <c r="A22" s="434" t="s">
        <v>41</v>
      </c>
      <c r="B22" s="434"/>
      <c r="C22" s="434"/>
      <c r="D22" s="434"/>
      <c r="E22" s="434"/>
      <c r="F22" s="434"/>
      <c r="G22" s="434"/>
      <c r="H22" s="434"/>
      <c r="I22" s="434"/>
      <c r="J22" s="434"/>
      <c r="K22" s="434"/>
    </row>
    <row r="23" spans="1:11">
      <c r="A23" s="434"/>
      <c r="B23" s="434"/>
      <c r="C23" s="434"/>
      <c r="D23" s="434"/>
      <c r="E23" s="434"/>
      <c r="F23" s="434"/>
      <c r="G23" s="434"/>
      <c r="H23" s="434"/>
      <c r="I23" s="434"/>
      <c r="J23" s="434"/>
      <c r="K23" s="434"/>
    </row>
    <row r="24" spans="1:11">
      <c r="A24" s="434" t="s">
        <v>42</v>
      </c>
      <c r="B24" s="434"/>
      <c r="C24" s="434"/>
      <c r="D24" s="434"/>
      <c r="E24" s="434"/>
      <c r="F24" s="434"/>
      <c r="G24" s="434"/>
      <c r="H24" s="434"/>
      <c r="I24" s="434"/>
      <c r="J24" s="434"/>
      <c r="K24" s="434"/>
    </row>
    <row r="25" spans="1:11">
      <c r="A25" s="434" t="s">
        <v>43</v>
      </c>
      <c r="B25" s="434"/>
      <c r="C25" s="434"/>
      <c r="D25" s="434"/>
      <c r="E25" s="434"/>
      <c r="F25" s="434"/>
      <c r="G25" s="434"/>
      <c r="H25" s="434"/>
      <c r="I25" s="434"/>
      <c r="J25" s="434"/>
      <c r="K25" s="434"/>
    </row>
    <row r="26" spans="1:11">
      <c r="A26" s="434"/>
      <c r="B26" s="434"/>
      <c r="C26" s="434"/>
      <c r="D26" s="434"/>
      <c r="E26" s="434"/>
      <c r="F26" s="434"/>
      <c r="G26" s="434"/>
      <c r="H26" s="434"/>
      <c r="I26" s="434"/>
      <c r="J26" s="434"/>
      <c r="K26" s="434"/>
    </row>
    <row r="27" spans="1:11">
      <c r="A27" s="434" t="s">
        <v>44</v>
      </c>
      <c r="B27" s="434"/>
      <c r="C27" s="434"/>
      <c r="D27" s="434"/>
      <c r="E27" s="434"/>
      <c r="F27" s="434"/>
      <c r="G27" s="434"/>
      <c r="H27" s="434"/>
      <c r="I27" s="434"/>
      <c r="J27" s="434"/>
      <c r="K27" s="434"/>
    </row>
    <row r="28" spans="1:11">
      <c r="A28" s="434" t="s">
        <v>45</v>
      </c>
      <c r="B28" s="434"/>
      <c r="C28" s="434"/>
      <c r="D28" s="434"/>
      <c r="E28" s="434"/>
      <c r="F28" s="434"/>
      <c r="G28" s="434"/>
      <c r="H28" s="434"/>
      <c r="I28" s="434"/>
      <c r="J28" s="434"/>
      <c r="K28" s="434"/>
    </row>
    <row r="29" spans="1:11">
      <c r="A29" s="434"/>
      <c r="B29" s="434"/>
      <c r="C29" s="434"/>
      <c r="D29" s="434"/>
      <c r="E29" s="434"/>
      <c r="F29" s="434"/>
      <c r="G29" s="434"/>
      <c r="H29" s="434"/>
      <c r="I29" s="434"/>
      <c r="J29" s="434"/>
      <c r="K29" s="434"/>
    </row>
    <row r="30" spans="1:11">
      <c r="A30" s="434" t="s">
        <v>46</v>
      </c>
      <c r="B30" s="434"/>
      <c r="C30" s="434"/>
      <c r="D30" s="434"/>
      <c r="E30" s="434"/>
      <c r="F30" s="434"/>
      <c r="G30" s="434"/>
      <c r="H30" s="434"/>
      <c r="I30" s="434"/>
      <c r="J30" s="434"/>
      <c r="K30" s="434"/>
    </row>
    <row r="31" spans="1:11">
      <c r="A31" s="434"/>
      <c r="B31" s="434"/>
      <c r="C31" s="434"/>
      <c r="D31" s="434"/>
      <c r="E31" s="434"/>
      <c r="F31" s="434"/>
      <c r="G31" s="434"/>
      <c r="H31" s="434"/>
      <c r="I31" s="434"/>
      <c r="J31" s="434"/>
      <c r="K31" s="434"/>
    </row>
    <row r="32" spans="1:11">
      <c r="A32" s="434"/>
      <c r="B32" s="434" t="s">
        <v>47</v>
      </c>
      <c r="C32" s="434"/>
      <c r="D32" s="1056" t="s">
        <v>48</v>
      </c>
      <c r="E32" s="434"/>
      <c r="F32" s="434"/>
      <c r="G32" s="434"/>
      <c r="H32" s="434"/>
      <c r="I32" s="434"/>
      <c r="J32" s="434"/>
      <c r="K32" s="434"/>
    </row>
    <row r="33" spans="1:11">
      <c r="A33" s="434"/>
      <c r="B33" s="434"/>
      <c r="C33" s="434"/>
      <c r="D33" s="434"/>
      <c r="E33" s="434"/>
      <c r="F33" s="434"/>
      <c r="G33" s="434"/>
      <c r="H33" s="434"/>
      <c r="I33" s="434"/>
      <c r="J33" s="434"/>
      <c r="K33" s="434"/>
    </row>
    <row r="34" spans="1:11">
      <c r="A34" s="434"/>
      <c r="B34" s="434" t="s">
        <v>49</v>
      </c>
      <c r="C34" s="434"/>
      <c r="D34" s="1056" t="s">
        <v>50</v>
      </c>
      <c r="E34" s="434"/>
      <c r="F34" s="434"/>
      <c r="G34" s="434"/>
      <c r="H34" s="434"/>
      <c r="I34" s="434"/>
      <c r="J34" s="434"/>
      <c r="K34" s="434"/>
    </row>
    <row r="35" spans="1:11">
      <c r="A35" s="434"/>
      <c r="B35" s="434" t="s">
        <v>51</v>
      </c>
      <c r="C35" s="434"/>
      <c r="D35" s="1056" t="s">
        <v>52</v>
      </c>
      <c r="E35" s="434"/>
      <c r="F35" s="434"/>
      <c r="G35" s="434"/>
      <c r="H35" s="434"/>
      <c r="I35" s="434"/>
      <c r="J35" s="434"/>
      <c r="K35" s="434"/>
    </row>
    <row r="36" spans="1:11">
      <c r="A36" s="434"/>
      <c r="B36" s="434" t="s">
        <v>53</v>
      </c>
      <c r="C36" s="434"/>
      <c r="D36" s="1056" t="s">
        <v>54</v>
      </c>
      <c r="E36" s="434"/>
      <c r="F36" s="434"/>
      <c r="G36" s="434"/>
      <c r="H36" s="434"/>
      <c r="I36" s="434"/>
      <c r="J36" s="434"/>
      <c r="K36" s="434"/>
    </row>
    <row r="37" spans="1:11">
      <c r="A37" s="434"/>
      <c r="B37" s="434" t="s">
        <v>55</v>
      </c>
      <c r="C37" s="434"/>
      <c r="D37" s="1056" t="s">
        <v>56</v>
      </c>
      <c r="E37" s="434"/>
      <c r="F37" s="434"/>
      <c r="G37" s="434"/>
      <c r="H37" s="434"/>
      <c r="I37" s="434"/>
      <c r="J37" s="434"/>
      <c r="K37" s="434"/>
    </row>
    <row r="38" spans="1:11">
      <c r="A38" s="434"/>
      <c r="B38" s="434" t="s">
        <v>57</v>
      </c>
      <c r="C38" s="434"/>
      <c r="D38" s="1056" t="s">
        <v>58</v>
      </c>
      <c r="E38" s="434"/>
      <c r="F38" s="434"/>
      <c r="G38" s="434"/>
      <c r="H38" s="434"/>
      <c r="I38" s="434"/>
      <c r="J38" s="434"/>
      <c r="K38" s="434"/>
    </row>
    <row r="39" spans="1:11">
      <c r="A39" s="434"/>
      <c r="B39" s="434" t="s">
        <v>59</v>
      </c>
      <c r="C39" s="434"/>
      <c r="D39" s="1056" t="s">
        <v>60</v>
      </c>
      <c r="E39" s="434"/>
      <c r="F39" s="434"/>
      <c r="G39" s="434"/>
      <c r="H39" s="434"/>
      <c r="I39" s="434"/>
      <c r="J39" s="434"/>
      <c r="K39" s="434"/>
    </row>
    <row r="40" spans="1:11">
      <c r="A40" s="434"/>
      <c r="B40" s="434" t="s">
        <v>61</v>
      </c>
      <c r="C40" s="434"/>
      <c r="D40" s="1056" t="s">
        <v>62</v>
      </c>
      <c r="E40" s="434"/>
      <c r="F40" s="434"/>
      <c r="G40" s="434"/>
      <c r="H40" s="434"/>
      <c r="I40" s="434"/>
      <c r="J40" s="434"/>
      <c r="K40" s="434"/>
    </row>
    <row r="41" spans="1:11">
      <c r="A41" s="434"/>
      <c r="B41" s="434" t="s">
        <v>63</v>
      </c>
      <c r="C41" s="434"/>
      <c r="D41" s="1056" t="s">
        <v>64</v>
      </c>
      <c r="E41" s="434"/>
      <c r="F41" s="434"/>
      <c r="G41" s="434"/>
      <c r="H41" s="434"/>
      <c r="I41" s="434"/>
      <c r="J41" s="434"/>
      <c r="K41" s="434"/>
    </row>
    <row r="42" spans="1:11">
      <c r="A42" s="434"/>
      <c r="B42" s="434" t="s">
        <v>65</v>
      </c>
      <c r="C42" s="434"/>
      <c r="D42" s="1056" t="s">
        <v>66</v>
      </c>
      <c r="E42" s="434"/>
      <c r="F42" s="434"/>
      <c r="G42" s="434"/>
      <c r="H42" s="434"/>
      <c r="I42" s="434"/>
      <c r="J42" s="434"/>
      <c r="K42" s="434"/>
    </row>
    <row r="43" spans="1:11">
      <c r="A43" s="434"/>
      <c r="B43" s="434" t="s">
        <v>67</v>
      </c>
      <c r="C43" s="434"/>
      <c r="D43" s="1056" t="s">
        <v>68</v>
      </c>
      <c r="E43" s="434"/>
      <c r="F43" s="434"/>
      <c r="G43" s="434"/>
      <c r="H43" s="434"/>
      <c r="I43" s="434"/>
      <c r="J43" s="434"/>
      <c r="K43" s="434"/>
    </row>
    <row r="44" spans="1:11">
      <c r="A44" s="434"/>
      <c r="B44" s="434" t="s">
        <v>69</v>
      </c>
      <c r="C44" s="434"/>
      <c r="D44" s="1056" t="s">
        <v>70</v>
      </c>
      <c r="E44" s="434"/>
      <c r="F44" s="434"/>
      <c r="G44" s="434"/>
      <c r="H44" s="434"/>
      <c r="I44" s="434"/>
      <c r="J44" s="434"/>
      <c r="K44" s="434"/>
    </row>
    <row r="45" spans="1:11">
      <c r="A45" s="434"/>
      <c r="B45" s="434" t="s">
        <v>71</v>
      </c>
      <c r="C45" s="434"/>
      <c r="D45" s="1056" t="s">
        <v>72</v>
      </c>
      <c r="E45" s="434"/>
      <c r="F45" s="434"/>
      <c r="G45" s="434"/>
      <c r="H45" s="434"/>
      <c r="I45" s="434"/>
      <c r="J45" s="434"/>
      <c r="K45" s="434"/>
    </row>
    <row r="46" spans="1:11">
      <c r="A46" s="434"/>
      <c r="B46" s="434"/>
      <c r="C46" s="434"/>
      <c r="D46" s="434"/>
      <c r="E46" s="434"/>
      <c r="F46" s="434"/>
      <c r="G46" s="434"/>
      <c r="H46" s="434"/>
      <c r="I46" s="434"/>
      <c r="J46" s="434"/>
      <c r="K46" s="434"/>
    </row>
    <row r="47" spans="1:11">
      <c r="A47" s="434" t="s">
        <v>73</v>
      </c>
      <c r="B47" s="434"/>
      <c r="C47" s="434"/>
      <c r="D47" s="434"/>
      <c r="E47" s="434"/>
      <c r="F47" s="434"/>
      <c r="G47" s="434"/>
      <c r="H47" s="434"/>
      <c r="I47" s="434"/>
      <c r="J47" s="434"/>
      <c r="K47" s="434"/>
    </row>
    <row r="48" spans="1:11">
      <c r="A48" s="434" t="s">
        <v>74</v>
      </c>
      <c r="B48" s="434"/>
      <c r="C48" s="434"/>
      <c r="D48" s="434"/>
      <c r="E48" s="434"/>
      <c r="F48" s="434"/>
      <c r="G48" s="434"/>
      <c r="H48" s="434"/>
      <c r="I48" s="434"/>
      <c r="J48" s="434"/>
      <c r="K48" s="434"/>
    </row>
    <row r="49" spans="1:34">
      <c r="A49" s="434"/>
      <c r="B49" s="731" t="s">
        <v>75</v>
      </c>
      <c r="C49" s="731"/>
      <c r="D49" s="1056" t="s">
        <v>76</v>
      </c>
      <c r="E49" s="434"/>
      <c r="F49" s="434"/>
      <c r="G49" s="434"/>
      <c r="H49" s="434"/>
      <c r="I49" s="434"/>
      <c r="J49" s="434"/>
      <c r="K49" s="434"/>
    </row>
    <row r="50" spans="1:34">
      <c r="A50" s="434"/>
      <c r="B50" s="434"/>
      <c r="C50" s="434"/>
      <c r="D50" s="434"/>
      <c r="E50" s="434"/>
      <c r="F50" s="434"/>
      <c r="G50" s="434"/>
      <c r="H50" s="434"/>
      <c r="I50" s="434"/>
      <c r="J50" s="434"/>
      <c r="K50" s="434"/>
    </row>
    <row r="51" spans="1:34">
      <c r="A51" s="434"/>
      <c r="B51" s="1057">
        <v>36388</v>
      </c>
      <c r="C51" s="1057"/>
      <c r="D51" s="1056" t="s">
        <v>77</v>
      </c>
      <c r="E51" s="434"/>
      <c r="F51" s="434"/>
      <c r="G51" s="434"/>
      <c r="H51" s="434"/>
      <c r="I51" s="434"/>
      <c r="J51" s="434"/>
      <c r="K51" s="434"/>
    </row>
    <row r="52" spans="1:34">
      <c r="A52" s="434"/>
      <c r="B52" s="434"/>
      <c r="C52" s="434"/>
      <c r="D52" s="434"/>
      <c r="E52" s="434"/>
      <c r="F52" s="434"/>
      <c r="G52" s="434"/>
      <c r="H52" s="434"/>
      <c r="I52" s="434"/>
      <c r="J52" s="434"/>
      <c r="K52" s="434"/>
    </row>
    <row r="53" spans="1:34">
      <c r="A53" s="1058"/>
      <c r="B53" s="434"/>
      <c r="C53" s="434"/>
      <c r="D53" s="434"/>
      <c r="E53" s="434"/>
      <c r="F53" s="434"/>
      <c r="G53" s="434"/>
      <c r="H53" s="434"/>
      <c r="I53" s="434"/>
      <c r="J53" s="434"/>
      <c r="K53" s="434"/>
    </row>
    <row r="54" spans="1:34">
      <c r="A54" s="399"/>
    </row>
    <row r="56" spans="1:34">
      <c r="A56" s="38"/>
      <c r="B56" s="38"/>
      <c r="C56" s="39"/>
      <c r="D56" s="39" t="s">
        <v>78</v>
      </c>
      <c r="E56" s="39"/>
      <c r="F56" s="39"/>
      <c r="G56" s="39"/>
      <c r="H56" s="39"/>
      <c r="I56" s="38" t="s">
        <v>79</v>
      </c>
      <c r="J56" s="39"/>
      <c r="K56" s="39"/>
      <c r="L56" s="39"/>
      <c r="M56" s="38" t="s">
        <v>288</v>
      </c>
      <c r="N56" s="40"/>
      <c r="O56" s="39"/>
      <c r="P56" s="38"/>
      <c r="Q56" s="220" t="s">
        <v>289</v>
      </c>
      <c r="R56" s="221"/>
      <c r="S56" s="221"/>
      <c r="T56" s="221"/>
      <c r="U56" s="221"/>
      <c r="V56" s="221"/>
      <c r="W56" s="39"/>
      <c r="X56" s="39"/>
      <c r="Y56" s="39"/>
      <c r="Z56" s="39"/>
      <c r="AA56" s="39"/>
      <c r="AB56" s="40"/>
      <c r="AC56" s="38"/>
      <c r="AD56" s="39" t="s">
        <v>290</v>
      </c>
      <c r="AE56" s="39"/>
      <c r="AF56" s="39"/>
      <c r="AG56" s="39"/>
      <c r="AH56" s="40"/>
    </row>
    <row r="57" spans="1:34">
      <c r="A57" s="41"/>
      <c r="B57" s="42"/>
      <c r="C57" s="43"/>
      <c r="D57" s="43"/>
      <c r="E57" s="43"/>
      <c r="F57" s="43"/>
      <c r="G57" s="43"/>
      <c r="H57" s="43"/>
      <c r="I57" s="42"/>
      <c r="J57" s="43"/>
      <c r="K57" s="43"/>
      <c r="L57" s="43"/>
      <c r="M57" s="42" t="s">
        <v>291</v>
      </c>
      <c r="N57" s="44"/>
      <c r="O57" s="119"/>
      <c r="P57" s="41"/>
      <c r="Q57" s="42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4"/>
      <c r="AC57" s="42"/>
      <c r="AD57" s="43"/>
      <c r="AE57" s="43"/>
      <c r="AF57" s="43"/>
      <c r="AG57" s="43"/>
      <c r="AH57" s="44"/>
    </row>
    <row r="58" spans="1:34">
      <c r="A58" s="41"/>
      <c r="B58" s="41"/>
      <c r="C58" s="119"/>
      <c r="D58" s="119"/>
      <c r="E58" s="119"/>
      <c r="F58" s="119"/>
      <c r="G58" s="119"/>
      <c r="H58" s="119"/>
      <c r="I58" s="41"/>
      <c r="J58" s="119"/>
      <c r="K58" s="222" t="s">
        <v>292</v>
      </c>
      <c r="L58" s="222" t="s">
        <v>292</v>
      </c>
      <c r="M58" s="41"/>
      <c r="N58" s="47" t="s">
        <v>293</v>
      </c>
      <c r="O58" s="46"/>
      <c r="P58" s="41"/>
      <c r="Q58" s="38"/>
      <c r="R58" s="39"/>
      <c r="S58" s="40"/>
      <c r="T58" s="119"/>
      <c r="U58" s="119"/>
      <c r="V58" s="119"/>
      <c r="W58" s="119"/>
      <c r="X58" s="119"/>
      <c r="Y58" s="119"/>
      <c r="Z58" s="119"/>
      <c r="AA58" s="119"/>
      <c r="AB58" s="45"/>
      <c r="AD58" t="s">
        <v>294</v>
      </c>
      <c r="AH58" s="40"/>
    </row>
    <row r="59" spans="1:34">
      <c r="A59" s="41"/>
      <c r="B59" s="41" t="s">
        <v>295</v>
      </c>
      <c r="C59" s="119"/>
      <c r="F59" s="41" t="s">
        <v>296</v>
      </c>
      <c r="G59" s="119"/>
      <c r="I59" s="41"/>
      <c r="K59" s="46" t="s">
        <v>2</v>
      </c>
      <c r="L59" s="46" t="s">
        <v>80</v>
      </c>
      <c r="M59" s="41"/>
      <c r="N59" s="47" t="s">
        <v>2</v>
      </c>
      <c r="O59" s="46"/>
      <c r="P59" s="41"/>
      <c r="Q59" s="223" t="s">
        <v>297</v>
      </c>
      <c r="R59" s="119"/>
      <c r="S59" s="45"/>
      <c r="T59" s="119"/>
      <c r="V59" t="s">
        <v>81</v>
      </c>
      <c r="AB59" s="45"/>
      <c r="AE59" s="45"/>
      <c r="AH59" s="45"/>
    </row>
    <row r="60" spans="1:34">
      <c r="A60" s="41" t="s">
        <v>3</v>
      </c>
      <c r="B60" s="48" t="s">
        <v>4</v>
      </c>
      <c r="C60" s="222" t="s">
        <v>5</v>
      </c>
      <c r="D60" s="46" t="s">
        <v>82</v>
      </c>
      <c r="E60" s="46" t="s">
        <v>83</v>
      </c>
      <c r="F60" s="48" t="s">
        <v>4</v>
      </c>
      <c r="G60" s="222" t="s">
        <v>6</v>
      </c>
      <c r="H60" s="46" t="s">
        <v>7</v>
      </c>
      <c r="I60" s="48" t="s">
        <v>84</v>
      </c>
      <c r="J60" s="46" t="s">
        <v>8</v>
      </c>
      <c r="K60" s="46" t="s">
        <v>9</v>
      </c>
      <c r="L60" s="46" t="s">
        <v>2</v>
      </c>
      <c r="M60" s="48" t="s">
        <v>149</v>
      </c>
      <c r="N60" s="47" t="s">
        <v>9</v>
      </c>
      <c r="O60" s="46"/>
      <c r="P60" s="41" t="s">
        <v>3</v>
      </c>
      <c r="Q60" s="41" t="s">
        <v>85</v>
      </c>
      <c r="T60" s="41"/>
      <c r="U60" s="46" t="s">
        <v>6</v>
      </c>
      <c r="W60" s="41"/>
      <c r="X60" s="46" t="s">
        <v>7</v>
      </c>
      <c r="Z60" s="41" t="s">
        <v>86</v>
      </c>
      <c r="AB60" s="45"/>
      <c r="AD60" t="s">
        <v>298</v>
      </c>
      <c r="AE60" s="45"/>
      <c r="AF60" t="s">
        <v>299</v>
      </c>
      <c r="AH60" s="45"/>
    </row>
    <row r="61" spans="1:34">
      <c r="A61" s="42"/>
      <c r="B61" s="49" t="s">
        <v>10</v>
      </c>
      <c r="C61" s="50" t="s">
        <v>10</v>
      </c>
      <c r="D61" s="50" t="s">
        <v>10</v>
      </c>
      <c r="E61" s="50" t="s">
        <v>10</v>
      </c>
      <c r="F61" s="49" t="s">
        <v>10</v>
      </c>
      <c r="G61" s="50" t="s">
        <v>10</v>
      </c>
      <c r="H61" s="50" t="s">
        <v>10</v>
      </c>
      <c r="I61" s="42"/>
      <c r="J61" s="50" t="s">
        <v>11</v>
      </c>
      <c r="K61" s="50" t="s">
        <v>22</v>
      </c>
      <c r="L61" s="50" t="s">
        <v>87</v>
      </c>
      <c r="M61" s="49" t="s">
        <v>11</v>
      </c>
      <c r="N61" s="51" t="s">
        <v>22</v>
      </c>
      <c r="O61" s="50"/>
      <c r="P61" s="42"/>
      <c r="Q61" s="49" t="s">
        <v>88</v>
      </c>
      <c r="R61" s="50" t="s">
        <v>75</v>
      </c>
      <c r="S61" s="50" t="s">
        <v>76</v>
      </c>
      <c r="T61" s="49" t="s">
        <v>88</v>
      </c>
      <c r="U61" s="50" t="s">
        <v>75</v>
      </c>
      <c r="V61" s="50" t="s">
        <v>76</v>
      </c>
      <c r="W61" s="49" t="s">
        <v>88</v>
      </c>
      <c r="X61" s="50" t="s">
        <v>75</v>
      </c>
      <c r="Y61" s="50" t="s">
        <v>76</v>
      </c>
      <c r="Z61" s="49" t="s">
        <v>88</v>
      </c>
      <c r="AA61" s="50" t="s">
        <v>75</v>
      </c>
      <c r="AB61" s="51" t="s">
        <v>76</v>
      </c>
      <c r="AC61" s="49" t="s">
        <v>28</v>
      </c>
      <c r="AD61" s="50" t="s">
        <v>75</v>
      </c>
      <c r="AE61" s="51" t="s">
        <v>76</v>
      </c>
      <c r="AF61" s="50" t="s">
        <v>29</v>
      </c>
      <c r="AG61" s="50" t="s">
        <v>75</v>
      </c>
      <c r="AH61" s="51" t="s">
        <v>76</v>
      </c>
    </row>
    <row r="62" spans="1:34">
      <c r="A62" s="41" t="s">
        <v>445</v>
      </c>
      <c r="B62" s="74">
        <v>34997.782850431497</v>
      </c>
      <c r="C62" s="237">
        <v>24135.69092147077</v>
      </c>
      <c r="D62" s="400"/>
      <c r="E62" s="75">
        <v>10862.091928959257</v>
      </c>
      <c r="F62" s="74">
        <v>78253.752773453205</v>
      </c>
      <c r="G62" s="237">
        <v>55131.306124950672</v>
      </c>
      <c r="H62" s="75">
        <v>23122.446648502693</v>
      </c>
      <c r="I62" s="60">
        <v>3.2422420815738806</v>
      </c>
      <c r="J62" s="77">
        <v>24.099969717801184</v>
      </c>
      <c r="K62" s="61">
        <v>9.1712529597124965E-3</v>
      </c>
      <c r="L62" s="59">
        <v>47.9538131904797</v>
      </c>
      <c r="M62" s="401">
        <v>19.914143835616347</v>
      </c>
      <c r="N62" s="239">
        <v>1.1607902527993237E-2</v>
      </c>
      <c r="O62" s="96"/>
      <c r="P62" s="41" t="s">
        <v>445</v>
      </c>
      <c r="Q62" s="74">
        <v>11996.087101678157</v>
      </c>
      <c r="R62" s="400" t="s">
        <v>90</v>
      </c>
      <c r="S62" s="402">
        <v>15</v>
      </c>
      <c r="T62" s="74">
        <v>23463.694086696138</v>
      </c>
      <c r="U62" s="400" t="s">
        <v>90</v>
      </c>
      <c r="V62" s="402">
        <v>15</v>
      </c>
      <c r="W62" s="74">
        <v>10596.29529817346</v>
      </c>
      <c r="X62" s="400" t="s">
        <v>115</v>
      </c>
      <c r="Y62" s="402">
        <v>13</v>
      </c>
      <c r="Z62" s="74">
        <v>33059.131596184387</v>
      </c>
      <c r="AA62" s="400" t="s">
        <v>90</v>
      </c>
      <c r="AB62" s="403">
        <v>15</v>
      </c>
      <c r="AC62" s="227">
        <v>34.774999999999999</v>
      </c>
      <c r="AD62" s="420" t="s">
        <v>90</v>
      </c>
      <c r="AE62" s="228">
        <v>15</v>
      </c>
      <c r="AF62" s="301">
        <v>2.1867908064606263E-2</v>
      </c>
      <c r="AG62" s="420" t="s">
        <v>99</v>
      </c>
      <c r="AH62" s="228">
        <v>9</v>
      </c>
    </row>
    <row r="63" spans="1:34">
      <c r="A63" s="41" t="s">
        <v>446</v>
      </c>
      <c r="B63" s="74">
        <v>39393.138871772615</v>
      </c>
      <c r="C63" s="237">
        <v>28531.046942810219</v>
      </c>
      <c r="D63" s="400"/>
      <c r="E63" s="75">
        <v>10862.091928959257</v>
      </c>
      <c r="F63" s="74">
        <v>97212.330295705498</v>
      </c>
      <c r="G63" s="237">
        <v>55031.000880758067</v>
      </c>
      <c r="H63" s="75">
        <v>42181.329414947504</v>
      </c>
      <c r="I63" s="60">
        <v>3.407247217060251</v>
      </c>
      <c r="J63" s="77">
        <v>24.102305048706331</v>
      </c>
      <c r="K63" s="61">
        <v>1.116644505669075E-2</v>
      </c>
      <c r="L63" s="59">
        <v>58.005893986001269</v>
      </c>
      <c r="M63" s="73"/>
      <c r="N63" s="58"/>
      <c r="O63" s="58"/>
      <c r="P63" s="41" t="s">
        <v>446</v>
      </c>
      <c r="Q63" s="74">
        <v>12572.142915108285</v>
      </c>
      <c r="R63" s="400" t="s">
        <v>90</v>
      </c>
      <c r="S63" s="402">
        <v>15</v>
      </c>
      <c r="T63" s="74">
        <v>23145.345087517955</v>
      </c>
      <c r="U63" s="400" t="s">
        <v>188</v>
      </c>
      <c r="V63" s="402">
        <v>16</v>
      </c>
      <c r="W63" s="74">
        <v>16645.113848390782</v>
      </c>
      <c r="X63" s="400" t="s">
        <v>2221</v>
      </c>
      <c r="Y63" s="402">
        <v>15</v>
      </c>
      <c r="Z63" s="74">
        <v>37373.129739375217</v>
      </c>
      <c r="AA63" s="400" t="s">
        <v>2222</v>
      </c>
      <c r="AB63" s="404">
        <v>15</v>
      </c>
    </row>
    <row r="64" spans="1:34">
      <c r="A64" s="41" t="s">
        <v>447</v>
      </c>
      <c r="B64" s="74">
        <v>39325.153538822175</v>
      </c>
      <c r="C64" s="237">
        <v>28463.061609859742</v>
      </c>
      <c r="D64" s="400"/>
      <c r="E64" s="75">
        <v>10862.091928959257</v>
      </c>
      <c r="F64" s="74">
        <v>97265.840042124706</v>
      </c>
      <c r="G64" s="237">
        <v>61652.671902047157</v>
      </c>
      <c r="H64" s="75">
        <v>35613.168140077498</v>
      </c>
      <c r="I64" s="60">
        <v>3.4172655554535059</v>
      </c>
      <c r="J64" s="77">
        <v>24.243313891492633</v>
      </c>
      <c r="K64" s="61">
        <v>1.0041281396213804E-2</v>
      </c>
      <c r="L64" s="59">
        <v>51.455053141655128</v>
      </c>
      <c r="M64" s="73"/>
      <c r="N64" s="58"/>
      <c r="O64" s="58"/>
      <c r="P64" s="41" t="s">
        <v>447</v>
      </c>
      <c r="Q64" s="74">
        <v>12988.801615115517</v>
      </c>
      <c r="R64" s="400" t="s">
        <v>90</v>
      </c>
      <c r="S64" s="402">
        <v>15</v>
      </c>
      <c r="T64" s="74">
        <v>31528.634540023773</v>
      </c>
      <c r="U64" s="400" t="s">
        <v>98</v>
      </c>
      <c r="V64" s="402">
        <v>15</v>
      </c>
      <c r="W64" s="74">
        <v>22755.867250174771</v>
      </c>
      <c r="X64" s="400" t="s">
        <v>99</v>
      </c>
      <c r="Y64" s="402">
        <v>10</v>
      </c>
      <c r="Z64" s="74">
        <v>40096.66450346692</v>
      </c>
      <c r="AA64" s="400" t="s">
        <v>99</v>
      </c>
      <c r="AB64" s="404">
        <v>10</v>
      </c>
    </row>
    <row r="65" spans="1:28">
      <c r="A65" s="41" t="s">
        <v>448</v>
      </c>
      <c r="B65" s="74">
        <v>38614.298550136482</v>
      </c>
      <c r="C65" s="237">
        <v>27752.206621174992</v>
      </c>
      <c r="D65" s="400"/>
      <c r="E65" s="75">
        <v>10862.091928959257</v>
      </c>
      <c r="F65" s="74">
        <v>99785.568700485092</v>
      </c>
      <c r="G65" s="237">
        <v>52152.288559888089</v>
      </c>
      <c r="H65" s="75">
        <v>47633.280140597366</v>
      </c>
      <c r="I65" s="60">
        <v>3.5955904358375776</v>
      </c>
      <c r="J65" s="77">
        <v>20.690638171256222</v>
      </c>
      <c r="K65" s="61">
        <v>1.0760343235738072E-2</v>
      </c>
      <c r="L65" s="59">
        <v>66.353985344670846</v>
      </c>
      <c r="M65" s="73"/>
      <c r="N65" s="58"/>
      <c r="O65" s="58"/>
      <c r="P65" s="41" t="s">
        <v>448</v>
      </c>
      <c r="Q65" s="74">
        <v>13356.234896114123</v>
      </c>
      <c r="R65" s="400" t="s">
        <v>90</v>
      </c>
      <c r="S65" s="402">
        <v>15</v>
      </c>
      <c r="T65" s="74">
        <v>34692.601542825563</v>
      </c>
      <c r="U65" s="400" t="s">
        <v>101</v>
      </c>
      <c r="V65" s="402">
        <v>14</v>
      </c>
      <c r="W65" s="74">
        <v>27596.700484402732</v>
      </c>
      <c r="X65" s="400" t="s">
        <v>102</v>
      </c>
      <c r="Y65" s="402">
        <v>16</v>
      </c>
      <c r="Z65" s="74">
        <v>43597.944904315256</v>
      </c>
      <c r="AA65" s="400" t="s">
        <v>99</v>
      </c>
      <c r="AB65" s="404">
        <v>9</v>
      </c>
    </row>
    <row r="66" spans="1:28">
      <c r="A66" s="41" t="s">
        <v>449</v>
      </c>
      <c r="B66" s="74">
        <v>38773.44927413718</v>
      </c>
      <c r="C66" s="237">
        <v>27911.357345175169</v>
      </c>
      <c r="D66" s="400"/>
      <c r="E66" s="75">
        <v>10862.091928959257</v>
      </c>
      <c r="F66" s="74">
        <v>100804.51687629499</v>
      </c>
      <c r="G66" s="237">
        <v>52916.049844611975</v>
      </c>
      <c r="H66" s="75">
        <v>47888.467031683154</v>
      </c>
      <c r="I66" s="60">
        <v>3.6115949371312221</v>
      </c>
      <c r="J66" s="77">
        <v>20.75320413314294</v>
      </c>
      <c r="K66" s="61">
        <v>1.0923313223281285E-2</v>
      </c>
      <c r="L66" s="59">
        <v>66.831281928022577</v>
      </c>
      <c r="M66" s="73"/>
      <c r="N66" s="58"/>
      <c r="O66" s="58"/>
      <c r="P66" s="41" t="s">
        <v>449</v>
      </c>
      <c r="Q66" s="74">
        <v>13356.234896114123</v>
      </c>
      <c r="R66" s="400" t="s">
        <v>90</v>
      </c>
      <c r="S66" s="402">
        <v>15</v>
      </c>
      <c r="T66" s="74">
        <v>34808.528343332022</v>
      </c>
      <c r="U66" s="400" t="s">
        <v>101</v>
      </c>
      <c r="V66" s="402">
        <v>14</v>
      </c>
      <c r="W66" s="74">
        <v>27596.700484402732</v>
      </c>
      <c r="X66" s="400" t="s">
        <v>102</v>
      </c>
      <c r="Y66" s="402">
        <v>16</v>
      </c>
      <c r="Z66" s="74">
        <v>43597.944904315256</v>
      </c>
      <c r="AA66" s="400" t="s">
        <v>99</v>
      </c>
      <c r="AB66" s="404">
        <v>9</v>
      </c>
    </row>
    <row r="67" spans="1:28">
      <c r="A67" s="41" t="s">
        <v>450</v>
      </c>
      <c r="B67" s="74">
        <v>31355.340879914918</v>
      </c>
      <c r="C67" s="237">
        <v>20493.248950954385</v>
      </c>
      <c r="D67" s="400"/>
      <c r="E67" s="75">
        <v>10862.091928959257</v>
      </c>
      <c r="F67" s="74">
        <v>66534.720928327006</v>
      </c>
      <c r="G67" s="237">
        <v>48304.765032154421</v>
      </c>
      <c r="H67" s="75">
        <v>18229.955896172622</v>
      </c>
      <c r="I67" s="60">
        <v>3.2466653329377739</v>
      </c>
      <c r="J67" s="77">
        <v>26.244771809321705</v>
      </c>
      <c r="K67" s="61">
        <v>9.8004093251258476E-3</v>
      </c>
      <c r="L67" s="59">
        <v>44.610167223283916</v>
      </c>
      <c r="M67" s="73"/>
      <c r="N67" s="58"/>
      <c r="O67" s="58"/>
      <c r="P67" s="41" t="s">
        <v>450</v>
      </c>
      <c r="Q67" s="74">
        <v>11996.07787695876</v>
      </c>
      <c r="R67" s="400" t="s">
        <v>90</v>
      </c>
      <c r="S67" s="402">
        <v>15</v>
      </c>
      <c r="T67" s="74">
        <v>23463.645735348247</v>
      </c>
      <c r="U67" s="400" t="s">
        <v>90</v>
      </c>
      <c r="V67" s="402">
        <v>15</v>
      </c>
      <c r="W67" s="74">
        <v>10596.867715247454</v>
      </c>
      <c r="X67" s="400" t="s">
        <v>115</v>
      </c>
      <c r="Y67" s="402">
        <v>13</v>
      </c>
      <c r="Z67" s="74">
        <v>33059.098195552026</v>
      </c>
      <c r="AA67" s="400" t="s">
        <v>90</v>
      </c>
      <c r="AB67" s="404">
        <v>15</v>
      </c>
    </row>
    <row r="68" spans="1:28">
      <c r="A68" s="42" t="s">
        <v>451</v>
      </c>
      <c r="B68" s="82">
        <v>54912.288316025653</v>
      </c>
      <c r="C68" s="84">
        <v>44050.196387062133</v>
      </c>
      <c r="D68" s="407"/>
      <c r="E68" s="84">
        <v>10862.091928959257</v>
      </c>
      <c r="F68" s="82">
        <v>162125.70500208394</v>
      </c>
      <c r="G68" s="84">
        <v>134680.24688640083</v>
      </c>
      <c r="H68" s="84">
        <v>27445.458115682726</v>
      </c>
      <c r="I68" s="65">
        <v>3.6804763269954783</v>
      </c>
      <c r="J68" s="86">
        <v>25.440603645075463</v>
      </c>
      <c r="K68" s="66">
        <v>8.6136113188748833E-3</v>
      </c>
      <c r="L68" s="421">
        <v>41.383329876514111</v>
      </c>
      <c r="M68" s="73"/>
      <c r="N68" s="58"/>
      <c r="O68" s="58"/>
      <c r="P68" s="42" t="s">
        <v>451</v>
      </c>
      <c r="Q68" s="82">
        <v>12776.503103472951</v>
      </c>
      <c r="R68" s="407" t="s">
        <v>90</v>
      </c>
      <c r="S68" s="422">
        <v>15</v>
      </c>
      <c r="T68" s="82">
        <v>32409.637699776766</v>
      </c>
      <c r="U68" s="407" t="s">
        <v>98</v>
      </c>
      <c r="V68" s="422">
        <v>16</v>
      </c>
      <c r="W68" s="82">
        <v>8908.3109457046012</v>
      </c>
      <c r="X68" s="407" t="s">
        <v>99</v>
      </c>
      <c r="Y68" s="422">
        <v>10</v>
      </c>
      <c r="Z68" s="82">
        <v>38692.080186578118</v>
      </c>
      <c r="AA68" s="407" t="s">
        <v>99</v>
      </c>
      <c r="AB68" s="423">
        <v>11</v>
      </c>
    </row>
    <row r="69" spans="1:28">
      <c r="A69" s="41" t="s">
        <v>462</v>
      </c>
      <c r="B69" s="74">
        <v>30732.144793916759</v>
      </c>
      <c r="C69" s="237">
        <v>19870.052864956608</v>
      </c>
      <c r="D69" s="400"/>
      <c r="E69" s="75">
        <v>10862.091928959257</v>
      </c>
      <c r="F69" s="74">
        <v>63958.265697257331</v>
      </c>
      <c r="G69" s="237">
        <v>41821.529969099603</v>
      </c>
      <c r="H69" s="75">
        <v>22136.735728157786</v>
      </c>
      <c r="I69" s="60">
        <v>3.2188271532007824</v>
      </c>
      <c r="J69" s="77">
        <v>23.179682004175095</v>
      </c>
      <c r="K69" s="61">
        <v>9.7693688102672722E-3</v>
      </c>
      <c r="L69" s="59">
        <v>53.702736845475286</v>
      </c>
      <c r="M69" s="73"/>
      <c r="N69" s="58"/>
      <c r="O69" s="58"/>
      <c r="P69" s="41" t="s">
        <v>462</v>
      </c>
      <c r="Q69" s="74">
        <v>11996.087101562398</v>
      </c>
      <c r="R69" s="400" t="s">
        <v>90</v>
      </c>
      <c r="S69" s="402">
        <v>15</v>
      </c>
      <c r="T69" s="74">
        <v>23463.694086185722</v>
      </c>
      <c r="U69" s="400" t="s">
        <v>90</v>
      </c>
      <c r="V69" s="402">
        <v>15</v>
      </c>
      <c r="W69" s="74">
        <v>22715.837179116537</v>
      </c>
      <c r="X69" s="400" t="s">
        <v>137</v>
      </c>
      <c r="Y69" s="402">
        <v>16</v>
      </c>
      <c r="Z69" s="74">
        <v>39122.29538524407</v>
      </c>
      <c r="AA69" s="400" t="s">
        <v>2223</v>
      </c>
      <c r="AB69" s="404">
        <v>15</v>
      </c>
    </row>
    <row r="70" spans="1:28">
      <c r="A70" s="41" t="s">
        <v>463</v>
      </c>
      <c r="B70" s="74">
        <v>34997.782850431497</v>
      </c>
      <c r="C70" s="237">
        <v>24135.69092147077</v>
      </c>
      <c r="D70" s="400"/>
      <c r="E70" s="75">
        <v>10862.091928959257</v>
      </c>
      <c r="F70" s="74">
        <v>78253.752773453205</v>
      </c>
      <c r="G70" s="237">
        <v>55131.306124950672</v>
      </c>
      <c r="H70" s="75">
        <v>23122.446648502693</v>
      </c>
      <c r="I70" s="60">
        <v>3.2422420815738806</v>
      </c>
      <c r="J70" s="77">
        <v>24.099969717801184</v>
      </c>
      <c r="K70" s="61">
        <v>9.1712529597124965E-3</v>
      </c>
      <c r="L70" s="59">
        <v>47.9538131904797</v>
      </c>
      <c r="M70" s="73"/>
      <c r="N70" s="58"/>
      <c r="O70" s="58"/>
      <c r="P70" s="41" t="s">
        <v>463</v>
      </c>
      <c r="Q70" s="74">
        <v>11996.087101678157</v>
      </c>
      <c r="R70" s="400" t="s">
        <v>90</v>
      </c>
      <c r="S70" s="402">
        <v>15</v>
      </c>
      <c r="T70" s="74">
        <v>23463.694086696138</v>
      </c>
      <c r="U70" s="400" t="s">
        <v>90</v>
      </c>
      <c r="V70" s="402">
        <v>15</v>
      </c>
      <c r="W70" s="74">
        <v>10596.29529817346</v>
      </c>
      <c r="X70" s="400" t="s">
        <v>115</v>
      </c>
      <c r="Y70" s="402">
        <v>13</v>
      </c>
      <c r="Z70" s="74">
        <v>33059.131596184387</v>
      </c>
      <c r="AA70" s="400" t="s">
        <v>90</v>
      </c>
      <c r="AB70" s="404">
        <v>15</v>
      </c>
    </row>
    <row r="71" spans="1:28">
      <c r="A71" s="41" t="s">
        <v>464</v>
      </c>
      <c r="B71" s="74">
        <v>34997.782850431497</v>
      </c>
      <c r="C71" s="237">
        <v>24135.69092147077</v>
      </c>
      <c r="D71" s="400"/>
      <c r="E71" s="75">
        <v>10862.091928959257</v>
      </c>
      <c r="F71" s="74">
        <v>78253.752773453205</v>
      </c>
      <c r="G71" s="237">
        <v>55131.306124950672</v>
      </c>
      <c r="H71" s="75">
        <v>23122.446648502693</v>
      </c>
      <c r="I71" s="60">
        <v>3.2422420815738806</v>
      </c>
      <c r="J71" s="77">
        <v>24.099969717801184</v>
      </c>
      <c r="K71" s="61">
        <v>9.1712529597124965E-3</v>
      </c>
      <c r="L71" s="59">
        <v>47.9538131904797</v>
      </c>
      <c r="M71" s="73"/>
      <c r="N71" s="58"/>
      <c r="O71" s="58"/>
      <c r="P71" s="41" t="s">
        <v>464</v>
      </c>
      <c r="Q71" s="74">
        <v>11996.087101678157</v>
      </c>
      <c r="R71" s="400" t="s">
        <v>90</v>
      </c>
      <c r="S71" s="402">
        <v>15</v>
      </c>
      <c r="T71" s="74">
        <v>23463.694086696138</v>
      </c>
      <c r="U71" s="400" t="s">
        <v>90</v>
      </c>
      <c r="V71" s="402">
        <v>15</v>
      </c>
      <c r="W71" s="74">
        <v>10596.29529817346</v>
      </c>
      <c r="X71" s="400" t="s">
        <v>115</v>
      </c>
      <c r="Y71" s="402">
        <v>13</v>
      </c>
      <c r="Z71" s="74">
        <v>33059.131596184387</v>
      </c>
      <c r="AA71" s="400" t="s">
        <v>90</v>
      </c>
      <c r="AB71" s="404">
        <v>15</v>
      </c>
    </row>
    <row r="72" spans="1:28">
      <c r="A72" s="41" t="s">
        <v>465</v>
      </c>
      <c r="B72" s="74">
        <v>32069.005609284963</v>
      </c>
      <c r="C72" s="237">
        <v>21206.913680324778</v>
      </c>
      <c r="D72" s="400"/>
      <c r="E72" s="75">
        <v>10862.091928959257</v>
      </c>
      <c r="F72" s="74">
        <v>68233.228632148879</v>
      </c>
      <c r="G72" s="237">
        <v>46862.856773945605</v>
      </c>
      <c r="H72" s="75">
        <v>21370.371858203169</v>
      </c>
      <c r="I72" s="60">
        <v>3.2174992391964086</v>
      </c>
      <c r="J72" s="77">
        <v>23.210444759156783</v>
      </c>
      <c r="K72" s="61">
        <v>9.3803174264647758E-3</v>
      </c>
      <c r="L72" s="59">
        <v>51.645882143733672</v>
      </c>
      <c r="M72" s="73"/>
      <c r="N72" s="58"/>
      <c r="O72" s="58"/>
      <c r="P72" s="41" t="s">
        <v>465</v>
      </c>
      <c r="Q72" s="74">
        <v>11996.0871016781</v>
      </c>
      <c r="R72" s="400" t="s">
        <v>90</v>
      </c>
      <c r="S72" s="402">
        <v>15</v>
      </c>
      <c r="T72" s="74">
        <v>23463.694086696014</v>
      </c>
      <c r="U72" s="400" t="s">
        <v>90</v>
      </c>
      <c r="V72" s="402">
        <v>15</v>
      </c>
      <c r="W72" s="74">
        <v>11373.717900767882</v>
      </c>
      <c r="X72" s="400" t="s">
        <v>2224</v>
      </c>
      <c r="Y72" s="402">
        <v>13</v>
      </c>
      <c r="Z72" s="74">
        <v>33059.131596184176</v>
      </c>
      <c r="AA72" s="400" t="s">
        <v>90</v>
      </c>
      <c r="AB72" s="404">
        <v>15</v>
      </c>
    </row>
    <row r="73" spans="1:28">
      <c r="A73" s="42" t="s">
        <v>466</v>
      </c>
      <c r="B73" s="82">
        <v>33232.179162841763</v>
      </c>
      <c r="C73" s="84">
        <v>22370.087233881408</v>
      </c>
      <c r="D73" s="407"/>
      <c r="E73" s="84">
        <v>10862.091928959257</v>
      </c>
      <c r="F73" s="82">
        <v>72183.912064160555</v>
      </c>
      <c r="G73" s="84">
        <v>49858.834113059202</v>
      </c>
      <c r="H73" s="84">
        <v>22325.07795110127</v>
      </c>
      <c r="I73" s="65">
        <v>3.2268051219233449</v>
      </c>
      <c r="J73" s="86">
        <v>23.370835509154869</v>
      </c>
      <c r="K73" s="66">
        <v>9.2284550672210308E-3</v>
      </c>
      <c r="L73" s="421">
        <v>50.230511644807947</v>
      </c>
      <c r="M73" s="73"/>
      <c r="N73" s="58"/>
      <c r="O73" s="58"/>
      <c r="P73" s="42" t="s">
        <v>466</v>
      </c>
      <c r="Q73" s="82">
        <v>11996.087101678171</v>
      </c>
      <c r="R73" s="407" t="s">
        <v>90</v>
      </c>
      <c r="S73" s="422">
        <v>15</v>
      </c>
      <c r="T73" s="82">
        <v>23463.694086696527</v>
      </c>
      <c r="U73" s="407" t="s">
        <v>90</v>
      </c>
      <c r="V73" s="422">
        <v>15</v>
      </c>
      <c r="W73" s="82">
        <v>10596.295298173616</v>
      </c>
      <c r="X73" s="407" t="s">
        <v>115</v>
      </c>
      <c r="Y73" s="422">
        <v>13</v>
      </c>
      <c r="Z73" s="82">
        <v>33059.131596184452</v>
      </c>
      <c r="AA73" s="407" t="s">
        <v>90</v>
      </c>
      <c r="AB73" s="423">
        <v>15</v>
      </c>
    </row>
    <row r="74" spans="1:28">
      <c r="A74" s="41" t="s">
        <v>473</v>
      </c>
      <c r="B74" s="74">
        <v>23053.414210332543</v>
      </c>
      <c r="C74" s="237">
        <v>20423.777478614225</v>
      </c>
      <c r="D74" s="400"/>
      <c r="E74" s="75">
        <v>2629.6367317184104</v>
      </c>
      <c r="F74" s="74">
        <v>65587.866207665094</v>
      </c>
      <c r="G74" s="237">
        <v>47355.50127284247</v>
      </c>
      <c r="H74" s="75">
        <v>18232.364934822508</v>
      </c>
      <c r="I74" s="60">
        <v>3.2113484528678531</v>
      </c>
      <c r="J74" s="77">
        <v>20.536861060996166</v>
      </c>
      <c r="K74" s="61">
        <v>9.1794149529008263E-3</v>
      </c>
      <c r="L74" s="59">
        <v>57.756151224285503</v>
      </c>
      <c r="M74" s="73"/>
      <c r="N74" s="58"/>
      <c r="O74" s="58"/>
      <c r="P74" s="41" t="s">
        <v>474</v>
      </c>
      <c r="Q74" s="74">
        <v>10438.48225727353</v>
      </c>
      <c r="R74" s="400" t="s">
        <v>90</v>
      </c>
      <c r="S74" s="402">
        <v>15</v>
      </c>
      <c r="T74" s="74">
        <v>19795.778871156166</v>
      </c>
      <c r="U74" s="400" t="s">
        <v>90</v>
      </c>
      <c r="V74" s="402">
        <v>15</v>
      </c>
      <c r="W74" s="74">
        <v>7908.9775784557996</v>
      </c>
      <c r="X74" s="400" t="s">
        <v>2225</v>
      </c>
      <c r="Y74" s="402">
        <v>16</v>
      </c>
      <c r="Z74" s="74">
        <v>27656.384975967103</v>
      </c>
      <c r="AA74" s="400" t="s">
        <v>2225</v>
      </c>
      <c r="AB74" s="404">
        <v>16</v>
      </c>
    </row>
    <row r="75" spans="1:28">
      <c r="A75" s="41" t="s">
        <v>475</v>
      </c>
      <c r="B75" s="74">
        <v>18030.777835579152</v>
      </c>
      <c r="C75" s="237">
        <v>16000.004252944744</v>
      </c>
      <c r="D75" s="400"/>
      <c r="E75" s="75">
        <v>2030.7735826344633</v>
      </c>
      <c r="F75" s="74">
        <v>50355.859411144811</v>
      </c>
      <c r="G75" s="237">
        <v>36365.269914343487</v>
      </c>
      <c r="H75" s="75">
        <v>13990.589496801318</v>
      </c>
      <c r="I75" s="60">
        <v>3.1472403766315873</v>
      </c>
      <c r="J75" s="77">
        <v>24.982685106272509</v>
      </c>
      <c r="K75" s="61">
        <v>1.0999319598399013E-2</v>
      </c>
      <c r="L75" s="59">
        <v>55.660081589223303</v>
      </c>
      <c r="M75" s="73"/>
      <c r="N75" s="58"/>
      <c r="O75" s="58"/>
      <c r="P75" s="41" t="s">
        <v>476</v>
      </c>
      <c r="Q75" s="74">
        <v>11450.749929493639</v>
      </c>
      <c r="R75" s="400" t="s">
        <v>90</v>
      </c>
      <c r="S75" s="402">
        <v>15</v>
      </c>
      <c r="T75" s="74">
        <v>22227.948962597715</v>
      </c>
      <c r="U75" s="400" t="s">
        <v>90</v>
      </c>
      <c r="V75" s="402">
        <v>16</v>
      </c>
      <c r="W75" s="74">
        <v>9048.2118954287907</v>
      </c>
      <c r="X75" s="400" t="s">
        <v>2226</v>
      </c>
      <c r="Y75" s="402">
        <v>1</v>
      </c>
      <c r="Z75" s="74">
        <v>31194.489709234629</v>
      </c>
      <c r="AA75" s="400" t="s">
        <v>137</v>
      </c>
      <c r="AB75" s="404">
        <v>14</v>
      </c>
    </row>
    <row r="76" spans="1:28">
      <c r="A76" s="41" t="s">
        <v>477</v>
      </c>
      <c r="B76" s="74">
        <v>35791.072551083089</v>
      </c>
      <c r="C76" s="237">
        <v>31725.211952393744</v>
      </c>
      <c r="D76" s="400"/>
      <c r="E76" s="75">
        <v>4065.8605986892976</v>
      </c>
      <c r="F76" s="74">
        <v>112795.07769353074</v>
      </c>
      <c r="G76" s="237">
        <v>81315.6422313972</v>
      </c>
      <c r="H76" s="75">
        <v>31479.43546213345</v>
      </c>
      <c r="I76" s="60">
        <v>3.5553766469011747</v>
      </c>
      <c r="J76" s="77">
        <v>24.959705933055609</v>
      </c>
      <c r="K76" s="61">
        <v>1.1007709968026068E-2</v>
      </c>
      <c r="L76" s="59">
        <v>55.77799583116164</v>
      </c>
      <c r="M76" s="73"/>
      <c r="N76" s="58"/>
      <c r="O76" s="58"/>
      <c r="P76" s="41" t="s">
        <v>478</v>
      </c>
      <c r="Q76" s="74">
        <v>11261.829833117608</v>
      </c>
      <c r="R76" s="400" t="s">
        <v>90</v>
      </c>
      <c r="S76" s="402">
        <v>15</v>
      </c>
      <c r="T76" s="74">
        <v>20012.46101380371</v>
      </c>
      <c r="U76" s="400" t="s">
        <v>187</v>
      </c>
      <c r="V76" s="402">
        <v>16</v>
      </c>
      <c r="W76" s="74">
        <v>7785.2374354168951</v>
      </c>
      <c r="X76" s="400" t="s">
        <v>2225</v>
      </c>
      <c r="Y76" s="402">
        <v>16</v>
      </c>
      <c r="Z76" s="74">
        <v>27731.138064104824</v>
      </c>
      <c r="AA76" s="400" t="s">
        <v>2225</v>
      </c>
      <c r="AB76" s="404">
        <v>16</v>
      </c>
    </row>
    <row r="77" spans="1:28">
      <c r="A77" s="41" t="s">
        <v>478</v>
      </c>
      <c r="B77" s="74">
        <v>25788.215194031163</v>
      </c>
      <c r="C77" s="237">
        <v>22648.597254662691</v>
      </c>
      <c r="D77" s="400"/>
      <c r="E77" s="75">
        <v>3139.617939368432</v>
      </c>
      <c r="F77" s="74">
        <v>66212.421246667684</v>
      </c>
      <c r="G77" s="237">
        <v>47982.781339435533</v>
      </c>
      <c r="H77" s="75">
        <v>18229.639907232278</v>
      </c>
      <c r="I77" s="60">
        <v>2.9234667605313378</v>
      </c>
      <c r="J77" s="77">
        <v>13.675253771871583</v>
      </c>
      <c r="K77" s="61">
        <v>6.0029256976774298E-3</v>
      </c>
      <c r="L77" s="59">
        <v>60.624770364746439</v>
      </c>
      <c r="M77" s="73"/>
      <c r="N77" s="58"/>
      <c r="O77" s="58"/>
      <c r="P77" s="41" t="s">
        <v>479</v>
      </c>
      <c r="Q77" s="74">
        <v>10902.650610782122</v>
      </c>
      <c r="R77" s="400" t="s">
        <v>90</v>
      </c>
      <c r="S77" s="402">
        <v>15</v>
      </c>
      <c r="T77" s="74">
        <v>19901.788214683849</v>
      </c>
      <c r="U77" s="400" t="s">
        <v>90</v>
      </c>
      <c r="V77" s="402">
        <v>15</v>
      </c>
      <c r="W77" s="74">
        <v>7850.1813418618249</v>
      </c>
      <c r="X77" s="400" t="s">
        <v>2225</v>
      </c>
      <c r="Y77" s="402">
        <v>16</v>
      </c>
      <c r="Z77" s="74">
        <v>27698.350646599745</v>
      </c>
      <c r="AA77" s="400" t="s">
        <v>2225</v>
      </c>
      <c r="AB77" s="404">
        <v>16</v>
      </c>
    </row>
    <row r="78" spans="1:28">
      <c r="A78" s="41" t="s">
        <v>479</v>
      </c>
      <c r="B78" s="74">
        <v>24362.730551355835</v>
      </c>
      <c r="C78" s="237">
        <v>21484.759355393882</v>
      </c>
      <c r="D78" s="400"/>
      <c r="E78" s="75">
        <v>2877.971195962029</v>
      </c>
      <c r="F78" s="74">
        <v>65895.5840496327</v>
      </c>
      <c r="G78" s="237">
        <v>47663.320548061594</v>
      </c>
      <c r="H78" s="75">
        <v>18232.263501571153</v>
      </c>
      <c r="I78" s="60">
        <v>3.0670850419876454</v>
      </c>
      <c r="J78" s="77">
        <v>17.127909321253522</v>
      </c>
      <c r="K78" s="61">
        <v>7.485739875481066E-3</v>
      </c>
      <c r="L78" s="59">
        <v>59.417742675842611</v>
      </c>
      <c r="M78" s="73"/>
      <c r="N78" s="58"/>
      <c r="O78" s="58"/>
      <c r="P78" s="41" t="s">
        <v>480</v>
      </c>
      <c r="Q78" s="74">
        <v>9588.252809248972</v>
      </c>
      <c r="R78" s="400" t="s">
        <v>90</v>
      </c>
      <c r="S78" s="402">
        <v>15</v>
      </c>
      <c r="T78" s="74">
        <v>19599.061322804799</v>
      </c>
      <c r="U78" s="400" t="s">
        <v>90</v>
      </c>
      <c r="V78" s="402">
        <v>15</v>
      </c>
      <c r="W78" s="74">
        <v>8006.5357830712182</v>
      </c>
      <c r="X78" s="400" t="s">
        <v>2225</v>
      </c>
      <c r="Y78" s="402">
        <v>16</v>
      </c>
      <c r="Z78" s="74">
        <v>27564.79756733809</v>
      </c>
      <c r="AA78" s="400" t="s">
        <v>2225</v>
      </c>
      <c r="AB78" s="404">
        <v>16</v>
      </c>
    </row>
    <row r="79" spans="1:28">
      <c r="A79" s="41" t="s">
        <v>480</v>
      </c>
      <c r="B79" s="74">
        <v>20760.960949552937</v>
      </c>
      <c r="C79" s="237">
        <v>18569.464746657719</v>
      </c>
      <c r="D79" s="400"/>
      <c r="E79" s="75">
        <v>2191.4962028951659</v>
      </c>
      <c r="F79" s="74">
        <v>65025.294736490418</v>
      </c>
      <c r="G79" s="237">
        <v>46792.893913595901</v>
      </c>
      <c r="H79" s="75">
        <v>18232.400822894397</v>
      </c>
      <c r="I79" s="60">
        <v>3.5017323128925506</v>
      </c>
      <c r="J79" s="77">
        <v>27.326443624964107</v>
      </c>
      <c r="K79" s="61">
        <v>1.3464409476657257E-2</v>
      </c>
      <c r="L79" s="59">
        <v>53.607354385068902</v>
      </c>
      <c r="M79" s="73"/>
      <c r="N79" s="58"/>
      <c r="O79" s="58"/>
      <c r="P79" s="41" t="s">
        <v>481</v>
      </c>
      <c r="Q79" s="74">
        <v>8466.7977177859902</v>
      </c>
      <c r="R79" s="400" t="s">
        <v>90</v>
      </c>
      <c r="S79" s="402">
        <v>15</v>
      </c>
      <c r="T79" s="74">
        <v>19688.516857994</v>
      </c>
      <c r="U79" s="400" t="s">
        <v>90</v>
      </c>
      <c r="V79" s="402">
        <v>15</v>
      </c>
      <c r="W79" s="74">
        <v>5.4569682106375694E-12</v>
      </c>
      <c r="X79" s="400" t="s">
        <v>201</v>
      </c>
      <c r="Y79" s="402">
        <v>15</v>
      </c>
      <c r="Z79" s="74">
        <v>19688.516857994</v>
      </c>
      <c r="AA79" s="400" t="s">
        <v>90</v>
      </c>
      <c r="AB79" s="404">
        <v>15</v>
      </c>
    </row>
    <row r="80" spans="1:28">
      <c r="A80" s="41" t="s">
        <v>481</v>
      </c>
      <c r="B80" s="74">
        <v>18434.560122231742</v>
      </c>
      <c r="C80" s="237">
        <v>16229.638068334127</v>
      </c>
      <c r="D80" s="400"/>
      <c r="E80" s="75">
        <v>2204.9220538975933</v>
      </c>
      <c r="F80" s="74">
        <v>47069.623673713744</v>
      </c>
      <c r="G80" s="237">
        <v>47069.623673713744</v>
      </c>
      <c r="H80" s="75">
        <v>2.5979591014081739E-12</v>
      </c>
      <c r="I80" s="60">
        <v>2.9002263313284815</v>
      </c>
      <c r="J80" s="77">
        <v>20.547848738092608</v>
      </c>
      <c r="K80" s="61">
        <v>2.8697004143861766E-3</v>
      </c>
      <c r="L80" s="59">
        <v>21.474794005067292</v>
      </c>
      <c r="M80" s="73"/>
      <c r="N80" s="58"/>
      <c r="O80" s="58"/>
      <c r="P80" s="41" t="s">
        <v>482</v>
      </c>
      <c r="Q80" s="74">
        <v>9126.9658205244796</v>
      </c>
      <c r="R80" s="400" t="s">
        <v>90</v>
      </c>
      <c r="S80" s="402">
        <v>15</v>
      </c>
      <c r="T80" s="74">
        <v>19820.563697124348</v>
      </c>
      <c r="U80" s="400" t="s">
        <v>90</v>
      </c>
      <c r="V80" s="402">
        <v>15</v>
      </c>
      <c r="W80" s="74">
        <v>3.637978807091713E-12</v>
      </c>
      <c r="X80" s="400" t="s">
        <v>2227</v>
      </c>
      <c r="Y80" s="402">
        <v>13</v>
      </c>
      <c r="Z80" s="74">
        <v>19820.563697124348</v>
      </c>
      <c r="AA80" s="400" t="s">
        <v>90</v>
      </c>
      <c r="AB80" s="404">
        <v>15</v>
      </c>
    </row>
    <row r="81" spans="1:41">
      <c r="A81" s="41" t="s">
        <v>482</v>
      </c>
      <c r="B81" s="74">
        <v>20230.768784891832</v>
      </c>
      <c r="C81" s="237">
        <v>17716.797725405944</v>
      </c>
      <c r="D81" s="400"/>
      <c r="E81" s="75">
        <v>2513.9710594858384</v>
      </c>
      <c r="F81" s="74">
        <v>47473.490394096545</v>
      </c>
      <c r="G81" s="237">
        <v>47473.490394096545</v>
      </c>
      <c r="H81" s="75">
        <v>1.1344498081674222E-12</v>
      </c>
      <c r="I81" s="60">
        <v>2.6795751201708087</v>
      </c>
      <c r="J81" s="77">
        <v>13.682548485107993</v>
      </c>
      <c r="K81" s="61">
        <v>2.8697004143861905E-3</v>
      </c>
      <c r="L81" s="59">
        <v>30.243321104109818</v>
      </c>
      <c r="M81" s="73"/>
      <c r="N81" s="58"/>
      <c r="O81" s="58"/>
      <c r="P81" s="42" t="s">
        <v>483</v>
      </c>
      <c r="Q81" s="82">
        <v>7932.8215101565011</v>
      </c>
      <c r="R81" s="471" t="s">
        <v>90</v>
      </c>
      <c r="S81" s="423">
        <v>15</v>
      </c>
      <c r="T81" s="82">
        <v>19570.147792494641</v>
      </c>
      <c r="U81" s="407" t="s">
        <v>90</v>
      </c>
      <c r="V81" s="422">
        <v>15</v>
      </c>
      <c r="W81" s="82">
        <v>1.2732925824820995E-11</v>
      </c>
      <c r="X81" s="407" t="s">
        <v>2228</v>
      </c>
      <c r="Y81" s="422">
        <v>15</v>
      </c>
      <c r="Z81" s="82">
        <v>19570.147792494645</v>
      </c>
      <c r="AA81" s="407" t="s">
        <v>90</v>
      </c>
      <c r="AB81" s="423">
        <v>15</v>
      </c>
    </row>
    <row r="82" spans="1:41">
      <c r="A82" s="42" t="s">
        <v>483</v>
      </c>
      <c r="B82" s="82">
        <v>17012.08780708546</v>
      </c>
      <c r="C82" s="84">
        <v>15068.844007626718</v>
      </c>
      <c r="D82" s="407"/>
      <c r="E82" s="84">
        <v>1943.2437994586953</v>
      </c>
      <c r="F82" s="82">
        <v>46710.390467190773</v>
      </c>
      <c r="G82" s="84">
        <v>46710.390467190773</v>
      </c>
      <c r="H82" s="84">
        <v>4.3980949929586391E-12</v>
      </c>
      <c r="I82" s="65">
        <v>3.0997991912020244</v>
      </c>
      <c r="J82" s="86">
        <v>27.338850055238318</v>
      </c>
      <c r="K82" s="66">
        <v>2.8697004143861766E-3</v>
      </c>
      <c r="L82" s="421">
        <v>16.965653800509251</v>
      </c>
      <c r="M82" s="73"/>
      <c r="N82" s="96"/>
      <c r="O82" s="96"/>
    </row>
    <row r="84" spans="1:41">
      <c r="A84" s="38"/>
      <c r="B84" s="38"/>
      <c r="C84" s="39"/>
      <c r="D84" s="39"/>
      <c r="E84" s="39" t="s">
        <v>593</v>
      </c>
      <c r="F84" s="39"/>
      <c r="G84" s="39"/>
      <c r="H84" s="39"/>
      <c r="I84" s="39"/>
      <c r="J84" s="39"/>
      <c r="K84" s="39"/>
      <c r="L84" s="40"/>
      <c r="P84" s="38"/>
      <c r="Q84" s="38"/>
      <c r="R84" s="39"/>
      <c r="S84" s="39"/>
      <c r="T84" s="39" t="s">
        <v>140</v>
      </c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39"/>
      <c r="AI84" s="39"/>
      <c r="AJ84" s="39"/>
      <c r="AK84" s="39"/>
      <c r="AL84" s="39"/>
      <c r="AM84" s="39"/>
      <c r="AN84" s="40"/>
      <c r="AO84" s="591"/>
    </row>
    <row r="85" spans="1:41">
      <c r="A85" s="41"/>
      <c r="B85" s="42"/>
      <c r="C85" s="43"/>
      <c r="D85" s="43"/>
      <c r="E85" s="43"/>
      <c r="F85" s="43"/>
      <c r="G85" s="43"/>
      <c r="H85" s="43"/>
      <c r="I85" s="43"/>
      <c r="J85" s="43"/>
      <c r="K85" s="43"/>
      <c r="L85" s="44"/>
      <c r="P85" s="41"/>
      <c r="Q85" s="42"/>
      <c r="R85" s="43"/>
      <c r="S85" s="43"/>
      <c r="T85" s="43"/>
      <c r="U85" s="43"/>
      <c r="V85" s="43"/>
      <c r="W85" s="43"/>
      <c r="X85" s="43"/>
      <c r="Y85" s="43"/>
      <c r="Z85" s="43"/>
      <c r="AA85" s="43"/>
      <c r="AB85" s="43"/>
      <c r="AC85" s="43"/>
      <c r="AD85" s="43"/>
      <c r="AE85" s="43"/>
      <c r="AF85" s="43"/>
      <c r="AG85" s="43"/>
      <c r="AH85" s="43"/>
      <c r="AI85" s="43"/>
      <c r="AJ85" s="43"/>
      <c r="AK85" s="43"/>
      <c r="AL85" s="43"/>
      <c r="AM85" s="43"/>
      <c r="AN85" s="44"/>
      <c r="AO85" s="87"/>
    </row>
    <row r="86" spans="1:41">
      <c r="A86" s="41"/>
      <c r="B86" s="41" t="s">
        <v>141</v>
      </c>
      <c r="C86" s="119"/>
      <c r="D86" s="38" t="s">
        <v>300</v>
      </c>
      <c r="E86" s="119"/>
      <c r="G86" s="48" t="s">
        <v>292</v>
      </c>
      <c r="H86" s="87"/>
      <c r="K86" s="40"/>
      <c r="L86" s="229" t="s">
        <v>301</v>
      </c>
      <c r="P86" s="41"/>
      <c r="Q86" s="41"/>
      <c r="S86" t="s">
        <v>143</v>
      </c>
      <c r="W86" s="41"/>
      <c r="X86" t="s">
        <v>144</v>
      </c>
      <c r="AC86" s="41"/>
      <c r="AD86" t="s">
        <v>145</v>
      </c>
      <c r="AI86" s="41"/>
      <c r="AJ86" t="s">
        <v>146</v>
      </c>
      <c r="AN86" s="45"/>
      <c r="AO86" s="87"/>
    </row>
    <row r="87" spans="1:41">
      <c r="A87" s="41" t="s">
        <v>76</v>
      </c>
      <c r="B87" s="48" t="s">
        <v>5</v>
      </c>
      <c r="C87" s="46" t="s">
        <v>82</v>
      </c>
      <c r="D87" s="48" t="s">
        <v>4</v>
      </c>
      <c r="E87" s="222" t="s">
        <v>6</v>
      </c>
      <c r="F87" s="46" t="s">
        <v>7</v>
      </c>
      <c r="G87" s="48" t="s">
        <v>302</v>
      </c>
      <c r="H87" s="88" t="s">
        <v>148</v>
      </c>
      <c r="I87" s="89" t="s">
        <v>149</v>
      </c>
      <c r="J87" s="89" t="s">
        <v>150</v>
      </c>
      <c r="K87" s="90" t="s">
        <v>151</v>
      </c>
      <c r="L87" s="90" t="s">
        <v>302</v>
      </c>
      <c r="P87" s="41" t="s">
        <v>3</v>
      </c>
      <c r="Q87" s="41"/>
      <c r="R87" t="s">
        <v>152</v>
      </c>
      <c r="T87" s="41"/>
      <c r="U87" t="s">
        <v>153</v>
      </c>
      <c r="W87" s="41"/>
      <c r="X87" t="s">
        <v>152</v>
      </c>
      <c r="Z87" s="41"/>
      <c r="AA87" t="s">
        <v>328</v>
      </c>
      <c r="AC87" s="41"/>
      <c r="AD87" t="s">
        <v>152</v>
      </c>
      <c r="AF87" s="41"/>
      <c r="AG87" t="s">
        <v>328</v>
      </c>
      <c r="AI87" s="41"/>
      <c r="AJ87" t="s">
        <v>329</v>
      </c>
      <c r="AL87" s="41"/>
      <c r="AM87" t="s">
        <v>328</v>
      </c>
      <c r="AN87" s="45"/>
      <c r="AO87" s="88" t="s">
        <v>3</v>
      </c>
    </row>
    <row r="88" spans="1:41">
      <c r="A88" s="42"/>
      <c r="B88" s="49" t="s">
        <v>154</v>
      </c>
      <c r="C88" s="50" t="s">
        <v>154</v>
      </c>
      <c r="D88" s="49" t="s">
        <v>154</v>
      </c>
      <c r="E88" s="50" t="s">
        <v>154</v>
      </c>
      <c r="F88" s="50" t="s">
        <v>154</v>
      </c>
      <c r="G88" s="49" t="s">
        <v>155</v>
      </c>
      <c r="H88" s="91"/>
      <c r="I88" s="50" t="s">
        <v>11</v>
      </c>
      <c r="J88" s="50" t="s">
        <v>11</v>
      </c>
      <c r="K88" s="51" t="s">
        <v>11</v>
      </c>
      <c r="L88" s="230" t="s">
        <v>22</v>
      </c>
      <c r="P88" s="42"/>
      <c r="Q88" s="49" t="s">
        <v>84</v>
      </c>
      <c r="R88" s="50" t="s">
        <v>75</v>
      </c>
      <c r="S88" s="50" t="s">
        <v>76</v>
      </c>
      <c r="T88" s="49" t="s">
        <v>84</v>
      </c>
      <c r="U88" s="50" t="s">
        <v>75</v>
      </c>
      <c r="V88" s="50" t="s">
        <v>76</v>
      </c>
      <c r="W88" s="49" t="s">
        <v>28</v>
      </c>
      <c r="X88" s="50" t="s">
        <v>75</v>
      </c>
      <c r="Y88" s="50" t="s">
        <v>76</v>
      </c>
      <c r="Z88" s="49" t="s">
        <v>28</v>
      </c>
      <c r="AA88" s="50" t="s">
        <v>75</v>
      </c>
      <c r="AB88" s="50" t="s">
        <v>76</v>
      </c>
      <c r="AC88" s="49" t="s">
        <v>29</v>
      </c>
      <c r="AD88" s="50" t="s">
        <v>75</v>
      </c>
      <c r="AE88" s="50" t="s">
        <v>76</v>
      </c>
      <c r="AF88" s="49" t="s">
        <v>29</v>
      </c>
      <c r="AG88" s="50" t="s">
        <v>75</v>
      </c>
      <c r="AH88" s="50" t="s">
        <v>76</v>
      </c>
      <c r="AI88" s="49" t="s">
        <v>156</v>
      </c>
      <c r="AJ88" s="50" t="s">
        <v>75</v>
      </c>
      <c r="AK88" s="50" t="s">
        <v>76</v>
      </c>
      <c r="AL88" s="49" t="s">
        <v>156</v>
      </c>
      <c r="AM88" s="50" t="s">
        <v>75</v>
      </c>
      <c r="AN88" s="51" t="s">
        <v>76</v>
      </c>
      <c r="AO88" s="592"/>
    </row>
    <row r="89" spans="1:41">
      <c r="A89" s="41" t="s">
        <v>157</v>
      </c>
      <c r="B89" s="74">
        <v>2153.1974930921547</v>
      </c>
      <c r="C89" s="889"/>
      <c r="D89" s="74">
        <v>7602.3325139883082</v>
      </c>
      <c r="E89" s="237">
        <v>5807.2505911441212</v>
      </c>
      <c r="F89" s="75">
        <v>1795.0819228441862</v>
      </c>
      <c r="G89" s="92">
        <v>9.2570841528790467E-3</v>
      </c>
      <c r="H89" s="302">
        <v>3.5307177062847046</v>
      </c>
      <c r="I89" s="406">
        <v>17.987500000000001</v>
      </c>
      <c r="J89" s="406">
        <v>21.978748659577015</v>
      </c>
      <c r="K89" s="231">
        <v>16.316035878841209</v>
      </c>
      <c r="L89" s="304">
        <v>1.1201933285177858E-2</v>
      </c>
      <c r="P89" s="41" t="s">
        <v>445</v>
      </c>
      <c r="Q89" s="60">
        <v>4.0174215072869375</v>
      </c>
      <c r="R89" s="400" t="s">
        <v>2229</v>
      </c>
      <c r="S89" s="402">
        <v>23</v>
      </c>
      <c r="T89" s="60">
        <v>2.7744200538169843</v>
      </c>
      <c r="U89" s="400" t="s">
        <v>2230</v>
      </c>
      <c r="V89" s="402">
        <v>16</v>
      </c>
      <c r="W89" s="57">
        <v>25.003276100065396</v>
      </c>
      <c r="X89" s="400" t="s">
        <v>2231</v>
      </c>
      <c r="Y89" s="402">
        <v>8</v>
      </c>
      <c r="Z89" s="57">
        <v>8.7240160235187183</v>
      </c>
      <c r="AA89" s="400" t="s">
        <v>160</v>
      </c>
      <c r="AB89" s="402">
        <v>6</v>
      </c>
      <c r="AC89" s="92">
        <v>1.3520866237640809E-2</v>
      </c>
      <c r="AD89" s="400" t="s">
        <v>161</v>
      </c>
      <c r="AE89" s="402">
        <v>17</v>
      </c>
      <c r="AF89" s="92">
        <v>1.9291882085774371E-3</v>
      </c>
      <c r="AG89" s="400" t="s">
        <v>162</v>
      </c>
      <c r="AH89" s="402">
        <v>3</v>
      </c>
      <c r="AI89" s="57">
        <v>67.777998970008611</v>
      </c>
      <c r="AJ89" s="400" t="s">
        <v>161</v>
      </c>
      <c r="AK89" s="402">
        <v>17</v>
      </c>
      <c r="AL89" s="57">
        <v>14.3876667941897</v>
      </c>
      <c r="AM89" s="400" t="s">
        <v>163</v>
      </c>
      <c r="AN89" s="403">
        <v>6</v>
      </c>
      <c r="AO89" s="88" t="s">
        <v>445</v>
      </c>
    </row>
    <row r="90" spans="1:41">
      <c r="A90" s="41" t="s">
        <v>164</v>
      </c>
      <c r="B90" s="74">
        <v>2166.8981750680218</v>
      </c>
      <c r="C90" s="889"/>
      <c r="D90" s="74">
        <v>7627.7649280128517</v>
      </c>
      <c r="E90" s="237">
        <v>5849.7053703629099</v>
      </c>
      <c r="F90" s="75">
        <v>1778.0595576499411</v>
      </c>
      <c r="G90" s="92">
        <v>9.2203521655446208E-3</v>
      </c>
      <c r="H90" s="302">
        <v>3.5201307637694632</v>
      </c>
      <c r="I90" s="406">
        <v>18.112500000000001</v>
      </c>
      <c r="J90" s="406">
        <v>21.978919181019346</v>
      </c>
      <c r="K90" s="232">
        <v>16.288136740038141</v>
      </c>
      <c r="L90" s="304">
        <v>1.1296221752077644E-2</v>
      </c>
      <c r="P90" s="41" t="s">
        <v>446</v>
      </c>
      <c r="Q90" s="60">
        <v>4.3803360648005549</v>
      </c>
      <c r="R90" s="400" t="s">
        <v>2229</v>
      </c>
      <c r="S90" s="402">
        <v>23</v>
      </c>
      <c r="T90" s="60">
        <v>2.8671167269558211</v>
      </c>
      <c r="U90" s="400" t="s">
        <v>2232</v>
      </c>
      <c r="V90" s="402">
        <v>14</v>
      </c>
      <c r="W90" s="57">
        <v>26.557238656716102</v>
      </c>
      <c r="X90" s="400" t="s">
        <v>90</v>
      </c>
      <c r="Y90" s="402">
        <v>16</v>
      </c>
      <c r="Z90" s="57">
        <v>8.7239390216883521</v>
      </c>
      <c r="AA90" s="400" t="s">
        <v>160</v>
      </c>
      <c r="AB90" s="402">
        <v>6</v>
      </c>
      <c r="AC90" s="92">
        <v>1.5501818565085953E-2</v>
      </c>
      <c r="AD90" s="400" t="s">
        <v>105</v>
      </c>
      <c r="AE90" s="402">
        <v>8</v>
      </c>
      <c r="AF90" s="92">
        <v>1.9434670750044759E-3</v>
      </c>
      <c r="AG90" s="400" t="s">
        <v>2233</v>
      </c>
      <c r="AH90" s="402">
        <v>7</v>
      </c>
      <c r="AI90" s="57">
        <v>77.925821170738928</v>
      </c>
      <c r="AJ90" s="400" t="s">
        <v>99</v>
      </c>
      <c r="AK90" s="402">
        <v>8</v>
      </c>
      <c r="AL90" s="57">
        <v>18.116183232344987</v>
      </c>
      <c r="AM90" s="400" t="s">
        <v>162</v>
      </c>
      <c r="AN90" s="78">
        <v>3</v>
      </c>
      <c r="AO90" s="88" t="s">
        <v>446</v>
      </c>
    </row>
    <row r="91" spans="1:41">
      <c r="A91" s="41" t="s">
        <v>167</v>
      </c>
      <c r="B91" s="74">
        <v>2147.8016522554162</v>
      </c>
      <c r="C91" s="889"/>
      <c r="D91" s="74">
        <v>7579.2121880224968</v>
      </c>
      <c r="E91" s="237">
        <v>5806.0059657960892</v>
      </c>
      <c r="F91" s="75">
        <v>1773.206222226408</v>
      </c>
      <c r="G91" s="92">
        <v>9.2269175740431197E-3</v>
      </c>
      <c r="H91" s="302">
        <v>3.5288231481075227</v>
      </c>
      <c r="I91" s="406">
        <v>17.987500000000001</v>
      </c>
      <c r="J91" s="406">
        <v>21.979205045805486</v>
      </c>
      <c r="K91" s="232">
        <v>16.29424506858383</v>
      </c>
      <c r="L91" s="304">
        <v>1.1199180694051271E-2</v>
      </c>
      <c r="P91" s="41" t="s">
        <v>447</v>
      </c>
      <c r="Q91" s="60">
        <v>4.1000066814650156</v>
      </c>
      <c r="R91" s="400" t="s">
        <v>2229</v>
      </c>
      <c r="S91" s="402">
        <v>23</v>
      </c>
      <c r="T91" s="60">
        <v>2.823077795620355</v>
      </c>
      <c r="U91" s="400" t="s">
        <v>2234</v>
      </c>
      <c r="V91" s="402">
        <v>14</v>
      </c>
      <c r="W91" s="57">
        <v>31.843651410366398</v>
      </c>
      <c r="X91" s="400" t="s">
        <v>90</v>
      </c>
      <c r="Y91" s="402">
        <v>15</v>
      </c>
      <c r="Z91" s="57">
        <v>7.7576024492006512</v>
      </c>
      <c r="AA91" s="400" t="s">
        <v>160</v>
      </c>
      <c r="AB91" s="402">
        <v>6</v>
      </c>
      <c r="AC91" s="92">
        <v>1.7702467399851082E-2</v>
      </c>
      <c r="AD91" s="400" t="s">
        <v>105</v>
      </c>
      <c r="AE91" s="402">
        <v>11</v>
      </c>
      <c r="AF91" s="92">
        <v>1.9351077783801684E-3</v>
      </c>
      <c r="AG91" s="400" t="s">
        <v>162</v>
      </c>
      <c r="AH91" s="402">
        <v>3</v>
      </c>
      <c r="AI91" s="57">
        <v>82.714142754404918</v>
      </c>
      <c r="AJ91" s="400" t="s">
        <v>102</v>
      </c>
      <c r="AK91" s="402">
        <v>10</v>
      </c>
      <c r="AL91" s="57">
        <v>14.796923163654553</v>
      </c>
      <c r="AM91" s="400" t="s">
        <v>163</v>
      </c>
      <c r="AN91" s="78">
        <v>6</v>
      </c>
      <c r="AO91" s="88" t="s">
        <v>447</v>
      </c>
    </row>
    <row r="92" spans="1:41">
      <c r="A92" s="41" t="s">
        <v>169</v>
      </c>
      <c r="B92" s="74">
        <v>2109.6896867038581</v>
      </c>
      <c r="C92" s="889"/>
      <c r="D92" s="74">
        <v>7463.5694043259282</v>
      </c>
      <c r="E92" s="237">
        <v>5740.2969423232034</v>
      </c>
      <c r="F92" s="75">
        <v>1723.2724620027241</v>
      </c>
      <c r="G92" s="92">
        <v>9.170145126812709E-3</v>
      </c>
      <c r="H92" s="302">
        <v>3.5377569750491964</v>
      </c>
      <c r="I92" s="406">
        <v>17.8</v>
      </c>
      <c r="J92" s="406">
        <v>21.979103164529818</v>
      </c>
      <c r="K92" s="232">
        <v>16.249503313872538</v>
      </c>
      <c r="L92" s="304">
        <v>1.1060818557718021E-2</v>
      </c>
      <c r="P92" s="41" t="s">
        <v>448</v>
      </c>
      <c r="Q92" s="60">
        <v>4.0961440714040176</v>
      </c>
      <c r="R92" s="400" t="s">
        <v>2229</v>
      </c>
      <c r="S92" s="402">
        <v>23</v>
      </c>
      <c r="T92" s="60">
        <v>2.7895576428942706</v>
      </c>
      <c r="U92" s="400" t="s">
        <v>2235</v>
      </c>
      <c r="V92" s="402">
        <v>14</v>
      </c>
      <c r="W92" s="57">
        <v>31.496442257038431</v>
      </c>
      <c r="X92" s="400" t="s">
        <v>90</v>
      </c>
      <c r="Y92" s="402">
        <v>15</v>
      </c>
      <c r="Z92" s="57">
        <v>-2.3321939950018797</v>
      </c>
      <c r="AA92" s="400" t="s">
        <v>160</v>
      </c>
      <c r="AB92" s="402">
        <v>6</v>
      </c>
      <c r="AC92" s="92">
        <v>1.7823454426317012E-2</v>
      </c>
      <c r="AD92" s="400" t="s">
        <v>115</v>
      </c>
      <c r="AE92" s="402">
        <v>12</v>
      </c>
      <c r="AF92" s="92">
        <v>1.8456085505684536E-3</v>
      </c>
      <c r="AG92" s="400" t="s">
        <v>162</v>
      </c>
      <c r="AH92" s="402">
        <v>2</v>
      </c>
      <c r="AI92" s="57">
        <v>90.071406133343572</v>
      </c>
      <c r="AJ92" s="400" t="s">
        <v>2236</v>
      </c>
      <c r="AK92" s="402">
        <v>10</v>
      </c>
      <c r="AL92" s="57">
        <v>16.53735632968635</v>
      </c>
      <c r="AM92" s="400" t="s">
        <v>163</v>
      </c>
      <c r="AN92" s="78">
        <v>15</v>
      </c>
      <c r="AO92" s="88" t="s">
        <v>448</v>
      </c>
    </row>
    <row r="93" spans="1:41">
      <c r="A93" s="41" t="s">
        <v>171</v>
      </c>
      <c r="B93" s="74">
        <v>2031.5053817816447</v>
      </c>
      <c r="C93" s="889"/>
      <c r="D93" s="74">
        <v>7218.5964429741716</v>
      </c>
      <c r="E93" s="237">
        <v>5611.1240013571114</v>
      </c>
      <c r="F93" s="75">
        <v>1607.4724416170604</v>
      </c>
      <c r="G93" s="92">
        <v>9.0482354892863319E-3</v>
      </c>
      <c r="H93" s="302">
        <v>3.5533238098751236</v>
      </c>
      <c r="I93" s="406">
        <v>17.425000000000001</v>
      </c>
      <c r="J93" s="406">
        <v>21.978589370730052</v>
      </c>
      <c r="K93" s="232">
        <v>16.129298086803466</v>
      </c>
      <c r="L93" s="304">
        <v>1.0484282348367383E-2</v>
      </c>
      <c r="P93" s="41" t="s">
        <v>449</v>
      </c>
      <c r="Q93" s="60">
        <v>4.0802637808603235</v>
      </c>
      <c r="R93" s="400" t="s">
        <v>2229</v>
      </c>
      <c r="S93" s="402">
        <v>23</v>
      </c>
      <c r="T93" s="60">
        <v>2.7887925081082185</v>
      </c>
      <c r="U93" s="400" t="s">
        <v>2235</v>
      </c>
      <c r="V93" s="402">
        <v>13</v>
      </c>
      <c r="W93" s="57">
        <v>32.563523195021553</v>
      </c>
      <c r="X93" s="400" t="s">
        <v>90</v>
      </c>
      <c r="Y93" s="402">
        <v>15</v>
      </c>
      <c r="Z93" s="57">
        <v>-2.4745031500041113</v>
      </c>
      <c r="AA93" s="400" t="s">
        <v>160</v>
      </c>
      <c r="AB93" s="402">
        <v>5</v>
      </c>
      <c r="AC93" s="92">
        <v>1.8887785324858408E-2</v>
      </c>
      <c r="AD93" s="400" t="s">
        <v>115</v>
      </c>
      <c r="AE93" s="402">
        <v>12</v>
      </c>
      <c r="AF93" s="92">
        <v>1.8455738976325855E-3</v>
      </c>
      <c r="AG93" s="400" t="s">
        <v>162</v>
      </c>
      <c r="AH93" s="402">
        <v>2</v>
      </c>
      <c r="AI93" s="57">
        <v>90.717753955282674</v>
      </c>
      <c r="AJ93" s="400" t="s">
        <v>2236</v>
      </c>
      <c r="AK93" s="402">
        <v>10</v>
      </c>
      <c r="AL93" s="57">
        <v>16.448409919863394</v>
      </c>
      <c r="AM93" s="400" t="s">
        <v>163</v>
      </c>
      <c r="AN93" s="78">
        <v>15</v>
      </c>
      <c r="AO93" s="88" t="s">
        <v>449</v>
      </c>
    </row>
    <row r="94" spans="1:41">
      <c r="A94" s="41" t="s">
        <v>172</v>
      </c>
      <c r="B94" s="74">
        <v>2181.598882712598</v>
      </c>
      <c r="C94" s="889"/>
      <c r="D94" s="74">
        <v>7563.0647675631189</v>
      </c>
      <c r="E94" s="237">
        <v>6012.0553229076231</v>
      </c>
      <c r="F94" s="75">
        <v>1551.0094446554963</v>
      </c>
      <c r="G94" s="92">
        <v>8.9019493166082302E-3</v>
      </c>
      <c r="H94" s="302">
        <v>3.4667531357364885</v>
      </c>
      <c r="I94" s="406">
        <v>18.574999999999996</v>
      </c>
      <c r="J94" s="406">
        <v>21.97773383158383</v>
      </c>
      <c r="K94" s="232">
        <v>16.026452687617546</v>
      </c>
      <c r="L94" s="304">
        <v>1.0647858623207411E-2</v>
      </c>
      <c r="P94" s="41" t="s">
        <v>450</v>
      </c>
      <c r="Q94" s="60">
        <v>4.7586895967614833</v>
      </c>
      <c r="R94" s="400" t="s">
        <v>2229</v>
      </c>
      <c r="S94" s="402">
        <v>23</v>
      </c>
      <c r="T94" s="60">
        <v>2.7744205056843576</v>
      </c>
      <c r="U94" s="400" t="s">
        <v>2230</v>
      </c>
      <c r="V94" s="402">
        <v>16</v>
      </c>
      <c r="W94" s="57">
        <v>35.002091654561404</v>
      </c>
      <c r="X94" s="400" t="s">
        <v>105</v>
      </c>
      <c r="Y94" s="402">
        <v>2</v>
      </c>
      <c r="Z94" s="57">
        <v>8.7240160235187183</v>
      </c>
      <c r="AA94" s="400" t="s">
        <v>160</v>
      </c>
      <c r="AB94" s="402">
        <v>6</v>
      </c>
      <c r="AC94" s="92">
        <v>1.6945411096147237E-2</v>
      </c>
      <c r="AD94" s="400" t="s">
        <v>99</v>
      </c>
      <c r="AE94" s="402">
        <v>1</v>
      </c>
      <c r="AF94" s="92">
        <v>1.9291882085774371E-3</v>
      </c>
      <c r="AG94" s="400" t="s">
        <v>162</v>
      </c>
      <c r="AH94" s="402">
        <v>3</v>
      </c>
      <c r="AI94" s="57">
        <v>67.777998970008625</v>
      </c>
      <c r="AJ94" s="400" t="s">
        <v>161</v>
      </c>
      <c r="AK94" s="402">
        <v>17</v>
      </c>
      <c r="AL94" s="57">
        <v>13.229741613018074</v>
      </c>
      <c r="AM94" s="400" t="s">
        <v>186</v>
      </c>
      <c r="AN94" s="78">
        <v>7</v>
      </c>
      <c r="AO94" s="88" t="s">
        <v>450</v>
      </c>
    </row>
    <row r="95" spans="1:41">
      <c r="A95" s="41" t="s">
        <v>174</v>
      </c>
      <c r="B95" s="74">
        <v>2926.9048581068446</v>
      </c>
      <c r="C95" s="889"/>
      <c r="D95" s="74">
        <v>9393.2682884501555</v>
      </c>
      <c r="E95" s="237">
        <v>7527.9994335477204</v>
      </c>
      <c r="F95" s="75">
        <v>1865.2688549024347</v>
      </c>
      <c r="G95" s="92">
        <v>9.1708153823053754E-3</v>
      </c>
      <c r="H95" s="302">
        <v>3.2092837805892427</v>
      </c>
      <c r="I95" s="406">
        <v>22.9</v>
      </c>
      <c r="J95" s="406">
        <v>21.977086969050188</v>
      </c>
      <c r="K95" s="232">
        <v>16.301393327036244</v>
      </c>
      <c r="L95" s="304">
        <v>1.2287852269615058E-2</v>
      </c>
      <c r="P95" s="42" t="s">
        <v>451</v>
      </c>
      <c r="Q95" s="65">
        <v>4.626536894443392</v>
      </c>
      <c r="R95" s="407" t="s">
        <v>2229</v>
      </c>
      <c r="S95" s="422">
        <v>23</v>
      </c>
      <c r="T95" s="65">
        <v>2.8285622170367843</v>
      </c>
      <c r="U95" s="407" t="s">
        <v>2234</v>
      </c>
      <c r="V95" s="422">
        <v>14</v>
      </c>
      <c r="W95" s="62">
        <v>32.820271589568151</v>
      </c>
      <c r="X95" s="407" t="s">
        <v>115</v>
      </c>
      <c r="Y95" s="422">
        <v>13</v>
      </c>
      <c r="Z95" s="62">
        <v>8.7241960349436756</v>
      </c>
      <c r="AA95" s="407" t="s">
        <v>160</v>
      </c>
      <c r="AB95" s="422">
        <v>6</v>
      </c>
      <c r="AC95" s="97">
        <v>1.3520830942945641E-2</v>
      </c>
      <c r="AD95" s="407" t="s">
        <v>161</v>
      </c>
      <c r="AE95" s="422">
        <v>17</v>
      </c>
      <c r="AF95" s="97">
        <v>1.9291881862173274E-3</v>
      </c>
      <c r="AG95" s="407" t="s">
        <v>162</v>
      </c>
      <c r="AH95" s="422">
        <v>3</v>
      </c>
      <c r="AI95" s="62">
        <v>67.777825806430911</v>
      </c>
      <c r="AJ95" s="407" t="s">
        <v>161</v>
      </c>
      <c r="AK95" s="422">
        <v>17</v>
      </c>
      <c r="AL95" s="62">
        <v>14.387609209652739</v>
      </c>
      <c r="AM95" s="407" t="s">
        <v>163</v>
      </c>
      <c r="AN95" s="83">
        <v>6</v>
      </c>
      <c r="AO95" s="592" t="s">
        <v>451</v>
      </c>
    </row>
    <row r="96" spans="1:41">
      <c r="A96" s="41" t="s">
        <v>176</v>
      </c>
      <c r="B96" s="74">
        <v>3571.7853543805631</v>
      </c>
      <c r="C96" s="889"/>
      <c r="D96" s="74">
        <v>10820.944327532779</v>
      </c>
      <c r="E96" s="237">
        <v>8751.4776705248751</v>
      </c>
      <c r="F96" s="75">
        <v>2069.4666570079034</v>
      </c>
      <c r="G96" s="92">
        <v>9.4820123151319186E-3</v>
      </c>
      <c r="H96" s="302">
        <v>3.0295617608324625</v>
      </c>
      <c r="I96" s="406">
        <v>26.375000000000004</v>
      </c>
      <c r="J96" s="406">
        <v>21.975783103552399</v>
      </c>
      <c r="K96" s="232">
        <v>16.522084916518239</v>
      </c>
      <c r="L96" s="304">
        <v>1.1848777233207977E-2</v>
      </c>
      <c r="P96" s="41" t="s">
        <v>462</v>
      </c>
      <c r="Q96" s="60">
        <v>4.0881624879800418</v>
      </c>
      <c r="R96" s="400" t="s">
        <v>2229</v>
      </c>
      <c r="S96" s="402">
        <v>23</v>
      </c>
      <c r="T96" s="60">
        <v>2.7744199116742077</v>
      </c>
      <c r="U96" s="400" t="s">
        <v>2230</v>
      </c>
      <c r="V96" s="402">
        <v>16</v>
      </c>
      <c r="W96" s="57">
        <v>25.265543940914327</v>
      </c>
      <c r="X96" s="400" t="s">
        <v>2237</v>
      </c>
      <c r="Y96" s="402">
        <v>15</v>
      </c>
      <c r="Z96" s="57">
        <v>8.7240160234684456</v>
      </c>
      <c r="AA96" s="400" t="s">
        <v>160</v>
      </c>
      <c r="AB96" s="402">
        <v>6</v>
      </c>
      <c r="AC96" s="92">
        <v>1.606520898780775E-2</v>
      </c>
      <c r="AD96" s="400" t="s">
        <v>180</v>
      </c>
      <c r="AE96" s="402">
        <v>5</v>
      </c>
      <c r="AF96" s="92">
        <v>1.9291881727274921E-3</v>
      </c>
      <c r="AG96" s="400" t="s">
        <v>162</v>
      </c>
      <c r="AH96" s="402">
        <v>3</v>
      </c>
      <c r="AI96" s="57">
        <v>89.750654644435599</v>
      </c>
      <c r="AJ96" s="400" t="s">
        <v>180</v>
      </c>
      <c r="AK96" s="402">
        <v>2</v>
      </c>
      <c r="AL96" s="57">
        <v>16.32809707457384</v>
      </c>
      <c r="AM96" s="400" t="s">
        <v>163</v>
      </c>
      <c r="AN96" s="78">
        <v>6</v>
      </c>
      <c r="AO96" s="88" t="s">
        <v>462</v>
      </c>
    </row>
    <row r="97" spans="1:41">
      <c r="A97" s="41" t="s">
        <v>178</v>
      </c>
      <c r="B97" s="74">
        <v>4771.7192117545865</v>
      </c>
      <c r="C97" s="889"/>
      <c r="D97" s="74">
        <v>14281.142396826372</v>
      </c>
      <c r="E97" s="237">
        <v>11758.470189949308</v>
      </c>
      <c r="F97" s="75">
        <v>2522.6722068770632</v>
      </c>
      <c r="G97" s="92">
        <v>9.6210827941317009E-3</v>
      </c>
      <c r="H97" s="302">
        <v>2.9928714920287858</v>
      </c>
      <c r="I97" s="406">
        <v>28.262499999999996</v>
      </c>
      <c r="J97" s="406">
        <v>20.964032134081307</v>
      </c>
      <c r="K97" s="232">
        <v>16.11052612498986</v>
      </c>
      <c r="L97" s="304">
        <v>1.1579938656585562E-2</v>
      </c>
      <c r="P97" s="41" t="s">
        <v>463</v>
      </c>
      <c r="Q97" s="60">
        <v>4.0174215072869375</v>
      </c>
      <c r="R97" s="400" t="s">
        <v>2229</v>
      </c>
      <c r="S97" s="402">
        <v>23</v>
      </c>
      <c r="T97" s="60">
        <v>2.7744200538169843</v>
      </c>
      <c r="U97" s="400" t="s">
        <v>2230</v>
      </c>
      <c r="V97" s="402">
        <v>16</v>
      </c>
      <c r="W97" s="57">
        <v>25.003276100065396</v>
      </c>
      <c r="X97" s="400" t="s">
        <v>2231</v>
      </c>
      <c r="Y97" s="402">
        <v>8</v>
      </c>
      <c r="Z97" s="57">
        <v>8.7240160235187183</v>
      </c>
      <c r="AA97" s="400" t="s">
        <v>160</v>
      </c>
      <c r="AB97" s="402">
        <v>6</v>
      </c>
      <c r="AC97" s="92">
        <v>1.3520866237640809E-2</v>
      </c>
      <c r="AD97" s="400" t="s">
        <v>161</v>
      </c>
      <c r="AE97" s="402">
        <v>17</v>
      </c>
      <c r="AF97" s="92">
        <v>1.9291882085774371E-3</v>
      </c>
      <c r="AG97" s="400" t="s">
        <v>162</v>
      </c>
      <c r="AH97" s="402">
        <v>3</v>
      </c>
      <c r="AI97" s="57">
        <v>67.777998970008611</v>
      </c>
      <c r="AJ97" s="400" t="s">
        <v>161</v>
      </c>
      <c r="AK97" s="402">
        <v>17</v>
      </c>
      <c r="AL97" s="57">
        <v>14.3876667941897</v>
      </c>
      <c r="AM97" s="400" t="s">
        <v>163</v>
      </c>
      <c r="AN97" s="78">
        <v>6</v>
      </c>
      <c r="AO97" s="88" t="s">
        <v>463</v>
      </c>
    </row>
    <row r="98" spans="1:41">
      <c r="A98" s="41" t="s">
        <v>181</v>
      </c>
      <c r="B98" s="74">
        <v>5029.2896113763509</v>
      </c>
      <c r="C98" s="889"/>
      <c r="D98" s="74">
        <v>15005.310486365437</v>
      </c>
      <c r="E98" s="237">
        <v>11985.553870144005</v>
      </c>
      <c r="F98" s="75">
        <v>3019.7566162214325</v>
      </c>
      <c r="G98" s="92">
        <v>9.9776968727039173E-3</v>
      </c>
      <c r="H98" s="302">
        <v>2.9835844912218086</v>
      </c>
      <c r="I98" s="406">
        <v>28.9</v>
      </c>
      <c r="J98" s="406">
        <v>20.96512482876788</v>
      </c>
      <c r="K98" s="232">
        <v>16.40744334079481</v>
      </c>
      <c r="L98" s="304">
        <v>1.2406033064600289E-2</v>
      </c>
      <c r="P98" s="41" t="s">
        <v>464</v>
      </c>
      <c r="Q98" s="60">
        <v>4.0174215072869375</v>
      </c>
      <c r="R98" s="400" t="s">
        <v>2229</v>
      </c>
      <c r="S98" s="402">
        <v>23</v>
      </c>
      <c r="T98" s="60">
        <v>2.7744200538169843</v>
      </c>
      <c r="U98" s="400" t="s">
        <v>2230</v>
      </c>
      <c r="V98" s="402">
        <v>16</v>
      </c>
      <c r="W98" s="57">
        <v>25.003276100065396</v>
      </c>
      <c r="X98" s="400" t="s">
        <v>2231</v>
      </c>
      <c r="Y98" s="402">
        <v>8</v>
      </c>
      <c r="Z98" s="57">
        <v>8.7240160235187183</v>
      </c>
      <c r="AA98" s="400" t="s">
        <v>160</v>
      </c>
      <c r="AB98" s="402">
        <v>6</v>
      </c>
      <c r="AC98" s="92">
        <v>1.3520866237640809E-2</v>
      </c>
      <c r="AD98" s="400" t="s">
        <v>161</v>
      </c>
      <c r="AE98" s="402">
        <v>17</v>
      </c>
      <c r="AF98" s="92">
        <v>1.9291882085774371E-3</v>
      </c>
      <c r="AG98" s="400" t="s">
        <v>162</v>
      </c>
      <c r="AH98" s="402">
        <v>3</v>
      </c>
      <c r="AI98" s="57">
        <v>67.777998970008611</v>
      </c>
      <c r="AJ98" s="400" t="s">
        <v>161</v>
      </c>
      <c r="AK98" s="402">
        <v>17</v>
      </c>
      <c r="AL98" s="57">
        <v>14.3876667941897</v>
      </c>
      <c r="AM98" s="400" t="s">
        <v>163</v>
      </c>
      <c r="AN98" s="78">
        <v>6</v>
      </c>
      <c r="AO98" s="88" t="s">
        <v>464</v>
      </c>
    </row>
    <row r="99" spans="1:41">
      <c r="A99" s="41" t="s">
        <v>184</v>
      </c>
      <c r="B99" s="74">
        <v>5485.5019499344899</v>
      </c>
      <c r="C99" s="889"/>
      <c r="D99" s="74">
        <v>16128.557835233223</v>
      </c>
      <c r="E99" s="237">
        <v>12474.143132957011</v>
      </c>
      <c r="F99" s="75">
        <v>3654.4147022762113</v>
      </c>
      <c r="G99" s="92">
        <v>1.0392127552172916E-2</v>
      </c>
      <c r="H99" s="302">
        <v>2.9402154957625779</v>
      </c>
      <c r="I99" s="406">
        <v>30.274999999999999</v>
      </c>
      <c r="J99" s="406">
        <v>20.967623463274865</v>
      </c>
      <c r="K99" s="232">
        <v>16.775395415490554</v>
      </c>
      <c r="L99" s="304">
        <v>1.394889861200563E-2</v>
      </c>
      <c r="P99" s="41" t="s">
        <v>465</v>
      </c>
      <c r="Q99" s="60">
        <v>3.8044165614808216</v>
      </c>
      <c r="R99" s="400" t="s">
        <v>2229</v>
      </c>
      <c r="S99" s="402">
        <v>23</v>
      </c>
      <c r="T99" s="60">
        <v>2.7744200538169803</v>
      </c>
      <c r="U99" s="400" t="s">
        <v>2230</v>
      </c>
      <c r="V99" s="402">
        <v>16</v>
      </c>
      <c r="W99" s="57">
        <v>25.003508559048274</v>
      </c>
      <c r="X99" s="400" t="s">
        <v>2238</v>
      </c>
      <c r="Y99" s="402">
        <v>19</v>
      </c>
      <c r="Z99" s="57">
        <v>8.7240160234684456</v>
      </c>
      <c r="AA99" s="400" t="s">
        <v>160</v>
      </c>
      <c r="AB99" s="402">
        <v>6</v>
      </c>
      <c r="AC99" s="92">
        <v>1.6065208987978377E-2</v>
      </c>
      <c r="AD99" s="400" t="s">
        <v>180</v>
      </c>
      <c r="AE99" s="402">
        <v>5</v>
      </c>
      <c r="AF99" s="92">
        <v>1.9291881727274921E-3</v>
      </c>
      <c r="AG99" s="400" t="s">
        <v>162</v>
      </c>
      <c r="AH99" s="402">
        <v>3</v>
      </c>
      <c r="AI99" s="57">
        <v>89.750940352762001</v>
      </c>
      <c r="AJ99" s="400" t="s">
        <v>180</v>
      </c>
      <c r="AK99" s="402">
        <v>2</v>
      </c>
      <c r="AL99" s="57">
        <v>16.328097074089001</v>
      </c>
      <c r="AM99" s="400" t="s">
        <v>163</v>
      </c>
      <c r="AN99" s="78">
        <v>6</v>
      </c>
      <c r="AO99" s="88" t="s">
        <v>465</v>
      </c>
    </row>
    <row r="100" spans="1:41">
      <c r="A100" s="41" t="s">
        <v>185</v>
      </c>
      <c r="B100" s="74">
        <v>5708.6427985642003</v>
      </c>
      <c r="C100" s="889"/>
      <c r="D100" s="74">
        <v>16742.828178606414</v>
      </c>
      <c r="E100" s="237">
        <v>12655.550622841072</v>
      </c>
      <c r="F100" s="75">
        <v>4087.2775557653426</v>
      </c>
      <c r="G100" s="92">
        <v>1.0700934294568573E-2</v>
      </c>
      <c r="H100" s="302">
        <v>2.9328911913734483</v>
      </c>
      <c r="I100" s="406">
        <v>30.787500000000001</v>
      </c>
      <c r="J100" s="406">
        <v>20.968472678977481</v>
      </c>
      <c r="K100" s="232">
        <v>16.992832021236595</v>
      </c>
      <c r="L100" s="304">
        <v>1.3760970538394923E-2</v>
      </c>
      <c r="P100" s="42" t="s">
        <v>466</v>
      </c>
      <c r="Q100" s="65">
        <v>3.8044165614808163</v>
      </c>
      <c r="R100" s="407" t="s">
        <v>2229</v>
      </c>
      <c r="S100" s="422">
        <v>23</v>
      </c>
      <c r="T100" s="65">
        <v>2.774420053816987</v>
      </c>
      <c r="U100" s="407" t="s">
        <v>2230</v>
      </c>
      <c r="V100" s="423">
        <v>16</v>
      </c>
      <c r="W100" s="62">
        <v>25.003276100065477</v>
      </c>
      <c r="X100" s="407" t="s">
        <v>2231</v>
      </c>
      <c r="Y100" s="422">
        <v>8</v>
      </c>
      <c r="Z100" s="62">
        <v>8.7240160234684456</v>
      </c>
      <c r="AA100" s="407" t="s">
        <v>160</v>
      </c>
      <c r="AB100" s="422">
        <v>6</v>
      </c>
      <c r="AC100" s="97">
        <v>1.3520866236568691E-2</v>
      </c>
      <c r="AD100" s="407" t="s">
        <v>161</v>
      </c>
      <c r="AE100" s="422">
        <v>17</v>
      </c>
      <c r="AF100" s="97">
        <v>1.9291881718064823E-3</v>
      </c>
      <c r="AG100" s="407" t="s">
        <v>162</v>
      </c>
      <c r="AH100" s="422">
        <v>3</v>
      </c>
      <c r="AI100" s="62">
        <v>72.197531377754373</v>
      </c>
      <c r="AJ100" s="407" t="s">
        <v>2239</v>
      </c>
      <c r="AK100" s="422">
        <v>5</v>
      </c>
      <c r="AL100" s="62">
        <v>16.328097072721135</v>
      </c>
      <c r="AM100" s="407" t="s">
        <v>163</v>
      </c>
      <c r="AN100" s="83">
        <v>6</v>
      </c>
      <c r="AO100" s="592" t="s">
        <v>466</v>
      </c>
    </row>
    <row r="101" spans="1:41">
      <c r="A101" s="41" t="s">
        <v>189</v>
      </c>
      <c r="B101" s="74">
        <v>7233.1381060986587</v>
      </c>
      <c r="C101" s="889"/>
      <c r="D101" s="74">
        <v>21874.383964624409</v>
      </c>
      <c r="E101" s="237">
        <v>17378.653053159294</v>
      </c>
      <c r="F101" s="75">
        <v>4495.7309114651107</v>
      </c>
      <c r="G101" s="92">
        <v>1.0128759142752528E-2</v>
      </c>
      <c r="H101" s="302">
        <v>3.02419000491376</v>
      </c>
      <c r="I101" s="406">
        <v>30.912500000000001</v>
      </c>
      <c r="J101" s="406">
        <v>18.944794908033696</v>
      </c>
      <c r="K101" s="232">
        <v>15.725390545643062</v>
      </c>
      <c r="L101" s="304">
        <v>1.1999212912461601E-2</v>
      </c>
      <c r="P101" s="41" t="s">
        <v>474</v>
      </c>
      <c r="Q101" s="60">
        <v>4.6192380693433179</v>
      </c>
      <c r="R101" s="400" t="s">
        <v>2240</v>
      </c>
      <c r="S101" s="402">
        <v>23</v>
      </c>
      <c r="T101" s="60">
        <v>2.6947426433454997</v>
      </c>
      <c r="U101" s="400" t="s">
        <v>2241</v>
      </c>
      <c r="V101" s="402">
        <v>11</v>
      </c>
      <c r="W101" s="57">
        <v>25.001331338324771</v>
      </c>
      <c r="X101" s="400" t="s">
        <v>175</v>
      </c>
      <c r="Y101" s="402">
        <v>19</v>
      </c>
      <c r="Z101" s="57">
        <v>8.9566086349250131</v>
      </c>
      <c r="AA101" s="400" t="s">
        <v>2242</v>
      </c>
      <c r="AB101" s="402">
        <v>2</v>
      </c>
      <c r="AC101" s="92">
        <v>1.13797463480063E-2</v>
      </c>
      <c r="AD101" s="400" t="s">
        <v>90</v>
      </c>
      <c r="AE101" s="402">
        <v>15</v>
      </c>
      <c r="AF101" s="92">
        <v>7.0189493132874429E-3</v>
      </c>
      <c r="AG101" s="400" t="s">
        <v>330</v>
      </c>
      <c r="AH101" s="402">
        <v>12</v>
      </c>
      <c r="AI101" s="57">
        <v>100</v>
      </c>
      <c r="AJ101" s="400" t="s">
        <v>2243</v>
      </c>
      <c r="AK101" s="402">
        <v>1</v>
      </c>
      <c r="AL101" s="57">
        <v>52.550309912276589</v>
      </c>
      <c r="AM101" s="400" t="s">
        <v>2244</v>
      </c>
      <c r="AN101" s="78">
        <v>0</v>
      </c>
      <c r="AO101" s="88" t="s">
        <v>474</v>
      </c>
    </row>
    <row r="102" spans="1:41">
      <c r="A102" s="41" t="s">
        <v>192</v>
      </c>
      <c r="B102" s="74">
        <v>7086.0674340476471</v>
      </c>
      <c r="C102" s="889"/>
      <c r="D102" s="74">
        <v>20933.877551652131</v>
      </c>
      <c r="E102" s="237">
        <v>17574.86256431225</v>
      </c>
      <c r="F102" s="75">
        <v>3359.0149873398786</v>
      </c>
      <c r="G102" s="92">
        <v>9.6941587174002083E-3</v>
      </c>
      <c r="H102" s="302">
        <v>2.9542306429469649</v>
      </c>
      <c r="I102" s="406">
        <v>31.475000000000001</v>
      </c>
      <c r="J102" s="406">
        <v>18.939591482172851</v>
      </c>
      <c r="K102" s="232">
        <v>15.38617940447822</v>
      </c>
      <c r="L102" s="304">
        <v>1.1528114554116958E-2</v>
      </c>
      <c r="P102" s="41" t="s">
        <v>476</v>
      </c>
      <c r="Q102" s="60">
        <v>4.9929595267644222</v>
      </c>
      <c r="R102" s="400" t="s">
        <v>2240</v>
      </c>
      <c r="S102" s="402">
        <v>23</v>
      </c>
      <c r="T102" s="60">
        <v>2.9854200645070872</v>
      </c>
      <c r="U102" s="400" t="s">
        <v>2245</v>
      </c>
      <c r="V102" s="402">
        <v>12</v>
      </c>
      <c r="W102" s="57">
        <v>25.001332188450796</v>
      </c>
      <c r="X102" s="400" t="s">
        <v>175</v>
      </c>
      <c r="Y102" s="402">
        <v>19</v>
      </c>
      <c r="Z102" s="57">
        <v>8.9566086381445871</v>
      </c>
      <c r="AA102" s="400" t="s">
        <v>2242</v>
      </c>
      <c r="AB102" s="402">
        <v>2</v>
      </c>
      <c r="AC102" s="92">
        <v>1.1389731481684498E-2</v>
      </c>
      <c r="AD102" s="400" t="s">
        <v>90</v>
      </c>
      <c r="AE102" s="402">
        <v>15</v>
      </c>
      <c r="AF102" s="92">
        <v>7.0189493132874429E-3</v>
      </c>
      <c r="AG102" s="400" t="s">
        <v>330</v>
      </c>
      <c r="AH102" s="402">
        <v>12</v>
      </c>
      <c r="AI102" s="57">
        <v>100</v>
      </c>
      <c r="AJ102" s="400" t="s">
        <v>2243</v>
      </c>
      <c r="AK102" s="402">
        <v>1</v>
      </c>
      <c r="AL102" s="57">
        <v>52.548901400619769</v>
      </c>
      <c r="AM102" s="400" t="s">
        <v>2244</v>
      </c>
      <c r="AN102" s="78">
        <v>0</v>
      </c>
      <c r="AO102" s="88" t="s">
        <v>476</v>
      </c>
    </row>
    <row r="103" spans="1:41">
      <c r="A103" s="41" t="s">
        <v>77</v>
      </c>
      <c r="B103" s="74">
        <v>8690.0984856683717</v>
      </c>
      <c r="C103" s="889"/>
      <c r="D103" s="74">
        <v>26433.516830975779</v>
      </c>
      <c r="E103" s="237">
        <v>22454.792551172584</v>
      </c>
      <c r="F103" s="75">
        <v>3978.7242798031957</v>
      </c>
      <c r="G103" s="92">
        <v>9.5211799232267184E-3</v>
      </c>
      <c r="H103" s="302">
        <v>3.0417971527675647</v>
      </c>
      <c r="I103" s="406">
        <v>32.012500000000003</v>
      </c>
      <c r="J103" s="406">
        <v>16.919061171245367</v>
      </c>
      <c r="K103" s="232">
        <v>14.468231933346862</v>
      </c>
      <c r="L103" s="304">
        <v>1.2085903992729696E-2</v>
      </c>
      <c r="P103" s="41" t="s">
        <v>478</v>
      </c>
      <c r="Q103" s="60">
        <v>4.1508135392801533</v>
      </c>
      <c r="R103" s="400" t="s">
        <v>2240</v>
      </c>
      <c r="S103" s="402">
        <v>23</v>
      </c>
      <c r="T103" s="60">
        <v>2.4618357746396966</v>
      </c>
      <c r="U103" s="400" t="s">
        <v>2241</v>
      </c>
      <c r="V103" s="402">
        <v>11</v>
      </c>
      <c r="W103" s="57">
        <v>15.266824001704343</v>
      </c>
      <c r="X103" s="400" t="s">
        <v>90</v>
      </c>
      <c r="Y103" s="402">
        <v>16</v>
      </c>
      <c r="Z103" s="57">
        <v>8.8322686714648242</v>
      </c>
      <c r="AA103" s="400" t="s">
        <v>2242</v>
      </c>
      <c r="AB103" s="402">
        <v>1</v>
      </c>
      <c r="AC103" s="92">
        <v>7.1039698131051595E-3</v>
      </c>
      <c r="AD103" s="400" t="s">
        <v>90</v>
      </c>
      <c r="AE103" s="402">
        <v>16</v>
      </c>
      <c r="AF103" s="92">
        <v>6.256190201000475E-3</v>
      </c>
      <c r="AG103" s="400" t="s">
        <v>2246</v>
      </c>
      <c r="AH103" s="402">
        <v>7</v>
      </c>
      <c r="AI103" s="57">
        <v>89.986748247902057</v>
      </c>
      <c r="AJ103" s="400" t="s">
        <v>330</v>
      </c>
      <c r="AK103" s="402">
        <v>11</v>
      </c>
      <c r="AL103" s="57">
        <v>59.200640560047859</v>
      </c>
      <c r="AM103" s="400" t="s">
        <v>2247</v>
      </c>
      <c r="AN103" s="78">
        <v>0</v>
      </c>
      <c r="AO103" s="88" t="s">
        <v>478</v>
      </c>
    </row>
    <row r="104" spans="1:41">
      <c r="A104" s="41" t="s">
        <v>196</v>
      </c>
      <c r="B104" s="74">
        <v>8843.0109036850317</v>
      </c>
      <c r="C104" s="889"/>
      <c r="D104" s="74">
        <v>26944.175707835377</v>
      </c>
      <c r="E104" s="237">
        <v>22528.065067960873</v>
      </c>
      <c r="F104" s="75">
        <v>4416.110639874506</v>
      </c>
      <c r="G104" s="92">
        <v>9.6239996786964752E-3</v>
      </c>
      <c r="H104" s="302">
        <v>3.0469458876961562</v>
      </c>
      <c r="I104" s="406">
        <v>32.200000000000003</v>
      </c>
      <c r="J104" s="406">
        <v>16.921300170830861</v>
      </c>
      <c r="K104" s="232">
        <v>14.590102467861602</v>
      </c>
      <c r="L104" s="304">
        <v>1.3492450429886123E-2</v>
      </c>
      <c r="P104" s="41" t="s">
        <v>479</v>
      </c>
      <c r="Q104" s="60">
        <v>4.3871079967061295</v>
      </c>
      <c r="R104" s="400" t="s">
        <v>2240</v>
      </c>
      <c r="S104" s="402">
        <v>23</v>
      </c>
      <c r="T104" s="60">
        <v>2.5776981579316378</v>
      </c>
      <c r="U104" s="400" t="s">
        <v>2241</v>
      </c>
      <c r="V104" s="402">
        <v>11</v>
      </c>
      <c r="W104" s="57">
        <v>20.002660769698238</v>
      </c>
      <c r="X104" s="400" t="s">
        <v>180</v>
      </c>
      <c r="Y104" s="402">
        <v>3</v>
      </c>
      <c r="Z104" s="57">
        <v>8.9024784150775123</v>
      </c>
      <c r="AA104" s="400" t="s">
        <v>2242</v>
      </c>
      <c r="AB104" s="402">
        <v>1</v>
      </c>
      <c r="AC104" s="92">
        <v>8.9745219252133721E-3</v>
      </c>
      <c r="AD104" s="400" t="s">
        <v>90</v>
      </c>
      <c r="AE104" s="402">
        <v>15</v>
      </c>
      <c r="AF104" s="92">
        <v>6.9924050082213795E-3</v>
      </c>
      <c r="AG104" s="400" t="s">
        <v>330</v>
      </c>
      <c r="AH104" s="402">
        <v>12</v>
      </c>
      <c r="AI104" s="57">
        <v>100</v>
      </c>
      <c r="AJ104" s="400" t="s">
        <v>334</v>
      </c>
      <c r="AK104" s="402">
        <v>8</v>
      </c>
      <c r="AL104" s="57">
        <v>57.139383948125214</v>
      </c>
      <c r="AM104" s="400" t="s">
        <v>2244</v>
      </c>
      <c r="AN104" s="78">
        <v>0</v>
      </c>
      <c r="AO104" s="88" t="s">
        <v>479</v>
      </c>
    </row>
    <row r="105" spans="1:41">
      <c r="A105" s="41" t="s">
        <v>199</v>
      </c>
      <c r="B105" s="74">
        <v>5791.2606503976976</v>
      </c>
      <c r="C105" s="889"/>
      <c r="D105" s="74">
        <v>16526.601780973317</v>
      </c>
      <c r="E105" s="237">
        <v>13047.392756716177</v>
      </c>
      <c r="F105" s="75">
        <v>3479.2090242571421</v>
      </c>
      <c r="G105" s="92">
        <v>1.0361614287457587E-2</v>
      </c>
      <c r="H105" s="302">
        <v>2.853714031993777</v>
      </c>
      <c r="I105" s="406">
        <v>31.887500000000003</v>
      </c>
      <c r="J105" s="406">
        <v>20.965603539872109</v>
      </c>
      <c r="K105" s="232">
        <v>16.75529760498895</v>
      </c>
      <c r="L105" s="304">
        <v>1.4504382229875695E-2</v>
      </c>
      <c r="P105" s="41" t="s">
        <v>480</v>
      </c>
      <c r="Q105" s="60">
        <v>5.0604771438011049</v>
      </c>
      <c r="R105" s="400" t="s">
        <v>2240</v>
      </c>
      <c r="S105" s="402">
        <v>23</v>
      </c>
      <c r="T105" s="60">
        <v>2.9332866908520909</v>
      </c>
      <c r="U105" s="400" t="s">
        <v>2241</v>
      </c>
      <c r="V105" s="402">
        <v>11</v>
      </c>
      <c r="W105" s="57">
        <v>34.985638203745637</v>
      </c>
      <c r="X105" s="400" t="s">
        <v>101</v>
      </c>
      <c r="Y105" s="402">
        <v>8</v>
      </c>
      <c r="Z105" s="57">
        <v>9.0357074677325748</v>
      </c>
      <c r="AA105" s="400" t="s">
        <v>2242</v>
      </c>
      <c r="AB105" s="402">
        <v>2</v>
      </c>
      <c r="AC105" s="92">
        <v>1.7848469652552143E-2</v>
      </c>
      <c r="AD105" s="400" t="s">
        <v>90</v>
      </c>
      <c r="AE105" s="402">
        <v>15</v>
      </c>
      <c r="AF105" s="92">
        <v>7.057896472955778E-3</v>
      </c>
      <c r="AG105" s="400" t="s">
        <v>330</v>
      </c>
      <c r="AH105" s="402">
        <v>12</v>
      </c>
      <c r="AI105" s="57">
        <v>100</v>
      </c>
      <c r="AJ105" s="400" t="s">
        <v>2248</v>
      </c>
      <c r="AK105" s="402">
        <v>6</v>
      </c>
      <c r="AL105" s="57">
        <v>45.098340753459524</v>
      </c>
      <c r="AM105" s="400" t="s">
        <v>2244</v>
      </c>
      <c r="AN105" s="78">
        <v>0</v>
      </c>
      <c r="AO105" s="88" t="s">
        <v>480</v>
      </c>
    </row>
    <row r="106" spans="1:41">
      <c r="A106" s="41" t="s">
        <v>202</v>
      </c>
      <c r="B106" s="74">
        <v>5952.8977457733863</v>
      </c>
      <c r="C106" s="889"/>
      <c r="D106" s="74">
        <v>17406.531327582157</v>
      </c>
      <c r="E106" s="237">
        <v>12851.897020327926</v>
      </c>
      <c r="F106" s="75">
        <v>4554.6343072542331</v>
      </c>
      <c r="G106" s="92">
        <v>1.0924676746329126E-2</v>
      </c>
      <c r="H106" s="302">
        <v>2.9240433938145434</v>
      </c>
      <c r="I106" s="406">
        <v>31.325000000000003</v>
      </c>
      <c r="J106" s="406">
        <v>20.970321349694231</v>
      </c>
      <c r="K106" s="232">
        <v>17.192067719153009</v>
      </c>
      <c r="L106" s="304">
        <v>1.5287875616144336E-2</v>
      </c>
      <c r="P106" s="41" t="s">
        <v>481</v>
      </c>
      <c r="Q106" s="60">
        <v>4.1986352436535563</v>
      </c>
      <c r="R106" s="400" t="s">
        <v>2240</v>
      </c>
      <c r="S106" s="402">
        <v>23</v>
      </c>
      <c r="T106" s="60">
        <v>2.4435823052283303</v>
      </c>
      <c r="U106" s="400" t="s">
        <v>2241</v>
      </c>
      <c r="V106" s="402">
        <v>11</v>
      </c>
      <c r="W106" s="57">
        <v>25.002607316904118</v>
      </c>
      <c r="X106" s="400" t="s">
        <v>175</v>
      </c>
      <c r="Y106" s="402">
        <v>20</v>
      </c>
      <c r="Z106" s="57">
        <v>8.9513067813268634</v>
      </c>
      <c r="AA106" s="400" t="s">
        <v>2242</v>
      </c>
      <c r="AB106" s="402">
        <v>2</v>
      </c>
      <c r="AC106" s="92">
        <v>2.8697004143878858E-3</v>
      </c>
      <c r="AD106" s="400" t="s">
        <v>92</v>
      </c>
      <c r="AE106" s="402">
        <v>0</v>
      </c>
      <c r="AF106" s="92">
        <v>2.8697004143857082E-3</v>
      </c>
      <c r="AG106" s="400" t="s">
        <v>336</v>
      </c>
      <c r="AH106" s="402">
        <v>4</v>
      </c>
      <c r="AI106" s="57">
        <v>41.15856313554788</v>
      </c>
      <c r="AJ106" s="400" t="s">
        <v>330</v>
      </c>
      <c r="AK106" s="402">
        <v>11</v>
      </c>
      <c r="AL106" s="57">
        <v>14.534205320400186</v>
      </c>
      <c r="AM106" s="400" t="s">
        <v>2249</v>
      </c>
      <c r="AN106" s="78">
        <v>18</v>
      </c>
      <c r="AO106" s="88" t="s">
        <v>481</v>
      </c>
    </row>
    <row r="107" spans="1:41">
      <c r="A107" s="41" t="s">
        <v>204</v>
      </c>
      <c r="B107" s="74">
        <v>5617.9680591131009</v>
      </c>
      <c r="C107" s="889"/>
      <c r="D107" s="74">
        <v>17083.110759462295</v>
      </c>
      <c r="E107" s="237">
        <v>12152.104847572622</v>
      </c>
      <c r="F107" s="75">
        <v>4931.0059118896734</v>
      </c>
      <c r="G107" s="92">
        <v>1.107499633196703E-2</v>
      </c>
      <c r="H107" s="302">
        <v>3.0407988403834354</v>
      </c>
      <c r="I107" s="406">
        <v>29.35</v>
      </c>
      <c r="J107" s="406">
        <v>20.971779952772987</v>
      </c>
      <c r="K107" s="232">
        <v>17.281595970704139</v>
      </c>
      <c r="L107" s="304">
        <v>1.492999549486943E-2</v>
      </c>
      <c r="P107" s="41" t="s">
        <v>482</v>
      </c>
      <c r="Q107" s="60">
        <v>3.8266980334008123</v>
      </c>
      <c r="R107" s="400" t="s">
        <v>2240</v>
      </c>
      <c r="S107" s="402">
        <v>23</v>
      </c>
      <c r="T107" s="60">
        <v>2.2663812638315659</v>
      </c>
      <c r="U107" s="400" t="s">
        <v>2241</v>
      </c>
      <c r="V107" s="402">
        <v>11</v>
      </c>
      <c r="W107" s="57">
        <v>15.003061445630408</v>
      </c>
      <c r="X107" s="400" t="s">
        <v>2250</v>
      </c>
      <c r="Y107" s="402">
        <v>7</v>
      </c>
      <c r="Z107" s="57">
        <v>8.8311215790059308</v>
      </c>
      <c r="AA107" s="400" t="s">
        <v>2242</v>
      </c>
      <c r="AB107" s="402">
        <v>1</v>
      </c>
      <c r="AC107" s="92">
        <v>2.8697004143880362E-3</v>
      </c>
      <c r="AD107" s="400" t="s">
        <v>92</v>
      </c>
      <c r="AE107" s="402">
        <v>0</v>
      </c>
      <c r="AF107" s="92">
        <v>2.8697004143857971E-3</v>
      </c>
      <c r="AG107" s="400" t="s">
        <v>336</v>
      </c>
      <c r="AH107" s="402">
        <v>9</v>
      </c>
      <c r="AI107" s="57">
        <v>41.50364532949451</v>
      </c>
      <c r="AJ107" s="400" t="s">
        <v>330</v>
      </c>
      <c r="AK107" s="402">
        <v>11</v>
      </c>
      <c r="AL107" s="57">
        <v>27.009369856365918</v>
      </c>
      <c r="AM107" s="400" t="s">
        <v>124</v>
      </c>
      <c r="AN107" s="78">
        <v>18</v>
      </c>
      <c r="AO107" s="88" t="s">
        <v>482</v>
      </c>
    </row>
    <row r="108" spans="1:41">
      <c r="A108" s="41" t="s">
        <v>205</v>
      </c>
      <c r="B108" s="74">
        <v>5316.1877161284046</v>
      </c>
      <c r="C108" s="889"/>
      <c r="D108" s="74">
        <v>16743.757409290411</v>
      </c>
      <c r="E108" s="237">
        <v>11537.736074179897</v>
      </c>
      <c r="F108" s="75">
        <v>5206.0213351105158</v>
      </c>
      <c r="G108" s="92">
        <v>1.1126557130449757E-2</v>
      </c>
      <c r="H108" s="302">
        <v>3.1495797935224736</v>
      </c>
      <c r="I108" s="406">
        <v>27.612500000000001</v>
      </c>
      <c r="J108" s="406">
        <v>20.973797162080309</v>
      </c>
      <c r="K108" s="232">
        <v>17.363176210884482</v>
      </c>
      <c r="L108" s="304">
        <v>1.5970058198740745E-2</v>
      </c>
      <c r="P108" s="42" t="s">
        <v>483</v>
      </c>
      <c r="Q108" s="65">
        <v>4.5272665876579721</v>
      </c>
      <c r="R108" s="407" t="s">
        <v>2240</v>
      </c>
      <c r="S108" s="422">
        <v>23</v>
      </c>
      <c r="T108" s="65">
        <v>2.6042878031455157</v>
      </c>
      <c r="U108" s="407" t="s">
        <v>2241</v>
      </c>
      <c r="V108" s="422">
        <v>11</v>
      </c>
      <c r="W108" s="62">
        <v>35.000309971770122</v>
      </c>
      <c r="X108" s="407" t="s">
        <v>197</v>
      </c>
      <c r="Y108" s="422">
        <v>18</v>
      </c>
      <c r="Z108" s="62">
        <v>9.0310237150420498</v>
      </c>
      <c r="AA108" s="407" t="s">
        <v>2242</v>
      </c>
      <c r="AB108" s="422">
        <v>2</v>
      </c>
      <c r="AC108" s="97">
        <v>2.8697004143874846E-3</v>
      </c>
      <c r="AD108" s="407" t="s">
        <v>2251</v>
      </c>
      <c r="AE108" s="422">
        <v>8</v>
      </c>
      <c r="AF108" s="97">
        <v>2.8697004143857867E-3</v>
      </c>
      <c r="AG108" s="407" t="s">
        <v>336</v>
      </c>
      <c r="AH108" s="422">
        <v>4</v>
      </c>
      <c r="AI108" s="62">
        <v>40.932197055102186</v>
      </c>
      <c r="AJ108" s="407" t="s">
        <v>330</v>
      </c>
      <c r="AK108" s="422">
        <v>11</v>
      </c>
      <c r="AL108" s="62">
        <v>8.1849329975645411</v>
      </c>
      <c r="AM108" s="407" t="s">
        <v>2249</v>
      </c>
      <c r="AN108" s="83">
        <v>17</v>
      </c>
      <c r="AO108" s="592" t="s">
        <v>483</v>
      </c>
    </row>
    <row r="109" spans="1:41">
      <c r="A109" s="41" t="s">
        <v>206</v>
      </c>
      <c r="B109" s="74">
        <v>4369.7605277193097</v>
      </c>
      <c r="C109" s="889"/>
      <c r="D109" s="74">
        <v>13612.208947262734</v>
      </c>
      <c r="E109" s="237">
        <v>9050.1018289498916</v>
      </c>
      <c r="F109" s="75">
        <v>4562.1071183128442</v>
      </c>
      <c r="G109" s="92">
        <v>1.1354851838694908E-2</v>
      </c>
      <c r="H109" s="302">
        <v>3.1150926603218907</v>
      </c>
      <c r="I109" s="406">
        <v>27.2</v>
      </c>
      <c r="J109" s="406">
        <v>21.983882565048724</v>
      </c>
      <c r="K109" s="232">
        <v>18.081727120511815</v>
      </c>
      <c r="L109" s="304">
        <v>1.6809735798284518E-2</v>
      </c>
      <c r="P109" s="314" t="s">
        <v>337</v>
      </c>
    </row>
    <row r="110" spans="1:41">
      <c r="A110" s="41" t="s">
        <v>207</v>
      </c>
      <c r="B110" s="74">
        <v>4324.0227474500107</v>
      </c>
      <c r="C110" s="889"/>
      <c r="D110" s="74">
        <v>13562.107727168252</v>
      </c>
      <c r="E110" s="237">
        <v>8939.9600729644699</v>
      </c>
      <c r="F110" s="75">
        <v>4622.1476542037808</v>
      </c>
      <c r="G110" s="92">
        <v>1.1403685345879941E-2</v>
      </c>
      <c r="H110" s="302">
        <v>3.1364561472684622</v>
      </c>
      <c r="I110" s="406">
        <v>26.887499999999999</v>
      </c>
      <c r="J110" s="406">
        <v>21.984783899457462</v>
      </c>
      <c r="K110" s="232">
        <v>18.124867990723853</v>
      </c>
      <c r="L110" s="304">
        <v>1.6771127794541558E-2</v>
      </c>
    </row>
    <row r="111" spans="1:41">
      <c r="A111" s="41" t="s">
        <v>208</v>
      </c>
      <c r="B111" s="74">
        <v>4216.2057752180208</v>
      </c>
      <c r="C111" s="889"/>
      <c r="D111" s="74">
        <v>13365.778675997582</v>
      </c>
      <c r="E111" s="237">
        <v>8741.1668936169426</v>
      </c>
      <c r="F111" s="75">
        <v>4624.6117823806399</v>
      </c>
      <c r="G111" s="92">
        <v>1.1420493577569951E-2</v>
      </c>
      <c r="H111" s="302">
        <v>3.1700963825245072</v>
      </c>
      <c r="I111" s="406">
        <v>26.325000000000003</v>
      </c>
      <c r="J111" s="406">
        <v>21.984995759527145</v>
      </c>
      <c r="K111" s="232">
        <v>18.142564040463782</v>
      </c>
      <c r="L111" s="304">
        <v>1.6784233128061054E-2</v>
      </c>
    </row>
    <row r="112" spans="1:41">
      <c r="A112" s="42" t="s">
        <v>209</v>
      </c>
      <c r="B112" s="82">
        <v>4194.4797360433977</v>
      </c>
      <c r="C112" s="890"/>
      <c r="D112" s="82">
        <v>13371.366736035701</v>
      </c>
      <c r="E112" s="84">
        <v>8661.4948753171484</v>
      </c>
      <c r="F112" s="84">
        <v>4709.8718607185529</v>
      </c>
      <c r="G112" s="97">
        <v>1.1476604621397836E-2</v>
      </c>
      <c r="H112" s="315">
        <v>3.1878486910151937</v>
      </c>
      <c r="I112" s="408">
        <v>26.1</v>
      </c>
      <c r="J112" s="408">
        <v>21.985560306637041</v>
      </c>
      <c r="K112" s="233">
        <v>18.192911203738021</v>
      </c>
      <c r="L112" s="424">
        <v>1.707669006088456E-2</v>
      </c>
    </row>
    <row r="115" spans="1:12">
      <c r="A115" s="38"/>
      <c r="B115" s="38" t="s">
        <v>210</v>
      </c>
      <c r="C115" s="39"/>
      <c r="D115" s="39"/>
      <c r="E115" s="39"/>
      <c r="F115" s="39"/>
      <c r="G115" s="39"/>
      <c r="H115" s="39"/>
      <c r="I115" s="39"/>
      <c r="J115" s="39"/>
      <c r="K115" s="39"/>
      <c r="L115" s="40"/>
    </row>
    <row r="116" spans="1:12">
      <c r="A116" s="41"/>
      <c r="B116" s="42"/>
      <c r="C116" s="43"/>
      <c r="D116" s="43"/>
      <c r="E116" s="43"/>
      <c r="F116" s="43"/>
      <c r="G116" s="43"/>
      <c r="H116" s="43"/>
      <c r="I116" s="43"/>
      <c r="J116" s="43"/>
      <c r="K116" s="43"/>
      <c r="L116" s="44"/>
    </row>
    <row r="117" spans="1:12">
      <c r="A117" s="41"/>
      <c r="B117" s="1073" t="s">
        <v>141</v>
      </c>
      <c r="C117" s="1074"/>
      <c r="D117" s="1074"/>
      <c r="E117" s="1075"/>
      <c r="F117" s="41" t="s">
        <v>142</v>
      </c>
      <c r="G117" s="119"/>
      <c r="I117" s="48" t="s">
        <v>292</v>
      </c>
      <c r="J117" s="87"/>
      <c r="K117" s="38"/>
      <c r="L117" s="40"/>
    </row>
    <row r="118" spans="1:12">
      <c r="A118" s="41" t="s">
        <v>211</v>
      </c>
      <c r="B118" s="48" t="s">
        <v>4</v>
      </c>
      <c r="C118" s="222" t="s">
        <v>5</v>
      </c>
      <c r="D118" s="46" t="s">
        <v>82</v>
      </c>
      <c r="E118" s="46" t="s">
        <v>83</v>
      </c>
      <c r="F118" s="48" t="s">
        <v>4</v>
      </c>
      <c r="G118" s="222" t="s">
        <v>6</v>
      </c>
      <c r="H118" s="46" t="s">
        <v>7</v>
      </c>
      <c r="I118" s="48" t="s">
        <v>303</v>
      </c>
      <c r="J118" s="88" t="s">
        <v>148</v>
      </c>
      <c r="K118" s="234" t="s">
        <v>149</v>
      </c>
      <c r="L118" s="90" t="s">
        <v>150</v>
      </c>
    </row>
    <row r="119" spans="1:12">
      <c r="A119" s="42"/>
      <c r="B119" s="49" t="s">
        <v>154</v>
      </c>
      <c r="C119" s="50" t="s">
        <v>154</v>
      </c>
      <c r="D119" s="50" t="s">
        <v>154</v>
      </c>
      <c r="E119" s="50" t="s">
        <v>154</v>
      </c>
      <c r="F119" s="49" t="s">
        <v>154</v>
      </c>
      <c r="G119" s="50" t="s">
        <v>154</v>
      </c>
      <c r="H119" s="50" t="s">
        <v>154</v>
      </c>
      <c r="I119" s="49" t="s">
        <v>155</v>
      </c>
      <c r="J119" s="91"/>
      <c r="K119" s="49" t="s">
        <v>11</v>
      </c>
      <c r="L119" s="51" t="s">
        <v>11</v>
      </c>
    </row>
    <row r="120" spans="1:12">
      <c r="A120" s="99" t="s">
        <v>212</v>
      </c>
      <c r="B120" s="74">
        <v>4019.4005179513838</v>
      </c>
      <c r="C120" s="237">
        <v>3501.5101758647074</v>
      </c>
      <c r="D120" s="400"/>
      <c r="E120" s="425">
        <v>517.89034208667601</v>
      </c>
      <c r="F120" s="237">
        <v>13653.811898903352</v>
      </c>
      <c r="G120" s="237">
        <v>9849.8797545516554</v>
      </c>
      <c r="H120" s="425">
        <v>3803.932144351696</v>
      </c>
      <c r="I120" s="426">
        <v>1.0645775663806589E-2</v>
      </c>
      <c r="J120" s="302">
        <v>3.8994066026186842</v>
      </c>
      <c r="K120" s="427">
        <v>16.814583333333328</v>
      </c>
      <c r="L120" s="428">
        <v>13.83565514617996</v>
      </c>
    </row>
    <row r="121" spans="1:12">
      <c r="A121" s="100" t="s">
        <v>213</v>
      </c>
      <c r="B121" s="82">
        <v>5244.4305503927026</v>
      </c>
      <c r="C121" s="429">
        <v>4677.8292055465799</v>
      </c>
      <c r="D121" s="407"/>
      <c r="E121" s="430">
        <v>566.60134484612377</v>
      </c>
      <c r="F121" s="429">
        <v>13734.138977907454</v>
      </c>
      <c r="G121" s="429">
        <v>9923.888363285485</v>
      </c>
      <c r="H121" s="430">
        <v>3810.2506146219707</v>
      </c>
      <c r="I121" s="431">
        <v>1.1143658184264675E-2</v>
      </c>
      <c r="J121" s="315">
        <v>2.9173697710102586</v>
      </c>
      <c r="K121" s="432">
        <v>29.516666666666666</v>
      </c>
      <c r="L121" s="433">
        <v>13.883964197977257</v>
      </c>
    </row>
    <row r="124" spans="1:12">
      <c r="A124" s="38"/>
      <c r="B124" s="38" t="s">
        <v>214</v>
      </c>
      <c r="C124" s="39"/>
      <c r="D124" s="39"/>
      <c r="E124" s="39"/>
      <c r="F124" s="39"/>
      <c r="G124" s="39"/>
      <c r="H124" s="39"/>
      <c r="I124" s="39"/>
      <c r="J124" s="39"/>
      <c r="K124" s="39"/>
      <c r="L124" s="40"/>
    </row>
    <row r="125" spans="1:12">
      <c r="A125" s="41"/>
      <c r="B125" s="42"/>
      <c r="C125" s="43"/>
      <c r="D125" s="43"/>
      <c r="E125" s="43"/>
      <c r="F125" s="43"/>
      <c r="G125" s="43"/>
      <c r="H125" s="43"/>
      <c r="I125" s="43"/>
      <c r="J125" s="43"/>
      <c r="K125" s="43"/>
      <c r="L125" s="44"/>
    </row>
    <row r="126" spans="1:12">
      <c r="A126" s="41"/>
      <c r="B126" s="1073" t="s">
        <v>141</v>
      </c>
      <c r="C126" s="1074"/>
      <c r="D126" s="1074"/>
      <c r="E126" s="1075"/>
      <c r="F126" s="41" t="s">
        <v>142</v>
      </c>
      <c r="G126" s="119"/>
      <c r="I126" s="48" t="s">
        <v>292</v>
      </c>
      <c r="J126" s="87"/>
      <c r="K126" s="38"/>
      <c r="L126" s="40"/>
    </row>
    <row r="127" spans="1:12">
      <c r="A127" s="41" t="s">
        <v>211</v>
      </c>
      <c r="B127" s="48" t="s">
        <v>4</v>
      </c>
      <c r="C127" s="222" t="s">
        <v>5</v>
      </c>
      <c r="D127" s="46" t="s">
        <v>82</v>
      </c>
      <c r="E127" s="46" t="s">
        <v>83</v>
      </c>
      <c r="F127" s="48" t="s">
        <v>4</v>
      </c>
      <c r="G127" s="222" t="s">
        <v>6</v>
      </c>
      <c r="H127" s="46" t="s">
        <v>7</v>
      </c>
      <c r="I127" s="48" t="s">
        <v>303</v>
      </c>
      <c r="J127" s="88" t="s">
        <v>148</v>
      </c>
      <c r="K127" s="234" t="s">
        <v>149</v>
      </c>
      <c r="L127" s="90" t="s">
        <v>150</v>
      </c>
    </row>
    <row r="128" spans="1:12">
      <c r="A128" s="42"/>
      <c r="B128" s="49" t="s">
        <v>154</v>
      </c>
      <c r="C128" s="50" t="s">
        <v>154</v>
      </c>
      <c r="D128" s="50" t="s">
        <v>154</v>
      </c>
      <c r="E128" s="50" t="s">
        <v>154</v>
      </c>
      <c r="F128" s="49" t="s">
        <v>154</v>
      </c>
      <c r="G128" s="50" t="s">
        <v>154</v>
      </c>
      <c r="H128" s="50" t="s">
        <v>154</v>
      </c>
      <c r="I128" s="49" t="s">
        <v>155</v>
      </c>
      <c r="J128" s="91"/>
      <c r="K128" s="49" t="s">
        <v>11</v>
      </c>
      <c r="L128" s="51" t="s">
        <v>11</v>
      </c>
    </row>
    <row r="129" spans="1:12">
      <c r="A129" s="99" t="s">
        <v>212</v>
      </c>
      <c r="B129" s="74">
        <v>3215.4095280665192</v>
      </c>
      <c r="C129" s="237">
        <v>2783.2508417308859</v>
      </c>
      <c r="D129" s="400"/>
      <c r="E129" s="425">
        <v>432.15868633563349</v>
      </c>
      <c r="F129" s="237">
        <v>9795.0028106503087</v>
      </c>
      <c r="G129" s="237">
        <v>9795.0028106503087</v>
      </c>
      <c r="H129" s="425">
        <v>3.221127068779121E-13</v>
      </c>
      <c r="I129" s="426">
        <v>2.8697004143859732E-3</v>
      </c>
      <c r="J129" s="302">
        <v>3.5192669894456445</v>
      </c>
      <c r="K129" s="427">
        <v>16.814583333333328</v>
      </c>
      <c r="L129" s="428">
        <v>11.186110523774536</v>
      </c>
    </row>
    <row r="130" spans="1:12">
      <c r="A130" s="100" t="s">
        <v>213</v>
      </c>
      <c r="B130" s="82">
        <v>4193.0069633784778</v>
      </c>
      <c r="C130" s="429">
        <v>3716.5231685054628</v>
      </c>
      <c r="D130" s="407"/>
      <c r="E130" s="430">
        <v>476.48379487301554</v>
      </c>
      <c r="F130" s="429">
        <v>9861.5361723056612</v>
      </c>
      <c r="G130" s="429">
        <v>9861.5361723056612</v>
      </c>
      <c r="H130" s="430">
        <v>6.7264712318622821E-13</v>
      </c>
      <c r="I130" s="431">
        <v>2.8697004143864321E-3</v>
      </c>
      <c r="J130" s="315">
        <v>2.6396466714203188</v>
      </c>
      <c r="K130" s="432">
        <v>29.516666666666666</v>
      </c>
      <c r="L130" s="433">
        <v>5.6403307692667779</v>
      </c>
    </row>
  </sheetData>
  <phoneticPr fontId="0" type="noConversion"/>
  <pageMargins left="0.75" right="0.75" top="1" bottom="1" header="0.5" footer="0.5"/>
  <pageSetup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 enableFormatConditionsCalculation="0">
    <pageSetUpPr fitToPage="1"/>
  </sheetPr>
  <dimension ref="A1:B37"/>
  <sheetViews>
    <sheetView workbookViewId="0">
      <selection activeCell="A6" sqref="A6"/>
    </sheetView>
  </sheetViews>
  <sheetFormatPr baseColWidth="10" defaultColWidth="8.625" defaultRowHeight="15" x14ac:dyDescent="0"/>
  <cols>
    <col min="1" max="1" width="74.75" style="667" customWidth="1"/>
    <col min="2" max="2" width="52.75" style="666" customWidth="1"/>
    <col min="3" max="16384" width="8.625" style="666"/>
  </cols>
  <sheetData>
    <row r="1" spans="1:2" ht="16">
      <c r="A1"/>
      <c r="B1"/>
    </row>
    <row r="2" spans="1:2" ht="16">
      <c r="A2" s="71"/>
      <c r="B2"/>
    </row>
    <row r="3" spans="1:2" ht="16">
      <c r="A3" s="71"/>
      <c r="B3"/>
    </row>
    <row r="4" spans="1:2" ht="16">
      <c r="A4" s="71"/>
      <c r="B4"/>
    </row>
    <row r="5" spans="1:2" ht="21">
      <c r="A5" s="913" t="s">
        <v>2220</v>
      </c>
      <c r="B5" s="780" t="s">
        <v>669</v>
      </c>
    </row>
    <row r="6" spans="1:2" ht="16">
      <c r="A6" s="914" t="str">
        <f>IF(B21="Comparison","","Informative Annex B16, Section B16.5.2")</f>
        <v>Informative Annex B16, Section B16.5.2</v>
      </c>
      <c r="B6" s="910" t="s">
        <v>670</v>
      </c>
    </row>
    <row r="7" spans="1:2" ht="16">
      <c r="A7" s="914"/>
      <c r="B7" s="910" t="s">
        <v>2166</v>
      </c>
    </row>
    <row r="8" spans="1:2" ht="16">
      <c r="A8" s="902" t="str">
        <f>IF(B21="Comparison","Test Results Comparison","Example Results")</f>
        <v>Example Results</v>
      </c>
      <c r="B8" s="910" t="s">
        <v>671</v>
      </c>
    </row>
    <row r="9" spans="1:2" ht="16">
      <c r="A9" s="902" t="s">
        <v>550</v>
      </c>
      <c r="B9" s="910" t="s">
        <v>672</v>
      </c>
    </row>
    <row r="10" spans="1:2" ht="16">
      <c r="A10" s="902" t="s">
        <v>552</v>
      </c>
      <c r="B10" t="s">
        <v>2169</v>
      </c>
    </row>
    <row r="11" spans="1:2" ht="16">
      <c r="A11" s="71"/>
      <c r="B11" t="s">
        <v>2170</v>
      </c>
    </row>
    <row r="12" spans="1:2" ht="16">
      <c r="A12" s="71"/>
      <c r="B12" t="s">
        <v>2171</v>
      </c>
    </row>
    <row r="13" spans="1:2" ht="16">
      <c r="A13" s="904" t="str">
        <f>IF(B21="Comparison","Results for "&amp;YourData!$F$2,"")</f>
        <v/>
      </c>
      <c r="B13" s="910" t="s">
        <v>673</v>
      </c>
    </row>
    <row r="14" spans="1:2" ht="16">
      <c r="A14" s="904" t="str">
        <f>IF(B21="Comparison","("&amp;YourData!$J$4&amp;")","")</f>
        <v/>
      </c>
      <c r="B14"/>
    </row>
    <row r="15" spans="1:2" ht="16">
      <c r="A15" s="904" t="str">
        <f>IF(B21="Comparison","vs.","")</f>
        <v/>
      </c>
      <c r="B15" s="911" t="s">
        <v>674</v>
      </c>
    </row>
    <row r="16" spans="1:2" ht="16">
      <c r="A16" s="904" t="str">
        <f>IF(B21="Comparison","Informative Annex B16, Section B16.5.2 Example Results","")</f>
        <v/>
      </c>
      <c r="B16" s="911" t="s">
        <v>675</v>
      </c>
    </row>
    <row r="17" spans="1:2" ht="16">
      <c r="A17" s="904"/>
      <c r="B17" s="911" t="s">
        <v>2167</v>
      </c>
    </row>
    <row r="18" spans="1:2" ht="16">
      <c r="A18" s="904"/>
      <c r="B18"/>
    </row>
    <row r="19" spans="1:2" ht="16">
      <c r="A19" s="904" t="str">
        <f>IF(B21="Comparison","Prepared By","")</f>
        <v/>
      </c>
      <c r="B19"/>
    </row>
    <row r="20" spans="1:2" ht="16">
      <c r="A20" s="904" t="str">
        <f>IF(B21="Comparison",IF(YourData!F7="","",YourData!F7),"")</f>
        <v/>
      </c>
      <c r="B20" s="71" t="s">
        <v>676</v>
      </c>
    </row>
    <row r="21" spans="1:2" ht="16">
      <c r="A21" s="904" t="str">
        <f>IF(B21="Comparison","("&amp;YourData!$J$8&amp;")","")</f>
        <v/>
      </c>
      <c r="B21" s="71" t="s">
        <v>2165</v>
      </c>
    </row>
    <row r="22" spans="1:2" ht="16">
      <c r="A22" s="904"/>
      <c r="B22"/>
    </row>
    <row r="23" spans="1:2" ht="16">
      <c r="A23" s="904" t="str">
        <f>IF(B21="Comparison","Results Developed","")</f>
        <v/>
      </c>
      <c r="B23"/>
    </row>
    <row r="24" spans="1:2" ht="16">
      <c r="A24" s="904" t="str">
        <f>IF(B21="Comparison",TEXT(YourData!$J$5,"DD-MMM-YYYY"),"")</f>
        <v/>
      </c>
      <c r="B24"/>
    </row>
    <row r="25" spans="1:2" ht="16">
      <c r="A25" s="71"/>
      <c r="B25"/>
    </row>
    <row r="26" spans="1:2" ht="16">
      <c r="A26" s="71"/>
      <c r="B26"/>
    </row>
    <row r="27" spans="1:2" ht="16">
      <c r="A27"/>
      <c r="B27" s="911"/>
    </row>
    <row r="28" spans="1:2" ht="16">
      <c r="A28"/>
      <c r="B28"/>
    </row>
    <row r="29" spans="1:2" ht="16">
      <c r="A29"/>
      <c r="B29" s="911" t="s">
        <v>677</v>
      </c>
    </row>
    <row r="30" spans="1:2" ht="16">
      <c r="A30"/>
      <c r="B30" s="912" t="str">
        <f>IF(B21="Comparison",'Title Page'!$A$5&amp;" "&amp;'Title Page'!$A$8&amp;" "&amp;'Title Page'!$A$9&amp;" "&amp;'Title Page'!$A$10,'Title Page'!$A$5&amp;", "&amp;'Title Page'!$A$6)</f>
        <v>ASHRAE Standard 140-2014, Informative Annex B16, Section B16.5.2</v>
      </c>
    </row>
    <row r="31" spans="1:2" ht="16">
      <c r="A31"/>
      <c r="B31" s="911" t="s">
        <v>748</v>
      </c>
    </row>
    <row r="32" spans="1:2" ht="16">
      <c r="A32"/>
      <c r="B32" s="912" t="str">
        <f>IF('Title Page'!$B$21="Example",'Title Page'!$A$8&amp;" "&amp;'Title Page'!$A$9&amp;" "&amp;'Title Page'!$A$10,  YourData!$F$2&amp;" "&amp;'Title Page'!$A$14 &amp;" "&amp; 'Title Page'!$A$15&amp;" "&amp;"Annex B16, Section B16.5.2 Example Results")</f>
        <v>Example Results for Section 5.3 - HVAC Equipment Performance Tests CE300-CE545</v>
      </c>
    </row>
    <row r="33" spans="1:2" ht="16">
      <c r="A33" s="71"/>
      <c r="B33" s="911" t="s">
        <v>747</v>
      </c>
    </row>
    <row r="34" spans="1:2" ht="16">
      <c r="A34" s="71"/>
      <c r="B34" s="912" t="str">
        <f>IF('Title Page'!$B$21="Example","","By "&amp;'Title Page'!$A$20&amp;" "&amp;'Title Page'!$A$21&amp;", "&amp;'Title Page'!$A$24 &amp;".")</f>
        <v/>
      </c>
    </row>
    <row r="35" spans="1:2" ht="16">
      <c r="A35" s="71"/>
    </row>
    <row r="36" spans="1:2">
      <c r="B36" s="911" t="s">
        <v>551</v>
      </c>
    </row>
    <row r="37" spans="1:2" ht="23">
      <c r="B37" s="668" t="str">
        <f>$B$30&amp;"
"&amp;$B$32</f>
        <v>ASHRAE Standard 140-2014, Informative Annex B16, Section B16.5.2_x000D_Example Results for Section 5.3 - HVAC Equipment Performance Tests CE300-CE545</v>
      </c>
    </row>
  </sheetData>
  <phoneticPr fontId="13" type="noConversion"/>
  <conditionalFormatting sqref="A5:A24">
    <cfRule type="containsText" dxfId="0" priority="1" stopIfTrue="1" operator="containsText" text="?">
      <formula>NOT(ISERROR(SEARCH("?",A5)))</formula>
    </cfRule>
  </conditionalFormatting>
  <printOptions horizontalCentered="1"/>
  <pageMargins left="0.75" right="0.75" top="1" bottom="1" header="0.5" footer="0.5"/>
  <pageSetup orientation="portrait" blackAndWhite="1" horizontalDpi="1200" verticalDpi="120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 enableFormatConditionsCalculation="0">
    <pageSetUpPr fitToPage="1"/>
  </sheetPr>
  <dimension ref="A1:D46"/>
  <sheetViews>
    <sheetView workbookViewId="0">
      <selection activeCell="A6" sqref="A6"/>
    </sheetView>
  </sheetViews>
  <sheetFormatPr baseColWidth="10" defaultColWidth="8.625" defaultRowHeight="15" x14ac:dyDescent="0"/>
  <cols>
    <col min="1" max="1" width="18.75" style="666" customWidth="1"/>
    <col min="2" max="2" width="24.75" style="666" customWidth="1"/>
    <col min="3" max="3" width="18.75" style="666" customWidth="1"/>
    <col min="4" max="4" width="14.5" style="666" customWidth="1"/>
    <col min="5" max="16384" width="8.625" style="666"/>
  </cols>
  <sheetData>
    <row r="1" spans="1:4">
      <c r="A1" s="669" t="str">
        <f>'Title Page'!$A$5</f>
        <v>ASHRAE Standard 140-2014</v>
      </c>
      <c r="B1" s="669"/>
      <c r="C1" s="670"/>
      <c r="D1" s="670"/>
    </row>
    <row r="2" spans="1:4">
      <c r="A2" s="669" t="s">
        <v>749</v>
      </c>
      <c r="B2" s="669"/>
      <c r="C2" s="670"/>
      <c r="D2" s="670"/>
    </row>
    <row r="3" spans="1:4">
      <c r="A3" s="669" t="s">
        <v>554</v>
      </c>
      <c r="B3" s="669"/>
      <c r="C3" s="670"/>
      <c r="D3" s="670"/>
    </row>
    <row r="4" spans="1:4">
      <c r="A4" s="669" t="s">
        <v>552</v>
      </c>
      <c r="B4" s="669"/>
      <c r="C4" s="670"/>
      <c r="D4" s="670"/>
    </row>
    <row r="6" spans="1:4">
      <c r="A6" s="671" t="s">
        <v>555</v>
      </c>
      <c r="B6" s="671"/>
      <c r="C6" s="671"/>
    </row>
    <row r="7" spans="1:4">
      <c r="A7" s="671" t="s">
        <v>567</v>
      </c>
      <c r="B7" s="671"/>
      <c r="C7" s="671"/>
    </row>
    <row r="8" spans="1:4">
      <c r="A8" s="671" t="s">
        <v>556</v>
      </c>
      <c r="B8" s="671"/>
      <c r="C8" s="671"/>
    </row>
    <row r="9" spans="1:4">
      <c r="A9" s="671"/>
      <c r="B9" s="671"/>
      <c r="C9" s="671"/>
    </row>
    <row r="10" spans="1:4">
      <c r="A10" s="974" t="s">
        <v>809</v>
      </c>
      <c r="B10" s="671"/>
      <c r="C10" s="671"/>
    </row>
    <row r="11" spans="1:4">
      <c r="A11" s="974" t="s">
        <v>2190</v>
      </c>
      <c r="B11" s="671"/>
      <c r="C11" s="671"/>
    </row>
    <row r="12" spans="1:4">
      <c r="A12" s="974"/>
    </row>
    <row r="13" spans="1:4">
      <c r="A13" s="974" t="s">
        <v>810</v>
      </c>
    </row>
    <row r="14" spans="1:4">
      <c r="A14" s="974" t="s">
        <v>2191</v>
      </c>
    </row>
    <row r="15" spans="1:4">
      <c r="A15" s="671"/>
    </row>
    <row r="16" spans="1:4">
      <c r="A16" s="671" t="s">
        <v>557</v>
      </c>
    </row>
    <row r="17" spans="1:4">
      <c r="A17" s="671" t="s">
        <v>558</v>
      </c>
    </row>
    <row r="18" spans="1:4">
      <c r="A18" s="671"/>
    </row>
    <row r="19" spans="1:4">
      <c r="A19" s="959" t="s">
        <v>751</v>
      </c>
    </row>
    <row r="20" spans="1:4">
      <c r="A20" s="671"/>
    </row>
    <row r="21" spans="1:4">
      <c r="A21" s="669" t="s">
        <v>599</v>
      </c>
      <c r="B21" s="669"/>
      <c r="C21" s="670"/>
      <c r="D21" s="670"/>
    </row>
    <row r="22" spans="1:4">
      <c r="A22" s="669" t="s">
        <v>553</v>
      </c>
      <c r="B22" s="669"/>
      <c r="C22" s="670"/>
      <c r="D22" s="670"/>
    </row>
    <row r="23" spans="1:4" ht="16" thickBot="1"/>
    <row r="24" spans="1:4" ht="17" thickTop="1" thickBot="1">
      <c r="A24" s="672" t="s">
        <v>559</v>
      </c>
      <c r="B24" s="673" t="s">
        <v>560</v>
      </c>
      <c r="C24" s="674" t="s">
        <v>561</v>
      </c>
      <c r="D24" s="675" t="s">
        <v>562</v>
      </c>
    </row>
    <row r="25" spans="1:4" ht="25" thickTop="1">
      <c r="A25" s="676" t="s">
        <v>568</v>
      </c>
      <c r="B25" s="677" t="s">
        <v>569</v>
      </c>
      <c r="C25" s="908" t="s">
        <v>569</v>
      </c>
      <c r="D25" s="678" t="s">
        <v>436</v>
      </c>
    </row>
    <row r="26" spans="1:4" ht="24">
      <c r="A26" s="679" t="s">
        <v>570</v>
      </c>
      <c r="B26" s="680" t="s">
        <v>571</v>
      </c>
      <c r="C26" s="681" t="s">
        <v>573</v>
      </c>
      <c r="D26" s="682" t="s">
        <v>574</v>
      </c>
    </row>
    <row r="27" spans="1:4">
      <c r="A27" s="679" t="s">
        <v>575</v>
      </c>
      <c r="B27" s="680" t="s">
        <v>576</v>
      </c>
      <c r="C27" s="681" t="s">
        <v>572</v>
      </c>
      <c r="D27" s="678" t="s">
        <v>435</v>
      </c>
    </row>
    <row r="28" spans="1:4" ht="24">
      <c r="A28" s="679" t="s">
        <v>577</v>
      </c>
      <c r="B28" s="680" t="s">
        <v>578</v>
      </c>
      <c r="C28" s="681" t="s">
        <v>579</v>
      </c>
      <c r="D28" s="678" t="s">
        <v>548</v>
      </c>
    </row>
    <row r="29" spans="1:4">
      <c r="A29" s="679" t="s">
        <v>580</v>
      </c>
      <c r="B29" s="680" t="s">
        <v>581</v>
      </c>
      <c r="C29" s="681" t="s">
        <v>582</v>
      </c>
      <c r="D29" s="678" t="s">
        <v>437</v>
      </c>
    </row>
    <row r="30" spans="1:4" ht="25" thickBot="1">
      <c r="A30" s="683" t="s">
        <v>565</v>
      </c>
      <c r="B30" s="684" t="s">
        <v>564</v>
      </c>
      <c r="C30" s="909" t="s">
        <v>563</v>
      </c>
      <c r="D30" s="1069" t="s">
        <v>434</v>
      </c>
    </row>
    <row r="31" spans="1:4" ht="16" thickTop="1">
      <c r="A31" s="671"/>
      <c r="B31" s="671"/>
      <c r="C31" s="671"/>
    </row>
    <row r="32" spans="1:4">
      <c r="A32" s="685" t="s">
        <v>583</v>
      </c>
      <c r="B32" s="671"/>
      <c r="C32" s="671"/>
    </row>
    <row r="33" spans="1:3">
      <c r="A33" s="685" t="s">
        <v>584</v>
      </c>
      <c r="B33" s="671"/>
      <c r="C33" s="671"/>
    </row>
    <row r="34" spans="1:3">
      <c r="A34" s="685" t="s">
        <v>566</v>
      </c>
      <c r="B34" s="671"/>
      <c r="C34" s="671"/>
    </row>
    <row r="35" spans="1:3">
      <c r="A35" s="685" t="s">
        <v>585</v>
      </c>
      <c r="B35" s="671"/>
      <c r="C35" s="671"/>
    </row>
    <row r="36" spans="1:3">
      <c r="A36" s="685" t="s">
        <v>586</v>
      </c>
      <c r="B36" s="671"/>
      <c r="C36" s="671"/>
    </row>
    <row r="37" spans="1:3">
      <c r="A37" s="685" t="s">
        <v>587</v>
      </c>
      <c r="B37" s="671"/>
      <c r="C37" s="671"/>
    </row>
    <row r="38" spans="1:3">
      <c r="A38" s="685" t="s">
        <v>588</v>
      </c>
      <c r="B38" s="671"/>
      <c r="C38" s="671"/>
    </row>
    <row r="39" spans="1:3">
      <c r="A39" s="685" t="s">
        <v>589</v>
      </c>
      <c r="B39" s="671"/>
      <c r="C39" s="671"/>
    </row>
    <row r="40" spans="1:3">
      <c r="A40" s="685" t="s">
        <v>590</v>
      </c>
      <c r="B40" s="671"/>
      <c r="C40" s="671"/>
    </row>
    <row r="41" spans="1:3">
      <c r="A41" s="685" t="s">
        <v>2213</v>
      </c>
      <c r="B41" s="671"/>
      <c r="C41" s="671"/>
    </row>
    <row r="42" spans="1:3">
      <c r="A42" s="685" t="s">
        <v>2214</v>
      </c>
      <c r="B42" s="671"/>
      <c r="C42" s="671"/>
    </row>
    <row r="43" spans="1:3">
      <c r="A43" s="685" t="s">
        <v>591</v>
      </c>
      <c r="B43" s="671"/>
      <c r="C43" s="671"/>
    </row>
    <row r="44" spans="1:3">
      <c r="A44" s="685" t="s">
        <v>592</v>
      </c>
      <c r="B44" s="671"/>
      <c r="C44" s="671"/>
    </row>
    <row r="45" spans="1:3">
      <c r="A45" s="671"/>
      <c r="B45" s="671"/>
      <c r="C45" s="671"/>
    </row>
    <row r="46" spans="1:3">
      <c r="A46" s="671"/>
      <c r="B46" s="671"/>
      <c r="C46" s="671"/>
    </row>
  </sheetData>
  <phoneticPr fontId="13" type="noConversion"/>
  <printOptions horizontalCentered="1"/>
  <pageMargins left="0.75" right="0.75" top="1" bottom="1" header="0.5" footer="0.5"/>
  <pageSetup scale="90"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 enableFormatConditionsCalculation="0">
    <pageSetUpPr fitToPage="1"/>
  </sheetPr>
  <dimension ref="A1:F43"/>
  <sheetViews>
    <sheetView topLeftCell="A3" workbookViewId="0">
      <selection activeCell="A6" sqref="A6"/>
    </sheetView>
  </sheetViews>
  <sheetFormatPr baseColWidth="10" defaultColWidth="8.625" defaultRowHeight="16" x14ac:dyDescent="0"/>
  <cols>
    <col min="1" max="1" width="0.5" customWidth="1"/>
    <col min="3" max="3" width="48.5" customWidth="1"/>
    <col min="4" max="4" width="7.625" customWidth="1"/>
    <col min="5" max="5" width="10.75" style="71" customWidth="1"/>
    <col min="6" max="6" width="0.5" customWidth="1"/>
  </cols>
  <sheetData>
    <row r="1" spans="1:6" ht="12.75" customHeight="1">
      <c r="A1" s="1089" t="str">
        <f>IF('Title Page'!$B$21="Example",'Title Page'!$B$30,"ASHRAE Standard 140-2010 Section 5.3 - HVAC Equipment Performance Tests CE300-CE545")</f>
        <v>ASHRAE Standard 140-2014, Informative Annex B16, Section B16.5.2</v>
      </c>
      <c r="B1" s="1089"/>
      <c r="C1" s="1089"/>
      <c r="D1" s="1089"/>
      <c r="E1" s="1089"/>
      <c r="F1" s="1089"/>
    </row>
    <row r="2" spans="1:6" ht="12.75" customHeight="1">
      <c r="A2" s="1089" t="str">
        <f>'Title Page'!$B$32</f>
        <v>Example Results for Section 5.3 - HVAC Equipment Performance Tests CE300-CE545</v>
      </c>
      <c r="B2" s="1089"/>
      <c r="C2" s="1089"/>
      <c r="D2" s="1089"/>
      <c r="E2" s="1089"/>
      <c r="F2" s="1089"/>
    </row>
    <row r="3" spans="1:6" ht="12.75" customHeight="1">
      <c r="A3" s="1089" t="str">
        <f>'Title Page'!$B$34</f>
        <v/>
      </c>
      <c r="B3" s="1089"/>
      <c r="C3" s="1089"/>
      <c r="D3" s="1089"/>
      <c r="E3" s="1089"/>
      <c r="F3" s="1089"/>
    </row>
    <row r="4" spans="1:6" ht="8.25" customHeight="1"/>
    <row r="5" spans="1:6">
      <c r="B5" s="1090" t="s">
        <v>678</v>
      </c>
      <c r="C5" s="1090"/>
      <c r="D5" s="1090"/>
      <c r="E5" s="1090"/>
    </row>
    <row r="6" spans="1:6" ht="6.75" customHeight="1" thickBot="1"/>
    <row r="7" spans="1:6" ht="18" thickTop="1" thickBot="1">
      <c r="B7" s="977" t="s">
        <v>679</v>
      </c>
      <c r="C7" s="978" t="s">
        <v>680</v>
      </c>
      <c r="D7" s="981" t="s">
        <v>681</v>
      </c>
      <c r="E7" s="984" t="s">
        <v>682</v>
      </c>
    </row>
    <row r="8" spans="1:6" ht="18" thickTop="1" thickBot="1">
      <c r="B8" s="979" t="s">
        <v>686</v>
      </c>
      <c r="C8" s="975" t="s">
        <v>878</v>
      </c>
      <c r="D8" s="1091" t="s">
        <v>812</v>
      </c>
      <c r="E8" s="982" t="s">
        <v>811</v>
      </c>
    </row>
    <row r="9" spans="1:6" ht="17" thickBot="1">
      <c r="B9" s="979" t="s">
        <v>687</v>
      </c>
      <c r="C9" s="975" t="s">
        <v>879</v>
      </c>
      <c r="D9" s="1083"/>
      <c r="E9" s="982" t="s">
        <v>813</v>
      </c>
    </row>
    <row r="10" spans="1:6" ht="17" thickBot="1">
      <c r="B10" s="979" t="s">
        <v>688</v>
      </c>
      <c r="C10" s="975" t="s">
        <v>814</v>
      </c>
      <c r="D10" s="1083"/>
      <c r="E10" s="982" t="s">
        <v>815</v>
      </c>
    </row>
    <row r="11" spans="1:6" ht="17" thickBot="1">
      <c r="B11" s="979" t="s">
        <v>689</v>
      </c>
      <c r="C11" s="975" t="s">
        <v>816</v>
      </c>
      <c r="D11" s="1083"/>
      <c r="E11" s="982" t="s">
        <v>817</v>
      </c>
    </row>
    <row r="12" spans="1:6" ht="17" thickBot="1">
      <c r="B12" s="979" t="s">
        <v>690</v>
      </c>
      <c r="C12" s="975" t="s">
        <v>818</v>
      </c>
      <c r="D12" s="1083"/>
      <c r="E12" s="982" t="s">
        <v>819</v>
      </c>
    </row>
    <row r="13" spans="1:6" ht="17" thickBot="1">
      <c r="B13" s="979" t="s">
        <v>691</v>
      </c>
      <c r="C13" s="975" t="s">
        <v>820</v>
      </c>
      <c r="D13" s="1083"/>
      <c r="E13" s="982" t="s">
        <v>821</v>
      </c>
    </row>
    <row r="14" spans="1:6" ht="17" thickBot="1">
      <c r="B14" s="979" t="s">
        <v>692</v>
      </c>
      <c r="C14" s="975" t="s">
        <v>822</v>
      </c>
      <c r="D14" s="1083"/>
      <c r="E14" s="982" t="s">
        <v>823</v>
      </c>
    </row>
    <row r="15" spans="1:6" ht="26.25" customHeight="1" thickBot="1">
      <c r="B15" s="979" t="s">
        <v>693</v>
      </c>
      <c r="C15" s="975" t="s">
        <v>2216</v>
      </c>
      <c r="D15" s="1083"/>
      <c r="E15" s="982" t="s">
        <v>824</v>
      </c>
    </row>
    <row r="16" spans="1:6" ht="17" thickBot="1">
      <c r="B16" s="979" t="s">
        <v>694</v>
      </c>
      <c r="C16" s="975" t="s">
        <v>825</v>
      </c>
      <c r="D16" s="1084"/>
      <c r="E16" s="982" t="s">
        <v>826</v>
      </c>
    </row>
    <row r="17" spans="2:5" ht="26.25" customHeight="1" thickBot="1">
      <c r="B17" s="979" t="s">
        <v>695</v>
      </c>
      <c r="C17" s="975" t="s">
        <v>827</v>
      </c>
      <c r="D17" s="1082" t="s">
        <v>880</v>
      </c>
      <c r="E17" s="982" t="s">
        <v>828</v>
      </c>
    </row>
    <row r="18" spans="2:5" ht="17" thickBot="1">
      <c r="B18" s="979" t="s">
        <v>696</v>
      </c>
      <c r="C18" s="975" t="s">
        <v>829</v>
      </c>
      <c r="D18" s="1083"/>
      <c r="E18" s="982" t="s">
        <v>830</v>
      </c>
    </row>
    <row r="19" spans="2:5" ht="17" thickBot="1">
      <c r="B19" s="979" t="s">
        <v>697</v>
      </c>
      <c r="C19" s="975" t="s">
        <v>831</v>
      </c>
      <c r="D19" s="1083"/>
      <c r="E19" s="982" t="s">
        <v>832</v>
      </c>
    </row>
    <row r="20" spans="2:5" ht="17" thickBot="1">
      <c r="B20" s="979" t="s">
        <v>698</v>
      </c>
      <c r="C20" s="975" t="s">
        <v>833</v>
      </c>
      <c r="D20" s="1083"/>
      <c r="E20" s="982" t="s">
        <v>834</v>
      </c>
    </row>
    <row r="21" spans="2:5" ht="17" thickBot="1">
      <c r="B21" s="979" t="s">
        <v>699</v>
      </c>
      <c r="C21" s="975" t="s">
        <v>835</v>
      </c>
      <c r="D21" s="1083"/>
      <c r="E21" s="982" t="s">
        <v>836</v>
      </c>
    </row>
    <row r="22" spans="2:5" ht="17" thickBot="1">
      <c r="B22" s="979" t="s">
        <v>700</v>
      </c>
      <c r="C22" s="975" t="s">
        <v>837</v>
      </c>
      <c r="D22" s="1084"/>
      <c r="E22" s="982" t="s">
        <v>838</v>
      </c>
    </row>
    <row r="23" spans="2:5" ht="17" thickBot="1">
      <c r="B23" s="1086" t="s">
        <v>701</v>
      </c>
      <c r="C23" s="975" t="s">
        <v>839</v>
      </c>
      <c r="D23" s="1082" t="s">
        <v>841</v>
      </c>
      <c r="E23" s="982" t="s">
        <v>840</v>
      </c>
    </row>
    <row r="24" spans="2:5" ht="17" thickBot="1">
      <c r="B24" s="1087"/>
      <c r="C24" s="975" t="s">
        <v>842</v>
      </c>
      <c r="D24" s="1083"/>
      <c r="E24" s="982" t="s">
        <v>843</v>
      </c>
    </row>
    <row r="25" spans="2:5" ht="17" thickBot="1">
      <c r="B25" s="1087"/>
      <c r="C25" s="975" t="s">
        <v>844</v>
      </c>
      <c r="D25" s="1083"/>
      <c r="E25" s="982" t="s">
        <v>845</v>
      </c>
    </row>
    <row r="26" spans="2:5" ht="17" thickBot="1">
      <c r="B26" s="1087"/>
      <c r="C26" s="975" t="s">
        <v>846</v>
      </c>
      <c r="D26" s="1083"/>
      <c r="E26" s="982" t="s">
        <v>847</v>
      </c>
    </row>
    <row r="27" spans="2:5" ht="17" thickBot="1">
      <c r="B27" s="1087"/>
      <c r="C27" s="975" t="s">
        <v>848</v>
      </c>
      <c r="D27" s="1083"/>
      <c r="E27" s="982" t="s">
        <v>849</v>
      </c>
    </row>
    <row r="28" spans="2:5" ht="17" thickBot="1">
      <c r="B28" s="1087"/>
      <c r="C28" s="975" t="s">
        <v>850</v>
      </c>
      <c r="D28" s="1083"/>
      <c r="E28" s="982" t="s">
        <v>851</v>
      </c>
    </row>
    <row r="29" spans="2:5" ht="17" thickBot="1">
      <c r="B29" s="1087"/>
      <c r="C29" s="975" t="s">
        <v>852</v>
      </c>
      <c r="D29" s="1083"/>
      <c r="E29" s="982" t="s">
        <v>853</v>
      </c>
    </row>
    <row r="30" spans="2:5" ht="17" thickBot="1">
      <c r="B30" s="1088"/>
      <c r="C30" s="975" t="s">
        <v>2211</v>
      </c>
      <c r="D30" s="1084"/>
      <c r="E30" s="982" t="s">
        <v>854</v>
      </c>
    </row>
    <row r="31" spans="2:5" ht="17" thickBot="1">
      <c r="B31" s="979" t="s">
        <v>702</v>
      </c>
      <c r="C31" s="975" t="s">
        <v>855</v>
      </c>
      <c r="D31" s="1082" t="s">
        <v>857</v>
      </c>
      <c r="E31" s="982" t="s">
        <v>856</v>
      </c>
    </row>
    <row r="32" spans="2:5" ht="17" thickBot="1">
      <c r="B32" s="979" t="s">
        <v>703</v>
      </c>
      <c r="C32" s="975" t="s">
        <v>858</v>
      </c>
      <c r="D32" s="1083"/>
      <c r="E32" s="982" t="s">
        <v>859</v>
      </c>
    </row>
    <row r="33" spans="2:5" ht="17" thickBot="1">
      <c r="B33" s="979" t="s">
        <v>704</v>
      </c>
      <c r="C33" s="975" t="s">
        <v>860</v>
      </c>
      <c r="D33" s="1083"/>
      <c r="E33" s="982" t="s">
        <v>861</v>
      </c>
    </row>
    <row r="34" spans="2:5" ht="17" thickBot="1">
      <c r="B34" s="979" t="s">
        <v>705</v>
      </c>
      <c r="C34" s="975" t="s">
        <v>862</v>
      </c>
      <c r="D34" s="1083"/>
      <c r="E34" s="982" t="s">
        <v>863</v>
      </c>
    </row>
    <row r="35" spans="2:5" ht="17" thickBot="1">
      <c r="B35" s="979" t="s">
        <v>706</v>
      </c>
      <c r="C35" s="975" t="s">
        <v>864</v>
      </c>
      <c r="D35" s="1083"/>
      <c r="E35" s="982" t="s">
        <v>865</v>
      </c>
    </row>
    <row r="36" spans="2:5" ht="17" thickBot="1">
      <c r="B36" s="979" t="s">
        <v>707</v>
      </c>
      <c r="C36" s="975" t="s">
        <v>866</v>
      </c>
      <c r="D36" s="1083"/>
      <c r="E36" s="982" t="s">
        <v>867</v>
      </c>
    </row>
    <row r="37" spans="2:5" ht="17" thickBot="1">
      <c r="B37" s="979" t="s">
        <v>708</v>
      </c>
      <c r="C37" s="975" t="s">
        <v>2217</v>
      </c>
      <c r="D37" s="1083"/>
      <c r="E37" s="982" t="s">
        <v>868</v>
      </c>
    </row>
    <row r="38" spans="2:5" ht="17" thickBot="1">
      <c r="B38" s="979" t="s">
        <v>709</v>
      </c>
      <c r="C38" s="975" t="s">
        <v>2218</v>
      </c>
      <c r="D38" s="1083"/>
      <c r="E38" s="982" t="s">
        <v>869</v>
      </c>
    </row>
    <row r="39" spans="2:5" ht="17" thickBot="1">
      <c r="B39" s="979" t="s">
        <v>710</v>
      </c>
      <c r="C39" s="975" t="s">
        <v>870</v>
      </c>
      <c r="D39" s="1083"/>
      <c r="E39" s="982" t="s">
        <v>871</v>
      </c>
    </row>
    <row r="40" spans="2:5" ht="17" thickBot="1">
      <c r="B40" s="979" t="s">
        <v>711</v>
      </c>
      <c r="C40" s="975" t="s">
        <v>872</v>
      </c>
      <c r="D40" s="1083"/>
      <c r="E40" s="982" t="s">
        <v>873</v>
      </c>
    </row>
    <row r="41" spans="2:5" ht="17" thickBot="1">
      <c r="B41" s="979" t="s">
        <v>712</v>
      </c>
      <c r="C41" s="975" t="s">
        <v>874</v>
      </c>
      <c r="D41" s="1083"/>
      <c r="E41" s="982" t="s">
        <v>875</v>
      </c>
    </row>
    <row r="42" spans="2:5" ht="17" thickBot="1">
      <c r="B42" s="980" t="s">
        <v>713</v>
      </c>
      <c r="C42" s="976" t="s">
        <v>876</v>
      </c>
      <c r="D42" s="1085"/>
      <c r="E42" s="983" t="s">
        <v>877</v>
      </c>
    </row>
    <row r="43" spans="2:5" ht="17" thickTop="1"/>
  </sheetData>
  <mergeCells count="9">
    <mergeCell ref="D17:D22"/>
    <mergeCell ref="D23:D30"/>
    <mergeCell ref="D31:D42"/>
    <mergeCell ref="B23:B30"/>
    <mergeCell ref="A1:F1"/>
    <mergeCell ref="A2:F2"/>
    <mergeCell ref="A3:F3"/>
    <mergeCell ref="B5:E5"/>
    <mergeCell ref="D8:D16"/>
  </mergeCells>
  <pageMargins left="0.65" right="0.65" top="0.4" bottom="0.75" header="0.3" footer="0.3"/>
  <pageSetup fitToHeight="0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 enableFormatConditionsCalculation="0">
    <pageSetUpPr fitToPage="1"/>
  </sheetPr>
  <dimension ref="A1:E60"/>
  <sheetViews>
    <sheetView workbookViewId="0">
      <selection activeCell="A6" sqref="A6"/>
    </sheetView>
  </sheetViews>
  <sheetFormatPr baseColWidth="10" defaultColWidth="8.625" defaultRowHeight="16" x14ac:dyDescent="0"/>
  <cols>
    <col min="1" max="1" width="0.5" customWidth="1"/>
    <col min="2" max="2" width="7.75" customWidth="1"/>
    <col min="3" max="3" width="55" customWidth="1"/>
    <col min="4" max="4" width="19.5" customWidth="1"/>
    <col min="5" max="5" width="0.25" customWidth="1"/>
  </cols>
  <sheetData>
    <row r="1" spans="1:5" ht="12.75" customHeight="1">
      <c r="A1" s="1089" t="str">
        <f>IF('Title Page'!$B$21="Example",'Title Page'!$B$30,"ASHRAE Standard 140-2010 Section 5.3 - HVAC Equipment Performance Tests CE300-CE545")</f>
        <v>ASHRAE Standard 140-2014, Informative Annex B16, Section B16.5.2</v>
      </c>
      <c r="B1" s="1089"/>
      <c r="C1" s="1089"/>
      <c r="D1" s="1089"/>
      <c r="E1" s="1089"/>
    </row>
    <row r="2" spans="1:5" ht="12.75" customHeight="1">
      <c r="A2" s="1089" t="str">
        <f>'Title Page'!$B$32</f>
        <v>Example Results for Section 5.3 - HVAC Equipment Performance Tests CE300-CE545</v>
      </c>
      <c r="B2" s="1089"/>
      <c r="C2" s="1089"/>
      <c r="D2" s="1089"/>
      <c r="E2" s="1089"/>
    </row>
    <row r="3" spans="1:5" ht="12.75" customHeight="1">
      <c r="A3" s="1089" t="str">
        <f>'Title Page'!$B$34</f>
        <v/>
      </c>
      <c r="B3" s="1089"/>
      <c r="C3" s="1089"/>
      <c r="D3" s="1089"/>
      <c r="E3" s="1089"/>
    </row>
    <row r="4" spans="1:5" ht="30" customHeight="1"/>
    <row r="5" spans="1:5">
      <c r="B5" s="1092" t="s">
        <v>683</v>
      </c>
      <c r="C5" s="1092"/>
      <c r="D5" s="1092"/>
    </row>
    <row r="6" spans="1:5" ht="6.75" customHeight="1" thickBot="1"/>
    <row r="7" spans="1:5" ht="14.25" customHeight="1" thickTop="1" thickBot="1">
      <c r="B7" s="915" t="s">
        <v>684</v>
      </c>
      <c r="C7" s="916" t="s">
        <v>685</v>
      </c>
      <c r="D7" s="917" t="s">
        <v>681</v>
      </c>
    </row>
    <row r="8" spans="1:5" ht="17" thickTop="1">
      <c r="B8" s="922" t="s">
        <v>686</v>
      </c>
      <c r="C8" s="923" t="s">
        <v>785</v>
      </c>
      <c r="D8" s="924" t="s">
        <v>606</v>
      </c>
    </row>
    <row r="9" spans="1:5">
      <c r="B9" s="918" t="s">
        <v>687</v>
      </c>
      <c r="C9" s="919" t="s">
        <v>2212</v>
      </c>
      <c r="D9" s="925" t="s">
        <v>607</v>
      </c>
    </row>
    <row r="10" spans="1:5">
      <c r="B10" s="918" t="s">
        <v>688</v>
      </c>
      <c r="C10" s="919" t="s">
        <v>786</v>
      </c>
      <c r="D10" s="925" t="s">
        <v>608</v>
      </c>
    </row>
    <row r="11" spans="1:5" ht="23.25" customHeight="1">
      <c r="B11" s="918" t="s">
        <v>689</v>
      </c>
      <c r="C11" s="919" t="s">
        <v>801</v>
      </c>
      <c r="D11" s="925" t="s">
        <v>609</v>
      </c>
    </row>
    <row r="12" spans="1:5">
      <c r="B12" s="918" t="s">
        <v>690</v>
      </c>
      <c r="C12" s="919" t="s">
        <v>787</v>
      </c>
      <c r="D12" s="925" t="s">
        <v>610</v>
      </c>
    </row>
    <row r="13" spans="1:5" ht="27" customHeight="1">
      <c r="B13" s="918" t="s">
        <v>691</v>
      </c>
      <c r="C13" s="919" t="s">
        <v>800</v>
      </c>
      <c r="D13" s="925" t="s">
        <v>611</v>
      </c>
    </row>
    <row r="14" spans="1:5">
      <c r="B14" s="918" t="s">
        <v>692</v>
      </c>
      <c r="C14" s="919" t="s">
        <v>799</v>
      </c>
      <c r="D14" s="925" t="s">
        <v>612</v>
      </c>
    </row>
    <row r="15" spans="1:5">
      <c r="B15" s="918" t="s">
        <v>693</v>
      </c>
      <c r="C15" s="919" t="s">
        <v>797</v>
      </c>
      <c r="D15" s="925" t="s">
        <v>613</v>
      </c>
    </row>
    <row r="16" spans="1:5" ht="24.75" customHeight="1">
      <c r="B16" s="918" t="s">
        <v>694</v>
      </c>
      <c r="C16" s="919" t="s">
        <v>798</v>
      </c>
      <c r="D16" s="925" t="s">
        <v>614</v>
      </c>
    </row>
    <row r="17" spans="2:4" ht="24">
      <c r="B17" s="918" t="s">
        <v>695</v>
      </c>
      <c r="C17" s="919" t="s">
        <v>658</v>
      </c>
      <c r="D17" s="925" t="s">
        <v>615</v>
      </c>
    </row>
    <row r="18" spans="2:4">
      <c r="B18" s="918" t="s">
        <v>696</v>
      </c>
      <c r="C18" s="919" t="s">
        <v>759</v>
      </c>
      <c r="D18" s="925" t="s">
        <v>616</v>
      </c>
    </row>
    <row r="19" spans="2:4">
      <c r="B19" s="918" t="s">
        <v>697</v>
      </c>
      <c r="C19" s="919" t="s">
        <v>760</v>
      </c>
      <c r="D19" s="925" t="s">
        <v>617</v>
      </c>
    </row>
    <row r="20" spans="2:4">
      <c r="B20" s="918" t="s">
        <v>698</v>
      </c>
      <c r="C20" s="919" t="s">
        <v>788</v>
      </c>
      <c r="D20" s="925" t="s">
        <v>618</v>
      </c>
    </row>
    <row r="21" spans="2:4">
      <c r="B21" s="918" t="s">
        <v>699</v>
      </c>
      <c r="C21" s="919" t="s">
        <v>761</v>
      </c>
      <c r="D21" s="925" t="s">
        <v>619</v>
      </c>
    </row>
    <row r="22" spans="2:4">
      <c r="B22" s="918" t="s">
        <v>700</v>
      </c>
      <c r="C22" s="919" t="s">
        <v>789</v>
      </c>
      <c r="D22" s="925" t="s">
        <v>620</v>
      </c>
    </row>
    <row r="23" spans="2:4">
      <c r="B23" s="918" t="s">
        <v>701</v>
      </c>
      <c r="C23" s="919" t="s">
        <v>762</v>
      </c>
      <c r="D23" s="925" t="s">
        <v>621</v>
      </c>
    </row>
    <row r="24" spans="2:4">
      <c r="B24" s="918" t="s">
        <v>702</v>
      </c>
      <c r="C24" s="919" t="s">
        <v>763</v>
      </c>
      <c r="D24" s="925" t="s">
        <v>622</v>
      </c>
    </row>
    <row r="25" spans="2:4">
      <c r="B25" s="918" t="s">
        <v>703</v>
      </c>
      <c r="C25" s="919" t="s">
        <v>764</v>
      </c>
      <c r="D25" s="925" t="s">
        <v>623</v>
      </c>
    </row>
    <row r="26" spans="2:4">
      <c r="B26" s="918" t="s">
        <v>704</v>
      </c>
      <c r="C26" s="919" t="s">
        <v>765</v>
      </c>
      <c r="D26" s="925" t="s">
        <v>624</v>
      </c>
    </row>
    <row r="27" spans="2:4">
      <c r="B27" s="918" t="s">
        <v>705</v>
      </c>
      <c r="C27" s="919" t="s">
        <v>790</v>
      </c>
      <c r="D27" s="925" t="s">
        <v>625</v>
      </c>
    </row>
    <row r="28" spans="2:4">
      <c r="B28" s="918" t="s">
        <v>706</v>
      </c>
      <c r="C28" s="919" t="s">
        <v>766</v>
      </c>
      <c r="D28" s="925" t="s">
        <v>626</v>
      </c>
    </row>
    <row r="29" spans="2:4">
      <c r="B29" s="918" t="s">
        <v>707</v>
      </c>
      <c r="C29" s="919" t="s">
        <v>767</v>
      </c>
      <c r="D29" s="925" t="s">
        <v>627</v>
      </c>
    </row>
    <row r="30" spans="2:4">
      <c r="B30" s="918" t="s">
        <v>708</v>
      </c>
      <c r="C30" s="919" t="s">
        <v>768</v>
      </c>
      <c r="D30" s="925" t="s">
        <v>628</v>
      </c>
    </row>
    <row r="31" spans="2:4">
      <c r="B31" s="918" t="s">
        <v>709</v>
      </c>
      <c r="C31" s="919" t="s">
        <v>769</v>
      </c>
      <c r="D31" s="925" t="s">
        <v>629</v>
      </c>
    </row>
    <row r="32" spans="2:4">
      <c r="B32" s="918" t="s">
        <v>710</v>
      </c>
      <c r="C32" s="919" t="s">
        <v>770</v>
      </c>
      <c r="D32" s="925" t="s">
        <v>630</v>
      </c>
    </row>
    <row r="33" spans="2:4">
      <c r="B33" s="918" t="s">
        <v>711</v>
      </c>
      <c r="C33" s="919" t="s">
        <v>771</v>
      </c>
      <c r="D33" s="925" t="s">
        <v>631</v>
      </c>
    </row>
    <row r="34" spans="2:4">
      <c r="B34" s="918" t="s">
        <v>712</v>
      </c>
      <c r="C34" s="919" t="s">
        <v>791</v>
      </c>
      <c r="D34" s="925" t="s">
        <v>632</v>
      </c>
    </row>
    <row r="35" spans="2:4">
      <c r="B35" s="918" t="s">
        <v>713</v>
      </c>
      <c r="C35" s="919" t="s">
        <v>772</v>
      </c>
      <c r="D35" s="925" t="s">
        <v>633</v>
      </c>
    </row>
    <row r="36" spans="2:4">
      <c r="B36" s="918" t="s">
        <v>714</v>
      </c>
      <c r="C36" s="919" t="s">
        <v>792</v>
      </c>
      <c r="D36" s="925" t="s">
        <v>634</v>
      </c>
    </row>
    <row r="37" spans="2:4">
      <c r="B37" s="918" t="s">
        <v>715</v>
      </c>
      <c r="C37" s="919" t="s">
        <v>773</v>
      </c>
      <c r="D37" s="925" t="s">
        <v>635</v>
      </c>
    </row>
    <row r="38" spans="2:4">
      <c r="B38" s="918" t="s">
        <v>716</v>
      </c>
      <c r="C38" s="919" t="s">
        <v>774</v>
      </c>
      <c r="D38" s="925" t="s">
        <v>636</v>
      </c>
    </row>
    <row r="39" spans="2:4">
      <c r="B39" s="918" t="s">
        <v>717</v>
      </c>
      <c r="C39" s="919" t="s">
        <v>775</v>
      </c>
      <c r="D39" s="925" t="s">
        <v>637</v>
      </c>
    </row>
    <row r="40" spans="2:4">
      <c r="B40" s="918" t="s">
        <v>718</v>
      </c>
      <c r="C40" s="919" t="s">
        <v>776</v>
      </c>
      <c r="D40" s="925" t="s">
        <v>638</v>
      </c>
    </row>
    <row r="41" spans="2:4">
      <c r="B41" s="918" t="s">
        <v>719</v>
      </c>
      <c r="C41" s="919" t="s">
        <v>777</v>
      </c>
      <c r="D41" s="925" t="s">
        <v>639</v>
      </c>
    </row>
    <row r="42" spans="2:4">
      <c r="B42" s="918" t="s">
        <v>720</v>
      </c>
      <c r="C42" s="919" t="s">
        <v>793</v>
      </c>
      <c r="D42" s="925" t="s">
        <v>640</v>
      </c>
    </row>
    <row r="43" spans="2:4">
      <c r="B43" s="918" t="s">
        <v>721</v>
      </c>
      <c r="C43" s="919" t="s">
        <v>778</v>
      </c>
      <c r="D43" s="925" t="s">
        <v>641</v>
      </c>
    </row>
    <row r="44" spans="2:4">
      <c r="B44" s="918" t="s">
        <v>722</v>
      </c>
      <c r="C44" s="919" t="s">
        <v>779</v>
      </c>
      <c r="D44" s="925" t="s">
        <v>642</v>
      </c>
    </row>
    <row r="45" spans="2:4">
      <c r="B45" s="918" t="s">
        <v>723</v>
      </c>
      <c r="C45" s="919" t="s">
        <v>780</v>
      </c>
      <c r="D45" s="925" t="s">
        <v>643</v>
      </c>
    </row>
    <row r="46" spans="2:4">
      <c r="B46" s="918" t="s">
        <v>724</v>
      </c>
      <c r="C46" s="919" t="s">
        <v>781</v>
      </c>
      <c r="D46" s="925" t="s">
        <v>644</v>
      </c>
    </row>
    <row r="47" spans="2:4">
      <c r="B47" s="918" t="s">
        <v>725</v>
      </c>
      <c r="C47" s="919" t="s">
        <v>794</v>
      </c>
      <c r="D47" s="925" t="s">
        <v>645</v>
      </c>
    </row>
    <row r="48" spans="2:4">
      <c r="B48" s="918" t="s">
        <v>726</v>
      </c>
      <c r="C48" s="919" t="s">
        <v>795</v>
      </c>
      <c r="D48" s="925" t="s">
        <v>646</v>
      </c>
    </row>
    <row r="49" spans="2:4">
      <c r="B49" s="918" t="s">
        <v>727</v>
      </c>
      <c r="C49" s="919" t="s">
        <v>796</v>
      </c>
      <c r="D49" s="925" t="s">
        <v>647</v>
      </c>
    </row>
    <row r="50" spans="2:4">
      <c r="B50" s="918" t="s">
        <v>728</v>
      </c>
      <c r="C50" s="919" t="s">
        <v>783</v>
      </c>
      <c r="D50" s="925" t="s">
        <v>648</v>
      </c>
    </row>
    <row r="51" spans="2:4">
      <c r="B51" s="918" t="s">
        <v>729</v>
      </c>
      <c r="C51" s="919" t="s">
        <v>782</v>
      </c>
      <c r="D51" s="925" t="s">
        <v>649</v>
      </c>
    </row>
    <row r="52" spans="2:4">
      <c r="B52" s="918" t="s">
        <v>730</v>
      </c>
      <c r="C52" s="919" t="s">
        <v>784</v>
      </c>
      <c r="D52" s="925" t="s">
        <v>650</v>
      </c>
    </row>
    <row r="53" spans="2:4">
      <c r="B53" s="918" t="s">
        <v>731</v>
      </c>
      <c r="C53" s="919" t="s">
        <v>758</v>
      </c>
      <c r="D53" s="925" t="s">
        <v>651</v>
      </c>
    </row>
    <row r="54" spans="2:4">
      <c r="B54" s="918" t="s">
        <v>732</v>
      </c>
      <c r="C54" s="919" t="s">
        <v>752</v>
      </c>
      <c r="D54" s="925" t="s">
        <v>652</v>
      </c>
    </row>
    <row r="55" spans="2:4">
      <c r="B55" s="918" t="s">
        <v>733</v>
      </c>
      <c r="C55" s="919" t="s">
        <v>753</v>
      </c>
      <c r="D55" s="925" t="s">
        <v>653</v>
      </c>
    </row>
    <row r="56" spans="2:4">
      <c r="B56" s="918" t="s">
        <v>734</v>
      </c>
      <c r="C56" s="919" t="s">
        <v>754</v>
      </c>
      <c r="D56" s="925" t="s">
        <v>654</v>
      </c>
    </row>
    <row r="57" spans="2:4">
      <c r="B57" s="918" t="s">
        <v>735</v>
      </c>
      <c r="C57" s="919" t="s">
        <v>755</v>
      </c>
      <c r="D57" s="925" t="s">
        <v>655</v>
      </c>
    </row>
    <row r="58" spans="2:4">
      <c r="B58" s="918" t="s">
        <v>736</v>
      </c>
      <c r="C58" s="919" t="s">
        <v>756</v>
      </c>
      <c r="D58" s="925" t="s">
        <v>656</v>
      </c>
    </row>
    <row r="59" spans="2:4" ht="17" thickBot="1">
      <c r="B59" s="920" t="s">
        <v>737</v>
      </c>
      <c r="C59" s="921" t="s">
        <v>757</v>
      </c>
      <c r="D59" s="926" t="s">
        <v>657</v>
      </c>
    </row>
    <row r="60" spans="2:4" ht="17" thickTop="1"/>
  </sheetData>
  <mergeCells count="4">
    <mergeCell ref="A1:E1"/>
    <mergeCell ref="A2:E2"/>
    <mergeCell ref="A3:E3"/>
    <mergeCell ref="B5:D5"/>
  </mergeCells>
  <pageMargins left="0.4" right="0.4" top="0.3" bottom="1" header="0.3" footer="0.3"/>
  <pageSetup scale="99" fitToHeight="0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17" enableFormatConditionsCalculation="0">
    <pageSetUpPr fitToPage="1"/>
  </sheetPr>
  <dimension ref="B1:R703"/>
  <sheetViews>
    <sheetView defaultGridColor="0" colorId="22" workbookViewId="0">
      <selection activeCell="A6" sqref="A6"/>
    </sheetView>
  </sheetViews>
  <sheetFormatPr baseColWidth="10" defaultColWidth="9.625" defaultRowHeight="15" x14ac:dyDescent="0"/>
  <cols>
    <col min="1" max="1" width="0.75" style="434" customWidth="1"/>
    <col min="2" max="2" width="10.625" style="434" customWidth="1"/>
    <col min="3" max="3" width="6.875" style="434" bestFit="1" customWidth="1"/>
    <col min="4" max="4" width="6.875" style="434" customWidth="1"/>
    <col min="5" max="7" width="8" style="434" customWidth="1"/>
    <col min="8" max="8" width="7" style="434" customWidth="1"/>
    <col min="9" max="9" width="2.5" style="434" customWidth="1"/>
    <col min="10" max="12" width="6.75" style="434" customWidth="1"/>
    <col min="13" max="13" width="7.25" style="434" customWidth="1"/>
    <col min="14" max="14" width="0.75" style="434" customWidth="1"/>
    <col min="15" max="15" width="9.75" style="731" customWidth="1"/>
    <col min="16" max="17" width="6.875" style="434" customWidth="1"/>
    <col min="18" max="18" width="24.875" style="434" bestFit="1" customWidth="1"/>
    <col min="19" max="16384" width="9.625" style="434"/>
  </cols>
  <sheetData>
    <row r="1" spans="2:17" ht="12.75" customHeight="1">
      <c r="B1" s="1089" t="str">
        <f>'Title Page'!$B$30</f>
        <v>ASHRAE Standard 140-2014, Informative Annex B16, Section B16.5.2</v>
      </c>
      <c r="C1" s="1089"/>
      <c r="D1" s="1089"/>
      <c r="E1" s="1089"/>
      <c r="F1" s="1089"/>
      <c r="G1" s="1089"/>
      <c r="H1" s="1089"/>
      <c r="I1" s="1089"/>
      <c r="J1" s="1089"/>
      <c r="K1" s="1089"/>
      <c r="L1" s="1089"/>
      <c r="M1" s="1089"/>
      <c r="N1" s="1089"/>
      <c r="O1" s="1089"/>
    </row>
    <row r="2" spans="2:17" ht="12.75" customHeight="1">
      <c r="B2" s="1089" t="str">
        <f>'Title Page'!$B$32</f>
        <v>Example Results for Section 5.3 - HVAC Equipment Performance Tests CE300-CE545</v>
      </c>
      <c r="C2" s="1089"/>
      <c r="D2" s="1089"/>
      <c r="E2" s="1089"/>
      <c r="F2" s="1089"/>
      <c r="G2" s="1089"/>
      <c r="H2" s="1089"/>
      <c r="I2" s="1089"/>
      <c r="J2" s="1089"/>
      <c r="K2" s="1089"/>
      <c r="L2" s="1089"/>
      <c r="M2" s="1089"/>
      <c r="N2" s="1089"/>
      <c r="O2" s="1089"/>
    </row>
    <row r="3" spans="2:17" ht="12.75" customHeight="1">
      <c r="B3" s="1089" t="str">
        <f>'Title Page'!$B$34</f>
        <v/>
      </c>
      <c r="C3" s="1089"/>
      <c r="D3" s="1089"/>
      <c r="E3" s="1089"/>
      <c r="F3" s="1089"/>
      <c r="G3" s="1089"/>
      <c r="H3" s="1089"/>
      <c r="I3" s="1089"/>
      <c r="J3" s="1089"/>
      <c r="K3" s="1089"/>
      <c r="L3" s="1089"/>
      <c r="M3" s="1089"/>
      <c r="N3" s="1089"/>
      <c r="O3" s="1089"/>
      <c r="P3" s="732"/>
      <c r="Q3" s="732"/>
    </row>
    <row r="4" spans="2:17" ht="16.5" customHeight="1">
      <c r="C4" s="813" t="str">
        <f>"Note:  The statistics in the tables below are based on the Standard 140 informative example results."</f>
        <v>Note:  The statistics in the tables below are based on the Standard 140 informative example results.</v>
      </c>
      <c r="D4" s="732"/>
      <c r="E4" s="732"/>
      <c r="F4" s="732"/>
      <c r="G4" s="732"/>
      <c r="H4" s="732"/>
      <c r="I4" s="732"/>
      <c r="J4" s="732"/>
      <c r="K4" s="732"/>
      <c r="L4" s="732"/>
      <c r="M4" s="732"/>
      <c r="N4" s="732"/>
      <c r="O4" s="733"/>
      <c r="P4" s="732"/>
      <c r="Q4" s="732"/>
    </row>
    <row r="5" spans="2:17" ht="10.5" customHeight="1">
      <c r="C5" s="813" t="s">
        <v>600</v>
      </c>
      <c r="D5" s="732"/>
      <c r="E5" s="732"/>
      <c r="F5" s="732"/>
      <c r="G5" s="732"/>
      <c r="H5" s="732"/>
      <c r="I5" s="732"/>
      <c r="J5" s="732"/>
      <c r="K5" s="732"/>
      <c r="L5" s="732"/>
      <c r="M5" s="732"/>
      <c r="N5" s="732"/>
      <c r="O5" s="733"/>
      <c r="P5" s="732"/>
      <c r="Q5" s="732"/>
    </row>
    <row r="6" spans="2:17" ht="8.25" customHeight="1"/>
    <row r="7" spans="2:17" ht="15" customHeight="1" thickBot="1">
      <c r="B7" s="734" t="s">
        <v>881</v>
      </c>
      <c r="C7" s="735"/>
      <c r="D7" s="735"/>
      <c r="E7" s="735"/>
      <c r="F7" s="735"/>
      <c r="G7" s="735"/>
      <c r="H7" s="735"/>
      <c r="I7" s="735"/>
      <c r="J7" s="735"/>
      <c r="K7" s="735"/>
      <c r="L7" s="735"/>
      <c r="M7" s="735"/>
      <c r="N7" s="735"/>
      <c r="O7" s="736"/>
      <c r="P7" s="732"/>
      <c r="Q7" s="732"/>
    </row>
    <row r="8" spans="2:17" ht="12" customHeight="1" thickTop="1">
      <c r="B8" s="737" t="s">
        <v>12</v>
      </c>
      <c r="C8" s="738"/>
      <c r="D8" s="738"/>
      <c r="E8" s="738"/>
      <c r="F8" s="738"/>
      <c r="G8" s="738"/>
      <c r="H8" s="738"/>
      <c r="I8" s="739"/>
      <c r="J8" s="1093" t="s">
        <v>23</v>
      </c>
      <c r="K8" s="1094"/>
      <c r="L8" s="1094"/>
      <c r="M8" s="1095"/>
      <c r="N8" s="740"/>
      <c r="O8" s="741"/>
    </row>
    <row r="9" spans="2:17" ht="12" customHeight="1">
      <c r="B9" s="742"/>
      <c r="C9" s="736" t="s">
        <v>237</v>
      </c>
      <c r="D9" s="736" t="s">
        <v>426</v>
      </c>
      <c r="E9" s="736" t="s">
        <v>250</v>
      </c>
      <c r="F9" s="743" t="s">
        <v>357</v>
      </c>
      <c r="G9" s="744" t="s">
        <v>372</v>
      </c>
      <c r="H9" s="745" t="s">
        <v>384</v>
      </c>
      <c r="I9" s="746"/>
      <c r="J9" s="735"/>
      <c r="K9" s="735"/>
      <c r="L9" s="735"/>
      <c r="M9" s="747" t="s">
        <v>24</v>
      </c>
      <c r="N9" s="740"/>
      <c r="O9" s="748" t="str">
        <f>YourData!$J$4</f>
        <v>Tested Prg</v>
      </c>
    </row>
    <row r="10" spans="2:17" ht="12" customHeight="1">
      <c r="B10" s="749" t="s">
        <v>803</v>
      </c>
      <c r="C10" s="750" t="s">
        <v>25</v>
      </c>
      <c r="D10" s="750" t="s">
        <v>13</v>
      </c>
      <c r="E10" s="750" t="s">
        <v>13</v>
      </c>
      <c r="F10" s="751" t="s">
        <v>355</v>
      </c>
      <c r="G10" s="751" t="s">
        <v>365</v>
      </c>
      <c r="H10" s="751" t="s">
        <v>385</v>
      </c>
      <c r="I10" s="752"/>
      <c r="J10" s="750" t="s">
        <v>26</v>
      </c>
      <c r="K10" s="750" t="s">
        <v>27</v>
      </c>
      <c r="L10" s="750" t="s">
        <v>603</v>
      </c>
      <c r="M10" s="753" t="s">
        <v>604</v>
      </c>
      <c r="N10" s="754"/>
      <c r="O10" s="755" t="str">
        <f>YourData!$J$8</f>
        <v>Org</v>
      </c>
    </row>
    <row r="11" spans="2:17" ht="12" customHeight="1">
      <c r="B11" s="756" t="s">
        <v>445</v>
      </c>
      <c r="C11" s="757">
        <f>A!B140</f>
        <v>35633.777252734755</v>
      </c>
      <c r="D11" s="757">
        <f>A!C140</f>
        <v>34750</v>
      </c>
      <c r="E11" s="757">
        <f>A!D140</f>
        <v>34755</v>
      </c>
      <c r="F11" s="757">
        <f>A!E140</f>
        <v>34745.637542485638</v>
      </c>
      <c r="G11" s="757">
        <f>A!F140</f>
        <v>34976.411000001252</v>
      </c>
      <c r="H11" s="757">
        <f>A!G140</f>
        <v>35070</v>
      </c>
      <c r="I11" s="758"/>
      <c r="J11" s="757">
        <f t="shared" ref="J11:J31" si="0">MINA(C11:I11)</f>
        <v>34745.637542485638</v>
      </c>
      <c r="K11" s="757">
        <f t="shared" ref="K11:K31" si="1">MAXA(C11:I11)</f>
        <v>35633.777252734755</v>
      </c>
      <c r="L11" s="757">
        <f>AVERAGE(C11:I11)</f>
        <v>34988.47096587027</v>
      </c>
      <c r="M11" s="759">
        <f>ABS((K11-J11)/AVERAGE(C11:I11))</f>
        <v>2.5383781735288144E-2</v>
      </c>
      <c r="N11" s="760"/>
      <c r="O11" s="803">
        <f>A!H140</f>
        <v>34997.782850431497</v>
      </c>
    </row>
    <row r="12" spans="2:17" ht="12" customHeight="1">
      <c r="B12" s="761" t="s">
        <v>446</v>
      </c>
      <c r="C12" s="757">
        <f>A!B141</f>
        <v>39973.379846119082</v>
      </c>
      <c r="D12" s="757">
        <f>A!C141</f>
        <v>39379</v>
      </c>
      <c r="E12" s="757">
        <f>A!D141</f>
        <v>39384</v>
      </c>
      <c r="F12" s="757">
        <f>A!E141</f>
        <v>39290.36408912098</v>
      </c>
      <c r="G12" s="757">
        <f>A!F141</f>
        <v>39519.569000001269</v>
      </c>
      <c r="H12" s="757">
        <f>A!G141</f>
        <v>39608</v>
      </c>
      <c r="I12" s="758"/>
      <c r="J12" s="757">
        <f t="shared" si="0"/>
        <v>39290.36408912098</v>
      </c>
      <c r="K12" s="757">
        <f t="shared" si="1"/>
        <v>39973.379846119082</v>
      </c>
      <c r="L12" s="757">
        <f t="shared" ref="L12:L31" si="2">AVERAGE(C12:I12)</f>
        <v>39525.718822540228</v>
      </c>
      <c r="M12" s="759">
        <f t="shared" ref="M12:M31" si="3">ABS((K12-J12)/AVERAGE(C12:I12))</f>
        <v>1.7280286794141751E-2</v>
      </c>
      <c r="N12" s="760"/>
      <c r="O12" s="803">
        <f>A!H141</f>
        <v>39393.138871772615</v>
      </c>
    </row>
    <row r="13" spans="2:17" ht="12" customHeight="1">
      <c r="B13" s="761" t="s">
        <v>447</v>
      </c>
      <c r="C13" s="757">
        <f>A!B142</f>
        <v>40059.657032557334</v>
      </c>
      <c r="D13" s="757">
        <f>A!C142</f>
        <v>38745</v>
      </c>
      <c r="E13" s="757">
        <f>A!D142</f>
        <v>38792</v>
      </c>
      <c r="F13" s="757">
        <f>A!E142</f>
        <v>39079.100197486965</v>
      </c>
      <c r="G13" s="757">
        <f>A!F142</f>
        <v>39400.815000001385</v>
      </c>
      <c r="H13" s="757">
        <f>A!G142</f>
        <v>39457</v>
      </c>
      <c r="I13" s="758"/>
      <c r="J13" s="757">
        <f t="shared" si="0"/>
        <v>38745</v>
      </c>
      <c r="K13" s="757">
        <f t="shared" si="1"/>
        <v>40059.657032557334</v>
      </c>
      <c r="L13" s="757">
        <f t="shared" si="2"/>
        <v>39255.595371674281</v>
      </c>
      <c r="M13" s="759">
        <f t="shared" si="3"/>
        <v>3.348967249407591E-2</v>
      </c>
      <c r="N13" s="760"/>
      <c r="O13" s="803">
        <f>A!H142</f>
        <v>39325.153538822175</v>
      </c>
    </row>
    <row r="14" spans="2:17" ht="12" customHeight="1">
      <c r="B14" s="761" t="s">
        <v>448</v>
      </c>
      <c r="C14" s="757">
        <f>A!B143</f>
        <v>40963.300377974272</v>
      </c>
      <c r="D14" s="757">
        <f>A!C143</f>
        <v>39708</v>
      </c>
      <c r="E14" s="757">
        <f>A!D143</f>
        <v>39438</v>
      </c>
      <c r="F14" s="757">
        <f>A!E143</f>
        <v>40143.373589549512</v>
      </c>
      <c r="G14" s="757">
        <f>A!F143</f>
        <v>40535.137000001225</v>
      </c>
      <c r="H14" s="757">
        <f>A!G143</f>
        <v>40330</v>
      </c>
      <c r="I14" s="758"/>
      <c r="J14" s="757">
        <f t="shared" si="0"/>
        <v>39438</v>
      </c>
      <c r="K14" s="757">
        <f t="shared" si="1"/>
        <v>40963.300377974272</v>
      </c>
      <c r="L14" s="757">
        <f t="shared" si="2"/>
        <v>40186.301827920834</v>
      </c>
      <c r="M14" s="759">
        <f t="shared" si="3"/>
        <v>3.7955728907468581E-2</v>
      </c>
      <c r="N14" s="760"/>
      <c r="O14" s="803">
        <f>A!H143</f>
        <v>38614.298550136482</v>
      </c>
    </row>
    <row r="15" spans="2:17" ht="12" customHeight="1">
      <c r="B15" s="761" t="s">
        <v>449</v>
      </c>
      <c r="C15" s="757">
        <f>A!B144</f>
        <v>40619.295122139025</v>
      </c>
      <c r="D15" s="757">
        <f>A!C144</f>
        <v>39358</v>
      </c>
      <c r="E15" s="757">
        <f>A!D144</f>
        <v>39265</v>
      </c>
      <c r="F15" s="757">
        <f>A!E144</f>
        <v>39783.018546382402</v>
      </c>
      <c r="G15" s="757">
        <f>A!F144</f>
        <v>40065.261000001236</v>
      </c>
      <c r="H15" s="757">
        <f>A!G144</f>
        <v>39947</v>
      </c>
      <c r="I15" s="758"/>
      <c r="J15" s="757">
        <f>MINA(C15:I15)</f>
        <v>39265</v>
      </c>
      <c r="K15" s="757">
        <f>MAXA(C15:I15)</f>
        <v>40619.295122139025</v>
      </c>
      <c r="L15" s="757">
        <f t="shared" si="2"/>
        <v>39839.595778087103</v>
      </c>
      <c r="M15" s="759">
        <f t="shared" si="3"/>
        <v>3.3993696363855311E-2</v>
      </c>
      <c r="N15" s="760"/>
      <c r="O15" s="803">
        <f>A!H144</f>
        <v>38773.44927413718</v>
      </c>
    </row>
    <row r="16" spans="2:17" ht="12" customHeight="1">
      <c r="B16" s="761" t="s">
        <v>450</v>
      </c>
      <c r="C16" s="757">
        <f>A!B145</f>
        <v>32236.979468446429</v>
      </c>
      <c r="D16" s="757">
        <f>A!C145</f>
        <v>30547</v>
      </c>
      <c r="E16" s="757">
        <f>A!D145</f>
        <v>30548</v>
      </c>
      <c r="F16" s="757">
        <f>A!E145</f>
        <v>31145.113646751332</v>
      </c>
      <c r="G16" s="757">
        <f>A!F145</f>
        <v>31586.592000001216</v>
      </c>
      <c r="H16" s="757">
        <f>A!G145</f>
        <v>31742</v>
      </c>
      <c r="I16" s="758"/>
      <c r="J16" s="757">
        <f t="shared" si="0"/>
        <v>30547</v>
      </c>
      <c r="K16" s="757">
        <f t="shared" si="1"/>
        <v>32236.979468446429</v>
      </c>
      <c r="L16" s="757">
        <f t="shared" si="2"/>
        <v>31300.947519199832</v>
      </c>
      <c r="M16" s="759">
        <f t="shared" si="3"/>
        <v>5.3991319828570826E-2</v>
      </c>
      <c r="N16" s="760"/>
      <c r="O16" s="803">
        <f>A!H145</f>
        <v>31355.340879914918</v>
      </c>
    </row>
    <row r="17" spans="2:17" ht="12" customHeight="1">
      <c r="B17" s="761" t="s">
        <v>451</v>
      </c>
      <c r="C17" s="757">
        <f>A!B146</f>
        <v>55298.791720929417</v>
      </c>
      <c r="D17" s="757">
        <f>A!C146</f>
        <v>54064</v>
      </c>
      <c r="E17" s="757">
        <f>A!D146</f>
        <v>54016</v>
      </c>
      <c r="F17" s="757">
        <f>A!E146</f>
        <v>54704.710962209792</v>
      </c>
      <c r="G17" s="757">
        <f>A!F146</f>
        <v>54843.258000001253</v>
      </c>
      <c r="H17" s="757">
        <f>A!G146</f>
        <v>55068</v>
      </c>
      <c r="I17" s="758"/>
      <c r="J17" s="757">
        <f t="shared" si="0"/>
        <v>54016</v>
      </c>
      <c r="K17" s="757">
        <f t="shared" si="1"/>
        <v>55298.791720929417</v>
      </c>
      <c r="L17" s="757">
        <f t="shared" si="2"/>
        <v>54665.793447190081</v>
      </c>
      <c r="M17" s="759">
        <f t="shared" si="3"/>
        <v>2.3466077048139054E-2</v>
      </c>
      <c r="N17" s="760"/>
      <c r="O17" s="803">
        <f>A!H146</f>
        <v>54912.288316025653</v>
      </c>
    </row>
    <row r="18" spans="2:17" ht="12" customHeight="1">
      <c r="B18" s="761" t="s">
        <v>462</v>
      </c>
      <c r="C18" s="757">
        <f>A!B147</f>
        <v>32045.153568170928</v>
      </c>
      <c r="D18" s="757">
        <f>A!C147</f>
        <v>30846</v>
      </c>
      <c r="E18" s="757">
        <f>A!D147</f>
        <v>30876</v>
      </c>
      <c r="F18" s="757">
        <f>A!E147</f>
        <v>31012.680975386647</v>
      </c>
      <c r="G18" s="757"/>
      <c r="H18" s="757">
        <f>A!G147</f>
        <v>31413</v>
      </c>
      <c r="I18" s="758"/>
      <c r="J18" s="757">
        <f t="shared" si="0"/>
        <v>30846</v>
      </c>
      <c r="K18" s="757">
        <f t="shared" si="1"/>
        <v>32045.153568170928</v>
      </c>
      <c r="L18" s="757">
        <f t="shared" si="2"/>
        <v>31238.566908711517</v>
      </c>
      <c r="M18" s="759">
        <f t="shared" si="3"/>
        <v>3.83869583926566E-2</v>
      </c>
      <c r="N18" s="760"/>
      <c r="O18" s="803">
        <f>A!H147</f>
        <v>30732.144793916759</v>
      </c>
    </row>
    <row r="19" spans="2:17" ht="12" customHeight="1">
      <c r="B19" s="761" t="s">
        <v>463</v>
      </c>
      <c r="C19" s="757">
        <f>A!B148</f>
        <v>32078.431863626436</v>
      </c>
      <c r="D19" s="757">
        <f>A!C148</f>
        <v>31668</v>
      </c>
      <c r="E19" s="757">
        <f>A!D148</f>
        <v>31699</v>
      </c>
      <c r="F19" s="757"/>
      <c r="G19" s="757"/>
      <c r="H19" s="757">
        <f>A!G148</f>
        <v>31503</v>
      </c>
      <c r="I19" s="758"/>
      <c r="J19" s="757">
        <f t="shared" si="0"/>
        <v>31503</v>
      </c>
      <c r="K19" s="757">
        <f t="shared" si="1"/>
        <v>32078.431863626436</v>
      </c>
      <c r="L19" s="757">
        <f t="shared" si="2"/>
        <v>31737.107965906609</v>
      </c>
      <c r="M19" s="759">
        <f t="shared" si="3"/>
        <v>1.8131200367865599E-2</v>
      </c>
      <c r="N19" s="760"/>
      <c r="O19" s="803">
        <f>A!H148</f>
        <v>34997.782850431497</v>
      </c>
    </row>
    <row r="20" spans="2:17" ht="12" customHeight="1">
      <c r="B20" s="761" t="s">
        <v>464</v>
      </c>
      <c r="C20" s="757">
        <f>A!B149</f>
        <v>33387.007607424253</v>
      </c>
      <c r="D20" s="757">
        <f>A!C149</f>
        <v>32530</v>
      </c>
      <c r="E20" s="757">
        <f>A!D149</f>
        <v>32910</v>
      </c>
      <c r="F20" s="757">
        <f>A!E149</f>
        <v>32735.504626556416</v>
      </c>
      <c r="G20" s="757"/>
      <c r="H20" s="757">
        <f>A!G149</f>
        <v>33208</v>
      </c>
      <c r="I20" s="758"/>
      <c r="J20" s="757">
        <f t="shared" si="0"/>
        <v>32530</v>
      </c>
      <c r="K20" s="757">
        <f t="shared" si="1"/>
        <v>33387.007607424253</v>
      </c>
      <c r="L20" s="757">
        <f t="shared" si="2"/>
        <v>32954.102446796132</v>
      </c>
      <c r="M20" s="759">
        <f t="shared" si="3"/>
        <v>2.600609768716591E-2</v>
      </c>
      <c r="N20" s="760"/>
      <c r="O20" s="803">
        <f>A!H149</f>
        <v>34997.782850431497</v>
      </c>
    </row>
    <row r="21" spans="2:17" ht="12" customHeight="1">
      <c r="B21" s="761" t="s">
        <v>465</v>
      </c>
      <c r="C21" s="757">
        <f>A!B150</f>
        <v>32538.031318731744</v>
      </c>
      <c r="D21" s="757">
        <f>A!C150</f>
        <v>31932</v>
      </c>
      <c r="E21" s="757">
        <f>A!D150</f>
        <v>31811</v>
      </c>
      <c r="F21" s="757">
        <f>A!E150</f>
        <v>31772.39698072281</v>
      </c>
      <c r="G21" s="757"/>
      <c r="H21" s="757">
        <f>A!G150</f>
        <v>31818</v>
      </c>
      <c r="I21" s="758"/>
      <c r="J21" s="757">
        <f t="shared" si="0"/>
        <v>31772.39698072281</v>
      </c>
      <c r="K21" s="757">
        <f t="shared" si="1"/>
        <v>32538.031318731744</v>
      </c>
      <c r="L21" s="757">
        <f t="shared" si="2"/>
        <v>31974.285659890913</v>
      </c>
      <c r="M21" s="759">
        <f t="shared" si="3"/>
        <v>2.3945314874363539E-2</v>
      </c>
      <c r="N21" s="760"/>
      <c r="O21" s="803">
        <f>A!H150</f>
        <v>32069.005609284963</v>
      </c>
    </row>
    <row r="22" spans="2:17" ht="12" customHeight="1">
      <c r="B22" s="761" t="s">
        <v>466</v>
      </c>
      <c r="C22" s="757">
        <f>A!B151</f>
        <v>33691.321017245209</v>
      </c>
      <c r="D22" s="757">
        <f>A!C151</f>
        <v>33032</v>
      </c>
      <c r="E22" s="757">
        <f>A!D151</f>
        <v>32973</v>
      </c>
      <c r="F22" s="757">
        <f>A!E151</f>
        <v>33031.645273495218</v>
      </c>
      <c r="G22" s="757"/>
      <c r="H22" s="757">
        <f>A!G151</f>
        <v>33248</v>
      </c>
      <c r="I22" s="758"/>
      <c r="J22" s="757">
        <f t="shared" si="0"/>
        <v>32973</v>
      </c>
      <c r="K22" s="757">
        <f t="shared" si="1"/>
        <v>33691.321017245209</v>
      </c>
      <c r="L22" s="757">
        <f t="shared" si="2"/>
        <v>33195.19325814808</v>
      </c>
      <c r="M22" s="759">
        <f t="shared" si="3"/>
        <v>2.1639308187154184E-2</v>
      </c>
      <c r="N22" s="760"/>
      <c r="O22" s="803">
        <f>A!H151</f>
        <v>33232.179162841763</v>
      </c>
    </row>
    <row r="23" spans="2:17" ht="12" customHeight="1">
      <c r="B23" s="761" t="s">
        <v>473</v>
      </c>
      <c r="C23" s="757">
        <f>A!B152</f>
        <v>22337.887016316719</v>
      </c>
      <c r="D23" s="757">
        <f>A!C152</f>
        <v>22817</v>
      </c>
      <c r="E23" s="757">
        <f>A!D152</f>
        <v>22822</v>
      </c>
      <c r="F23" s="757">
        <f>A!E152</f>
        <v>23034.608109790275</v>
      </c>
      <c r="G23" s="757">
        <f>A!F152</f>
        <v>22322.953000000023</v>
      </c>
      <c r="H23" s="757">
        <f>A!G152</f>
        <v>23138</v>
      </c>
      <c r="I23" s="758"/>
      <c r="J23" s="757">
        <f t="shared" si="0"/>
        <v>22322.953000000023</v>
      </c>
      <c r="K23" s="757">
        <f t="shared" si="1"/>
        <v>23138</v>
      </c>
      <c r="L23" s="757">
        <f t="shared" si="2"/>
        <v>22745.408021017836</v>
      </c>
      <c r="M23" s="759">
        <f t="shared" si="3"/>
        <v>3.583347457415733E-2</v>
      </c>
      <c r="N23" s="760"/>
      <c r="O23" s="803">
        <f>A!H152</f>
        <v>23053.414210332543</v>
      </c>
    </row>
    <row r="24" spans="2:17" ht="12" customHeight="1">
      <c r="B24" s="761" t="s">
        <v>475</v>
      </c>
      <c r="C24" s="757">
        <f>A!B153</f>
        <v>17390.851076390049</v>
      </c>
      <c r="D24" s="757">
        <f>A!C153</f>
        <v>17872</v>
      </c>
      <c r="E24" s="757">
        <f>A!D153</f>
        <v>17870</v>
      </c>
      <c r="F24" s="757">
        <f>A!E153</f>
        <v>17996.111156143779</v>
      </c>
      <c r="G24" s="757">
        <f>A!F153</f>
        <v>17434.537000000029</v>
      </c>
      <c r="H24" s="757">
        <f>A!G153</f>
        <v>18051</v>
      </c>
      <c r="I24" s="758"/>
      <c r="J24" s="757">
        <f t="shared" si="0"/>
        <v>17390.851076390049</v>
      </c>
      <c r="K24" s="757">
        <f t="shared" si="1"/>
        <v>18051</v>
      </c>
      <c r="L24" s="757">
        <f t="shared" si="2"/>
        <v>17769.08320542231</v>
      </c>
      <c r="M24" s="759">
        <f t="shared" si="3"/>
        <v>3.7151546648647817E-2</v>
      </c>
      <c r="N24" s="760"/>
      <c r="O24" s="803">
        <f>A!H153</f>
        <v>18030.777835579152</v>
      </c>
    </row>
    <row r="25" spans="2:17" ht="12" customHeight="1">
      <c r="B25" s="761" t="s">
        <v>477</v>
      </c>
      <c r="C25" s="757">
        <f>A!B154</f>
        <v>34608.775362869957</v>
      </c>
      <c r="D25" s="757">
        <f>A!C154</f>
        <v>35971</v>
      </c>
      <c r="E25" s="757">
        <f>A!D154</f>
        <v>35970</v>
      </c>
      <c r="F25" s="757">
        <f>A!E154</f>
        <v>35732.483805592987</v>
      </c>
      <c r="G25" s="757">
        <f>A!F154</f>
        <v>34848.63700000001</v>
      </c>
      <c r="H25" s="757">
        <f>A!G154</f>
        <v>35845</v>
      </c>
      <c r="I25" s="758"/>
      <c r="J25" s="757">
        <f t="shared" si="0"/>
        <v>34608.775362869957</v>
      </c>
      <c r="K25" s="757">
        <f t="shared" si="1"/>
        <v>35971</v>
      </c>
      <c r="L25" s="757">
        <f t="shared" si="2"/>
        <v>35495.982694743827</v>
      </c>
      <c r="M25" s="759">
        <f t="shared" si="3"/>
        <v>3.837686785135147E-2</v>
      </c>
      <c r="N25" s="760"/>
      <c r="O25" s="803">
        <f>A!H154</f>
        <v>35791.072551083089</v>
      </c>
    </row>
    <row r="26" spans="2:17" ht="12" customHeight="1">
      <c r="B26" s="761" t="s">
        <v>478</v>
      </c>
      <c r="C26" s="757">
        <f>A!B155</f>
        <v>24986.581989315273</v>
      </c>
      <c r="D26" s="757">
        <f>A!C155</f>
        <v>25389</v>
      </c>
      <c r="E26" s="757">
        <f>A!D155</f>
        <v>25390</v>
      </c>
      <c r="F26" s="757">
        <f>A!E155</f>
        <v>25017.177618583835</v>
      </c>
      <c r="G26" s="757">
        <f>A!F155</f>
        <v>25131.070000000262</v>
      </c>
      <c r="H26" s="757">
        <f>A!G155</f>
        <v>25781</v>
      </c>
      <c r="I26" s="758"/>
      <c r="J26" s="757">
        <f t="shared" si="0"/>
        <v>24986.581989315273</v>
      </c>
      <c r="K26" s="757">
        <f t="shared" si="1"/>
        <v>25781</v>
      </c>
      <c r="L26" s="757">
        <f t="shared" si="2"/>
        <v>25282.471601316563</v>
      </c>
      <c r="M26" s="759">
        <f t="shared" si="3"/>
        <v>3.1421691012335932E-2</v>
      </c>
      <c r="N26" s="760"/>
      <c r="O26" s="803">
        <f>A!H155</f>
        <v>25788.215194031163</v>
      </c>
    </row>
    <row r="27" spans="2:17" ht="12" customHeight="1">
      <c r="B27" s="761" t="s">
        <v>479</v>
      </c>
      <c r="C27" s="757">
        <f>A!B156</f>
        <v>23544.160692124755</v>
      </c>
      <c r="D27" s="757">
        <f>A!C156</f>
        <v>24293</v>
      </c>
      <c r="E27" s="757">
        <f>A!D156</f>
        <v>24307</v>
      </c>
      <c r="F27" s="757">
        <f>A!E156</f>
        <v>24077.724718093501</v>
      </c>
      <c r="G27" s="757">
        <f>A!F156</f>
        <v>23619.743999999955</v>
      </c>
      <c r="H27" s="757">
        <f>A!G156</f>
        <v>24360</v>
      </c>
      <c r="I27" s="758"/>
      <c r="J27" s="757">
        <f t="shared" si="0"/>
        <v>23544.160692124755</v>
      </c>
      <c r="K27" s="757">
        <f t="shared" si="1"/>
        <v>24360</v>
      </c>
      <c r="L27" s="757">
        <f t="shared" si="2"/>
        <v>24033.604901703035</v>
      </c>
      <c r="M27" s="759">
        <f t="shared" si="3"/>
        <v>3.3945773478927181E-2</v>
      </c>
      <c r="N27" s="760"/>
      <c r="O27" s="803">
        <f>A!H156</f>
        <v>24362.730551355835</v>
      </c>
    </row>
    <row r="28" spans="2:17" ht="12" customHeight="1">
      <c r="B28" s="761" t="s">
        <v>480</v>
      </c>
      <c r="C28" s="757">
        <f>A!B157</f>
        <v>20320.873963030244</v>
      </c>
      <c r="D28" s="757">
        <f>A!C157</f>
        <v>20408</v>
      </c>
      <c r="E28" s="757">
        <f>A!D157</f>
        <v>20421</v>
      </c>
      <c r="F28" s="757">
        <f>A!E157</f>
        <v>20701.560304430714</v>
      </c>
      <c r="G28" s="757">
        <f>A!F157</f>
        <v>20241.712999999996</v>
      </c>
      <c r="H28" s="757">
        <f>A!G157</f>
        <v>21323</v>
      </c>
      <c r="I28" s="758"/>
      <c r="J28" s="757">
        <f t="shared" si="0"/>
        <v>20241.712999999996</v>
      </c>
      <c r="K28" s="757">
        <f t="shared" si="1"/>
        <v>21323</v>
      </c>
      <c r="L28" s="757">
        <f t="shared" si="2"/>
        <v>20569.357877910155</v>
      </c>
      <c r="M28" s="759">
        <f t="shared" si="3"/>
        <v>5.2567853912504466E-2</v>
      </c>
      <c r="N28" s="760"/>
      <c r="O28" s="803">
        <f>A!H157</f>
        <v>20760.960949552937</v>
      </c>
    </row>
    <row r="29" spans="2:17" ht="12" customHeight="1">
      <c r="B29" s="761" t="s">
        <v>481</v>
      </c>
      <c r="C29" s="757">
        <f>A!B158</f>
        <v>17281.271045603677</v>
      </c>
      <c r="D29" s="757">
        <f>A!C158</f>
        <v>17540</v>
      </c>
      <c r="E29" s="757">
        <f>A!D158</f>
        <v>17537</v>
      </c>
      <c r="F29" s="757">
        <f>A!E158</f>
        <v>17741.943188338209</v>
      </c>
      <c r="G29" s="757">
        <f>A!F158</f>
        <v>17442.46800000007</v>
      </c>
      <c r="H29" s="757">
        <f>A!G158</f>
        <v>17875</v>
      </c>
      <c r="I29" s="758"/>
      <c r="J29" s="757">
        <f t="shared" si="0"/>
        <v>17281.271045603677</v>
      </c>
      <c r="K29" s="757">
        <f t="shared" si="1"/>
        <v>17875</v>
      </c>
      <c r="L29" s="757">
        <f t="shared" si="2"/>
        <v>17569.61370565699</v>
      </c>
      <c r="M29" s="759">
        <f t="shared" si="3"/>
        <v>3.3792942994822765E-2</v>
      </c>
      <c r="N29" s="760"/>
      <c r="O29" s="803">
        <f>A!H158</f>
        <v>18434.560122231742</v>
      </c>
    </row>
    <row r="30" spans="2:17" ht="12" customHeight="1">
      <c r="B30" s="761" t="s">
        <v>482</v>
      </c>
      <c r="C30" s="757">
        <f>A!B159</f>
        <v>19430.378480857089</v>
      </c>
      <c r="D30" s="757">
        <f>A!C159</f>
        <v>19878</v>
      </c>
      <c r="E30" s="757">
        <f>A!D159</f>
        <v>19874</v>
      </c>
      <c r="F30" s="757">
        <f>A!E159</f>
        <v>19061.112503659155</v>
      </c>
      <c r="G30" s="757">
        <f>A!F159</f>
        <v>19536.572000000106</v>
      </c>
      <c r="H30" s="757">
        <f>A!G159</f>
        <v>20164</v>
      </c>
      <c r="I30" s="758"/>
      <c r="J30" s="757">
        <f t="shared" si="0"/>
        <v>19061.112503659155</v>
      </c>
      <c r="K30" s="757">
        <f t="shared" si="1"/>
        <v>20164</v>
      </c>
      <c r="L30" s="757">
        <f t="shared" si="2"/>
        <v>19657.343830752725</v>
      </c>
      <c r="M30" s="759">
        <f t="shared" si="3"/>
        <v>5.6105621687068653E-2</v>
      </c>
      <c r="N30" s="760"/>
      <c r="O30" s="803">
        <f>A!H159</f>
        <v>20230.768784891832</v>
      </c>
    </row>
    <row r="31" spans="2:17" ht="12" customHeight="1" thickBot="1">
      <c r="B31" s="762" t="s">
        <v>483</v>
      </c>
      <c r="C31" s="763">
        <f>A!B160</f>
        <v>15687.079578945253</v>
      </c>
      <c r="D31" s="764">
        <f>A!C160</f>
        <v>15802</v>
      </c>
      <c r="E31" s="764">
        <f>A!D160</f>
        <v>15791</v>
      </c>
      <c r="F31" s="764">
        <f>A!E160</f>
        <v>16635.725867238158</v>
      </c>
      <c r="G31" s="764">
        <f>A!F160</f>
        <v>15791.080999999982</v>
      </c>
      <c r="H31" s="764">
        <f>A!G160</f>
        <v>16339</v>
      </c>
      <c r="I31" s="765"/>
      <c r="J31" s="764">
        <f t="shared" si="0"/>
        <v>15687.079578945253</v>
      </c>
      <c r="K31" s="764">
        <f t="shared" si="1"/>
        <v>16635.725867238158</v>
      </c>
      <c r="L31" s="764">
        <f t="shared" si="2"/>
        <v>16007.647741030565</v>
      </c>
      <c r="M31" s="766">
        <f t="shared" si="3"/>
        <v>5.9262066709610831E-2</v>
      </c>
      <c r="N31" s="760"/>
      <c r="O31" s="804">
        <f>A!H160</f>
        <v>17012.08780708546</v>
      </c>
    </row>
    <row r="32" spans="2:17" ht="12" customHeight="1" thickTop="1">
      <c r="B32" s="737" t="s">
        <v>14</v>
      </c>
      <c r="C32" s="767"/>
      <c r="D32" s="768"/>
      <c r="E32" s="767"/>
      <c r="F32" s="768"/>
      <c r="G32" s="768"/>
      <c r="H32" s="768"/>
      <c r="I32" s="738"/>
      <c r="J32" s="1093" t="s">
        <v>23</v>
      </c>
      <c r="K32" s="1094"/>
      <c r="L32" s="1094"/>
      <c r="M32" s="1095"/>
      <c r="N32" s="760"/>
      <c r="O32" s="769"/>
      <c r="P32" s="770"/>
      <c r="Q32" s="770"/>
    </row>
    <row r="33" spans="2:17" ht="12" customHeight="1">
      <c r="B33" s="742"/>
      <c r="C33" s="736" t="s">
        <v>237</v>
      </c>
      <c r="D33" s="736" t="s">
        <v>426</v>
      </c>
      <c r="E33" s="736" t="s">
        <v>250</v>
      </c>
      <c r="F33" s="743" t="s">
        <v>357</v>
      </c>
      <c r="G33" s="744" t="s">
        <v>372</v>
      </c>
      <c r="H33" s="745" t="s">
        <v>384</v>
      </c>
      <c r="I33" s="744"/>
      <c r="J33" s="771"/>
      <c r="K33" s="735"/>
      <c r="L33" s="735"/>
      <c r="M33" s="747" t="s">
        <v>24</v>
      </c>
      <c r="N33" s="760"/>
      <c r="O33" s="748" t="str">
        <f>YourData!$J$4</f>
        <v>Tested Prg</v>
      </c>
      <c r="P33" s="770"/>
      <c r="Q33" s="770"/>
    </row>
    <row r="34" spans="2:17" ht="12" customHeight="1">
      <c r="B34" s="749" t="s">
        <v>803</v>
      </c>
      <c r="C34" s="750" t="s">
        <v>25</v>
      </c>
      <c r="D34" s="750" t="s">
        <v>13</v>
      </c>
      <c r="E34" s="750" t="s">
        <v>13</v>
      </c>
      <c r="F34" s="751" t="s">
        <v>355</v>
      </c>
      <c r="G34" s="751" t="s">
        <v>365</v>
      </c>
      <c r="H34" s="751" t="s">
        <v>385</v>
      </c>
      <c r="I34" s="751"/>
      <c r="J34" s="772" t="s">
        <v>26</v>
      </c>
      <c r="K34" s="750" t="s">
        <v>27</v>
      </c>
      <c r="L34" s="750" t="s">
        <v>603</v>
      </c>
      <c r="M34" s="753" t="s">
        <v>604</v>
      </c>
      <c r="N34" s="760"/>
      <c r="O34" s="755" t="str">
        <f>YourData!$J$8</f>
        <v>Org</v>
      </c>
      <c r="P34" s="770"/>
      <c r="Q34" s="770"/>
    </row>
    <row r="35" spans="2:17" ht="12" customHeight="1">
      <c r="B35" s="756" t="s">
        <v>445</v>
      </c>
      <c r="C35" s="757">
        <f>A!B170</f>
        <v>22353.534309268729</v>
      </c>
      <c r="D35" s="757">
        <f>A!C170</f>
        <v>21569</v>
      </c>
      <c r="E35" s="757">
        <f>A!D170</f>
        <v>21573</v>
      </c>
      <c r="F35" s="757"/>
      <c r="G35" s="757">
        <f>A!F170</f>
        <v>21770.00099999996</v>
      </c>
      <c r="H35" s="757">
        <f>A!G170</f>
        <v>21876</v>
      </c>
      <c r="I35" s="757"/>
      <c r="J35" s="773">
        <f t="shared" ref="J35:J55" si="4">MINA(C35:I35)</f>
        <v>21569</v>
      </c>
      <c r="K35" s="757">
        <f t="shared" ref="K35:K55" si="5">MAXA(C35:I35)</f>
        <v>22353.534309268729</v>
      </c>
      <c r="L35" s="757">
        <f>AVERAGE(C35:I35)</f>
        <v>21828.307061853739</v>
      </c>
      <c r="M35" s="759">
        <f t="shared" ref="M35:M55" si="6">ABS((K35-J35)/AVERAGE(C35:I35))</f>
        <v>3.5941143169996415E-2</v>
      </c>
      <c r="N35" s="760"/>
      <c r="O35" s="803">
        <f>A!H170</f>
        <v>24135.69092147077</v>
      </c>
      <c r="P35" s="770"/>
      <c r="Q35" s="770"/>
    </row>
    <row r="36" spans="2:17" ht="12" customHeight="1">
      <c r="B36" s="761" t="s">
        <v>446</v>
      </c>
      <c r="C36" s="757">
        <f>A!B171</f>
        <v>26339.625369982768</v>
      </c>
      <c r="D36" s="757">
        <f>A!C171</f>
        <v>25813</v>
      </c>
      <c r="E36" s="757">
        <f>A!D171</f>
        <v>25817</v>
      </c>
      <c r="F36" s="757"/>
      <c r="G36" s="757">
        <f>A!F171</f>
        <v>25936.82099999996</v>
      </c>
      <c r="H36" s="757">
        <f>A!G171</f>
        <v>26053</v>
      </c>
      <c r="I36" s="757"/>
      <c r="J36" s="773">
        <f t="shared" si="4"/>
        <v>25813</v>
      </c>
      <c r="K36" s="757">
        <f t="shared" si="5"/>
        <v>26339.625369982768</v>
      </c>
      <c r="L36" s="757">
        <f t="shared" ref="L36:L55" si="7">AVERAGE(C36:I36)</f>
        <v>25991.889273996545</v>
      </c>
      <c r="M36" s="759">
        <f t="shared" si="6"/>
        <v>2.0261142406051574E-2</v>
      </c>
      <c r="N36" s="760"/>
      <c r="O36" s="803">
        <f>A!H171</f>
        <v>28531.046942810219</v>
      </c>
      <c r="P36" s="770"/>
      <c r="Q36" s="770"/>
    </row>
    <row r="37" spans="2:17" ht="12" customHeight="1">
      <c r="B37" s="761" t="s">
        <v>447</v>
      </c>
      <c r="C37" s="757">
        <f>A!B172</f>
        <v>26433.137388696625</v>
      </c>
      <c r="D37" s="757">
        <f>A!C172</f>
        <v>25250</v>
      </c>
      <c r="E37" s="757">
        <f>A!D172</f>
        <v>25294</v>
      </c>
      <c r="F37" s="757"/>
      <c r="G37" s="757">
        <f>A!F172</f>
        <v>25846.026000000074</v>
      </c>
      <c r="H37" s="757">
        <f>A!G172</f>
        <v>25912</v>
      </c>
      <c r="I37" s="757"/>
      <c r="J37" s="773">
        <f t="shared" si="4"/>
        <v>25250</v>
      </c>
      <c r="K37" s="757">
        <f t="shared" si="5"/>
        <v>26433.137388696625</v>
      </c>
      <c r="L37" s="757">
        <f t="shared" si="7"/>
        <v>25747.032677739342</v>
      </c>
      <c r="M37" s="759">
        <f t="shared" si="6"/>
        <v>4.5952378416001118E-2</v>
      </c>
      <c r="N37" s="760"/>
      <c r="O37" s="803">
        <f>A!H172</f>
        <v>28463.061609859742</v>
      </c>
      <c r="P37" s="770"/>
      <c r="Q37" s="770"/>
    </row>
    <row r="38" spans="2:17" ht="12" customHeight="1">
      <c r="B38" s="761" t="s">
        <v>448</v>
      </c>
      <c r="C38" s="757">
        <f>A!B173</f>
        <v>27299.732074423395</v>
      </c>
      <c r="D38" s="757">
        <f>A!C173</f>
        <v>26172</v>
      </c>
      <c r="E38" s="757">
        <f>A!D173</f>
        <v>25925</v>
      </c>
      <c r="F38" s="757"/>
      <c r="G38" s="757">
        <f>A!F173</f>
        <v>26927.732999999924</v>
      </c>
      <c r="H38" s="757">
        <f>A!G173</f>
        <v>26775</v>
      </c>
      <c r="I38" s="757"/>
      <c r="J38" s="773">
        <f t="shared" si="4"/>
        <v>25925</v>
      </c>
      <c r="K38" s="757">
        <f t="shared" si="5"/>
        <v>27299.732074423395</v>
      </c>
      <c r="L38" s="757">
        <f t="shared" si="7"/>
        <v>26619.893014884663</v>
      </c>
      <c r="M38" s="759">
        <f t="shared" si="6"/>
        <v>5.1643035291490676E-2</v>
      </c>
      <c r="N38" s="760"/>
      <c r="O38" s="803">
        <f>A!H173</f>
        <v>27752.206621174992</v>
      </c>
      <c r="P38" s="770"/>
      <c r="Q38" s="770"/>
    </row>
    <row r="39" spans="2:17" ht="12" customHeight="1">
      <c r="B39" s="761" t="s">
        <v>449</v>
      </c>
      <c r="C39" s="757">
        <f>A!B174</f>
        <v>26962.93733737541</v>
      </c>
      <c r="D39" s="757">
        <f>A!C174</f>
        <v>25829</v>
      </c>
      <c r="E39" s="757">
        <f>A!D174</f>
        <v>25745</v>
      </c>
      <c r="F39" s="757"/>
      <c r="G39" s="757">
        <f>A!F174</f>
        <v>26472.789999999939</v>
      </c>
      <c r="H39" s="757">
        <f>A!G174</f>
        <v>26400</v>
      </c>
      <c r="I39" s="757"/>
      <c r="J39" s="773">
        <f>MINA(C39:I39)</f>
        <v>25745</v>
      </c>
      <c r="K39" s="757">
        <f>MAXA(C39:I39)</f>
        <v>26962.93733737541</v>
      </c>
      <c r="L39" s="757">
        <f t="shared" si="7"/>
        <v>26281.945467475067</v>
      </c>
      <c r="M39" s="759">
        <f t="shared" si="6"/>
        <v>4.6341216972794294E-2</v>
      </c>
      <c r="N39" s="760"/>
      <c r="O39" s="803">
        <f>A!H174</f>
        <v>27911.357345175169</v>
      </c>
      <c r="P39" s="770"/>
      <c r="Q39" s="770"/>
    </row>
    <row r="40" spans="2:17" ht="12" customHeight="1">
      <c r="B40" s="761" t="s">
        <v>450</v>
      </c>
      <c r="C40" s="757">
        <f>A!B175</f>
        <v>19316.840364594198</v>
      </c>
      <c r="D40" s="757">
        <f>A!C175</f>
        <v>17802</v>
      </c>
      <c r="E40" s="757">
        <f>A!D175</f>
        <v>17801</v>
      </c>
      <c r="F40" s="757"/>
      <c r="G40" s="757">
        <f>A!F175</f>
        <v>18738.054999999913</v>
      </c>
      <c r="H40" s="757">
        <f>A!G175</f>
        <v>18891</v>
      </c>
      <c r="I40" s="757"/>
      <c r="J40" s="773">
        <f t="shared" si="4"/>
        <v>17801</v>
      </c>
      <c r="K40" s="757">
        <f t="shared" si="5"/>
        <v>19316.840364594198</v>
      </c>
      <c r="L40" s="757">
        <f t="shared" si="7"/>
        <v>18509.779072918824</v>
      </c>
      <c r="M40" s="759">
        <f t="shared" si="6"/>
        <v>8.1894027941802103E-2</v>
      </c>
      <c r="N40" s="760"/>
      <c r="O40" s="803">
        <f>A!H175</f>
        <v>20493.248950954385</v>
      </c>
      <c r="P40" s="770"/>
      <c r="Q40" s="770"/>
    </row>
    <row r="41" spans="2:17" ht="12" customHeight="1">
      <c r="B41" s="761" t="s">
        <v>451</v>
      </c>
      <c r="C41" s="757">
        <f>A!B176</f>
        <v>40105.839879967134</v>
      </c>
      <c r="D41" s="757">
        <f>A!C176</f>
        <v>38999</v>
      </c>
      <c r="E41" s="757">
        <f>A!D176</f>
        <v>38955</v>
      </c>
      <c r="F41" s="757"/>
      <c r="G41" s="757">
        <f>A!F176</f>
        <v>39697.162000000208</v>
      </c>
      <c r="H41" s="757">
        <f>A!G176</f>
        <v>39941</v>
      </c>
      <c r="I41" s="757"/>
      <c r="J41" s="773">
        <f t="shared" si="4"/>
        <v>38955</v>
      </c>
      <c r="K41" s="757">
        <f t="shared" si="5"/>
        <v>40105.839879967134</v>
      </c>
      <c r="L41" s="757">
        <f t="shared" si="7"/>
        <v>39539.600375993468</v>
      </c>
      <c r="M41" s="759">
        <f t="shared" si="6"/>
        <v>2.9106006864598164E-2</v>
      </c>
      <c r="N41" s="760"/>
      <c r="O41" s="803">
        <f>A!H176</f>
        <v>44050.196387062133</v>
      </c>
      <c r="P41" s="770"/>
      <c r="Q41" s="770"/>
    </row>
    <row r="42" spans="2:17" ht="12" customHeight="1">
      <c r="B42" s="761" t="s">
        <v>462</v>
      </c>
      <c r="C42" s="757">
        <f>A!B177</f>
        <v>19178.948737703857</v>
      </c>
      <c r="D42" s="757">
        <f>A!C177</f>
        <v>18106</v>
      </c>
      <c r="E42" s="757">
        <f>A!D177</f>
        <v>18131</v>
      </c>
      <c r="F42" s="757"/>
      <c r="G42" s="757"/>
      <c r="H42" s="757">
        <f>A!G177</f>
        <v>18629</v>
      </c>
      <c r="I42" s="757"/>
      <c r="J42" s="773">
        <f t="shared" si="4"/>
        <v>18106</v>
      </c>
      <c r="K42" s="757">
        <f t="shared" si="5"/>
        <v>19178.948737703857</v>
      </c>
      <c r="L42" s="757">
        <f t="shared" si="7"/>
        <v>18511.237184425965</v>
      </c>
      <c r="M42" s="759">
        <f t="shared" si="6"/>
        <v>5.7962022041755226E-2</v>
      </c>
      <c r="N42" s="760"/>
      <c r="O42" s="803">
        <f>A!H177</f>
        <v>19870.052864956608</v>
      </c>
      <c r="P42" s="770"/>
      <c r="Q42" s="770"/>
    </row>
    <row r="43" spans="2:17" ht="12" customHeight="1">
      <c r="B43" s="761" t="s">
        <v>463</v>
      </c>
      <c r="C43" s="757">
        <f>A!B178</f>
        <v>19204.494365578117</v>
      </c>
      <c r="D43" s="757">
        <f>A!C178</f>
        <v>18823</v>
      </c>
      <c r="E43" s="757">
        <f>A!D178</f>
        <v>18850</v>
      </c>
      <c r="F43" s="757"/>
      <c r="G43" s="757"/>
      <c r="H43" s="757">
        <f>A!G178</f>
        <v>18685</v>
      </c>
      <c r="I43" s="757"/>
      <c r="J43" s="773">
        <f t="shared" si="4"/>
        <v>18685</v>
      </c>
      <c r="K43" s="757">
        <f t="shared" si="5"/>
        <v>19204.494365578117</v>
      </c>
      <c r="L43" s="757">
        <f t="shared" si="7"/>
        <v>18890.623591394527</v>
      </c>
      <c r="M43" s="759">
        <f t="shared" si="6"/>
        <v>2.7500117350004721E-2</v>
      </c>
      <c r="N43" s="760"/>
      <c r="O43" s="803">
        <f>A!H178</f>
        <v>24135.69092147077</v>
      </c>
      <c r="P43" s="770"/>
      <c r="Q43" s="770"/>
    </row>
    <row r="44" spans="2:17" ht="12" customHeight="1">
      <c r="B44" s="761" t="s">
        <v>464</v>
      </c>
      <c r="C44" s="757">
        <f>A!B179</f>
        <v>20358.585393713744</v>
      </c>
      <c r="D44" s="757">
        <f>A!C179</f>
        <v>19596</v>
      </c>
      <c r="E44" s="757">
        <f>A!D179</f>
        <v>19934</v>
      </c>
      <c r="F44" s="757"/>
      <c r="G44" s="757"/>
      <c r="H44" s="757">
        <f>A!G179</f>
        <v>20214</v>
      </c>
      <c r="I44" s="757"/>
      <c r="J44" s="773">
        <f t="shared" si="4"/>
        <v>19596</v>
      </c>
      <c r="K44" s="757">
        <f t="shared" si="5"/>
        <v>20358.585393713744</v>
      </c>
      <c r="L44" s="757">
        <f t="shared" si="7"/>
        <v>20025.646348428436</v>
      </c>
      <c r="M44" s="759">
        <f t="shared" si="6"/>
        <v>3.8080438476014E-2</v>
      </c>
      <c r="N44" s="760"/>
      <c r="O44" s="803">
        <f>A!H179</f>
        <v>24135.69092147077</v>
      </c>
      <c r="P44" s="770"/>
      <c r="Q44" s="770"/>
    </row>
    <row r="45" spans="2:17" ht="12" customHeight="1">
      <c r="B45" s="761" t="s">
        <v>465</v>
      </c>
      <c r="C45" s="757">
        <f>A!B180</f>
        <v>19598.621063024904</v>
      </c>
      <c r="D45" s="757">
        <f>A!C180</f>
        <v>19059</v>
      </c>
      <c r="E45" s="757">
        <f>A!D180</f>
        <v>18951</v>
      </c>
      <c r="F45" s="757"/>
      <c r="G45" s="757"/>
      <c r="H45" s="757">
        <f>A!G180</f>
        <v>18966</v>
      </c>
      <c r="I45" s="757"/>
      <c r="J45" s="773">
        <f t="shared" si="4"/>
        <v>18951</v>
      </c>
      <c r="K45" s="757">
        <f t="shared" si="5"/>
        <v>19598.621063024904</v>
      </c>
      <c r="L45" s="757">
        <f t="shared" si="7"/>
        <v>19143.655265756228</v>
      </c>
      <c r="M45" s="759">
        <f t="shared" si="6"/>
        <v>3.3829540598934379E-2</v>
      </c>
      <c r="N45" s="760"/>
      <c r="O45" s="803">
        <f>A!H180</f>
        <v>21206.913680324778</v>
      </c>
      <c r="P45" s="770"/>
      <c r="Q45" s="770"/>
    </row>
    <row r="46" spans="2:17" ht="12" customHeight="1">
      <c r="B46" s="761" t="s">
        <v>466</v>
      </c>
      <c r="C46" s="757">
        <f>A!B181</f>
        <v>20629.133255656114</v>
      </c>
      <c r="D46" s="757">
        <f>A!C181</f>
        <v>20042</v>
      </c>
      <c r="E46" s="757">
        <f>A!D181</f>
        <v>19989</v>
      </c>
      <c r="F46" s="757"/>
      <c r="G46" s="757"/>
      <c r="H46" s="757">
        <f>A!G181</f>
        <v>20249</v>
      </c>
      <c r="I46" s="757"/>
      <c r="J46" s="773">
        <f t="shared" si="4"/>
        <v>19989</v>
      </c>
      <c r="K46" s="757">
        <f t="shared" si="5"/>
        <v>20629.133255656114</v>
      </c>
      <c r="L46" s="757">
        <f t="shared" si="7"/>
        <v>20227.283313914028</v>
      </c>
      <c r="M46" s="759">
        <f t="shared" si="6"/>
        <v>3.1647020794719191E-2</v>
      </c>
      <c r="N46" s="760"/>
      <c r="O46" s="803">
        <f>A!H181</f>
        <v>22370.087233881408</v>
      </c>
      <c r="P46" s="770"/>
      <c r="Q46" s="770"/>
    </row>
    <row r="47" spans="2:17" ht="12" customHeight="1">
      <c r="B47" s="761" t="s">
        <v>473</v>
      </c>
      <c r="C47" s="757">
        <f>A!B182</f>
        <v>17854.295557848422</v>
      </c>
      <c r="D47" s="757">
        <f>A!C182</f>
        <v>18473</v>
      </c>
      <c r="E47" s="757">
        <f>A!D182</f>
        <v>18478</v>
      </c>
      <c r="F47" s="757"/>
      <c r="G47" s="757">
        <f>A!F182</f>
        <v>17857.852000000032</v>
      </c>
      <c r="H47" s="757">
        <f>A!G182</f>
        <v>18522</v>
      </c>
      <c r="I47" s="757"/>
      <c r="J47" s="773">
        <f t="shared" si="4"/>
        <v>17854.295557848422</v>
      </c>
      <c r="K47" s="757">
        <f t="shared" si="5"/>
        <v>18522</v>
      </c>
      <c r="L47" s="757">
        <f t="shared" si="7"/>
        <v>18237.02951156969</v>
      </c>
      <c r="M47" s="759">
        <f t="shared" si="6"/>
        <v>3.6612565754087438E-2</v>
      </c>
      <c r="N47" s="760"/>
      <c r="O47" s="803">
        <f>A!H182</f>
        <v>20423.777478614225</v>
      </c>
      <c r="P47" s="770"/>
      <c r="Q47" s="770"/>
    </row>
    <row r="48" spans="2:17" ht="12" customHeight="1">
      <c r="B48" s="761" t="s">
        <v>475</v>
      </c>
      <c r="C48" s="757">
        <f>A!B183</f>
        <v>13942.147864083752</v>
      </c>
      <c r="D48" s="757">
        <f>A!C183</f>
        <v>14508</v>
      </c>
      <c r="E48" s="757">
        <f>A!D183</f>
        <v>14506</v>
      </c>
      <c r="F48" s="757"/>
      <c r="G48" s="757">
        <f>A!F183</f>
        <v>13988.512000000033</v>
      </c>
      <c r="H48" s="757">
        <f>A!G183</f>
        <v>14491</v>
      </c>
      <c r="I48" s="757"/>
      <c r="J48" s="773">
        <f t="shared" si="4"/>
        <v>13942.147864083752</v>
      </c>
      <c r="K48" s="757">
        <f t="shared" si="5"/>
        <v>14508</v>
      </c>
      <c r="L48" s="757">
        <f t="shared" si="7"/>
        <v>14287.131972816755</v>
      </c>
      <c r="M48" s="759">
        <f t="shared" si="6"/>
        <v>3.9605719117934923E-2</v>
      </c>
      <c r="N48" s="760"/>
      <c r="O48" s="803">
        <f>A!H183</f>
        <v>16000.004252944744</v>
      </c>
      <c r="P48" s="770"/>
      <c r="Q48" s="770"/>
    </row>
    <row r="49" spans="2:17" ht="12" customHeight="1">
      <c r="B49" s="761" t="s">
        <v>477</v>
      </c>
      <c r="C49" s="757">
        <f>A!B184</f>
        <v>27747.878980448822</v>
      </c>
      <c r="D49" s="757">
        <f>A!C184</f>
        <v>28811</v>
      </c>
      <c r="E49" s="757">
        <f>A!D184</f>
        <v>28810</v>
      </c>
      <c r="F49" s="757"/>
      <c r="G49" s="757">
        <f>A!F184</f>
        <v>27901.95700000002</v>
      </c>
      <c r="H49" s="757">
        <f>A!G184</f>
        <v>28721</v>
      </c>
      <c r="I49" s="757"/>
      <c r="J49" s="773">
        <f t="shared" si="4"/>
        <v>27747.878980448822</v>
      </c>
      <c r="K49" s="757">
        <f t="shared" si="5"/>
        <v>28811</v>
      </c>
      <c r="L49" s="757">
        <f t="shared" si="7"/>
        <v>28398.36719608977</v>
      </c>
      <c r="M49" s="759">
        <f t="shared" si="6"/>
        <v>3.7435991027595449E-2</v>
      </c>
      <c r="N49" s="760"/>
      <c r="O49" s="803">
        <f>A!H184</f>
        <v>31725.211952393744</v>
      </c>
      <c r="P49" s="770"/>
      <c r="Q49" s="770"/>
    </row>
    <row r="50" spans="2:17" ht="12" customHeight="1">
      <c r="B50" s="761" t="s">
        <v>478</v>
      </c>
      <c r="C50" s="757">
        <f>A!B185</f>
        <v>19521.276662968372</v>
      </c>
      <c r="D50" s="757">
        <f>A!C185</f>
        <v>20121</v>
      </c>
      <c r="E50" s="757">
        <f>A!D185</f>
        <v>20126</v>
      </c>
      <c r="F50" s="757"/>
      <c r="G50" s="757">
        <f>A!F185</f>
        <v>19654.972000000191</v>
      </c>
      <c r="H50" s="757">
        <f>A!G185</f>
        <v>20185</v>
      </c>
      <c r="I50" s="757"/>
      <c r="J50" s="773">
        <f t="shared" si="4"/>
        <v>19521.276662968372</v>
      </c>
      <c r="K50" s="757">
        <f t="shared" si="5"/>
        <v>20185</v>
      </c>
      <c r="L50" s="757">
        <f t="shared" si="7"/>
        <v>19921.649732593716</v>
      </c>
      <c r="M50" s="759">
        <f t="shared" si="6"/>
        <v>3.3316685412138003E-2</v>
      </c>
      <c r="N50" s="760"/>
      <c r="O50" s="803">
        <f>A!H185</f>
        <v>22648.597254662691</v>
      </c>
      <c r="P50" s="770"/>
      <c r="Q50" s="770"/>
    </row>
    <row r="51" spans="2:17" ht="12" customHeight="1">
      <c r="B51" s="761" t="s">
        <v>479</v>
      </c>
      <c r="C51" s="757">
        <f>A!B186</f>
        <v>18620.310806459944</v>
      </c>
      <c r="D51" s="757">
        <f>A!C186</f>
        <v>19407</v>
      </c>
      <c r="E51" s="757">
        <f>A!D186</f>
        <v>19418</v>
      </c>
      <c r="F51" s="757"/>
      <c r="G51" s="757">
        <f>A!F186</f>
        <v>18689.798999999959</v>
      </c>
      <c r="H51" s="757">
        <f>A!G186</f>
        <v>19281</v>
      </c>
      <c r="I51" s="757"/>
      <c r="J51" s="773">
        <f t="shared" si="4"/>
        <v>18620.310806459944</v>
      </c>
      <c r="K51" s="757">
        <f t="shared" si="5"/>
        <v>19418</v>
      </c>
      <c r="L51" s="757">
        <f t="shared" si="7"/>
        <v>19083.22196129198</v>
      </c>
      <c r="M51" s="759">
        <f t="shared" si="6"/>
        <v>4.1800551036825589E-2</v>
      </c>
      <c r="N51" s="760"/>
      <c r="O51" s="803">
        <f>A!H186</f>
        <v>21484.759355393882</v>
      </c>
      <c r="P51" s="770"/>
      <c r="Q51" s="770"/>
    </row>
    <row r="52" spans="2:17" ht="12" customHeight="1">
      <c r="B52" s="761" t="s">
        <v>480</v>
      </c>
      <c r="C52" s="757">
        <f>A!B187</f>
        <v>16557.874829804307</v>
      </c>
      <c r="D52" s="757">
        <f>A!C187</f>
        <v>16880</v>
      </c>
      <c r="E52" s="757">
        <f>A!D187</f>
        <v>16893</v>
      </c>
      <c r="F52" s="757"/>
      <c r="G52" s="757">
        <f>A!F187</f>
        <v>16506.801999999989</v>
      </c>
      <c r="H52" s="757">
        <f>A!G187</f>
        <v>17443</v>
      </c>
      <c r="I52" s="757"/>
      <c r="J52" s="773">
        <f t="shared" si="4"/>
        <v>16506.801999999989</v>
      </c>
      <c r="K52" s="757">
        <f t="shared" si="5"/>
        <v>17443</v>
      </c>
      <c r="L52" s="757">
        <f t="shared" si="7"/>
        <v>16856.135365960858</v>
      </c>
      <c r="M52" s="759">
        <f t="shared" si="6"/>
        <v>5.5540488948051629E-2</v>
      </c>
      <c r="N52" s="760"/>
      <c r="O52" s="803">
        <f>A!H187</f>
        <v>18569.464746657719</v>
      </c>
      <c r="P52" s="770"/>
      <c r="Q52" s="770"/>
    </row>
    <row r="53" spans="2:17" ht="12" customHeight="1">
      <c r="B53" s="761" t="s">
        <v>481</v>
      </c>
      <c r="C53" s="757">
        <f>A!B188</f>
        <v>13656.995123440021</v>
      </c>
      <c r="D53" s="757">
        <f>A!C188</f>
        <v>14127</v>
      </c>
      <c r="E53" s="757">
        <f>A!D188</f>
        <v>14124</v>
      </c>
      <c r="F53" s="757"/>
      <c r="G53" s="757">
        <f>A!F188</f>
        <v>13855.928000000073</v>
      </c>
      <c r="H53" s="757">
        <f>A!G188</f>
        <v>14172</v>
      </c>
      <c r="I53" s="757"/>
      <c r="J53" s="773">
        <f t="shared" si="4"/>
        <v>13656.995123440021</v>
      </c>
      <c r="K53" s="757">
        <f t="shared" si="5"/>
        <v>14172</v>
      </c>
      <c r="L53" s="757">
        <f t="shared" si="7"/>
        <v>13987.18462468802</v>
      </c>
      <c r="M53" s="759">
        <f t="shared" si="6"/>
        <v>3.6819766835062107E-2</v>
      </c>
      <c r="N53" s="760"/>
      <c r="O53" s="803">
        <f>A!H188</f>
        <v>16229.638068334127</v>
      </c>
      <c r="P53" s="770"/>
      <c r="Q53" s="770"/>
    </row>
    <row r="54" spans="2:17" ht="12" customHeight="1">
      <c r="B54" s="761" t="s">
        <v>482</v>
      </c>
      <c r="C54" s="757">
        <f>A!B189</f>
        <v>15020.743269785731</v>
      </c>
      <c r="D54" s="757">
        <f>A!C189</f>
        <v>15680</v>
      </c>
      <c r="E54" s="757">
        <f>A!D189</f>
        <v>15677</v>
      </c>
      <c r="F54" s="757"/>
      <c r="G54" s="757">
        <f>A!F189</f>
        <v>15163.82</v>
      </c>
      <c r="H54" s="757">
        <f>A!G189</f>
        <v>15664</v>
      </c>
      <c r="I54" s="757"/>
      <c r="J54" s="773">
        <f t="shared" si="4"/>
        <v>15020.743269785731</v>
      </c>
      <c r="K54" s="757">
        <f t="shared" si="5"/>
        <v>15680</v>
      </c>
      <c r="L54" s="757">
        <f t="shared" si="7"/>
        <v>15441.112653957145</v>
      </c>
      <c r="M54" s="759">
        <f t="shared" si="6"/>
        <v>4.269489802895253E-2</v>
      </c>
      <c r="N54" s="760"/>
      <c r="O54" s="803">
        <f>A!H189</f>
        <v>17716.797725405944</v>
      </c>
      <c r="P54" s="770"/>
      <c r="Q54" s="770"/>
    </row>
    <row r="55" spans="2:17" ht="12" customHeight="1" thickBot="1">
      <c r="B55" s="762" t="s">
        <v>483</v>
      </c>
      <c r="C55" s="764">
        <f>A!B190</f>
        <v>12621.868518963793</v>
      </c>
      <c r="D55" s="764">
        <f>A!C190</f>
        <v>12967</v>
      </c>
      <c r="E55" s="764">
        <f>A!D190</f>
        <v>12957</v>
      </c>
      <c r="F55" s="764"/>
      <c r="G55" s="764">
        <f>A!F190</f>
        <v>12750.622999999985</v>
      </c>
      <c r="H55" s="764">
        <f>A!G190</f>
        <v>13215</v>
      </c>
      <c r="I55" s="765"/>
      <c r="J55" s="763">
        <f t="shared" si="4"/>
        <v>12621.868518963793</v>
      </c>
      <c r="K55" s="764">
        <f t="shared" si="5"/>
        <v>13215</v>
      </c>
      <c r="L55" s="764">
        <f t="shared" si="7"/>
        <v>12902.298303792755</v>
      </c>
      <c r="M55" s="766">
        <f t="shared" si="6"/>
        <v>4.5970994242308799E-2</v>
      </c>
      <c r="N55" s="760"/>
      <c r="O55" s="804">
        <f>A!H190</f>
        <v>15068.844007626718</v>
      </c>
      <c r="P55" s="770"/>
      <c r="Q55" s="770"/>
    </row>
    <row r="56" spans="2:17" ht="12" customHeight="1" thickTop="1">
      <c r="B56" s="774" t="s">
        <v>807</v>
      </c>
      <c r="C56" s="770"/>
      <c r="D56" s="775"/>
      <c r="E56" s="770"/>
      <c r="F56" s="770"/>
      <c r="G56" s="770"/>
      <c r="H56" s="770"/>
      <c r="I56" s="770"/>
      <c r="J56" s="770"/>
      <c r="K56" s="770"/>
      <c r="L56" s="770"/>
      <c r="M56" s="776"/>
      <c r="N56" s="760"/>
      <c r="P56" s="770"/>
      <c r="Q56" s="770"/>
    </row>
    <row r="57" spans="2:17" ht="15" customHeight="1" thickBot="1">
      <c r="B57" s="734" t="s">
        <v>882</v>
      </c>
      <c r="P57" s="770"/>
      <c r="Q57" s="770"/>
    </row>
    <row r="58" spans="2:17" ht="12" customHeight="1" thickTop="1">
      <c r="B58" s="737" t="s">
        <v>15</v>
      </c>
      <c r="C58" s="768"/>
      <c r="D58" s="768"/>
      <c r="E58" s="768"/>
      <c r="F58" s="768"/>
      <c r="G58" s="768"/>
      <c r="H58" s="768"/>
      <c r="I58" s="738"/>
      <c r="J58" s="1093" t="s">
        <v>23</v>
      </c>
      <c r="K58" s="1094"/>
      <c r="L58" s="1094"/>
      <c r="M58" s="1095"/>
      <c r="N58" s="760"/>
      <c r="O58" s="741"/>
      <c r="P58" s="770"/>
      <c r="Q58" s="770"/>
    </row>
    <row r="59" spans="2:17" ht="12" customHeight="1">
      <c r="B59" s="742"/>
      <c r="C59" s="736" t="s">
        <v>237</v>
      </c>
      <c r="D59" s="736" t="s">
        <v>426</v>
      </c>
      <c r="E59" s="736" t="s">
        <v>250</v>
      </c>
      <c r="F59" s="743" t="s">
        <v>357</v>
      </c>
      <c r="G59" s="744" t="s">
        <v>372</v>
      </c>
      <c r="H59" s="745" t="s">
        <v>384</v>
      </c>
      <c r="I59" s="744"/>
      <c r="J59" s="771"/>
      <c r="K59" s="735"/>
      <c r="L59" s="735"/>
      <c r="M59" s="747" t="s">
        <v>24</v>
      </c>
      <c r="N59" s="760"/>
      <c r="O59" s="748" t="str">
        <f>YourData!$J$4</f>
        <v>Tested Prg</v>
      </c>
      <c r="P59" s="770"/>
      <c r="Q59" s="770"/>
    </row>
    <row r="60" spans="2:17" ht="12" customHeight="1">
      <c r="B60" s="749" t="s">
        <v>803</v>
      </c>
      <c r="C60" s="750" t="s">
        <v>25</v>
      </c>
      <c r="D60" s="750" t="s">
        <v>13</v>
      </c>
      <c r="E60" s="750" t="s">
        <v>13</v>
      </c>
      <c r="F60" s="751" t="s">
        <v>355</v>
      </c>
      <c r="G60" s="751" t="s">
        <v>365</v>
      </c>
      <c r="H60" s="751" t="s">
        <v>385</v>
      </c>
      <c r="I60" s="751"/>
      <c r="J60" s="772" t="s">
        <v>26</v>
      </c>
      <c r="K60" s="750" t="s">
        <v>27</v>
      </c>
      <c r="L60" s="750" t="s">
        <v>603</v>
      </c>
      <c r="M60" s="753" t="s">
        <v>604</v>
      </c>
      <c r="N60" s="760"/>
      <c r="O60" s="755" t="str">
        <f>YourData!$J$8</f>
        <v>Org</v>
      </c>
      <c r="P60" s="770"/>
      <c r="Q60" s="770"/>
    </row>
    <row r="61" spans="2:17" ht="12" customHeight="1">
      <c r="B61" s="756" t="s">
        <v>445</v>
      </c>
      <c r="C61" s="757">
        <f>A!B230</f>
        <v>10879.92</v>
      </c>
      <c r="D61" s="757">
        <f>A!C230</f>
        <v>10880</v>
      </c>
      <c r="E61" s="757">
        <f>A!D230</f>
        <v>10880</v>
      </c>
      <c r="F61" s="757">
        <f>A!E230</f>
        <v>10862.091928960235</v>
      </c>
      <c r="G61" s="757">
        <f>A!F230</f>
        <v>10879.920000001301</v>
      </c>
      <c r="H61" s="757">
        <f>A!G230</f>
        <v>10880</v>
      </c>
      <c r="I61" s="757"/>
      <c r="J61" s="773">
        <f t="shared" ref="J61:J81" si="8">MINA(C61:I61)</f>
        <v>10862.091928960235</v>
      </c>
      <c r="K61" s="757">
        <f t="shared" ref="K61:K81" si="9">MAXA(C61:I61)</f>
        <v>10880</v>
      </c>
      <c r="L61" s="757">
        <f>AVERAGE(C61:I61)</f>
        <v>10876.988654826922</v>
      </c>
      <c r="M61" s="759">
        <f t="shared" ref="M61:M81" si="10">ABS((K61-J61)/AVERAGE(C61:I61))</f>
        <v>1.6464181041337788E-3</v>
      </c>
      <c r="N61" s="760"/>
      <c r="O61" s="803">
        <f>A!H230</f>
        <v>10862.091928959257</v>
      </c>
      <c r="P61" s="770"/>
      <c r="Q61" s="770"/>
    </row>
    <row r="62" spans="2:17" ht="12" customHeight="1">
      <c r="B62" s="761" t="s">
        <v>446</v>
      </c>
      <c r="C62" s="757">
        <f>A!B231</f>
        <v>10879.92</v>
      </c>
      <c r="D62" s="757">
        <f>A!C231</f>
        <v>10880</v>
      </c>
      <c r="E62" s="757">
        <f>A!D231</f>
        <v>10880</v>
      </c>
      <c r="F62" s="757">
        <f>A!E231</f>
        <v>10862.091928960235</v>
      </c>
      <c r="G62" s="757">
        <f>A!F231</f>
        <v>10879.920000001301</v>
      </c>
      <c r="H62" s="757">
        <f>A!G231</f>
        <v>10880</v>
      </c>
      <c r="I62" s="757"/>
      <c r="J62" s="773">
        <f t="shared" si="8"/>
        <v>10862.091928960235</v>
      </c>
      <c r="K62" s="757">
        <f t="shared" si="9"/>
        <v>10880</v>
      </c>
      <c r="L62" s="757">
        <f t="shared" ref="L62:L81" si="11">AVERAGE(C62:I62)</f>
        <v>10876.988654826922</v>
      </c>
      <c r="M62" s="759">
        <f t="shared" si="10"/>
        <v>1.6464181041337788E-3</v>
      </c>
      <c r="N62" s="760"/>
      <c r="O62" s="803">
        <f>A!H231</f>
        <v>10862.091928959257</v>
      </c>
      <c r="P62" s="770"/>
      <c r="Q62" s="770"/>
    </row>
    <row r="63" spans="2:17" ht="12" customHeight="1">
      <c r="B63" s="761" t="s">
        <v>447</v>
      </c>
      <c r="C63" s="757">
        <f>A!B232</f>
        <v>10879.92</v>
      </c>
      <c r="D63" s="757">
        <f>A!C232</f>
        <v>10880</v>
      </c>
      <c r="E63" s="757">
        <f>A!D232</f>
        <v>10880</v>
      </c>
      <c r="F63" s="757">
        <f>A!E232</f>
        <v>10862.091928960235</v>
      </c>
      <c r="G63" s="757">
        <f>A!F232</f>
        <v>10879.920000001301</v>
      </c>
      <c r="H63" s="757">
        <f>A!G232</f>
        <v>10880</v>
      </c>
      <c r="I63" s="757"/>
      <c r="J63" s="773">
        <f t="shared" si="8"/>
        <v>10862.091928960235</v>
      </c>
      <c r="K63" s="757">
        <f t="shared" si="9"/>
        <v>10880</v>
      </c>
      <c r="L63" s="757">
        <f t="shared" si="11"/>
        <v>10876.988654826922</v>
      </c>
      <c r="M63" s="759">
        <f t="shared" si="10"/>
        <v>1.6464181041337788E-3</v>
      </c>
      <c r="N63" s="760"/>
      <c r="O63" s="803">
        <f>A!H232</f>
        <v>10862.091928959257</v>
      </c>
      <c r="P63" s="770"/>
      <c r="Q63" s="770"/>
    </row>
    <row r="64" spans="2:17" ht="12" customHeight="1">
      <c r="B64" s="761" t="s">
        <v>448</v>
      </c>
      <c r="C64" s="757">
        <f>A!B233</f>
        <v>10879.92</v>
      </c>
      <c r="D64" s="757">
        <f>A!C233</f>
        <v>10880</v>
      </c>
      <c r="E64" s="757">
        <f>A!D233</f>
        <v>10880</v>
      </c>
      <c r="F64" s="757">
        <f>A!E233</f>
        <v>10862.091928960235</v>
      </c>
      <c r="G64" s="757">
        <f>A!F233</f>
        <v>10879.920000001301</v>
      </c>
      <c r="H64" s="757">
        <f>A!G233</f>
        <v>10880</v>
      </c>
      <c r="I64" s="757"/>
      <c r="J64" s="773">
        <f t="shared" si="8"/>
        <v>10862.091928960235</v>
      </c>
      <c r="K64" s="757">
        <f t="shared" si="9"/>
        <v>10880</v>
      </c>
      <c r="L64" s="757">
        <f t="shared" si="11"/>
        <v>10876.988654826922</v>
      </c>
      <c r="M64" s="759">
        <f t="shared" si="10"/>
        <v>1.6464181041337788E-3</v>
      </c>
      <c r="N64" s="760"/>
      <c r="O64" s="803">
        <f>A!H233</f>
        <v>10862.091928959257</v>
      </c>
      <c r="P64" s="770"/>
      <c r="Q64" s="770"/>
    </row>
    <row r="65" spans="2:17" ht="12" customHeight="1">
      <c r="B65" s="761" t="s">
        <v>449</v>
      </c>
      <c r="C65" s="757">
        <f>A!B234</f>
        <v>10879.92</v>
      </c>
      <c r="D65" s="757">
        <f>A!C234</f>
        <v>10880</v>
      </c>
      <c r="E65" s="757">
        <f>A!D234</f>
        <v>10880</v>
      </c>
      <c r="F65" s="757">
        <f>A!E234</f>
        <v>10862.091928960235</v>
      </c>
      <c r="G65" s="757">
        <f>A!F234</f>
        <v>10879.920000001301</v>
      </c>
      <c r="H65" s="757">
        <f>A!G234</f>
        <v>10880</v>
      </c>
      <c r="I65" s="758"/>
      <c r="J65" s="757">
        <f t="shared" si="8"/>
        <v>10862.091928960235</v>
      </c>
      <c r="K65" s="757">
        <f t="shared" si="9"/>
        <v>10880</v>
      </c>
      <c r="L65" s="757">
        <f t="shared" si="11"/>
        <v>10876.988654826922</v>
      </c>
      <c r="M65" s="759">
        <f t="shared" si="10"/>
        <v>1.6464181041337788E-3</v>
      </c>
      <c r="N65" s="760"/>
      <c r="O65" s="803">
        <f>A!H234</f>
        <v>10862.091928959257</v>
      </c>
      <c r="P65" s="770"/>
      <c r="Q65" s="770"/>
    </row>
    <row r="66" spans="2:17" ht="12" customHeight="1">
      <c r="B66" s="761" t="s">
        <v>450</v>
      </c>
      <c r="C66" s="757">
        <f>A!B235</f>
        <v>10879.92</v>
      </c>
      <c r="D66" s="757">
        <f>A!C235</f>
        <v>10880</v>
      </c>
      <c r="E66" s="757">
        <f>A!D235</f>
        <v>10880</v>
      </c>
      <c r="F66" s="757">
        <f>A!E235</f>
        <v>10862.091928960235</v>
      </c>
      <c r="G66" s="757">
        <f>A!F235</f>
        <v>10879.920000001301</v>
      </c>
      <c r="H66" s="757">
        <f>A!G235</f>
        <v>10880</v>
      </c>
      <c r="I66" s="758"/>
      <c r="J66" s="770">
        <f t="shared" si="8"/>
        <v>10862.091928960235</v>
      </c>
      <c r="K66" s="757">
        <f t="shared" si="9"/>
        <v>10880</v>
      </c>
      <c r="L66" s="757">
        <f t="shared" si="11"/>
        <v>10876.988654826922</v>
      </c>
      <c r="M66" s="759">
        <f t="shared" si="10"/>
        <v>1.6464181041337788E-3</v>
      </c>
      <c r="N66" s="760"/>
      <c r="O66" s="803">
        <f>A!H235</f>
        <v>10862.091928959257</v>
      </c>
      <c r="P66" s="770"/>
      <c r="Q66" s="770"/>
    </row>
    <row r="67" spans="2:17" ht="12" customHeight="1">
      <c r="B67" s="761" t="s">
        <v>451</v>
      </c>
      <c r="C67" s="757">
        <f>A!B236</f>
        <v>10879.92</v>
      </c>
      <c r="D67" s="757">
        <f>A!C236</f>
        <v>10880</v>
      </c>
      <c r="E67" s="757">
        <f>A!D236</f>
        <v>10880</v>
      </c>
      <c r="F67" s="757">
        <f>A!E236</f>
        <v>10862.091928960235</v>
      </c>
      <c r="G67" s="757">
        <f>A!F236</f>
        <v>10879.920000001301</v>
      </c>
      <c r="H67" s="757">
        <f>A!G236</f>
        <v>10880</v>
      </c>
      <c r="I67" s="758"/>
      <c r="J67" s="770">
        <f t="shared" si="8"/>
        <v>10862.091928960235</v>
      </c>
      <c r="K67" s="757">
        <f t="shared" si="9"/>
        <v>10880</v>
      </c>
      <c r="L67" s="757">
        <f t="shared" si="11"/>
        <v>10876.988654826922</v>
      </c>
      <c r="M67" s="759">
        <f t="shared" si="10"/>
        <v>1.6464181041337788E-3</v>
      </c>
      <c r="N67" s="760"/>
      <c r="O67" s="803">
        <f>A!H236</f>
        <v>10862.091928959257</v>
      </c>
      <c r="P67" s="770"/>
      <c r="Q67" s="770"/>
    </row>
    <row r="68" spans="2:17" ht="12" customHeight="1">
      <c r="B68" s="761" t="s">
        <v>462</v>
      </c>
      <c r="C68" s="757">
        <f>A!B237</f>
        <v>10879.92</v>
      </c>
      <c r="D68" s="757">
        <f>A!C237</f>
        <v>10880</v>
      </c>
      <c r="E68" s="757">
        <f>A!D237</f>
        <v>10880</v>
      </c>
      <c r="F68" s="757">
        <f>A!E237</f>
        <v>10862.091928960235</v>
      </c>
      <c r="G68" s="757"/>
      <c r="H68" s="757">
        <f>A!G237</f>
        <v>10880</v>
      </c>
      <c r="I68" s="758"/>
      <c r="J68" s="770">
        <f t="shared" si="8"/>
        <v>10862.091928960235</v>
      </c>
      <c r="K68" s="757">
        <f t="shared" si="9"/>
        <v>10880</v>
      </c>
      <c r="L68" s="757">
        <f t="shared" si="11"/>
        <v>10876.402385792046</v>
      </c>
      <c r="M68" s="759">
        <f t="shared" si="10"/>
        <v>1.6465068507540929E-3</v>
      </c>
      <c r="N68" s="760"/>
      <c r="O68" s="803">
        <f>A!H237</f>
        <v>10862.091928959257</v>
      </c>
      <c r="P68" s="770"/>
      <c r="Q68" s="770"/>
    </row>
    <row r="69" spans="2:17" ht="12" customHeight="1">
      <c r="B69" s="761" t="s">
        <v>463</v>
      </c>
      <c r="C69" s="757">
        <f>A!B238</f>
        <v>10879.92</v>
      </c>
      <c r="D69" s="757">
        <f>A!C238</f>
        <v>10880</v>
      </c>
      <c r="E69" s="757">
        <f>A!D238</f>
        <v>10880</v>
      </c>
      <c r="F69" s="757"/>
      <c r="G69" s="757"/>
      <c r="H69" s="757">
        <f>A!G238</f>
        <v>10880</v>
      </c>
      <c r="I69" s="758"/>
      <c r="J69" s="770">
        <f t="shared" si="8"/>
        <v>10879.92</v>
      </c>
      <c r="K69" s="757">
        <f t="shared" si="9"/>
        <v>10880</v>
      </c>
      <c r="L69" s="757">
        <f t="shared" si="11"/>
        <v>10879.98</v>
      </c>
      <c r="M69" s="759">
        <f t="shared" si="10"/>
        <v>7.3529546929247339E-6</v>
      </c>
      <c r="N69" s="760"/>
      <c r="O69" s="803">
        <f>A!H238</f>
        <v>10862.091928959257</v>
      </c>
      <c r="P69" s="770"/>
      <c r="Q69" s="770"/>
    </row>
    <row r="70" spans="2:17" ht="12" customHeight="1">
      <c r="B70" s="761" t="s">
        <v>464</v>
      </c>
      <c r="C70" s="757">
        <f>A!B239</f>
        <v>10879.92</v>
      </c>
      <c r="D70" s="757">
        <f>A!C239</f>
        <v>10880</v>
      </c>
      <c r="E70" s="757">
        <f>A!D239</f>
        <v>10880</v>
      </c>
      <c r="F70" s="757">
        <f>A!E239</f>
        <v>10862.091928960235</v>
      </c>
      <c r="G70" s="757"/>
      <c r="H70" s="757">
        <f>A!G239</f>
        <v>10880</v>
      </c>
      <c r="I70" s="758"/>
      <c r="J70" s="770">
        <f t="shared" si="8"/>
        <v>10862.091928960235</v>
      </c>
      <c r="K70" s="757">
        <f t="shared" si="9"/>
        <v>10880</v>
      </c>
      <c r="L70" s="757">
        <f t="shared" si="11"/>
        <v>10876.402385792046</v>
      </c>
      <c r="M70" s="759">
        <f t="shared" si="10"/>
        <v>1.6465068507540929E-3</v>
      </c>
      <c r="N70" s="760"/>
      <c r="O70" s="803">
        <f>A!H239</f>
        <v>10862.091928959257</v>
      </c>
      <c r="P70" s="770"/>
      <c r="Q70" s="770"/>
    </row>
    <row r="71" spans="2:17" ht="12" customHeight="1">
      <c r="B71" s="761" t="s">
        <v>465</v>
      </c>
      <c r="C71" s="757">
        <f>A!B240</f>
        <v>10879.92</v>
      </c>
      <c r="D71" s="757">
        <f>A!C240</f>
        <v>10880</v>
      </c>
      <c r="E71" s="757">
        <f>A!D240</f>
        <v>10880</v>
      </c>
      <c r="F71" s="757">
        <f>A!E240</f>
        <v>10862.091928960235</v>
      </c>
      <c r="G71" s="757"/>
      <c r="H71" s="757">
        <f>A!G240</f>
        <v>10880</v>
      </c>
      <c r="I71" s="758"/>
      <c r="J71" s="770">
        <f t="shared" si="8"/>
        <v>10862.091928960235</v>
      </c>
      <c r="K71" s="757">
        <f t="shared" si="9"/>
        <v>10880</v>
      </c>
      <c r="L71" s="757">
        <f t="shared" si="11"/>
        <v>10876.402385792046</v>
      </c>
      <c r="M71" s="759">
        <f t="shared" si="10"/>
        <v>1.6465068507540929E-3</v>
      </c>
      <c r="N71" s="760"/>
      <c r="O71" s="803">
        <f>A!H240</f>
        <v>10862.091928959257</v>
      </c>
      <c r="P71" s="770"/>
      <c r="Q71" s="770"/>
    </row>
    <row r="72" spans="2:17" ht="12" customHeight="1">
      <c r="B72" s="761" t="s">
        <v>466</v>
      </c>
      <c r="C72" s="757">
        <f>A!B241</f>
        <v>10879.92</v>
      </c>
      <c r="D72" s="757">
        <f>A!C241</f>
        <v>10880</v>
      </c>
      <c r="E72" s="757">
        <f>A!D241</f>
        <v>10880</v>
      </c>
      <c r="F72" s="757">
        <f>A!E241</f>
        <v>10862.091928960235</v>
      </c>
      <c r="G72" s="757"/>
      <c r="H72" s="757">
        <f>A!G241</f>
        <v>10880</v>
      </c>
      <c r="I72" s="758"/>
      <c r="J72" s="770">
        <f t="shared" si="8"/>
        <v>10862.091928960235</v>
      </c>
      <c r="K72" s="757">
        <f t="shared" si="9"/>
        <v>10880</v>
      </c>
      <c r="L72" s="757">
        <f t="shared" si="11"/>
        <v>10876.402385792046</v>
      </c>
      <c r="M72" s="759">
        <f t="shared" si="10"/>
        <v>1.6465068507540929E-3</v>
      </c>
      <c r="N72" s="760"/>
      <c r="O72" s="803">
        <f>A!H241</f>
        <v>10862.091928959257</v>
      </c>
      <c r="P72" s="770"/>
      <c r="Q72" s="770"/>
    </row>
    <row r="73" spans="2:17" ht="12" customHeight="1">
      <c r="B73" s="761" t="s">
        <v>473</v>
      </c>
      <c r="C73" s="757">
        <f>A!B242</f>
        <v>2563.8216350909911</v>
      </c>
      <c r="D73" s="757">
        <f>A!C242</f>
        <v>2369</v>
      </c>
      <c r="E73" s="757">
        <f>A!D242</f>
        <v>2369</v>
      </c>
      <c r="F73" s="757">
        <f>A!E242</f>
        <v>2628.3265231730338</v>
      </c>
      <c r="G73" s="757">
        <f>A!F242</f>
        <v>2553.2319999999895</v>
      </c>
      <c r="H73" s="757">
        <f>A!G242</f>
        <v>2639</v>
      </c>
      <c r="I73" s="758"/>
      <c r="J73" s="770">
        <f t="shared" si="8"/>
        <v>2369</v>
      </c>
      <c r="K73" s="757">
        <f t="shared" si="9"/>
        <v>2639</v>
      </c>
      <c r="L73" s="757">
        <f t="shared" si="11"/>
        <v>2520.3966930440024</v>
      </c>
      <c r="M73" s="759">
        <f t="shared" si="10"/>
        <v>0.1071259935966303</v>
      </c>
      <c r="N73" s="760"/>
      <c r="O73" s="803">
        <f>A!H242</f>
        <v>2629.6367317184104</v>
      </c>
      <c r="P73" s="770"/>
      <c r="Q73" s="770"/>
    </row>
    <row r="74" spans="2:17" ht="12" customHeight="1">
      <c r="B74" s="761" t="s">
        <v>475</v>
      </c>
      <c r="C74" s="757">
        <f>A!B243</f>
        <v>1972.0485219541506</v>
      </c>
      <c r="D74" s="757">
        <f>A!C243</f>
        <v>1837</v>
      </c>
      <c r="E74" s="757">
        <f>A!D243</f>
        <v>1837</v>
      </c>
      <c r="F74" s="757">
        <f>A!E243</f>
        <v>2028.9633827623197</v>
      </c>
      <c r="G74" s="757">
        <f>A!F243</f>
        <v>1970.496999999993</v>
      </c>
      <c r="H74" s="757">
        <f>A!G243</f>
        <v>2035</v>
      </c>
      <c r="I74" s="758"/>
      <c r="J74" s="770">
        <f t="shared" si="8"/>
        <v>1837</v>
      </c>
      <c r="K74" s="757">
        <f t="shared" si="9"/>
        <v>2035</v>
      </c>
      <c r="L74" s="757">
        <f t="shared" si="11"/>
        <v>1946.7514841194104</v>
      </c>
      <c r="M74" s="759">
        <f t="shared" si="10"/>
        <v>0.10170789729206905</v>
      </c>
      <c r="N74" s="760"/>
      <c r="O74" s="803">
        <f>A!H243</f>
        <v>2030.7735826344633</v>
      </c>
      <c r="P74" s="770"/>
      <c r="Q74" s="770"/>
    </row>
    <row r="75" spans="2:17" ht="12" customHeight="1">
      <c r="B75" s="761" t="s">
        <v>477</v>
      </c>
      <c r="C75" s="757">
        <f>A!B244</f>
        <v>3923.219754588878</v>
      </c>
      <c r="D75" s="757">
        <f>A!C244</f>
        <v>4099</v>
      </c>
      <c r="E75" s="757">
        <f>A!D244</f>
        <v>4099</v>
      </c>
      <c r="F75" s="757">
        <f>A!E244</f>
        <v>4063.302452735134</v>
      </c>
      <c r="G75" s="757">
        <f>A!F244</f>
        <v>3972.28</v>
      </c>
      <c r="H75" s="757">
        <f>A!G244</f>
        <v>4073</v>
      </c>
      <c r="I75" s="758"/>
      <c r="J75" s="770">
        <f t="shared" si="8"/>
        <v>3923.219754588878</v>
      </c>
      <c r="K75" s="757">
        <f t="shared" si="9"/>
        <v>4099</v>
      </c>
      <c r="L75" s="757">
        <f t="shared" si="11"/>
        <v>4038.3003678873351</v>
      </c>
      <c r="M75" s="759">
        <f t="shared" si="10"/>
        <v>4.3528274124661669E-2</v>
      </c>
      <c r="N75" s="760"/>
      <c r="O75" s="803">
        <f>A!H244</f>
        <v>4065.8605986892976</v>
      </c>
      <c r="P75" s="770"/>
      <c r="Q75" s="770"/>
    </row>
    <row r="76" spans="2:17" ht="12" customHeight="1">
      <c r="B76" s="761" t="s">
        <v>478</v>
      </c>
      <c r="C76" s="757">
        <f>A!B245</f>
        <v>3125.1884048447769</v>
      </c>
      <c r="D76" s="757">
        <f>A!C245</f>
        <v>2874</v>
      </c>
      <c r="E76" s="757">
        <f>A!D245</f>
        <v>2871</v>
      </c>
      <c r="F76" s="757">
        <f>A!E245</f>
        <v>3018.6692507281878</v>
      </c>
      <c r="G76" s="757">
        <f>A!F245</f>
        <v>3131.2710000000302</v>
      </c>
      <c r="H76" s="757">
        <f>A!G245</f>
        <v>3200</v>
      </c>
      <c r="I76" s="758"/>
      <c r="J76" s="770">
        <f t="shared" si="8"/>
        <v>2871</v>
      </c>
      <c r="K76" s="757">
        <f t="shared" si="9"/>
        <v>3200</v>
      </c>
      <c r="L76" s="757">
        <f t="shared" si="11"/>
        <v>3036.6881092621661</v>
      </c>
      <c r="M76" s="759">
        <f t="shared" si="10"/>
        <v>0.10834171576479028</v>
      </c>
      <c r="N76" s="760"/>
      <c r="O76" s="803">
        <f>A!H245</f>
        <v>3139.617939368432</v>
      </c>
      <c r="P76" s="770"/>
      <c r="Q76" s="770"/>
    </row>
    <row r="77" spans="2:17" ht="12" customHeight="1">
      <c r="B77" s="761" t="s">
        <v>479</v>
      </c>
      <c r="C77" s="757">
        <f>A!B246</f>
        <v>2815.5716197033621</v>
      </c>
      <c r="D77" s="757">
        <f>A!C246</f>
        <v>2704</v>
      </c>
      <c r="E77" s="757">
        <f>A!D246</f>
        <v>2707</v>
      </c>
      <c r="F77" s="757">
        <f>A!E246</f>
        <v>2842.5563918683638</v>
      </c>
      <c r="G77" s="757">
        <f>A!F246</f>
        <v>2819.112000000006</v>
      </c>
      <c r="H77" s="757">
        <f>A!G246</f>
        <v>2904</v>
      </c>
      <c r="I77" s="758"/>
      <c r="J77" s="770">
        <f t="shared" si="8"/>
        <v>2704</v>
      </c>
      <c r="K77" s="757">
        <f t="shared" si="9"/>
        <v>2904</v>
      </c>
      <c r="L77" s="757">
        <f t="shared" si="11"/>
        <v>2798.7066685952886</v>
      </c>
      <c r="M77" s="759">
        <f t="shared" si="10"/>
        <v>7.1461579823362806E-2</v>
      </c>
      <c r="N77" s="760"/>
      <c r="O77" s="803">
        <f>A!H246</f>
        <v>2877.971195962029</v>
      </c>
      <c r="P77" s="770"/>
      <c r="Q77" s="770"/>
    </row>
    <row r="78" spans="2:17" ht="12" customHeight="1">
      <c r="B78" s="761" t="s">
        <v>480</v>
      </c>
      <c r="C78" s="757">
        <f>A!B247</f>
        <v>2151.7702225905218</v>
      </c>
      <c r="D78" s="757">
        <f>A!C247</f>
        <v>1886</v>
      </c>
      <c r="E78" s="757">
        <f>A!D247</f>
        <v>1885</v>
      </c>
      <c r="F78" s="757">
        <f>A!E247</f>
        <v>2179.8959110002402</v>
      </c>
      <c r="G78" s="757">
        <f>A!F247</f>
        <v>2135.7079999999992</v>
      </c>
      <c r="H78" s="757">
        <f>A!G247</f>
        <v>2221</v>
      </c>
      <c r="I78" s="758"/>
      <c r="J78" s="770">
        <f t="shared" si="8"/>
        <v>1885</v>
      </c>
      <c r="K78" s="757">
        <f t="shared" si="9"/>
        <v>2221</v>
      </c>
      <c r="L78" s="757">
        <f t="shared" si="11"/>
        <v>2076.5623555984598</v>
      </c>
      <c r="M78" s="759">
        <f t="shared" si="10"/>
        <v>0.16180588032626916</v>
      </c>
      <c r="N78" s="760"/>
      <c r="O78" s="803">
        <f>A!H247</f>
        <v>2191.4962028951659</v>
      </c>
      <c r="P78" s="770"/>
      <c r="Q78" s="770"/>
    </row>
    <row r="79" spans="2:17" ht="12" customHeight="1">
      <c r="B79" s="761" t="s">
        <v>481</v>
      </c>
      <c r="C79" s="757">
        <f>A!B248</f>
        <v>2072.4450715134722</v>
      </c>
      <c r="D79" s="757">
        <f>A!C248</f>
        <v>1833</v>
      </c>
      <c r="E79" s="757">
        <f>A!D248</f>
        <v>1833</v>
      </c>
      <c r="F79" s="757">
        <f>A!E248</f>
        <v>2090.2173922285428</v>
      </c>
      <c r="G79" s="757">
        <f>A!F248</f>
        <v>2050.855999999997</v>
      </c>
      <c r="H79" s="757">
        <f>A!G248</f>
        <v>2117</v>
      </c>
      <c r="I79" s="758"/>
      <c r="J79" s="770">
        <f t="shared" si="8"/>
        <v>1833</v>
      </c>
      <c r="K79" s="757">
        <f t="shared" si="9"/>
        <v>2117</v>
      </c>
      <c r="L79" s="757">
        <f t="shared" si="11"/>
        <v>1999.4197439570019</v>
      </c>
      <c r="M79" s="759">
        <f t="shared" si="10"/>
        <v>0.14204121013526788</v>
      </c>
      <c r="N79" s="760"/>
      <c r="O79" s="803">
        <f>A!H248</f>
        <v>2204.9220538975933</v>
      </c>
      <c r="P79" s="770"/>
      <c r="Q79" s="770"/>
    </row>
    <row r="80" spans="2:17" ht="12" customHeight="1">
      <c r="B80" s="761" t="s">
        <v>482</v>
      </c>
      <c r="C80" s="757">
        <f>A!B249</f>
        <v>2521.531736717593</v>
      </c>
      <c r="D80" s="757">
        <f>A!C249</f>
        <v>2258</v>
      </c>
      <c r="E80" s="757">
        <f>A!D249</f>
        <v>2258</v>
      </c>
      <c r="F80" s="757">
        <f>A!E249</f>
        <v>2309.2456939663602</v>
      </c>
      <c r="G80" s="757">
        <f>A!F249</f>
        <v>2500.4160000000597</v>
      </c>
      <c r="H80" s="757">
        <f>A!G249</f>
        <v>2573</v>
      </c>
      <c r="I80" s="758"/>
      <c r="J80" s="770">
        <f t="shared" si="8"/>
        <v>2258</v>
      </c>
      <c r="K80" s="757">
        <f t="shared" si="9"/>
        <v>2573</v>
      </c>
      <c r="L80" s="757">
        <f t="shared" si="11"/>
        <v>2403.3655717806687</v>
      </c>
      <c r="M80" s="759">
        <f t="shared" si="10"/>
        <v>0.13106620303569319</v>
      </c>
      <c r="N80" s="760"/>
      <c r="O80" s="803">
        <f>A!H249</f>
        <v>2513.9710594858384</v>
      </c>
      <c r="P80" s="770"/>
      <c r="Q80" s="770"/>
    </row>
    <row r="81" spans="2:17" ht="12" customHeight="1" thickBot="1">
      <c r="B81" s="762" t="s">
        <v>483</v>
      </c>
      <c r="C81" s="763">
        <f>A!B250</f>
        <v>1752.7588105418879</v>
      </c>
      <c r="D81" s="764">
        <f>A!C250</f>
        <v>1501</v>
      </c>
      <c r="E81" s="764">
        <f>A!D250</f>
        <v>1501</v>
      </c>
      <c r="F81" s="764">
        <f>A!E250</f>
        <v>1870.9023391027263</v>
      </c>
      <c r="G81" s="764">
        <f>A!F250</f>
        <v>1738.6670000000074</v>
      </c>
      <c r="H81" s="764">
        <f>A!G250</f>
        <v>1786</v>
      </c>
      <c r="I81" s="765"/>
      <c r="J81" s="764">
        <f t="shared" si="8"/>
        <v>1501</v>
      </c>
      <c r="K81" s="764">
        <f t="shared" si="9"/>
        <v>1870.9023391027263</v>
      </c>
      <c r="L81" s="764">
        <f t="shared" si="11"/>
        <v>1691.7213582741035</v>
      </c>
      <c r="M81" s="766">
        <f t="shared" si="10"/>
        <v>0.21865441214273085</v>
      </c>
      <c r="N81" s="760"/>
      <c r="O81" s="804">
        <f>A!H250</f>
        <v>1943.2437994586953</v>
      </c>
      <c r="P81" s="770"/>
      <c r="Q81" s="770"/>
    </row>
    <row r="82" spans="2:17" ht="12" customHeight="1" thickTop="1">
      <c r="B82" s="777" t="s">
        <v>16</v>
      </c>
      <c r="C82" s="735"/>
      <c r="D82" s="757"/>
      <c r="E82" s="735"/>
      <c r="F82" s="757"/>
      <c r="G82" s="757"/>
      <c r="H82" s="757"/>
      <c r="I82" s="778"/>
      <c r="J82" s="1093" t="s">
        <v>23</v>
      </c>
      <c r="K82" s="1094"/>
      <c r="L82" s="1094"/>
      <c r="M82" s="1095"/>
      <c r="N82" s="779"/>
      <c r="O82" s="769"/>
    </row>
    <row r="83" spans="2:17" ht="12" customHeight="1">
      <c r="B83" s="742"/>
      <c r="C83" s="736" t="s">
        <v>237</v>
      </c>
      <c r="D83" s="736" t="s">
        <v>426</v>
      </c>
      <c r="E83" s="736" t="s">
        <v>250</v>
      </c>
      <c r="F83" s="743" t="s">
        <v>357</v>
      </c>
      <c r="G83" s="744" t="s">
        <v>372</v>
      </c>
      <c r="H83" s="745" t="s">
        <v>384</v>
      </c>
      <c r="I83" s="746"/>
      <c r="J83" s="735"/>
      <c r="K83" s="735"/>
      <c r="L83" s="735"/>
      <c r="M83" s="747" t="s">
        <v>24</v>
      </c>
      <c r="N83" s="779"/>
      <c r="O83" s="748" t="str">
        <f>YourData!$J$4</f>
        <v>Tested Prg</v>
      </c>
    </row>
    <row r="84" spans="2:17" ht="12" customHeight="1">
      <c r="B84" s="749" t="s">
        <v>803</v>
      </c>
      <c r="C84" s="750" t="s">
        <v>25</v>
      </c>
      <c r="D84" s="750" t="s">
        <v>13</v>
      </c>
      <c r="E84" s="750" t="s">
        <v>13</v>
      </c>
      <c r="F84" s="751" t="s">
        <v>355</v>
      </c>
      <c r="G84" s="751" t="s">
        <v>365</v>
      </c>
      <c r="H84" s="751" t="s">
        <v>385</v>
      </c>
      <c r="I84" s="752"/>
      <c r="J84" s="750" t="s">
        <v>26</v>
      </c>
      <c r="K84" s="750" t="s">
        <v>27</v>
      </c>
      <c r="L84" s="750" t="s">
        <v>603</v>
      </c>
      <c r="M84" s="753" t="s">
        <v>604</v>
      </c>
      <c r="N84" s="779"/>
      <c r="O84" s="755" t="str">
        <f>YourData!$J$8</f>
        <v>Org</v>
      </c>
    </row>
    <row r="85" spans="2:17" ht="12" customHeight="1">
      <c r="B85" s="756" t="s">
        <v>445</v>
      </c>
      <c r="C85" s="757">
        <f>A!B200</f>
        <v>2400.3229434660229</v>
      </c>
      <c r="D85" s="757">
        <f>A!C200</f>
        <v>2301</v>
      </c>
      <c r="E85" s="757">
        <f>A!D200</f>
        <v>2302</v>
      </c>
      <c r="F85" s="757"/>
      <c r="G85" s="757">
        <f>A!F200</f>
        <v>2326.4899999999893</v>
      </c>
      <c r="H85" s="757">
        <f>A!G200</f>
        <v>2323</v>
      </c>
      <c r="I85" s="758"/>
      <c r="J85" s="757">
        <f t="shared" ref="J85:J105" si="12">MINA(C85:I85)</f>
        <v>2301</v>
      </c>
      <c r="K85" s="757">
        <f t="shared" ref="K85:K105" si="13">MAXA(C85:I85)</f>
        <v>2400.3229434660229</v>
      </c>
      <c r="L85" s="757">
        <f>AVERAGE(C85:I85)</f>
        <v>2330.5625886932021</v>
      </c>
      <c r="M85" s="759">
        <f t="shared" ref="M85:M105" si="14">ABS((K85-J85)/AVERAGE(C85:I85))</f>
        <v>4.2617582530454806E-2</v>
      </c>
      <c r="N85" s="779"/>
      <c r="O85" s="803" t="str">
        <f>A!H200</f>
        <v/>
      </c>
    </row>
    <row r="86" spans="2:17" ht="12" customHeight="1">
      <c r="B86" s="761" t="s">
        <v>446</v>
      </c>
      <c r="C86" s="757">
        <f>A!B201</f>
        <v>2753.8344761363155</v>
      </c>
      <c r="D86" s="757">
        <f>A!C201</f>
        <v>2686</v>
      </c>
      <c r="E86" s="757">
        <f>A!D201</f>
        <v>2687</v>
      </c>
      <c r="F86" s="757"/>
      <c r="G86" s="757">
        <f>A!F201</f>
        <v>2702.828000000005</v>
      </c>
      <c r="H86" s="757">
        <f>A!G201</f>
        <v>2691</v>
      </c>
      <c r="I86" s="758"/>
      <c r="J86" s="757">
        <f t="shared" si="12"/>
        <v>2686</v>
      </c>
      <c r="K86" s="757">
        <f t="shared" si="13"/>
        <v>2753.8344761363155</v>
      </c>
      <c r="L86" s="757">
        <f t="shared" ref="L86:L105" si="15">AVERAGE(C86:I86)</f>
        <v>2704.1324952272639</v>
      </c>
      <c r="M86" s="759">
        <f t="shared" si="14"/>
        <v>2.5085485365839846E-2</v>
      </c>
      <c r="N86" s="779"/>
      <c r="O86" s="803" t="str">
        <f>A!H201</f>
        <v/>
      </c>
    </row>
    <row r="87" spans="2:17" ht="12" customHeight="1">
      <c r="B87" s="761" t="s">
        <v>447</v>
      </c>
      <c r="C87" s="757">
        <f>A!B202</f>
        <v>2746.5996438607058</v>
      </c>
      <c r="D87" s="757">
        <f>A!C202</f>
        <v>2615</v>
      </c>
      <c r="E87" s="757">
        <f>A!D202</f>
        <v>2618</v>
      </c>
      <c r="F87" s="757"/>
      <c r="G87" s="757">
        <f>A!F202</f>
        <v>2674.8690000000088</v>
      </c>
      <c r="H87" s="757">
        <f>A!G202</f>
        <v>2681</v>
      </c>
      <c r="I87" s="758"/>
      <c r="J87" s="757">
        <f t="shared" si="12"/>
        <v>2615</v>
      </c>
      <c r="K87" s="757">
        <f t="shared" si="13"/>
        <v>2746.5996438607058</v>
      </c>
      <c r="L87" s="757">
        <f t="shared" si="15"/>
        <v>2667.0937287721426</v>
      </c>
      <c r="M87" s="759">
        <f t="shared" si="14"/>
        <v>4.934196441656015E-2</v>
      </c>
      <c r="N87" s="779"/>
      <c r="O87" s="803" t="str">
        <f>A!H202</f>
        <v/>
      </c>
    </row>
    <row r="88" spans="2:17" ht="12" customHeight="1">
      <c r="B88" s="761" t="s">
        <v>448</v>
      </c>
      <c r="C88" s="757">
        <f>A!B203</f>
        <v>2783.6483035508809</v>
      </c>
      <c r="D88" s="757">
        <f>A!C203</f>
        <v>2656</v>
      </c>
      <c r="E88" s="757">
        <f>A!D203</f>
        <v>2633</v>
      </c>
      <c r="F88" s="757"/>
      <c r="G88" s="757">
        <f>A!F203</f>
        <v>2727.4839999999936</v>
      </c>
      <c r="H88" s="757">
        <f>A!G203</f>
        <v>2693</v>
      </c>
      <c r="I88" s="758"/>
      <c r="J88" s="757">
        <f t="shared" si="12"/>
        <v>2633</v>
      </c>
      <c r="K88" s="757">
        <f t="shared" si="13"/>
        <v>2783.6483035508809</v>
      </c>
      <c r="L88" s="757">
        <f t="shared" si="15"/>
        <v>2698.6264607101748</v>
      </c>
      <c r="M88" s="759">
        <f t="shared" si="14"/>
        <v>5.5824066703635614E-2</v>
      </c>
      <c r="N88" s="779"/>
      <c r="O88" s="803" t="str">
        <f>A!H203</f>
        <v/>
      </c>
    </row>
    <row r="89" spans="2:17" ht="12" customHeight="1">
      <c r="B89" s="761" t="s">
        <v>449</v>
      </c>
      <c r="C89" s="757">
        <f>A!B204</f>
        <v>2776.4377847636142</v>
      </c>
      <c r="D89" s="757">
        <f>A!C204</f>
        <v>2649</v>
      </c>
      <c r="E89" s="757">
        <f>A!D204</f>
        <v>2640</v>
      </c>
      <c r="F89" s="757"/>
      <c r="G89" s="757">
        <f>A!F204</f>
        <v>2712.5509999999958</v>
      </c>
      <c r="H89" s="757">
        <f>A!G204</f>
        <v>2684</v>
      </c>
      <c r="I89" s="758"/>
      <c r="J89" s="757">
        <f t="shared" si="12"/>
        <v>2640</v>
      </c>
      <c r="K89" s="757">
        <f t="shared" si="13"/>
        <v>2776.4377847636142</v>
      </c>
      <c r="L89" s="757">
        <f t="shared" si="15"/>
        <v>2692.3977569527219</v>
      </c>
      <c r="M89" s="759">
        <f t="shared" si="14"/>
        <v>5.0675196267447362E-2</v>
      </c>
      <c r="N89" s="779"/>
      <c r="O89" s="803" t="str">
        <f>A!H204</f>
        <v/>
      </c>
    </row>
    <row r="90" spans="2:17" ht="12" customHeight="1">
      <c r="B90" s="761" t="s">
        <v>450</v>
      </c>
      <c r="C90" s="757">
        <f>A!B205</f>
        <v>2040.2191038522333</v>
      </c>
      <c r="D90" s="757">
        <f>A!C205</f>
        <v>1865</v>
      </c>
      <c r="E90" s="757">
        <f>A!D205</f>
        <v>1867</v>
      </c>
      <c r="F90" s="757"/>
      <c r="G90" s="757">
        <f>A!F205</f>
        <v>1968.617000000002</v>
      </c>
      <c r="H90" s="757">
        <f>A!G205</f>
        <v>1970</v>
      </c>
      <c r="I90" s="758"/>
      <c r="J90" s="757">
        <f t="shared" si="12"/>
        <v>1865</v>
      </c>
      <c r="K90" s="757">
        <f t="shared" si="13"/>
        <v>2040.2191038522333</v>
      </c>
      <c r="L90" s="757">
        <f t="shared" si="15"/>
        <v>1942.1672207704469</v>
      </c>
      <c r="M90" s="759">
        <f t="shared" si="14"/>
        <v>9.0218340613701042E-2</v>
      </c>
      <c r="N90" s="779"/>
      <c r="O90" s="803" t="str">
        <f>A!H205</f>
        <v/>
      </c>
    </row>
    <row r="91" spans="2:17" ht="12" customHeight="1">
      <c r="B91" s="761" t="s">
        <v>451</v>
      </c>
      <c r="C91" s="757">
        <f>A!B206</f>
        <v>4313.0318409622851</v>
      </c>
      <c r="D91" s="757">
        <f>A!C206</f>
        <v>4185</v>
      </c>
      <c r="E91" s="757">
        <f>A!D206</f>
        <v>4181</v>
      </c>
      <c r="F91" s="757"/>
      <c r="G91" s="757">
        <f>A!F206</f>
        <v>4266.1759999997475</v>
      </c>
      <c r="H91" s="757">
        <f>A!G206</f>
        <v>4272</v>
      </c>
      <c r="I91" s="758"/>
      <c r="J91" s="757">
        <f t="shared" si="12"/>
        <v>4181</v>
      </c>
      <c r="K91" s="757">
        <f t="shared" si="13"/>
        <v>4313.0318409622851</v>
      </c>
      <c r="L91" s="757">
        <f t="shared" si="15"/>
        <v>4243.4415681924065</v>
      </c>
      <c r="M91" s="759">
        <f t="shared" si="14"/>
        <v>3.1114329923135273E-2</v>
      </c>
      <c r="N91" s="779"/>
      <c r="O91" s="803" t="str">
        <f>A!H206</f>
        <v/>
      </c>
    </row>
    <row r="92" spans="2:17" ht="12" customHeight="1">
      <c r="B92" s="761" t="s">
        <v>462</v>
      </c>
      <c r="C92" s="757">
        <f>A!B207</f>
        <v>1986.2848304670733</v>
      </c>
      <c r="D92" s="757">
        <f>A!C207</f>
        <v>1860</v>
      </c>
      <c r="E92" s="757">
        <f>A!D207</f>
        <v>1865</v>
      </c>
      <c r="F92" s="757"/>
      <c r="G92" s="757"/>
      <c r="H92" s="757">
        <f>A!G207</f>
        <v>1902</v>
      </c>
      <c r="I92" s="758"/>
      <c r="J92" s="757">
        <f t="shared" si="12"/>
        <v>1860</v>
      </c>
      <c r="K92" s="757">
        <f t="shared" si="13"/>
        <v>1986.2848304670733</v>
      </c>
      <c r="L92" s="757">
        <f t="shared" si="15"/>
        <v>1903.3212076167683</v>
      </c>
      <c r="M92" s="759">
        <f t="shared" si="14"/>
        <v>6.6349720668115758E-2</v>
      </c>
      <c r="N92" s="779"/>
      <c r="O92" s="803" t="str">
        <f>A!H207</f>
        <v/>
      </c>
    </row>
    <row r="93" spans="2:17" ht="12" customHeight="1">
      <c r="B93" s="761" t="s">
        <v>463</v>
      </c>
      <c r="C93" s="757">
        <f>A!B208</f>
        <v>1994.01749804832</v>
      </c>
      <c r="D93" s="757">
        <f>A!C208</f>
        <v>1965</v>
      </c>
      <c r="E93" s="757">
        <f>A!D208</f>
        <v>1969</v>
      </c>
      <c r="F93" s="757"/>
      <c r="G93" s="757"/>
      <c r="H93" s="757">
        <f>A!G208</f>
        <v>1936</v>
      </c>
      <c r="I93" s="758"/>
      <c r="J93" s="757">
        <f t="shared" si="12"/>
        <v>1936</v>
      </c>
      <c r="K93" s="757">
        <f t="shared" si="13"/>
        <v>1994.01749804832</v>
      </c>
      <c r="L93" s="757">
        <f t="shared" si="15"/>
        <v>1966.0043745120799</v>
      </c>
      <c r="M93" s="759">
        <f t="shared" si="14"/>
        <v>2.9510360607777751E-2</v>
      </c>
      <c r="N93" s="779"/>
      <c r="O93" s="803" t="str">
        <f>A!H208</f>
        <v/>
      </c>
    </row>
    <row r="94" spans="2:17" ht="12" customHeight="1">
      <c r="B94" s="761" t="s">
        <v>464</v>
      </c>
      <c r="C94" s="757">
        <f>A!B209</f>
        <v>2148.5022137105116</v>
      </c>
      <c r="D94" s="757">
        <f>A!C209</f>
        <v>2054</v>
      </c>
      <c r="E94" s="757">
        <f>A!D209</f>
        <v>2096</v>
      </c>
      <c r="F94" s="757"/>
      <c r="G94" s="757"/>
      <c r="H94" s="757">
        <f>A!G209</f>
        <v>2115</v>
      </c>
      <c r="I94" s="758"/>
      <c r="J94" s="757">
        <f t="shared" si="12"/>
        <v>2054</v>
      </c>
      <c r="K94" s="757">
        <f t="shared" si="13"/>
        <v>2148.5022137105116</v>
      </c>
      <c r="L94" s="757">
        <f t="shared" si="15"/>
        <v>2103.3755534276279</v>
      </c>
      <c r="M94" s="759">
        <f t="shared" si="14"/>
        <v>4.4928835250800665E-2</v>
      </c>
      <c r="N94" s="779"/>
      <c r="O94" s="803" t="str">
        <f>A!H209</f>
        <v/>
      </c>
    </row>
    <row r="95" spans="2:17" ht="12" customHeight="1">
      <c r="B95" s="761" t="s">
        <v>465</v>
      </c>
      <c r="C95" s="757">
        <f>A!B210</f>
        <v>2059.490255706839</v>
      </c>
      <c r="D95" s="757">
        <f>A!C210</f>
        <v>1993</v>
      </c>
      <c r="E95" s="757">
        <f>A!D210</f>
        <v>1980</v>
      </c>
      <c r="F95" s="757"/>
      <c r="G95" s="757"/>
      <c r="H95" s="757">
        <f>A!G210</f>
        <v>1970</v>
      </c>
      <c r="I95" s="758"/>
      <c r="J95" s="757">
        <f t="shared" si="12"/>
        <v>1970</v>
      </c>
      <c r="K95" s="757">
        <f t="shared" si="13"/>
        <v>2059.490255706839</v>
      </c>
      <c r="L95" s="757">
        <f t="shared" si="15"/>
        <v>2000.6225639267097</v>
      </c>
      <c r="M95" s="759">
        <f t="shared" si="14"/>
        <v>4.4731203836466046E-2</v>
      </c>
      <c r="N95" s="779"/>
      <c r="O95" s="803" t="str">
        <f>A!H210</f>
        <v/>
      </c>
    </row>
    <row r="96" spans="2:17" ht="12" customHeight="1">
      <c r="B96" s="761" t="s">
        <v>466</v>
      </c>
      <c r="C96" s="757">
        <f>A!B211</f>
        <v>2182.2677615890984</v>
      </c>
      <c r="D96" s="757">
        <f>A!C211</f>
        <v>2110</v>
      </c>
      <c r="E96" s="757">
        <f>A!D211</f>
        <v>2104</v>
      </c>
      <c r="F96" s="757"/>
      <c r="G96" s="757"/>
      <c r="H96" s="757">
        <f>A!G211</f>
        <v>2120</v>
      </c>
      <c r="I96" s="758"/>
      <c r="J96" s="757">
        <f t="shared" si="12"/>
        <v>2104</v>
      </c>
      <c r="K96" s="757">
        <f t="shared" si="13"/>
        <v>2182.2677615890984</v>
      </c>
      <c r="L96" s="757">
        <f t="shared" si="15"/>
        <v>2129.0669403972747</v>
      </c>
      <c r="M96" s="759">
        <f t="shared" si="14"/>
        <v>3.6761531591155139E-2</v>
      </c>
      <c r="N96" s="779"/>
      <c r="O96" s="803" t="str">
        <f>A!H211</f>
        <v/>
      </c>
    </row>
    <row r="97" spans="2:17" ht="12" customHeight="1">
      <c r="B97" s="761" t="s">
        <v>473</v>
      </c>
      <c r="C97" s="757">
        <f>A!B212</f>
        <v>1919.7698233773071</v>
      </c>
      <c r="D97" s="757">
        <f>A!C212</f>
        <v>1975</v>
      </c>
      <c r="E97" s="757">
        <f>A!D212</f>
        <v>1975</v>
      </c>
      <c r="F97" s="757"/>
      <c r="G97" s="757">
        <f>A!F212</f>
        <v>1911.8690000000017</v>
      </c>
      <c r="H97" s="757">
        <f>A!G212</f>
        <v>1976</v>
      </c>
      <c r="I97" s="758"/>
      <c r="J97" s="757">
        <f t="shared" si="12"/>
        <v>1911.8690000000017</v>
      </c>
      <c r="K97" s="757">
        <f t="shared" si="13"/>
        <v>1976</v>
      </c>
      <c r="L97" s="757">
        <f t="shared" si="15"/>
        <v>1951.5277646754616</v>
      </c>
      <c r="M97" s="759">
        <f t="shared" si="14"/>
        <v>3.2861945989614567E-2</v>
      </c>
      <c r="N97" s="779"/>
      <c r="O97" s="803" t="str">
        <f>A!H212</f>
        <v/>
      </c>
    </row>
    <row r="98" spans="2:17" ht="12" customHeight="1">
      <c r="B98" s="761" t="s">
        <v>475</v>
      </c>
      <c r="C98" s="757">
        <f>A!B213</f>
        <v>1476.6546903521444</v>
      </c>
      <c r="D98" s="757">
        <f>A!C213</f>
        <v>1527</v>
      </c>
      <c r="E98" s="757">
        <f>A!D213</f>
        <v>1527</v>
      </c>
      <c r="F98" s="757"/>
      <c r="G98" s="757">
        <f>A!F213</f>
        <v>1475.5280000000027</v>
      </c>
      <c r="H98" s="757">
        <f>A!G213</f>
        <v>1524</v>
      </c>
      <c r="I98" s="758"/>
      <c r="J98" s="757">
        <f t="shared" si="12"/>
        <v>1475.5280000000027</v>
      </c>
      <c r="K98" s="757">
        <f t="shared" si="13"/>
        <v>1527</v>
      </c>
      <c r="L98" s="757">
        <f t="shared" si="15"/>
        <v>1506.0365380704295</v>
      </c>
      <c r="M98" s="759">
        <f t="shared" si="14"/>
        <v>3.417712565323576E-2</v>
      </c>
      <c r="N98" s="779"/>
      <c r="O98" s="803" t="str">
        <f>A!H213</f>
        <v/>
      </c>
    </row>
    <row r="99" spans="2:17" ht="12" customHeight="1">
      <c r="B99" s="761" t="s">
        <v>477</v>
      </c>
      <c r="C99" s="757">
        <f>A!B214</f>
        <v>2937.676627832258</v>
      </c>
      <c r="D99" s="757">
        <f>A!C214</f>
        <v>3061</v>
      </c>
      <c r="E99" s="757">
        <f>A!D214</f>
        <v>3061</v>
      </c>
      <c r="F99" s="757"/>
      <c r="G99" s="757">
        <f>A!F214</f>
        <v>2974.4</v>
      </c>
      <c r="H99" s="757">
        <f>A!G214</f>
        <v>3050</v>
      </c>
      <c r="I99" s="758"/>
      <c r="J99" s="757">
        <f t="shared" si="12"/>
        <v>2937.676627832258</v>
      </c>
      <c r="K99" s="757">
        <f t="shared" si="13"/>
        <v>3061</v>
      </c>
      <c r="L99" s="757">
        <f t="shared" si="15"/>
        <v>3016.8153255664515</v>
      </c>
      <c r="M99" s="759">
        <f t="shared" si="14"/>
        <v>4.0878661389253668E-2</v>
      </c>
      <c r="N99" s="779"/>
      <c r="O99" s="803" t="str">
        <f>A!H214</f>
        <v/>
      </c>
    </row>
    <row r="100" spans="2:17" ht="12" customHeight="1">
      <c r="B100" s="761" t="s">
        <v>478</v>
      </c>
      <c r="C100" s="757">
        <f>A!B215</f>
        <v>2340.1169215021255</v>
      </c>
      <c r="D100" s="757">
        <f>A!C215</f>
        <v>2394</v>
      </c>
      <c r="E100" s="757">
        <f>A!D215</f>
        <v>2393</v>
      </c>
      <c r="F100" s="757"/>
      <c r="G100" s="757">
        <f>A!F215</f>
        <v>2344.8270000000412</v>
      </c>
      <c r="H100" s="757">
        <f>A!G215</f>
        <v>2396</v>
      </c>
      <c r="I100" s="758"/>
      <c r="J100" s="757">
        <f t="shared" si="12"/>
        <v>2340.1169215021255</v>
      </c>
      <c r="K100" s="757">
        <f t="shared" si="13"/>
        <v>2396</v>
      </c>
      <c r="L100" s="757">
        <f t="shared" si="15"/>
        <v>2373.5887843004334</v>
      </c>
      <c r="M100" s="759">
        <f t="shared" si="14"/>
        <v>2.3543706840671186E-2</v>
      </c>
      <c r="N100" s="779"/>
      <c r="O100" s="803" t="str">
        <f>A!H215</f>
        <v/>
      </c>
    </row>
    <row r="101" spans="2:17" ht="12" customHeight="1">
      <c r="B101" s="761" t="s">
        <v>479</v>
      </c>
      <c r="C101" s="757">
        <f>A!B216</f>
        <v>2108.2782659614504</v>
      </c>
      <c r="D101" s="757">
        <f>A!C216</f>
        <v>2182</v>
      </c>
      <c r="E101" s="757">
        <f>A!D216</f>
        <v>2182</v>
      </c>
      <c r="F101" s="757"/>
      <c r="G101" s="757">
        <f>A!F216</f>
        <v>2110.8329999999924</v>
      </c>
      <c r="H101" s="757">
        <f>A!G216</f>
        <v>2174</v>
      </c>
      <c r="I101" s="758"/>
      <c r="J101" s="757">
        <f t="shared" si="12"/>
        <v>2108.2782659614504</v>
      </c>
      <c r="K101" s="757">
        <f t="shared" si="13"/>
        <v>2182</v>
      </c>
      <c r="L101" s="757">
        <f t="shared" si="15"/>
        <v>2151.4222531922887</v>
      </c>
      <c r="M101" s="759">
        <f t="shared" si="14"/>
        <v>3.4266510876310302E-2</v>
      </c>
      <c r="N101" s="779"/>
      <c r="O101" s="803" t="str">
        <f>A!H216</f>
        <v/>
      </c>
    </row>
    <row r="102" spans="2:17" ht="12" customHeight="1">
      <c r="B102" s="761" t="s">
        <v>480</v>
      </c>
      <c r="C102" s="757">
        <f>A!B217</f>
        <v>1611.2289106354137</v>
      </c>
      <c r="D102" s="757">
        <f>A!C217</f>
        <v>1642</v>
      </c>
      <c r="E102" s="757">
        <f>A!D217</f>
        <v>1643</v>
      </c>
      <c r="F102" s="757"/>
      <c r="G102" s="757">
        <f>A!F217</f>
        <v>1599.2030000000073</v>
      </c>
      <c r="H102" s="757">
        <f>A!G217</f>
        <v>1663</v>
      </c>
      <c r="I102" s="758"/>
      <c r="J102" s="757">
        <f t="shared" si="12"/>
        <v>1599.2030000000073</v>
      </c>
      <c r="K102" s="757">
        <f t="shared" si="13"/>
        <v>1663</v>
      </c>
      <c r="L102" s="757">
        <f t="shared" si="15"/>
        <v>1631.6863821270842</v>
      </c>
      <c r="M102" s="759">
        <f t="shared" si="14"/>
        <v>3.9098812552952902E-2</v>
      </c>
      <c r="N102" s="779"/>
      <c r="O102" s="803" t="str">
        <f>A!H217</f>
        <v/>
      </c>
    </row>
    <row r="103" spans="2:17" ht="12" customHeight="1">
      <c r="B103" s="761" t="s">
        <v>481</v>
      </c>
      <c r="C103" s="757">
        <f>A!B218</f>
        <v>1551.8308506501819</v>
      </c>
      <c r="D103" s="757">
        <f>A!C218</f>
        <v>1580</v>
      </c>
      <c r="E103" s="757">
        <f>A!D218</f>
        <v>1580</v>
      </c>
      <c r="F103" s="757"/>
      <c r="G103" s="757">
        <f>A!F218</f>
        <v>1535.684</v>
      </c>
      <c r="H103" s="757">
        <f>A!G218</f>
        <v>1585</v>
      </c>
      <c r="I103" s="758"/>
      <c r="J103" s="757">
        <f t="shared" si="12"/>
        <v>1535.684</v>
      </c>
      <c r="K103" s="757">
        <f t="shared" si="13"/>
        <v>1585</v>
      </c>
      <c r="L103" s="757">
        <f t="shared" si="15"/>
        <v>1566.5029701300364</v>
      </c>
      <c r="M103" s="759">
        <f t="shared" si="14"/>
        <v>3.1481587293707002E-2</v>
      </c>
      <c r="N103" s="779"/>
      <c r="O103" s="803" t="str">
        <f>A!H218</f>
        <v/>
      </c>
    </row>
    <row r="104" spans="2:17" ht="12" customHeight="1">
      <c r="B104" s="761" t="s">
        <v>482</v>
      </c>
      <c r="C104" s="757">
        <f>A!B219</f>
        <v>1888.1034743537653</v>
      </c>
      <c r="D104" s="757">
        <f>A!C219</f>
        <v>1940</v>
      </c>
      <c r="E104" s="757">
        <f>A!D219</f>
        <v>1939</v>
      </c>
      <c r="F104" s="757"/>
      <c r="G104" s="757">
        <f>A!F219</f>
        <v>1872.3359999999955</v>
      </c>
      <c r="H104" s="757">
        <f>A!G219</f>
        <v>1926</v>
      </c>
      <c r="I104" s="758"/>
      <c r="J104" s="757">
        <f t="shared" si="12"/>
        <v>1872.3359999999955</v>
      </c>
      <c r="K104" s="757">
        <f t="shared" si="13"/>
        <v>1940</v>
      </c>
      <c r="L104" s="757">
        <f t="shared" si="15"/>
        <v>1913.0878948707523</v>
      </c>
      <c r="M104" s="759">
        <f t="shared" si="14"/>
        <v>3.5368996992464846E-2</v>
      </c>
      <c r="N104" s="779"/>
      <c r="O104" s="803" t="str">
        <f>A!H219</f>
        <v/>
      </c>
    </row>
    <row r="105" spans="2:17" ht="12" customHeight="1" thickBot="1">
      <c r="B105" s="762" t="s">
        <v>483</v>
      </c>
      <c r="C105" s="763">
        <f>A!B220</f>
        <v>1312.4522494395735</v>
      </c>
      <c r="D105" s="764">
        <f>A!C220</f>
        <v>1334</v>
      </c>
      <c r="E105" s="764">
        <f>A!D220</f>
        <v>1333</v>
      </c>
      <c r="F105" s="764"/>
      <c r="G105" s="764">
        <f>A!F220</f>
        <v>1301.7909999999904</v>
      </c>
      <c r="H105" s="764">
        <f>A!G220</f>
        <v>1337</v>
      </c>
      <c r="I105" s="765"/>
      <c r="J105" s="764">
        <f t="shared" si="12"/>
        <v>1301.7909999999904</v>
      </c>
      <c r="K105" s="764">
        <f t="shared" si="13"/>
        <v>1337</v>
      </c>
      <c r="L105" s="764">
        <f t="shared" si="15"/>
        <v>1323.6486498879126</v>
      </c>
      <c r="M105" s="766">
        <f t="shared" si="14"/>
        <v>2.6599959137941272E-2</v>
      </c>
      <c r="N105" s="779"/>
      <c r="O105" s="804" t="str">
        <f>A!H220</f>
        <v/>
      </c>
    </row>
    <row r="106" spans="2:17" ht="12" customHeight="1" thickTop="1">
      <c r="B106" s="774" t="s">
        <v>807</v>
      </c>
      <c r="C106" s="757"/>
      <c r="D106" s="775"/>
      <c r="E106" s="757"/>
      <c r="F106" s="757"/>
      <c r="G106" s="757"/>
      <c r="H106" s="757"/>
      <c r="I106" s="735"/>
      <c r="J106" s="735"/>
      <c r="K106" s="735"/>
      <c r="L106" s="735"/>
      <c r="M106" s="735"/>
      <c r="N106" s="740"/>
    </row>
    <row r="107" spans="2:17" ht="12" customHeight="1">
      <c r="B107" s="735"/>
      <c r="C107" s="757"/>
      <c r="D107" s="775"/>
      <c r="E107" s="757"/>
      <c r="F107" s="757"/>
      <c r="G107" s="757"/>
      <c r="H107" s="757"/>
      <c r="I107" s="735"/>
      <c r="J107" s="735"/>
      <c r="K107" s="735"/>
      <c r="L107" s="735"/>
      <c r="M107" s="735"/>
      <c r="N107" s="740"/>
    </row>
    <row r="108" spans="2:17" ht="12" customHeight="1">
      <c r="B108" s="735"/>
      <c r="C108" s="757"/>
      <c r="D108" s="775"/>
      <c r="E108" s="757"/>
      <c r="F108" s="757"/>
      <c r="G108" s="757"/>
      <c r="H108" s="757"/>
      <c r="I108" s="735"/>
      <c r="J108" s="735"/>
      <c r="K108" s="735"/>
      <c r="L108" s="735"/>
      <c r="M108" s="735"/>
      <c r="N108" s="740"/>
    </row>
    <row r="109" spans="2:17" ht="15" customHeight="1" thickBot="1">
      <c r="B109" s="780" t="s">
        <v>738</v>
      </c>
      <c r="N109" s="740"/>
      <c r="P109" s="732"/>
      <c r="Q109" s="781"/>
    </row>
    <row r="110" spans="2:17" ht="12" customHeight="1" thickTop="1">
      <c r="B110" s="782"/>
      <c r="C110" s="767"/>
      <c r="D110" s="768"/>
      <c r="E110" s="767"/>
      <c r="F110" s="768"/>
      <c r="G110" s="768"/>
      <c r="H110" s="768"/>
      <c r="I110" s="738"/>
      <c r="J110" s="1093" t="s">
        <v>23</v>
      </c>
      <c r="K110" s="1094"/>
      <c r="L110" s="1094"/>
      <c r="M110" s="1095"/>
      <c r="N110" s="754"/>
      <c r="O110" s="741"/>
      <c r="Q110" s="781"/>
    </row>
    <row r="111" spans="2:17" ht="12" customHeight="1">
      <c r="B111" s="742"/>
      <c r="C111" s="783" t="s">
        <v>237</v>
      </c>
      <c r="D111" s="736" t="s">
        <v>426</v>
      </c>
      <c r="E111" s="783" t="s">
        <v>250</v>
      </c>
      <c r="F111" s="743" t="s">
        <v>357</v>
      </c>
      <c r="G111" s="744" t="s">
        <v>372</v>
      </c>
      <c r="H111" s="745" t="s">
        <v>384</v>
      </c>
      <c r="I111" s="744"/>
      <c r="J111" s="771"/>
      <c r="K111" s="784"/>
      <c r="L111" s="784"/>
      <c r="M111" s="747" t="s">
        <v>24</v>
      </c>
      <c r="N111" s="754"/>
      <c r="O111" s="748" t="str">
        <f>YourData!$J$4</f>
        <v>Tested Prg</v>
      </c>
      <c r="P111" s="732"/>
      <c r="Q111" s="781"/>
    </row>
    <row r="112" spans="2:17" ht="12" customHeight="1">
      <c r="B112" s="749" t="s">
        <v>802</v>
      </c>
      <c r="C112" s="750" t="s">
        <v>25</v>
      </c>
      <c r="D112" s="750" t="s">
        <v>13</v>
      </c>
      <c r="E112" s="750" t="s">
        <v>13</v>
      </c>
      <c r="F112" s="751" t="s">
        <v>355</v>
      </c>
      <c r="G112" s="751" t="s">
        <v>365</v>
      </c>
      <c r="H112" s="751" t="s">
        <v>385</v>
      </c>
      <c r="I112" s="751"/>
      <c r="J112" s="772" t="s">
        <v>26</v>
      </c>
      <c r="K112" s="750" t="s">
        <v>27</v>
      </c>
      <c r="L112" s="750" t="s">
        <v>603</v>
      </c>
      <c r="M112" s="753" t="s">
        <v>604</v>
      </c>
      <c r="N112" s="754"/>
      <c r="O112" s="755" t="str">
        <f>YourData!$J$8</f>
        <v>Org</v>
      </c>
      <c r="P112" s="732"/>
      <c r="Q112" s="781"/>
    </row>
    <row r="113" spans="2:17" ht="12" customHeight="1">
      <c r="B113" s="777" t="s">
        <v>359</v>
      </c>
      <c r="C113" s="784"/>
      <c r="D113" s="770"/>
      <c r="E113" s="784"/>
      <c r="F113" s="770"/>
      <c r="G113" s="770"/>
      <c r="H113" s="770"/>
      <c r="I113" s="740"/>
      <c r="J113" s="773"/>
      <c r="K113" s="770"/>
      <c r="L113" s="770"/>
      <c r="M113" s="759"/>
      <c r="N113" s="754"/>
      <c r="O113" s="769"/>
      <c r="P113" s="732"/>
      <c r="Q113" s="781"/>
    </row>
    <row r="114" spans="2:17" ht="12" customHeight="1">
      <c r="B114" s="785" t="s">
        <v>227</v>
      </c>
      <c r="C114" s="786">
        <f>A!B470</f>
        <v>19.914452054794491</v>
      </c>
      <c r="D114" s="786">
        <f>A!C470</f>
        <v>19.888888888888886</v>
      </c>
      <c r="E114" s="786">
        <f>A!D470</f>
        <v>19.888888888888886</v>
      </c>
      <c r="F114" s="786">
        <f>A!E470</f>
        <v>19.914143835616347</v>
      </c>
      <c r="G114" s="786">
        <f>A!F470</f>
        <v>19.914452054794427</v>
      </c>
      <c r="H114" s="786">
        <f>A!G470</f>
        <v>19.91</v>
      </c>
      <c r="I114" s="760"/>
      <c r="J114" s="985">
        <f>MINA(C114:I114)</f>
        <v>19.888888888888886</v>
      </c>
      <c r="K114" s="986">
        <f>MAXA(C114:I114)</f>
        <v>19.914452054794491</v>
      </c>
      <c r="L114" s="987">
        <f>AVERAGE(C114:I114)</f>
        <v>19.905137620497172</v>
      </c>
      <c r="M114" s="759">
        <f>ABS((K114-J114)/AVERAGE(C114:I114))</f>
        <v>1.2842496441362061E-3</v>
      </c>
      <c r="N114" s="754"/>
      <c r="O114" s="787">
        <f>A!H470</f>
        <v>19.914143835616347</v>
      </c>
      <c r="P114" s="732"/>
      <c r="Q114" s="781"/>
    </row>
    <row r="115" spans="2:17" ht="12" customHeight="1">
      <c r="B115" s="785" t="s">
        <v>341</v>
      </c>
      <c r="C115" s="788">
        <f>A!B471</f>
        <v>1.1642917900684956E-2</v>
      </c>
      <c r="D115" s="788">
        <f>A!C471</f>
        <v>1.1599999999999999E-2</v>
      </c>
      <c r="E115" s="788">
        <f>A!D471</f>
        <v>1.1599999999999999E-2</v>
      </c>
      <c r="F115" s="788">
        <f>A!E471</f>
        <v>1.1593355242989104E-2</v>
      </c>
      <c r="G115" s="788">
        <f>A!F471</f>
        <v>1.1648657534246494E-2</v>
      </c>
      <c r="H115" s="788">
        <f>A!G471</f>
        <v>1.1599999999999999E-2</v>
      </c>
      <c r="I115" s="760"/>
      <c r="J115" s="789">
        <f>MINA(C115:I115)</f>
        <v>1.1593355242989104E-2</v>
      </c>
      <c r="K115" s="788">
        <f>MAXA(C115:I115)</f>
        <v>1.1648657534246494E-2</v>
      </c>
      <c r="L115" s="788">
        <f>AVERAGE(C115:I115)</f>
        <v>1.161415511298676E-2</v>
      </c>
      <c r="M115" s="759">
        <f>ABS((K115-J115)/AVERAGE(C115:I115))</f>
        <v>4.7616284369709971E-3</v>
      </c>
      <c r="N115" s="754"/>
      <c r="O115" s="790">
        <f>A!H471</f>
        <v>1.1607902527993237E-2</v>
      </c>
      <c r="P115" s="732"/>
      <c r="Q115" s="781"/>
    </row>
    <row r="116" spans="2:17" ht="12" customHeight="1">
      <c r="B116" s="791" t="s">
        <v>360</v>
      </c>
      <c r="C116" s="770"/>
      <c r="D116" s="770"/>
      <c r="E116" s="770"/>
      <c r="F116" s="770"/>
      <c r="G116" s="770"/>
      <c r="H116" s="792"/>
      <c r="I116" s="760"/>
      <c r="J116" s="773"/>
      <c r="K116" s="770"/>
      <c r="L116" s="770"/>
      <c r="M116" s="759"/>
      <c r="N116" s="754"/>
      <c r="O116" s="748"/>
      <c r="P116" s="732"/>
      <c r="Q116" s="781"/>
    </row>
    <row r="117" spans="2:17" ht="12" customHeight="1">
      <c r="B117" s="785" t="s">
        <v>227</v>
      </c>
      <c r="C117" s="786">
        <f>A!B1170</f>
        <v>34.700000000000003</v>
      </c>
      <c r="D117" s="786">
        <f>A!E1170</f>
        <v>35</v>
      </c>
      <c r="E117" s="786">
        <f>A!H1170</f>
        <v>35</v>
      </c>
      <c r="F117" s="786">
        <f>A!K1170</f>
        <v>34.774999999999999</v>
      </c>
      <c r="G117" s="786">
        <f>A!N1170</f>
        <v>35</v>
      </c>
      <c r="H117" s="786">
        <f>A!Q1170</f>
        <v>35</v>
      </c>
      <c r="I117" s="760"/>
      <c r="J117" s="985">
        <f>MINA(C117:I117)</f>
        <v>34.700000000000003</v>
      </c>
      <c r="K117" s="986">
        <f>MAXA(C117:I117)</f>
        <v>35</v>
      </c>
      <c r="L117" s="986">
        <f>AVERAGE(C117:I117)</f>
        <v>34.912500000000001</v>
      </c>
      <c r="M117" s="759">
        <f>ABS((K117-J117)/AVERAGE(C117:I117))</f>
        <v>8.5929108485498645E-3</v>
      </c>
      <c r="N117" s="754"/>
      <c r="O117" s="787">
        <f>A!T1170</f>
        <v>34.774999999999999</v>
      </c>
      <c r="P117" s="732"/>
      <c r="Q117" s="781"/>
    </row>
    <row r="118" spans="2:17" ht="12" customHeight="1" thickBot="1">
      <c r="B118" s="793" t="s">
        <v>341</v>
      </c>
      <c r="C118" s="794">
        <f>A!B1171</f>
        <v>2.1877500000000001E-2</v>
      </c>
      <c r="D118" s="794">
        <f>A!E1171</f>
        <v>2.2499999999999999E-2</v>
      </c>
      <c r="E118" s="794">
        <f>A!H1171</f>
        <v>2.2499999999999999E-2</v>
      </c>
      <c r="F118" s="794">
        <f>A!K1171</f>
        <v>2.18418081964879E-2</v>
      </c>
      <c r="G118" s="794">
        <f>A!N1171</f>
        <v>2.2405999999999999E-2</v>
      </c>
      <c r="H118" s="794">
        <f>A!Q1171</f>
        <v>2.23E-2</v>
      </c>
      <c r="I118" s="795"/>
      <c r="J118" s="796">
        <f>MINA(C118:I118)</f>
        <v>2.18418081964879E-2</v>
      </c>
      <c r="K118" s="794">
        <f>MAXA(C118:I118)</f>
        <v>2.2499999999999999E-2</v>
      </c>
      <c r="L118" s="794">
        <f>AVERAGE(C118:I118)</f>
        <v>2.2237551366081316E-2</v>
      </c>
      <c r="M118" s="766">
        <f>ABS((K118-J118)/AVERAGE(C118:I118))</f>
        <v>2.9598213970447845E-2</v>
      </c>
      <c r="N118" s="754"/>
      <c r="O118" s="797">
        <f>A!T1171</f>
        <v>2.1867908064606263E-2</v>
      </c>
      <c r="P118" s="732"/>
      <c r="Q118" s="781"/>
    </row>
    <row r="119" spans="2:17" ht="12" customHeight="1" thickTop="1">
      <c r="B119" s="774" t="s">
        <v>807</v>
      </c>
      <c r="D119" s="775"/>
      <c r="N119" s="754"/>
      <c r="P119" s="732"/>
      <c r="Q119" s="781"/>
    </row>
    <row r="120" spans="2:17" ht="15" customHeight="1" thickBot="1">
      <c r="B120" s="734" t="s">
        <v>739</v>
      </c>
      <c r="C120" s="735"/>
      <c r="D120" s="735"/>
      <c r="E120" s="735"/>
      <c r="F120" s="735"/>
      <c r="G120" s="735"/>
      <c r="H120" s="735"/>
      <c r="I120" s="735"/>
      <c r="J120" s="735"/>
      <c r="K120" s="735"/>
      <c r="L120" s="735"/>
      <c r="M120" s="735"/>
      <c r="P120" s="732"/>
      <c r="Q120" s="779"/>
    </row>
    <row r="121" spans="2:17" ht="12" customHeight="1" thickTop="1">
      <c r="B121" s="737" t="s">
        <v>804</v>
      </c>
      <c r="C121" s="738"/>
      <c r="D121" s="738"/>
      <c r="E121" s="738"/>
      <c r="F121" s="738"/>
      <c r="G121" s="738"/>
      <c r="H121" s="738"/>
      <c r="I121" s="739"/>
      <c r="J121" s="1093" t="s">
        <v>23</v>
      </c>
      <c r="K121" s="1094"/>
      <c r="L121" s="1094"/>
      <c r="M121" s="1095"/>
      <c r="O121" s="741"/>
      <c r="P121" s="732"/>
      <c r="Q121" s="779"/>
    </row>
    <row r="122" spans="2:17" ht="12" customHeight="1">
      <c r="B122" s="742"/>
      <c r="C122" s="736" t="s">
        <v>237</v>
      </c>
      <c r="D122" s="736" t="s">
        <v>426</v>
      </c>
      <c r="E122" s="736" t="s">
        <v>250</v>
      </c>
      <c r="F122" s="743" t="s">
        <v>357</v>
      </c>
      <c r="G122" s="744" t="s">
        <v>372</v>
      </c>
      <c r="H122" s="745" t="s">
        <v>384</v>
      </c>
      <c r="I122" s="744"/>
      <c r="J122" s="771"/>
      <c r="K122" s="735"/>
      <c r="L122" s="735"/>
      <c r="M122" s="747" t="s">
        <v>24</v>
      </c>
      <c r="O122" s="748" t="str">
        <f>YourData!$J$4</f>
        <v>Tested Prg</v>
      </c>
      <c r="P122" s="732"/>
      <c r="Q122" s="779"/>
    </row>
    <row r="123" spans="2:17" ht="12" customHeight="1">
      <c r="B123" s="749" t="s">
        <v>803</v>
      </c>
      <c r="C123" s="750" t="s">
        <v>25</v>
      </c>
      <c r="D123" s="750" t="s">
        <v>13</v>
      </c>
      <c r="E123" s="750" t="s">
        <v>13</v>
      </c>
      <c r="F123" s="751" t="s">
        <v>355</v>
      </c>
      <c r="G123" s="751" t="s">
        <v>365</v>
      </c>
      <c r="H123" s="751" t="s">
        <v>385</v>
      </c>
      <c r="I123" s="751"/>
      <c r="J123" s="772" t="s">
        <v>26</v>
      </c>
      <c r="K123" s="750" t="s">
        <v>27</v>
      </c>
      <c r="L123" s="750" t="s">
        <v>603</v>
      </c>
      <c r="M123" s="753" t="s">
        <v>604</v>
      </c>
      <c r="O123" s="755" t="str">
        <f>YourData!$J$8</f>
        <v>Org</v>
      </c>
      <c r="P123" s="732"/>
      <c r="Q123" s="779"/>
    </row>
    <row r="124" spans="2:17" ht="12" customHeight="1">
      <c r="B124" s="756" t="s">
        <v>445</v>
      </c>
      <c r="C124" s="757">
        <f>A!B260</f>
        <v>80426.867481742112</v>
      </c>
      <c r="D124" s="757">
        <f>A!C260</f>
        <v>77283.435600000012</v>
      </c>
      <c r="E124" s="757">
        <f>A!D260</f>
        <v>77291.935500000007</v>
      </c>
      <c r="F124" s="757">
        <f>A!E260</f>
        <v>77317.949711521724</v>
      </c>
      <c r="G124" s="757">
        <f>A!F260</f>
        <v>77744.589000000124</v>
      </c>
      <c r="H124" s="757">
        <f>A!G260</f>
        <v>78257</v>
      </c>
      <c r="I124" s="798"/>
      <c r="J124" s="773">
        <f t="shared" ref="J124:J144" si="16">MINA(C124:I124)</f>
        <v>77283.435600000012</v>
      </c>
      <c r="K124" s="757">
        <f t="shared" ref="K124:K144" si="17">MAXA(C124:I124)</f>
        <v>80426.867481742112</v>
      </c>
      <c r="L124" s="757">
        <f t="shared" ref="L124:L144" si="18">AVERAGE(C124:I124)</f>
        <v>78053.629548877347</v>
      </c>
      <c r="M124" s="759">
        <f t="shared" ref="M124:M144" si="19">ABS((K124-J124)/AVERAGE(C124:I124))</f>
        <v>4.0272718897379108E-2</v>
      </c>
      <c r="O124" s="803">
        <f>A!H260</f>
        <v>78253.752773453205</v>
      </c>
      <c r="P124" s="732"/>
      <c r="Q124" s="779"/>
    </row>
    <row r="125" spans="2:17" ht="12" customHeight="1">
      <c r="B125" s="761" t="s">
        <v>446</v>
      </c>
      <c r="C125" s="757">
        <f>A!B261</f>
        <v>99342.131564849216</v>
      </c>
      <c r="D125" s="757">
        <f>A!C261</f>
        <v>97394.785200000013</v>
      </c>
      <c r="E125" s="757">
        <f>A!D261</f>
        <v>97412.078100000013</v>
      </c>
      <c r="F125" s="757">
        <f>A!E261</f>
        <v>96447.5904276855</v>
      </c>
      <c r="G125" s="757">
        <f>A!F261</f>
        <v>97295.865999999718</v>
      </c>
      <c r="H125" s="757">
        <f>A!G261</f>
        <v>97261</v>
      </c>
      <c r="I125" s="799"/>
      <c r="J125" s="757">
        <f t="shared" si="16"/>
        <v>96447.5904276855</v>
      </c>
      <c r="K125" s="757">
        <f t="shared" si="17"/>
        <v>99342.131564849216</v>
      </c>
      <c r="L125" s="757">
        <f t="shared" si="18"/>
        <v>97525.575215422417</v>
      </c>
      <c r="M125" s="759">
        <f t="shared" si="19"/>
        <v>2.9679816097162397E-2</v>
      </c>
      <c r="O125" s="803">
        <f>A!H261</f>
        <v>97212.330295705498</v>
      </c>
      <c r="P125" s="732"/>
      <c r="Q125" s="779"/>
    </row>
    <row r="126" spans="2:17" ht="12" customHeight="1">
      <c r="B126" s="761" t="s">
        <v>447</v>
      </c>
      <c r="C126" s="757">
        <f>A!B262</f>
        <v>99791.677967264899</v>
      </c>
      <c r="D126" s="757">
        <f>A!C262</f>
        <v>96356.331900000005</v>
      </c>
      <c r="E126" s="757">
        <f>A!D262</f>
        <v>96493.209600000002</v>
      </c>
      <c r="F126" s="757">
        <f>A!E262</f>
        <v>96083.559653200675</v>
      </c>
      <c r="G126" s="757">
        <f>A!F262</f>
        <v>97141.307000000001</v>
      </c>
      <c r="H126" s="757">
        <f>A!G262</f>
        <v>96957</v>
      </c>
      <c r="I126" s="799"/>
      <c r="J126" s="757">
        <f t="shared" si="16"/>
        <v>96083.559653200675</v>
      </c>
      <c r="K126" s="757">
        <f t="shared" si="17"/>
        <v>99791.677967264899</v>
      </c>
      <c r="L126" s="757">
        <f t="shared" si="18"/>
        <v>97137.181020077594</v>
      </c>
      <c r="M126" s="759">
        <f t="shared" si="19"/>
        <v>3.8174036708948568E-2</v>
      </c>
      <c r="O126" s="803">
        <f>A!H262</f>
        <v>97265.840042124706</v>
      </c>
      <c r="P126" s="732"/>
      <c r="Q126" s="779"/>
    </row>
    <row r="127" spans="2:17" ht="12" customHeight="1">
      <c r="B127" s="761" t="s">
        <v>448</v>
      </c>
      <c r="C127" s="757">
        <f>A!B263</f>
        <v>105012.87148956976</v>
      </c>
      <c r="D127" s="757">
        <f>A!C263</f>
        <v>100729.97010000001</v>
      </c>
      <c r="E127" s="757">
        <f>A!D263</f>
        <v>100993.467</v>
      </c>
      <c r="F127" s="757">
        <f>A!E263</f>
        <v>102211.36038278886</v>
      </c>
      <c r="G127" s="757">
        <f>A!F263</f>
        <v>103712.91500000004</v>
      </c>
      <c r="H127" s="757">
        <f>A!G263</f>
        <v>102008</v>
      </c>
      <c r="I127" s="799"/>
      <c r="J127" s="757">
        <f t="shared" si="16"/>
        <v>100729.97010000001</v>
      </c>
      <c r="K127" s="757">
        <f t="shared" si="17"/>
        <v>105012.87148956976</v>
      </c>
      <c r="L127" s="757">
        <f t="shared" si="18"/>
        <v>102444.76399539311</v>
      </c>
      <c r="M127" s="759">
        <f t="shared" si="19"/>
        <v>4.180693304893901E-2</v>
      </c>
      <c r="O127" s="803">
        <f>A!H263</f>
        <v>99785.568700485092</v>
      </c>
      <c r="P127" s="732"/>
      <c r="Q127" s="779"/>
    </row>
    <row r="128" spans="2:17" ht="12" customHeight="1">
      <c r="B128" s="761" t="s">
        <v>449</v>
      </c>
      <c r="C128" s="757">
        <f>A!B264</f>
        <v>102727.97891432175</v>
      </c>
      <c r="D128" s="757">
        <f>A!C264</f>
        <v>99027.645300000004</v>
      </c>
      <c r="E128" s="757">
        <f>A!D264</f>
        <v>99223.143000000011</v>
      </c>
      <c r="F128" s="757">
        <f>A!E264</f>
        <v>99708.515621471204</v>
      </c>
      <c r="G128" s="757">
        <f>A!F264</f>
        <v>100676.21</v>
      </c>
      <c r="H128" s="757">
        <f>A!G264</f>
        <v>99753</v>
      </c>
      <c r="I128" s="799"/>
      <c r="J128" s="757">
        <f>MINA(C128:I128)</f>
        <v>99027.645300000004</v>
      </c>
      <c r="K128" s="757">
        <f>MAXA(C128:I128)</f>
        <v>102727.97891432175</v>
      </c>
      <c r="L128" s="757">
        <f t="shared" si="18"/>
        <v>100186.08213929883</v>
      </c>
      <c r="M128" s="759">
        <f t="shared" si="19"/>
        <v>3.6934607435559742E-2</v>
      </c>
      <c r="O128" s="803">
        <f>A!H264</f>
        <v>100804.51687629499</v>
      </c>
      <c r="P128" s="732"/>
      <c r="Q128" s="779"/>
    </row>
    <row r="129" spans="2:17" ht="12" customHeight="1">
      <c r="B129" s="761" t="s">
        <v>450</v>
      </c>
      <c r="C129" s="757">
        <f>A!B265</f>
        <v>69387.997605120792</v>
      </c>
      <c r="D129" s="757">
        <f>A!C265</f>
        <v>63736.353600000009</v>
      </c>
      <c r="E129" s="757">
        <f>A!D265</f>
        <v>63634.647900000004</v>
      </c>
      <c r="F129" s="757">
        <f>A!E265</f>
        <v>65790.368073405407</v>
      </c>
      <c r="G129" s="757">
        <f>A!F265</f>
        <v>66860.163000000059</v>
      </c>
      <c r="H129" s="757">
        <f>A!G265</f>
        <v>67389</v>
      </c>
      <c r="I129" s="799"/>
      <c r="J129" s="757">
        <f t="shared" si="16"/>
        <v>63634.647900000004</v>
      </c>
      <c r="K129" s="757">
        <f t="shared" si="17"/>
        <v>69387.997605120792</v>
      </c>
      <c r="L129" s="757">
        <f t="shared" si="18"/>
        <v>66133.088363087722</v>
      </c>
      <c r="M129" s="759">
        <f t="shared" si="19"/>
        <v>8.6996537550664721E-2</v>
      </c>
      <c r="O129" s="803">
        <f>A!H265</f>
        <v>66534.720928327006</v>
      </c>
      <c r="P129" s="732"/>
      <c r="Q129" s="779"/>
    </row>
    <row r="130" spans="2:17" ht="12" customHeight="1">
      <c r="B130" s="761" t="s">
        <v>451</v>
      </c>
      <c r="C130" s="757">
        <f>A!B266</f>
        <v>162974.06257335175</v>
      </c>
      <c r="D130" s="757">
        <f>A!C266</f>
        <v>159807.20610000001</v>
      </c>
      <c r="E130" s="757">
        <f>A!D266</f>
        <v>159853.80900000001</v>
      </c>
      <c r="F130" s="757">
        <f>A!E266</f>
        <v>161248.44495625736</v>
      </c>
      <c r="G130" s="757">
        <f>A!F266</f>
        <v>161200.17900000018</v>
      </c>
      <c r="H130" s="757">
        <f>A!G266</f>
        <v>162168</v>
      </c>
      <c r="I130" s="799"/>
      <c r="J130" s="757">
        <f t="shared" si="16"/>
        <v>159807.20610000001</v>
      </c>
      <c r="K130" s="757">
        <f t="shared" si="17"/>
        <v>162974.06257335175</v>
      </c>
      <c r="L130" s="757">
        <f t="shared" si="18"/>
        <v>161208.61693826821</v>
      </c>
      <c r="M130" s="759">
        <f t="shared" si="19"/>
        <v>1.9644461527539989E-2</v>
      </c>
      <c r="O130" s="803">
        <f>A!H266</f>
        <v>162125.70500208394</v>
      </c>
      <c r="P130" s="732"/>
      <c r="Q130" s="779"/>
    </row>
    <row r="131" spans="2:17" ht="12" customHeight="1">
      <c r="B131" s="761" t="s">
        <v>462</v>
      </c>
      <c r="C131" s="757">
        <f>A!B267</f>
        <v>68792.822126469924</v>
      </c>
      <c r="D131" s="757">
        <f>A!C267</f>
        <v>64917.546600000009</v>
      </c>
      <c r="E131" s="757">
        <f>A!D267</f>
        <v>65025.114300000008</v>
      </c>
      <c r="F131" s="757">
        <f>A!E267</f>
        <v>65413.84138209153</v>
      </c>
      <c r="G131" s="757"/>
      <c r="H131" s="757">
        <f>A!G267</f>
        <v>66898</v>
      </c>
      <c r="I131" s="799"/>
      <c r="J131" s="757">
        <f t="shared" si="16"/>
        <v>64917.546600000009</v>
      </c>
      <c r="K131" s="757">
        <f t="shared" si="17"/>
        <v>68792.822126469924</v>
      </c>
      <c r="L131" s="757">
        <f t="shared" si="18"/>
        <v>66209.464881712294</v>
      </c>
      <c r="M131" s="759">
        <f t="shared" si="19"/>
        <v>5.8530536886128866E-2</v>
      </c>
      <c r="O131" s="803">
        <f>A!H267</f>
        <v>63958.265697257331</v>
      </c>
      <c r="P131" s="732"/>
      <c r="Q131" s="779"/>
    </row>
    <row r="132" spans="2:17" ht="12" customHeight="1">
      <c r="B132" s="761" t="s">
        <v>463</v>
      </c>
      <c r="C132" s="757">
        <f>A!B268</f>
        <v>68672.853832539928</v>
      </c>
      <c r="D132" s="757">
        <f>A!C268</f>
        <v>66779.6109</v>
      </c>
      <c r="E132" s="757">
        <f>A!D268</f>
        <v>66843.506700000013</v>
      </c>
      <c r="F132" s="757"/>
      <c r="G132" s="757"/>
      <c r="H132" s="757">
        <f>A!G268</f>
        <v>66175</v>
      </c>
      <c r="I132" s="799"/>
      <c r="J132" s="757">
        <f t="shared" si="16"/>
        <v>66175</v>
      </c>
      <c r="K132" s="757">
        <f t="shared" si="17"/>
        <v>68672.853832539928</v>
      </c>
      <c r="L132" s="757">
        <f t="shared" si="18"/>
        <v>67117.742858134981</v>
      </c>
      <c r="M132" s="759">
        <f t="shared" si="19"/>
        <v>3.721599872360988E-2</v>
      </c>
      <c r="O132" s="803">
        <f>A!H268</f>
        <v>78253.752773453205</v>
      </c>
      <c r="P132" s="732"/>
      <c r="Q132" s="779"/>
    </row>
    <row r="133" spans="2:17" ht="12" customHeight="1">
      <c r="B133" s="761" t="s">
        <v>464</v>
      </c>
      <c r="C133" s="757">
        <f>A!B269</f>
        <v>72609.307406750057</v>
      </c>
      <c r="D133" s="757">
        <f>A!C269</f>
        <v>69610.956900000005</v>
      </c>
      <c r="E133" s="757">
        <f>A!D269</f>
        <v>70882.131600000008</v>
      </c>
      <c r="F133" s="757">
        <f>A!E269</f>
        <v>70349.466753345536</v>
      </c>
      <c r="G133" s="757"/>
      <c r="H133" s="757">
        <f>A!G269</f>
        <v>71803</v>
      </c>
      <c r="I133" s="799"/>
      <c r="J133" s="757">
        <f t="shared" si="16"/>
        <v>69610.956900000005</v>
      </c>
      <c r="K133" s="757">
        <f t="shared" si="17"/>
        <v>72609.307406750057</v>
      </c>
      <c r="L133" s="757">
        <f t="shared" si="18"/>
        <v>71050.972532019106</v>
      </c>
      <c r="M133" s="759">
        <f t="shared" si="19"/>
        <v>4.2199992482845269E-2</v>
      </c>
      <c r="O133" s="803">
        <f>A!H269</f>
        <v>78253.752773453205</v>
      </c>
      <c r="P133" s="732"/>
      <c r="Q133" s="779"/>
    </row>
    <row r="134" spans="2:17" ht="12" customHeight="1">
      <c r="B134" s="761" t="s">
        <v>465</v>
      </c>
      <c r="C134" s="757">
        <f>A!B270</f>
        <v>69756.311989893147</v>
      </c>
      <c r="D134" s="757">
        <f>A!C270</f>
        <v>67640.738700000002</v>
      </c>
      <c r="E134" s="757">
        <f>A!D270</f>
        <v>67219.260900000008</v>
      </c>
      <c r="F134" s="757">
        <f>A!E270</f>
        <v>67141.352383960402</v>
      </c>
      <c r="G134" s="757"/>
      <c r="H134" s="757">
        <f>A!G270</f>
        <v>67200</v>
      </c>
      <c r="I134" s="799"/>
      <c r="J134" s="757">
        <f t="shared" si="16"/>
        <v>67141.352383960402</v>
      </c>
      <c r="K134" s="757">
        <f t="shared" si="17"/>
        <v>69756.311989893147</v>
      </c>
      <c r="L134" s="757">
        <f t="shared" si="18"/>
        <v>67791.532794770697</v>
      </c>
      <c r="M134" s="759">
        <f t="shared" si="19"/>
        <v>3.8573543009407477E-2</v>
      </c>
      <c r="O134" s="803">
        <f>A!H270</f>
        <v>68233.228632148879</v>
      </c>
      <c r="P134" s="732"/>
      <c r="Q134" s="779"/>
    </row>
    <row r="135" spans="2:17" ht="12" customHeight="1">
      <c r="B135" s="761" t="s">
        <v>466</v>
      </c>
      <c r="C135" s="757">
        <f>A!B271</f>
        <v>73711.363480827218</v>
      </c>
      <c r="D135" s="757">
        <f>A!C271</f>
        <v>71380.108500000002</v>
      </c>
      <c r="E135" s="757">
        <f>A!D271</f>
        <v>71181.093600000007</v>
      </c>
      <c r="F135" s="757">
        <f>A!E271</f>
        <v>71417.307037204853</v>
      </c>
      <c r="G135" s="757"/>
      <c r="H135" s="757">
        <f>A!G271</f>
        <v>72029</v>
      </c>
      <c r="I135" s="799"/>
      <c r="J135" s="757">
        <f t="shared" si="16"/>
        <v>71181.093600000007</v>
      </c>
      <c r="K135" s="757">
        <f t="shared" si="17"/>
        <v>73711.363480827218</v>
      </c>
      <c r="L135" s="757">
        <f t="shared" si="18"/>
        <v>71943.774523606422</v>
      </c>
      <c r="M135" s="759">
        <f t="shared" si="19"/>
        <v>3.5170101896682814E-2</v>
      </c>
      <c r="O135" s="803">
        <f>A!H271</f>
        <v>72183.912064160555</v>
      </c>
      <c r="P135" s="732"/>
      <c r="Q135" s="779"/>
    </row>
    <row r="136" spans="2:17" ht="12" customHeight="1">
      <c r="B136" s="761" t="s">
        <v>473</v>
      </c>
      <c r="C136" s="757">
        <f>A!B272</f>
        <v>63357.106250000092</v>
      </c>
      <c r="D136" s="757">
        <f>A!C272</f>
        <v>65995.861499999999</v>
      </c>
      <c r="E136" s="757">
        <f>A!D272</f>
        <v>65992.344300000012</v>
      </c>
      <c r="F136" s="757">
        <f>A!E272</f>
        <v>65571.183219943952</v>
      </c>
      <c r="G136" s="757">
        <f>A!F272</f>
        <v>63105.366000000147</v>
      </c>
      <c r="H136" s="757">
        <f>A!G272</f>
        <v>65614</v>
      </c>
      <c r="I136" s="799"/>
      <c r="J136" s="757">
        <f t="shared" si="16"/>
        <v>63105.366000000147</v>
      </c>
      <c r="K136" s="757">
        <f t="shared" si="17"/>
        <v>65995.861499999999</v>
      </c>
      <c r="L136" s="757">
        <f t="shared" si="18"/>
        <v>64939.310211657372</v>
      </c>
      <c r="M136" s="759">
        <f t="shared" si="19"/>
        <v>4.4510720711058209E-2</v>
      </c>
      <c r="O136" s="803">
        <f>A!H272</f>
        <v>65587.866207665094</v>
      </c>
      <c r="P136" s="732"/>
      <c r="Q136" s="779"/>
    </row>
    <row r="137" spans="2:17" ht="12" customHeight="1">
      <c r="B137" s="761" t="s">
        <v>475</v>
      </c>
      <c r="C137" s="757">
        <f>A!B273</f>
        <v>48443.43080000006</v>
      </c>
      <c r="D137" s="757">
        <f>A!C273</f>
        <v>50692.817400000007</v>
      </c>
      <c r="E137" s="757">
        <f>A!D273</f>
        <v>50690.472600000008</v>
      </c>
      <c r="F137" s="757">
        <f>A!E273</f>
        <v>50354.290055412173</v>
      </c>
      <c r="G137" s="757">
        <f>A!F273</f>
        <v>48439.57</v>
      </c>
      <c r="H137" s="757">
        <f>A!G273</f>
        <v>50357</v>
      </c>
      <c r="I137" s="799"/>
      <c r="J137" s="757">
        <f t="shared" si="16"/>
        <v>48439.57</v>
      </c>
      <c r="K137" s="757">
        <f t="shared" si="17"/>
        <v>50692.817400000007</v>
      </c>
      <c r="L137" s="757">
        <f t="shared" si="18"/>
        <v>49829.596809235372</v>
      </c>
      <c r="M137" s="759">
        <f t="shared" si="19"/>
        <v>4.5219057433400558E-2</v>
      </c>
      <c r="O137" s="803">
        <f>A!H273</f>
        <v>50355.859411144811</v>
      </c>
      <c r="P137" s="732"/>
      <c r="Q137" s="779"/>
    </row>
    <row r="138" spans="2:17" ht="12" customHeight="1">
      <c r="B138" s="761" t="s">
        <v>477</v>
      </c>
      <c r="C138" s="757">
        <f>A!B274</f>
        <v>108974.30994000004</v>
      </c>
      <c r="D138" s="757">
        <f>A!C274</f>
        <v>114017.95170000001</v>
      </c>
      <c r="E138" s="757">
        <f>A!D274</f>
        <v>114015.3138</v>
      </c>
      <c r="F138" s="757">
        <f>A!E274</f>
        <v>112792.64628714509</v>
      </c>
      <c r="G138" s="757">
        <f>A!F274</f>
        <v>108979.01299999964</v>
      </c>
      <c r="H138" s="757">
        <f>A!G274</f>
        <v>112781</v>
      </c>
      <c r="I138" s="799"/>
      <c r="J138" s="757">
        <f t="shared" si="16"/>
        <v>108974.30994000004</v>
      </c>
      <c r="K138" s="757">
        <f t="shared" si="17"/>
        <v>114017.95170000001</v>
      </c>
      <c r="L138" s="757">
        <f t="shared" si="18"/>
        <v>111926.70578785747</v>
      </c>
      <c r="M138" s="759">
        <f t="shared" si="19"/>
        <v>4.5062004858425271E-2</v>
      </c>
      <c r="O138" s="803">
        <f>A!H274</f>
        <v>112795.07769353074</v>
      </c>
      <c r="P138" s="732"/>
      <c r="Q138" s="781"/>
    </row>
    <row r="139" spans="2:17" ht="12" customHeight="1">
      <c r="B139" s="761" t="s">
        <v>478</v>
      </c>
      <c r="C139" s="757">
        <f>A!B275</f>
        <v>63421.544428999987</v>
      </c>
      <c r="D139" s="757">
        <f>A!C275</f>
        <v>66571.216800000009</v>
      </c>
      <c r="E139" s="757">
        <f>A!D275</f>
        <v>66565.354800000001</v>
      </c>
      <c r="F139" s="757">
        <f>A!E275</f>
        <v>66087.786493446518</v>
      </c>
      <c r="G139" s="757">
        <f>A!F275</f>
        <v>63212.101999999744</v>
      </c>
      <c r="H139" s="757">
        <f>A!G275</f>
        <v>66146</v>
      </c>
      <c r="I139" s="799"/>
      <c r="J139" s="757">
        <f t="shared" si="16"/>
        <v>63212.101999999744</v>
      </c>
      <c r="K139" s="757">
        <f t="shared" si="17"/>
        <v>66571.216800000009</v>
      </c>
      <c r="L139" s="757">
        <f t="shared" si="18"/>
        <v>65334.000753741042</v>
      </c>
      <c r="M139" s="759">
        <f t="shared" si="19"/>
        <v>5.1414497218095455E-2</v>
      </c>
      <c r="O139" s="803">
        <f>A!H275</f>
        <v>66212.421246667684</v>
      </c>
      <c r="P139" s="732"/>
      <c r="Q139" s="781"/>
    </row>
    <row r="140" spans="2:17" ht="12" customHeight="1">
      <c r="B140" s="761" t="s">
        <v>479</v>
      </c>
      <c r="C140" s="757">
        <f>A!B276</f>
        <v>63389.22280399999</v>
      </c>
      <c r="D140" s="757">
        <f>A!C276</f>
        <v>66373.081200000001</v>
      </c>
      <c r="E140" s="757">
        <f>A!D276</f>
        <v>66371.908800000005</v>
      </c>
      <c r="F140" s="757">
        <f>A!E276</f>
        <v>65850.675450674724</v>
      </c>
      <c r="G140" s="757">
        <f>A!F276</f>
        <v>63157.029999999759</v>
      </c>
      <c r="H140" s="757">
        <f>A!G276</f>
        <v>65900</v>
      </c>
      <c r="I140" s="799"/>
      <c r="J140" s="757">
        <f t="shared" si="16"/>
        <v>63157.029999999759</v>
      </c>
      <c r="K140" s="757">
        <f t="shared" si="17"/>
        <v>66373.081200000001</v>
      </c>
      <c r="L140" s="757">
        <f t="shared" si="18"/>
        <v>65173.653042445745</v>
      </c>
      <c r="M140" s="759">
        <f t="shared" si="19"/>
        <v>4.9345879045719888E-2</v>
      </c>
      <c r="O140" s="803">
        <f>A!H276</f>
        <v>65895.5840496327</v>
      </c>
      <c r="P140" s="732"/>
      <c r="Q140" s="779"/>
    </row>
    <row r="141" spans="2:17" ht="12" customHeight="1">
      <c r="B141" s="761" t="s">
        <v>480</v>
      </c>
      <c r="C141" s="757">
        <f>A!B277</f>
        <v>63292.945401999998</v>
      </c>
      <c r="D141" s="757">
        <f>A!C277</f>
        <v>65399.109900000003</v>
      </c>
      <c r="E141" s="757">
        <f>A!D277</f>
        <v>65395.006500000003</v>
      </c>
      <c r="F141" s="757">
        <f>A!E277</f>
        <v>64973.311401135252</v>
      </c>
      <c r="G141" s="757">
        <f>A!F277</f>
        <v>63001.558000000026</v>
      </c>
      <c r="H141" s="757">
        <f>A!G277</f>
        <v>65155</v>
      </c>
      <c r="I141" s="799"/>
      <c r="J141" s="757">
        <f t="shared" si="16"/>
        <v>63001.558000000026</v>
      </c>
      <c r="K141" s="757">
        <f t="shared" si="17"/>
        <v>65399.109900000003</v>
      </c>
      <c r="L141" s="757">
        <f t="shared" si="18"/>
        <v>64536.155200522546</v>
      </c>
      <c r="M141" s="759">
        <f t="shared" si="19"/>
        <v>3.7150522719403709E-2</v>
      </c>
      <c r="O141" s="803">
        <f>A!H277</f>
        <v>65025.294736490418</v>
      </c>
      <c r="P141" s="732"/>
      <c r="Q141" s="779"/>
    </row>
    <row r="142" spans="2:17" ht="12" customHeight="1">
      <c r="B142" s="761" t="s">
        <v>481</v>
      </c>
      <c r="C142" s="757">
        <f>A!B278</f>
        <v>45045.847950000098</v>
      </c>
      <c r="D142" s="757">
        <f>A!C278</f>
        <v>46634.261700000003</v>
      </c>
      <c r="E142" s="757">
        <f>A!D278</f>
        <v>46630.744500000001</v>
      </c>
      <c r="F142" s="757">
        <f>A!E278</f>
        <v>46944.357123259782</v>
      </c>
      <c r="G142" s="757">
        <f>A!F278</f>
        <v>44875.413999999641</v>
      </c>
      <c r="H142" s="757">
        <f>A!G278</f>
        <v>47002</v>
      </c>
      <c r="I142" s="799"/>
      <c r="J142" s="757">
        <f t="shared" si="16"/>
        <v>44875.413999999641</v>
      </c>
      <c r="K142" s="757">
        <f t="shared" si="17"/>
        <v>47002</v>
      </c>
      <c r="L142" s="757">
        <f t="shared" si="18"/>
        <v>46188.770878876581</v>
      </c>
      <c r="M142" s="759">
        <f t="shared" si="19"/>
        <v>4.6041190521761789E-2</v>
      </c>
      <c r="O142" s="803">
        <f>A!H278</f>
        <v>47069.623673713744</v>
      </c>
      <c r="P142" s="732"/>
      <c r="Q142" s="779"/>
    </row>
    <row r="143" spans="2:17" ht="12" customHeight="1">
      <c r="B143" s="761" t="s">
        <v>482</v>
      </c>
      <c r="C143" s="757">
        <f>A!B279</f>
        <v>45112.827029195018</v>
      </c>
      <c r="D143" s="757">
        <f>A!C279</f>
        <v>47129.893800000005</v>
      </c>
      <c r="E143" s="757">
        <f>A!D279</f>
        <v>47126.083500000008</v>
      </c>
      <c r="F143" s="757">
        <f>A!E279</f>
        <v>47296.605306564219</v>
      </c>
      <c r="G143" s="757">
        <f>A!F279</f>
        <v>44979.841999999706</v>
      </c>
      <c r="H143" s="757">
        <f>A!G279</f>
        <v>47462</v>
      </c>
      <c r="I143" s="799"/>
      <c r="J143" s="757">
        <f t="shared" si="16"/>
        <v>44979.841999999706</v>
      </c>
      <c r="K143" s="757">
        <f t="shared" si="17"/>
        <v>47462</v>
      </c>
      <c r="L143" s="757">
        <f t="shared" si="18"/>
        <v>46517.875272626494</v>
      </c>
      <c r="M143" s="759">
        <f t="shared" si="19"/>
        <v>5.3359229875680141E-2</v>
      </c>
      <c r="O143" s="803">
        <f>A!H279</f>
        <v>47473.490394096545</v>
      </c>
      <c r="P143" s="732"/>
      <c r="Q143" s="779"/>
    </row>
    <row r="144" spans="2:17" ht="12" customHeight="1" thickBot="1">
      <c r="B144" s="762" t="s">
        <v>483</v>
      </c>
      <c r="C144" s="764">
        <f>A!B280</f>
        <v>44981.351736000026</v>
      </c>
      <c r="D144" s="764">
        <f>A!C280</f>
        <v>46239.749100000001</v>
      </c>
      <c r="E144" s="764">
        <f>A!D280</f>
        <v>46235.938800000004</v>
      </c>
      <c r="F144" s="764">
        <f>A!E280</f>
        <v>46611.891232593676</v>
      </c>
      <c r="G144" s="800">
        <f>A!F280</f>
        <v>44775.109999999899</v>
      </c>
      <c r="H144" s="800">
        <f>A!G280</f>
        <v>46668</v>
      </c>
      <c r="I144" s="801"/>
      <c r="J144" s="764">
        <f t="shared" si="16"/>
        <v>44775.109999999899</v>
      </c>
      <c r="K144" s="764">
        <f t="shared" si="17"/>
        <v>46668</v>
      </c>
      <c r="L144" s="764">
        <f t="shared" si="18"/>
        <v>45918.673478098935</v>
      </c>
      <c r="M144" s="766">
        <f t="shared" si="19"/>
        <v>4.1222662952206612E-2</v>
      </c>
      <c r="O144" s="804">
        <f>A!H280</f>
        <v>46710.390467190773</v>
      </c>
      <c r="P144" s="732"/>
      <c r="Q144" s="779"/>
    </row>
    <row r="145" spans="2:17" ht="12" customHeight="1" thickTop="1">
      <c r="B145" s="777" t="s">
        <v>805</v>
      </c>
      <c r="C145" s="735"/>
      <c r="D145" s="757"/>
      <c r="E145" s="735"/>
      <c r="F145" s="757"/>
      <c r="G145" s="757"/>
      <c r="H145" s="757"/>
      <c r="I145" s="778"/>
      <c r="J145" s="1093" t="s">
        <v>23</v>
      </c>
      <c r="K145" s="1094"/>
      <c r="L145" s="1094"/>
      <c r="M145" s="1095"/>
      <c r="O145" s="769"/>
      <c r="P145" s="732"/>
      <c r="Q145" s="779"/>
    </row>
    <row r="146" spans="2:17" ht="12" customHeight="1">
      <c r="B146" s="742"/>
      <c r="C146" s="736" t="s">
        <v>237</v>
      </c>
      <c r="D146" s="736" t="s">
        <v>426</v>
      </c>
      <c r="E146" s="736" t="s">
        <v>250</v>
      </c>
      <c r="F146" s="743" t="s">
        <v>357</v>
      </c>
      <c r="G146" s="744" t="s">
        <v>372</v>
      </c>
      <c r="H146" s="745" t="s">
        <v>384</v>
      </c>
      <c r="I146" s="744"/>
      <c r="J146" s="771"/>
      <c r="K146" s="735"/>
      <c r="L146" s="735"/>
      <c r="M146" s="747" t="s">
        <v>24</v>
      </c>
      <c r="O146" s="748" t="str">
        <f>YourData!$J$4</f>
        <v>Tested Prg</v>
      </c>
      <c r="P146" s="732"/>
      <c r="Q146" s="779"/>
    </row>
    <row r="147" spans="2:17" ht="12" customHeight="1">
      <c r="B147" s="749" t="s">
        <v>803</v>
      </c>
      <c r="C147" s="750" t="s">
        <v>25</v>
      </c>
      <c r="D147" s="750" t="s">
        <v>13</v>
      </c>
      <c r="E147" s="750" t="s">
        <v>13</v>
      </c>
      <c r="F147" s="751" t="s">
        <v>355</v>
      </c>
      <c r="G147" s="751" t="s">
        <v>365</v>
      </c>
      <c r="H147" s="751" t="s">
        <v>385</v>
      </c>
      <c r="I147" s="751"/>
      <c r="J147" s="772" t="s">
        <v>26</v>
      </c>
      <c r="K147" s="750" t="s">
        <v>27</v>
      </c>
      <c r="L147" s="750" t="s">
        <v>603</v>
      </c>
      <c r="M147" s="753" t="s">
        <v>604</v>
      </c>
      <c r="O147" s="755" t="str">
        <f>YourData!$J$8</f>
        <v>Org</v>
      </c>
      <c r="P147" s="732"/>
      <c r="Q147" s="779"/>
    </row>
    <row r="148" spans="2:17" ht="12" customHeight="1">
      <c r="B148" s="756" t="s">
        <v>445</v>
      </c>
      <c r="C148" s="757">
        <f>A!B290</f>
        <v>56661.748439000134</v>
      </c>
      <c r="D148" s="757">
        <f>A!C290</f>
        <v>55796.860800000009</v>
      </c>
      <c r="E148" s="757">
        <f>A!D290</f>
        <v>55804.7745</v>
      </c>
      <c r="F148" s="757">
        <f>A!E290</f>
        <v>55251.957420219558</v>
      </c>
      <c r="G148" s="757">
        <f>A!F290</f>
        <v>55209.465000000047</v>
      </c>
      <c r="H148" s="757">
        <f>A!G290</f>
        <v>55191</v>
      </c>
      <c r="I148" s="802"/>
      <c r="J148" s="757">
        <f t="shared" ref="J148:J168" si="20">MINA(C148:I148)</f>
        <v>55191</v>
      </c>
      <c r="K148" s="757">
        <f t="shared" ref="K148:K168" si="21">MAXA(C148:I148)</f>
        <v>56661.748439000134</v>
      </c>
      <c r="L148" s="757">
        <f t="shared" ref="L148:L168" si="22">AVERAGE(C148:I148)</f>
        <v>55652.634359869953</v>
      </c>
      <c r="M148" s="759">
        <f t="shared" ref="M148:M168" si="23">ABS((K148-J148)/AVERAGE(C148:I148))</f>
        <v>2.6427292363012778E-2</v>
      </c>
      <c r="O148" s="803">
        <f>A!H290</f>
        <v>55131.306124950672</v>
      </c>
      <c r="P148" s="732"/>
      <c r="Q148" s="779"/>
    </row>
    <row r="149" spans="2:17" ht="12" customHeight="1">
      <c r="B149" s="761" t="s">
        <v>446</v>
      </c>
      <c r="C149" s="757">
        <f>A!B291</f>
        <v>56256.3774670001</v>
      </c>
      <c r="D149" s="757">
        <f>A!C291</f>
        <v>56300.992800000007</v>
      </c>
      <c r="E149" s="757">
        <f>A!D291</f>
        <v>56312.716800000009</v>
      </c>
      <c r="F149" s="757">
        <f>A!E291</f>
        <v>55225.157953165464</v>
      </c>
      <c r="G149" s="757">
        <f>A!F291</f>
        <v>55185.072000000029</v>
      </c>
      <c r="H149" s="757">
        <f>A!G291</f>
        <v>55083</v>
      </c>
      <c r="I149" s="799"/>
      <c r="J149" s="757">
        <f t="shared" si="20"/>
        <v>55083</v>
      </c>
      <c r="K149" s="757">
        <f t="shared" si="21"/>
        <v>56312.716800000009</v>
      </c>
      <c r="L149" s="757">
        <f t="shared" si="22"/>
        <v>55727.219503360939</v>
      </c>
      <c r="M149" s="759">
        <f t="shared" si="23"/>
        <v>2.2066717323405025E-2</v>
      </c>
      <c r="O149" s="803">
        <f>A!H291</f>
        <v>55031.000880758067</v>
      </c>
      <c r="P149" s="732"/>
      <c r="Q149" s="779"/>
    </row>
    <row r="150" spans="2:17" ht="12" customHeight="1">
      <c r="B150" s="761" t="s">
        <v>447</v>
      </c>
      <c r="C150" s="757">
        <f>A!B292</f>
        <v>62859.205321999878</v>
      </c>
      <c r="D150" s="757">
        <f>A!C292</f>
        <v>62697.021000000001</v>
      </c>
      <c r="E150" s="757">
        <f>A!D292</f>
        <v>62746.847999999998</v>
      </c>
      <c r="F150" s="757">
        <f>A!E292</f>
        <v>62043.453073295081</v>
      </c>
      <c r="G150" s="757">
        <f>A!F292</f>
        <v>62008.804000000193</v>
      </c>
      <c r="H150" s="757">
        <f>A!G292</f>
        <v>62734</v>
      </c>
      <c r="I150" s="799"/>
      <c r="J150" s="757">
        <f t="shared" si="20"/>
        <v>62008.804000000193</v>
      </c>
      <c r="K150" s="757">
        <f t="shared" si="21"/>
        <v>62859.205321999878</v>
      </c>
      <c r="L150" s="757">
        <f t="shared" si="22"/>
        <v>62514.888565882524</v>
      </c>
      <c r="M150" s="759">
        <f t="shared" si="23"/>
        <v>1.3603180642375666E-2</v>
      </c>
      <c r="O150" s="803">
        <f>A!H292</f>
        <v>61652.671902047157</v>
      </c>
      <c r="P150" s="732"/>
      <c r="Q150" s="779"/>
    </row>
    <row r="151" spans="2:17" ht="12" customHeight="1">
      <c r="B151" s="761" t="s">
        <v>448</v>
      </c>
      <c r="C151" s="757">
        <f>A!B293</f>
        <v>63083.376498999918</v>
      </c>
      <c r="D151" s="757">
        <f>A!C293</f>
        <v>63311.065500000004</v>
      </c>
      <c r="E151" s="757">
        <f>A!D293</f>
        <v>63327.772199999999</v>
      </c>
      <c r="F151" s="757">
        <f>A!E293</f>
        <v>63778.655572413118</v>
      </c>
      <c r="G151" s="757">
        <f>A!F293</f>
        <v>62649.459000000192</v>
      </c>
      <c r="H151" s="757">
        <f>A!G293</f>
        <v>61822</v>
      </c>
      <c r="I151" s="799"/>
      <c r="J151" s="757">
        <f t="shared" si="20"/>
        <v>61822</v>
      </c>
      <c r="K151" s="757">
        <f t="shared" si="21"/>
        <v>63778.655572413118</v>
      </c>
      <c r="L151" s="757">
        <f t="shared" si="22"/>
        <v>62995.388128568877</v>
      </c>
      <c r="M151" s="759">
        <f t="shared" si="23"/>
        <v>3.1060298706624839E-2</v>
      </c>
      <c r="O151" s="803">
        <f>A!H293</f>
        <v>52152.288559888089</v>
      </c>
      <c r="P151" s="732"/>
      <c r="Q151" s="779"/>
    </row>
    <row r="152" spans="2:17" ht="12" customHeight="1">
      <c r="B152" s="761" t="s">
        <v>449</v>
      </c>
      <c r="C152" s="757">
        <f>A!B294</f>
        <v>63032.606061999933</v>
      </c>
      <c r="D152" s="757">
        <f>A!C294</f>
        <v>63053.4306</v>
      </c>
      <c r="E152" s="757">
        <f>A!D294</f>
        <v>63110.585100000011</v>
      </c>
      <c r="F152" s="757">
        <f>A!E294</f>
        <v>62885.835553492863</v>
      </c>
      <c r="G152" s="757">
        <f>A!F294</f>
        <v>62380.560000000289</v>
      </c>
      <c r="H152" s="757">
        <f>A!G294</f>
        <v>61406</v>
      </c>
      <c r="I152" s="799"/>
      <c r="J152" s="757">
        <f t="shared" si="20"/>
        <v>61406</v>
      </c>
      <c r="K152" s="757">
        <f t="shared" si="21"/>
        <v>63110.585100000011</v>
      </c>
      <c r="L152" s="757">
        <f t="shared" si="22"/>
        <v>62644.836219248849</v>
      </c>
      <c r="M152" s="759">
        <f t="shared" si="23"/>
        <v>2.7210304996794676E-2</v>
      </c>
      <c r="O152" s="803">
        <f>A!H294</f>
        <v>52916.049844611975</v>
      </c>
      <c r="P152" s="732"/>
      <c r="Q152" s="779"/>
    </row>
    <row r="153" spans="2:17" ht="12" customHeight="1">
      <c r="B153" s="761" t="s">
        <v>450</v>
      </c>
      <c r="C153" s="757">
        <f>A!B295</f>
        <v>50370.830375999802</v>
      </c>
      <c r="D153" s="757">
        <f>A!C295</f>
        <v>47684.439000000006</v>
      </c>
      <c r="E153" s="757">
        <f>A!D295</f>
        <v>47676.525300000001</v>
      </c>
      <c r="F153" s="757">
        <f>A!E295</f>
        <v>48545.01229577286</v>
      </c>
      <c r="G153" s="757">
        <f>A!F295</f>
        <v>48588.801999999836</v>
      </c>
      <c r="H153" s="757">
        <f>A!G295</f>
        <v>48768</v>
      </c>
      <c r="I153" s="799"/>
      <c r="J153" s="757">
        <f t="shared" si="20"/>
        <v>47676.525300000001</v>
      </c>
      <c r="K153" s="757">
        <f t="shared" si="21"/>
        <v>50370.830375999802</v>
      </c>
      <c r="L153" s="757">
        <f t="shared" si="22"/>
        <v>48605.601495295421</v>
      </c>
      <c r="M153" s="759">
        <f t="shared" si="23"/>
        <v>5.5431987119027519E-2</v>
      </c>
      <c r="O153" s="803">
        <f>A!H295</f>
        <v>48304.765032154421</v>
      </c>
      <c r="P153" s="732"/>
      <c r="Q153" s="779"/>
    </row>
    <row r="154" spans="2:17" ht="12" customHeight="1">
      <c r="B154" s="761" t="s">
        <v>451</v>
      </c>
      <c r="C154" s="757">
        <f>A!B296</f>
        <v>134976.83514699971</v>
      </c>
      <c r="D154" s="757">
        <f>A!C296</f>
        <v>134919.79200000002</v>
      </c>
      <c r="E154" s="757">
        <f>A!D296</f>
        <v>134939.72280000002</v>
      </c>
      <c r="F154" s="757">
        <f>A!E296</f>
        <v>135287.19593370066</v>
      </c>
      <c r="G154" s="757">
        <f>A!F296</f>
        <v>134205.70700000084</v>
      </c>
      <c r="H154" s="757">
        <f>A!G296</f>
        <v>134697</v>
      </c>
      <c r="I154" s="799"/>
      <c r="J154" s="757">
        <f t="shared" si="20"/>
        <v>134205.70700000084</v>
      </c>
      <c r="K154" s="757">
        <f t="shared" si="21"/>
        <v>135287.19593370066</v>
      </c>
      <c r="L154" s="757">
        <f t="shared" si="22"/>
        <v>134837.70881345021</v>
      </c>
      <c r="M154" s="759">
        <f t="shared" si="23"/>
        <v>8.0206712440959015E-3</v>
      </c>
      <c r="O154" s="803">
        <f>A!H296</f>
        <v>134680.24688640083</v>
      </c>
      <c r="P154" s="732"/>
      <c r="Q154" s="779"/>
    </row>
    <row r="155" spans="2:17" ht="12" customHeight="1">
      <c r="B155" s="761" t="s">
        <v>462</v>
      </c>
      <c r="C155" s="757">
        <f>A!B297</f>
        <v>41952.359514999953</v>
      </c>
      <c r="D155" s="757">
        <f>A!C297</f>
        <v>41419.133400000006</v>
      </c>
      <c r="E155" s="757">
        <f>A!D297</f>
        <v>41437.012500000004</v>
      </c>
      <c r="F155" s="757">
        <f>A!E297</f>
        <v>40687.746757275905</v>
      </c>
      <c r="G155" s="757"/>
      <c r="H155" s="757">
        <f>A!G297</f>
        <v>41181</v>
      </c>
      <c r="I155" s="799"/>
      <c r="J155" s="757">
        <f t="shared" si="20"/>
        <v>40687.746757275905</v>
      </c>
      <c r="K155" s="757">
        <f t="shared" si="21"/>
        <v>41952.359514999953</v>
      </c>
      <c r="L155" s="757">
        <f t="shared" si="22"/>
        <v>41335.450434455168</v>
      </c>
      <c r="M155" s="759">
        <f t="shared" si="23"/>
        <v>3.0593902919464247E-2</v>
      </c>
      <c r="O155" s="803">
        <f>A!H297</f>
        <v>41821.529969099603</v>
      </c>
      <c r="P155" s="732"/>
      <c r="Q155" s="779"/>
    </row>
    <row r="156" spans="2:17" ht="12" customHeight="1">
      <c r="B156" s="761" t="s">
        <v>463</v>
      </c>
      <c r="C156" s="757">
        <f>A!B298</f>
        <v>45676.645576999981</v>
      </c>
      <c r="D156" s="757">
        <f>A!C298</f>
        <v>47658.646200000003</v>
      </c>
      <c r="E156" s="757">
        <f>A!D298</f>
        <v>47659.818600000013</v>
      </c>
      <c r="F156" s="757"/>
      <c r="G156" s="757"/>
      <c r="H156" s="757">
        <f>A!G298</f>
        <v>45585</v>
      </c>
      <c r="I156" s="799"/>
      <c r="J156" s="757">
        <f t="shared" si="20"/>
        <v>45585</v>
      </c>
      <c r="K156" s="757">
        <f t="shared" si="21"/>
        <v>47659.818600000013</v>
      </c>
      <c r="L156" s="757">
        <f t="shared" si="22"/>
        <v>46645.027594250001</v>
      </c>
      <c r="M156" s="759">
        <f t="shared" si="23"/>
        <v>4.4481024173641588E-2</v>
      </c>
      <c r="O156" s="803">
        <f>A!H298</f>
        <v>55131.306124950672</v>
      </c>
      <c r="P156" s="732"/>
      <c r="Q156" s="779"/>
    </row>
    <row r="157" spans="2:17" ht="12" customHeight="1">
      <c r="B157" s="761" t="s">
        <v>464</v>
      </c>
      <c r="C157" s="757">
        <f>A!B299</f>
        <v>50389.824659000034</v>
      </c>
      <c r="D157" s="757">
        <f>A!C299</f>
        <v>49666.088100000008</v>
      </c>
      <c r="E157" s="757">
        <f>A!D299</f>
        <v>50612.214900000006</v>
      </c>
      <c r="F157" s="757">
        <f>A!E299</f>
        <v>49523.927913029416</v>
      </c>
      <c r="G157" s="757"/>
      <c r="H157" s="757">
        <f>A!G299</f>
        <v>49984</v>
      </c>
      <c r="I157" s="799"/>
      <c r="J157" s="757">
        <f t="shared" si="20"/>
        <v>49523.927913029416</v>
      </c>
      <c r="K157" s="757">
        <f t="shared" si="21"/>
        <v>50612.214900000006</v>
      </c>
      <c r="L157" s="757">
        <f t="shared" si="22"/>
        <v>50035.211114405894</v>
      </c>
      <c r="M157" s="759">
        <f t="shared" si="23"/>
        <v>2.1750422607035944E-2</v>
      </c>
      <c r="O157" s="803">
        <f>A!H299</f>
        <v>55131.306124950672</v>
      </c>
      <c r="P157" s="732"/>
      <c r="Q157" s="779"/>
    </row>
    <row r="158" spans="2:17" ht="12" customHeight="1">
      <c r="B158" s="761" t="s">
        <v>465</v>
      </c>
      <c r="C158" s="757">
        <f>A!B300</f>
        <v>47863.346245000044</v>
      </c>
      <c r="D158" s="757">
        <f>A!C300</f>
        <v>47731.334999999999</v>
      </c>
      <c r="E158" s="757">
        <f>A!D300</f>
        <v>47454.06240000001</v>
      </c>
      <c r="F158" s="757">
        <f>A!E300</f>
        <v>46738.581606046195</v>
      </c>
      <c r="G158" s="757"/>
      <c r="H158" s="757">
        <f>A!G300</f>
        <v>46143</v>
      </c>
      <c r="I158" s="799"/>
      <c r="J158" s="757">
        <f t="shared" si="20"/>
        <v>46143</v>
      </c>
      <c r="K158" s="757">
        <f t="shared" si="21"/>
        <v>47863.346245000044</v>
      </c>
      <c r="L158" s="757">
        <f t="shared" si="22"/>
        <v>47186.065050209247</v>
      </c>
      <c r="M158" s="759">
        <f t="shared" si="23"/>
        <v>3.6458777462572402E-2</v>
      </c>
      <c r="O158" s="803">
        <f>A!H300</f>
        <v>46862.856773945605</v>
      </c>
      <c r="P158" s="732"/>
      <c r="Q158" s="779"/>
    </row>
    <row r="159" spans="2:17" ht="12" customHeight="1">
      <c r="B159" s="761" t="s">
        <v>466</v>
      </c>
      <c r="C159" s="757">
        <f>A!B301</f>
        <v>50876.072483000105</v>
      </c>
      <c r="D159" s="757">
        <f>A!C301</f>
        <v>50592.5772</v>
      </c>
      <c r="E159" s="757">
        <f>A!D301</f>
        <v>50492.043900000004</v>
      </c>
      <c r="F159" s="757">
        <f>A!E301</f>
        <v>50060.175202393584</v>
      </c>
      <c r="G159" s="757"/>
      <c r="H159" s="757">
        <f>A!G301</f>
        <v>49785</v>
      </c>
      <c r="I159" s="799"/>
      <c r="J159" s="757">
        <f t="shared" si="20"/>
        <v>49785</v>
      </c>
      <c r="K159" s="757">
        <f t="shared" si="21"/>
        <v>50876.072483000105</v>
      </c>
      <c r="L159" s="757">
        <f t="shared" si="22"/>
        <v>50361.173757078737</v>
      </c>
      <c r="M159" s="759">
        <f t="shared" si="23"/>
        <v>2.1664953407618801E-2</v>
      </c>
      <c r="O159" s="803">
        <f>A!H301</f>
        <v>49858.834113059202</v>
      </c>
      <c r="P159" s="732"/>
      <c r="Q159" s="779"/>
    </row>
    <row r="160" spans="2:17" ht="12" customHeight="1">
      <c r="B160" s="761" t="s">
        <v>473</v>
      </c>
      <c r="C160" s="757">
        <f>A!B302</f>
        <v>45043.800000000097</v>
      </c>
      <c r="D160" s="757">
        <f>A!C302</f>
        <v>47649.853199999998</v>
      </c>
      <c r="E160" s="757">
        <f>A!D302</f>
        <v>47646.042900000015</v>
      </c>
      <c r="F160" s="757">
        <f>A!E302</f>
        <v>47491.24021176299</v>
      </c>
      <c r="G160" s="757">
        <f>A!F302</f>
        <v>44874.224999999649</v>
      </c>
      <c r="H160" s="757">
        <f>A!G302</f>
        <v>47530</v>
      </c>
      <c r="I160" s="799"/>
      <c r="J160" s="757">
        <f t="shared" si="20"/>
        <v>44874.224999999649</v>
      </c>
      <c r="K160" s="757">
        <f t="shared" si="21"/>
        <v>47649.853199999998</v>
      </c>
      <c r="L160" s="757">
        <f t="shared" si="22"/>
        <v>46705.860218627124</v>
      </c>
      <c r="M160" s="759">
        <f t="shared" si="23"/>
        <v>5.9427835971927537E-2</v>
      </c>
      <c r="O160" s="803">
        <f>A!H302</f>
        <v>47355.50127284247</v>
      </c>
      <c r="P160" s="732"/>
      <c r="Q160" s="779"/>
    </row>
    <row r="161" spans="2:17" ht="12" customHeight="1">
      <c r="B161" s="761" t="s">
        <v>475</v>
      </c>
      <c r="C161" s="757">
        <f>A!B303</f>
        <v>34443.234380000074</v>
      </c>
      <c r="D161" s="757">
        <f>A!C303</f>
        <v>36595.586700000007</v>
      </c>
      <c r="E161" s="757">
        <f>A!D303</f>
        <v>36593.241900000008</v>
      </c>
      <c r="F161" s="757">
        <f>A!E303</f>
        <v>36475.587709851628</v>
      </c>
      <c r="G161" s="757">
        <f>A!F303</f>
        <v>34448.150999999525</v>
      </c>
      <c r="H161" s="757">
        <f>A!G303</f>
        <v>36480</v>
      </c>
      <c r="I161" s="799"/>
      <c r="J161" s="757">
        <f t="shared" si="20"/>
        <v>34443.234380000074</v>
      </c>
      <c r="K161" s="757">
        <f t="shared" si="21"/>
        <v>36595.586700000007</v>
      </c>
      <c r="L161" s="757">
        <f t="shared" si="22"/>
        <v>35839.300281641874</v>
      </c>
      <c r="M161" s="759">
        <f t="shared" si="23"/>
        <v>6.005564570417804E-2</v>
      </c>
      <c r="O161" s="803">
        <f>A!H303</f>
        <v>36365.269914343487</v>
      </c>
      <c r="P161" s="732"/>
      <c r="Q161" s="779"/>
    </row>
    <row r="162" spans="2:17" ht="12" customHeight="1">
      <c r="B162" s="761" t="s">
        <v>477</v>
      </c>
      <c r="C162" s="757">
        <f>A!B304</f>
        <v>77489.432099999991</v>
      </c>
      <c r="D162" s="757">
        <f>A!C304</f>
        <v>82305.704100000003</v>
      </c>
      <c r="E162" s="757">
        <f>A!D304</f>
        <v>82303.066200000001</v>
      </c>
      <c r="F162" s="757">
        <f>A!E304</f>
        <v>81566.340102425325</v>
      </c>
      <c r="G162" s="757">
        <f>A!F304</f>
        <v>77498.985000000306</v>
      </c>
      <c r="H162" s="757">
        <f>A!G304</f>
        <v>81563</v>
      </c>
      <c r="I162" s="799"/>
      <c r="J162" s="757">
        <f t="shared" si="20"/>
        <v>77489.432099999991</v>
      </c>
      <c r="K162" s="757">
        <f t="shared" si="21"/>
        <v>82305.704100000003</v>
      </c>
      <c r="L162" s="757">
        <f t="shared" si="22"/>
        <v>80454.421250404266</v>
      </c>
      <c r="M162" s="759">
        <f t="shared" si="23"/>
        <v>5.9863360212485665E-2</v>
      </c>
      <c r="O162" s="803">
        <f>A!H304</f>
        <v>81315.6422313972</v>
      </c>
      <c r="P162" s="732"/>
      <c r="Q162" s="779"/>
    </row>
    <row r="163" spans="2:17" ht="12" customHeight="1">
      <c r="B163" s="761" t="s">
        <v>478</v>
      </c>
      <c r="C163" s="757">
        <f>A!B305</f>
        <v>45109.614089999988</v>
      </c>
      <c r="D163" s="757">
        <f>A!C305</f>
        <v>48101.520300000004</v>
      </c>
      <c r="E163" s="757">
        <f>A!D305</f>
        <v>48095.658299999996</v>
      </c>
      <c r="F163" s="757">
        <f>A!E305</f>
        <v>47986.359004452082</v>
      </c>
      <c r="G163" s="757">
        <f>A!F305</f>
        <v>44976.723999999696</v>
      </c>
      <c r="H163" s="757">
        <f>A!G305</f>
        <v>48059</v>
      </c>
      <c r="I163" s="799"/>
      <c r="J163" s="757">
        <f t="shared" si="20"/>
        <v>44976.723999999696</v>
      </c>
      <c r="K163" s="757">
        <f t="shared" si="21"/>
        <v>48101.520300000004</v>
      </c>
      <c r="L163" s="757">
        <f t="shared" si="22"/>
        <v>47054.812615741954</v>
      </c>
      <c r="M163" s="759">
        <f t="shared" si="23"/>
        <v>6.6407581420373618E-2</v>
      </c>
      <c r="O163" s="803">
        <f>A!H305</f>
        <v>47982.781339435533</v>
      </c>
      <c r="P163" s="732"/>
      <c r="Q163" s="779"/>
    </row>
    <row r="164" spans="2:17" ht="12" customHeight="1">
      <c r="B164" s="761" t="s">
        <v>479</v>
      </c>
      <c r="C164" s="757">
        <f>A!B306</f>
        <v>45076.031247999977</v>
      </c>
      <c r="D164" s="757">
        <f>A!C306</f>
        <v>47962.2978</v>
      </c>
      <c r="E164" s="757">
        <f>A!D306</f>
        <v>47961.4185</v>
      </c>
      <c r="F164" s="757">
        <f>A!E306</f>
        <v>47757.699692839713</v>
      </c>
      <c r="G164" s="757">
        <f>A!F306</f>
        <v>44924.113000000318</v>
      </c>
      <c r="H164" s="757">
        <f>A!G306</f>
        <v>47795</v>
      </c>
      <c r="I164" s="799"/>
      <c r="J164" s="757">
        <f t="shared" si="20"/>
        <v>44924.113000000318</v>
      </c>
      <c r="K164" s="757">
        <f t="shared" si="21"/>
        <v>47962.2978</v>
      </c>
      <c r="L164" s="757">
        <f t="shared" si="22"/>
        <v>46912.760040140005</v>
      </c>
      <c r="M164" s="759">
        <f t="shared" si="23"/>
        <v>6.4762439843661257E-2</v>
      </c>
      <c r="O164" s="803">
        <f>A!H306</f>
        <v>47663.320548061594</v>
      </c>
      <c r="P164" s="732"/>
      <c r="Q164" s="779"/>
    </row>
    <row r="165" spans="2:17" ht="12" customHeight="1">
      <c r="B165" s="761" t="s">
        <v>480</v>
      </c>
      <c r="C165" s="757">
        <f>A!B307</f>
        <v>44979.010342000052</v>
      </c>
      <c r="D165" s="757">
        <f>A!C307</f>
        <v>47217.530700000003</v>
      </c>
      <c r="E165" s="757">
        <f>A!D307</f>
        <v>47213.427300000003</v>
      </c>
      <c r="F165" s="757">
        <f>A!E307</f>
        <v>46929.737709525056</v>
      </c>
      <c r="G165" s="757">
        <f>A!F307</f>
        <v>44775.104999999901</v>
      </c>
      <c r="H165" s="757">
        <f>A!G307</f>
        <v>47110</v>
      </c>
      <c r="I165" s="799"/>
      <c r="J165" s="757">
        <f t="shared" si="20"/>
        <v>44775.104999999901</v>
      </c>
      <c r="K165" s="757">
        <f t="shared" si="21"/>
        <v>47217.530700000003</v>
      </c>
      <c r="L165" s="757">
        <f t="shared" si="22"/>
        <v>46370.801841920846</v>
      </c>
      <c r="M165" s="759">
        <f t="shared" si="23"/>
        <v>5.2671629624313772E-2</v>
      </c>
      <c r="O165" s="803">
        <f>A!H307</f>
        <v>46792.893913595901</v>
      </c>
      <c r="P165" s="732"/>
      <c r="Q165" s="732"/>
    </row>
    <row r="166" spans="2:17" ht="12" customHeight="1">
      <c r="B166" s="761" t="s">
        <v>481</v>
      </c>
      <c r="C166" s="757">
        <f>A!B308</f>
        <v>45045.847950000098</v>
      </c>
      <c r="D166" s="757">
        <f>A!C308</f>
        <v>46573.590000000004</v>
      </c>
      <c r="E166" s="757">
        <f>A!D308</f>
        <v>46570.072800000002</v>
      </c>
      <c r="F166" s="757">
        <f>A!E308</f>
        <v>46944.355977045168</v>
      </c>
      <c r="G166" s="757">
        <f>A!F308</f>
        <v>44874.224999999649</v>
      </c>
      <c r="H166" s="757">
        <f>A!G308</f>
        <v>47002</v>
      </c>
      <c r="I166" s="799"/>
      <c r="J166" s="757">
        <f t="shared" si="20"/>
        <v>44874.224999999649</v>
      </c>
      <c r="K166" s="757">
        <f t="shared" si="21"/>
        <v>47002</v>
      </c>
      <c r="L166" s="757">
        <f t="shared" si="22"/>
        <v>46168.348621174147</v>
      </c>
      <c r="M166" s="759">
        <f t="shared" si="23"/>
        <v>4.6087310106311473E-2</v>
      </c>
      <c r="O166" s="803">
        <f>A!H308</f>
        <v>47069.623673713744</v>
      </c>
      <c r="P166" s="732"/>
      <c r="Q166" s="732"/>
    </row>
    <row r="167" spans="2:17" ht="12" customHeight="1">
      <c r="B167" s="761" t="s">
        <v>482</v>
      </c>
      <c r="C167" s="757">
        <f>A!B309</f>
        <v>45111.847271000021</v>
      </c>
      <c r="D167" s="757">
        <f>A!C309</f>
        <v>47022.912300000004</v>
      </c>
      <c r="E167" s="757">
        <f>A!D309</f>
        <v>47019.102000000006</v>
      </c>
      <c r="F167" s="757">
        <f>A!E309</f>
        <v>47288.047154099513</v>
      </c>
      <c r="G167" s="757">
        <f>A!F309</f>
        <v>44976.746999999705</v>
      </c>
      <c r="H167" s="757">
        <f>A!G309</f>
        <v>47460</v>
      </c>
      <c r="I167" s="799"/>
      <c r="J167" s="757">
        <f t="shared" si="20"/>
        <v>44976.746999999705</v>
      </c>
      <c r="K167" s="757">
        <f t="shared" si="21"/>
        <v>47460</v>
      </c>
      <c r="L167" s="757">
        <f t="shared" si="22"/>
        <v>46479.775954183213</v>
      </c>
      <c r="M167" s="759">
        <f t="shared" si="23"/>
        <v>5.3426526893075539E-2</v>
      </c>
      <c r="O167" s="803">
        <f>A!H309</f>
        <v>47473.490394096545</v>
      </c>
      <c r="P167" s="779"/>
      <c r="Q167" s="779"/>
    </row>
    <row r="168" spans="2:17" ht="12" customHeight="1" thickBot="1">
      <c r="B168" s="762" t="s">
        <v>483</v>
      </c>
      <c r="C168" s="764">
        <f>A!B310</f>
        <v>44981.351736000026</v>
      </c>
      <c r="D168" s="764">
        <f>A!C310</f>
        <v>46214.249400000001</v>
      </c>
      <c r="E168" s="764">
        <f>A!D310</f>
        <v>46210.439100000003</v>
      </c>
      <c r="F168" s="764">
        <f>A!E310</f>
        <v>46611.891232593676</v>
      </c>
      <c r="G168" s="800">
        <f>A!F310</f>
        <v>44775.104999999901</v>
      </c>
      <c r="H168" s="800">
        <f>A!G310</f>
        <v>46668</v>
      </c>
      <c r="I168" s="801"/>
      <c r="J168" s="764">
        <f t="shared" si="20"/>
        <v>44775.104999999901</v>
      </c>
      <c r="K168" s="764">
        <f t="shared" si="21"/>
        <v>46668</v>
      </c>
      <c r="L168" s="764">
        <f t="shared" si="22"/>
        <v>45910.172744765609</v>
      </c>
      <c r="M168" s="766">
        <f t="shared" si="23"/>
        <v>4.1230404653964513E-2</v>
      </c>
      <c r="O168" s="804">
        <f>A!H310</f>
        <v>46710.390467190773</v>
      </c>
      <c r="P168" s="779"/>
      <c r="Q168" s="779"/>
    </row>
    <row r="169" spans="2:17" ht="12" customHeight="1" thickTop="1">
      <c r="B169" s="774" t="s">
        <v>605</v>
      </c>
      <c r="D169" s="775"/>
      <c r="N169" s="754"/>
      <c r="P169" s="732"/>
      <c r="Q169" s="781"/>
    </row>
    <row r="170" spans="2:17" ht="15" customHeight="1" thickBot="1">
      <c r="B170" s="734" t="s">
        <v>740</v>
      </c>
      <c r="C170" s="735"/>
      <c r="D170" s="735"/>
      <c r="E170" s="735"/>
      <c r="F170" s="735"/>
      <c r="G170" s="735"/>
      <c r="H170" s="735"/>
      <c r="I170" s="735"/>
      <c r="J170" s="735"/>
      <c r="K170" s="735"/>
      <c r="L170" s="735"/>
      <c r="M170" s="735"/>
      <c r="P170" s="732"/>
      <c r="Q170" s="779"/>
    </row>
    <row r="171" spans="2:17" ht="12" customHeight="1" thickTop="1">
      <c r="B171" s="737" t="s">
        <v>806</v>
      </c>
      <c r="C171" s="738"/>
      <c r="D171" s="738"/>
      <c r="E171" s="738"/>
      <c r="F171" s="738"/>
      <c r="G171" s="738"/>
      <c r="H171" s="738"/>
      <c r="I171" s="739"/>
      <c r="J171" s="1093" t="s">
        <v>23</v>
      </c>
      <c r="K171" s="1094"/>
      <c r="L171" s="1094"/>
      <c r="M171" s="1095"/>
      <c r="O171" s="741"/>
      <c r="P171" s="732"/>
      <c r="Q171" s="779"/>
    </row>
    <row r="172" spans="2:17" ht="12" customHeight="1">
      <c r="B172" s="742"/>
      <c r="C172" s="736" t="s">
        <v>237</v>
      </c>
      <c r="D172" s="736" t="s">
        <v>426</v>
      </c>
      <c r="E172" s="736" t="s">
        <v>250</v>
      </c>
      <c r="F172" s="743" t="s">
        <v>357</v>
      </c>
      <c r="G172" s="744" t="s">
        <v>372</v>
      </c>
      <c r="H172" s="745" t="s">
        <v>384</v>
      </c>
      <c r="I172" s="744"/>
      <c r="J172" s="771"/>
      <c r="K172" s="735"/>
      <c r="L172" s="735"/>
      <c r="M172" s="747" t="s">
        <v>24</v>
      </c>
      <c r="O172" s="748" t="str">
        <f>YourData!$J$4</f>
        <v>Tested Prg</v>
      </c>
      <c r="P172" s="779"/>
      <c r="Q172" s="779"/>
    </row>
    <row r="173" spans="2:17" ht="12" customHeight="1">
      <c r="B173" s="749" t="s">
        <v>803</v>
      </c>
      <c r="C173" s="750" t="s">
        <v>25</v>
      </c>
      <c r="D173" s="750" t="s">
        <v>13</v>
      </c>
      <c r="E173" s="750" t="s">
        <v>13</v>
      </c>
      <c r="F173" s="751" t="s">
        <v>355</v>
      </c>
      <c r="G173" s="751" t="s">
        <v>365</v>
      </c>
      <c r="H173" s="751" t="s">
        <v>385</v>
      </c>
      <c r="I173" s="751"/>
      <c r="J173" s="772" t="s">
        <v>26</v>
      </c>
      <c r="K173" s="750" t="s">
        <v>27</v>
      </c>
      <c r="L173" s="750" t="s">
        <v>603</v>
      </c>
      <c r="M173" s="753" t="s">
        <v>604</v>
      </c>
      <c r="O173" s="755" t="str">
        <f>YourData!$J$8</f>
        <v>Org</v>
      </c>
      <c r="P173" s="779"/>
      <c r="Q173" s="779"/>
    </row>
    <row r="174" spans="2:17" ht="12" customHeight="1">
      <c r="B174" s="756" t="s">
        <v>445</v>
      </c>
      <c r="C174" s="757">
        <f>A!B320</f>
        <v>23765.119042741982</v>
      </c>
      <c r="D174" s="757">
        <f>A!C320</f>
        <v>21486.574800000002</v>
      </c>
      <c r="E174" s="757">
        <f>A!D320</f>
        <v>21487.161000000004</v>
      </c>
      <c r="F174" s="757">
        <f>A!E320</f>
        <v>22065.992291301791</v>
      </c>
      <c r="G174" s="757">
        <f>A!F320</f>
        <v>22535.143000000036</v>
      </c>
      <c r="H174" s="757">
        <f>A!G320</f>
        <v>23067</v>
      </c>
      <c r="I174" s="802"/>
      <c r="J174" s="757">
        <f t="shared" ref="J174:J194" si="24">MINA(C174:I174)</f>
        <v>21486.574800000002</v>
      </c>
      <c r="K174" s="757">
        <f t="shared" ref="K174:K194" si="25">MAXA(C174:I174)</f>
        <v>23765.119042741982</v>
      </c>
      <c r="L174" s="757">
        <f t="shared" ref="L174:L194" si="26">AVERAGE(C174:I174)</f>
        <v>22401.165022340636</v>
      </c>
      <c r="M174" s="759">
        <f t="shared" ref="M174:M194" si="27">ABS((K174-J174)/AVERAGE(C174:I174))</f>
        <v>0.10171543491017511</v>
      </c>
      <c r="O174" s="803">
        <f>A!H320</f>
        <v>23122.446648502693</v>
      </c>
      <c r="P174" s="779"/>
      <c r="Q174" s="779"/>
    </row>
    <row r="175" spans="2:17" ht="12" customHeight="1">
      <c r="B175" s="761" t="s">
        <v>446</v>
      </c>
      <c r="C175" s="757">
        <f>A!B321</f>
        <v>43085.754097849116</v>
      </c>
      <c r="D175" s="757">
        <f>A!C321</f>
        <v>41093.792400000006</v>
      </c>
      <c r="E175" s="757">
        <f>A!D321</f>
        <v>41099.361300000004</v>
      </c>
      <c r="F175" s="757">
        <f>A!E321</f>
        <v>41222.432474519708</v>
      </c>
      <c r="G175" s="757">
        <f>A!F321</f>
        <v>42110.836000000032</v>
      </c>
      <c r="H175" s="757">
        <f>A!G321</f>
        <v>42178</v>
      </c>
      <c r="I175" s="799"/>
      <c r="J175" s="757">
        <f t="shared" si="24"/>
        <v>41093.792400000006</v>
      </c>
      <c r="K175" s="757">
        <f t="shared" si="25"/>
        <v>43085.754097849116</v>
      </c>
      <c r="L175" s="757">
        <f t="shared" si="26"/>
        <v>41798.362712061476</v>
      </c>
      <c r="M175" s="759">
        <f t="shared" si="27"/>
        <v>4.7656452755607655E-2</v>
      </c>
      <c r="O175" s="803">
        <f>A!H321</f>
        <v>42181.329414947504</v>
      </c>
      <c r="P175" s="779"/>
      <c r="Q175" s="779"/>
    </row>
    <row r="176" spans="2:17" ht="12" customHeight="1">
      <c r="B176" s="761" t="s">
        <v>447</v>
      </c>
      <c r="C176" s="757">
        <f>A!B322</f>
        <v>36932.472645265028</v>
      </c>
      <c r="D176" s="757">
        <f>A!C322</f>
        <v>33659.310900000004</v>
      </c>
      <c r="E176" s="757">
        <f>A!D322</f>
        <v>33746.361600000004</v>
      </c>
      <c r="F176" s="757">
        <f>A!E322</f>
        <v>34040.106579905587</v>
      </c>
      <c r="G176" s="757">
        <f>A!F322</f>
        <v>35132.592000000026</v>
      </c>
      <c r="H176" s="757">
        <f>A!G322</f>
        <v>34224</v>
      </c>
      <c r="I176" s="799"/>
      <c r="J176" s="757">
        <f t="shared" si="24"/>
        <v>33659.310900000004</v>
      </c>
      <c r="K176" s="757">
        <f t="shared" si="25"/>
        <v>36932.472645265028</v>
      </c>
      <c r="L176" s="757">
        <f t="shared" si="26"/>
        <v>34622.473954195106</v>
      </c>
      <c r="M176" s="759">
        <f t="shared" si="27"/>
        <v>9.453864416492469E-2</v>
      </c>
      <c r="O176" s="803">
        <f>A!H322</f>
        <v>35613.168140077498</v>
      </c>
      <c r="P176" s="779"/>
      <c r="Q176" s="779"/>
    </row>
    <row r="177" spans="2:17" ht="12" customHeight="1">
      <c r="B177" s="761" t="s">
        <v>448</v>
      </c>
      <c r="C177" s="757">
        <f>A!B323</f>
        <v>41929.494990569845</v>
      </c>
      <c r="D177" s="757">
        <f>A!C323</f>
        <v>37418.904600000002</v>
      </c>
      <c r="E177" s="757">
        <f>A!D323</f>
        <v>37665.694800000005</v>
      </c>
      <c r="F177" s="757">
        <f>A!E323</f>
        <v>38432.704810375646</v>
      </c>
      <c r="G177" s="757">
        <f>A!F323</f>
        <v>41063.372999999883</v>
      </c>
      <c r="H177" s="757">
        <f>A!G323</f>
        <v>40186</v>
      </c>
      <c r="I177" s="799"/>
      <c r="J177" s="757">
        <f t="shared" si="24"/>
        <v>37418.904600000002</v>
      </c>
      <c r="K177" s="757">
        <f t="shared" si="25"/>
        <v>41929.494990569845</v>
      </c>
      <c r="L177" s="757">
        <f t="shared" si="26"/>
        <v>39449.362033490892</v>
      </c>
      <c r="M177" s="759">
        <f t="shared" si="27"/>
        <v>0.1143387410610224</v>
      </c>
      <c r="O177" s="803">
        <f>A!H323</f>
        <v>47633.280140597366</v>
      </c>
      <c r="P177" s="779"/>
      <c r="Q177" s="779"/>
    </row>
    <row r="178" spans="2:17" ht="12" customHeight="1">
      <c r="B178" s="761" t="s">
        <v>449</v>
      </c>
      <c r="C178" s="757">
        <f>A!B324</f>
        <v>39695.372852321809</v>
      </c>
      <c r="D178" s="757">
        <f>A!C324</f>
        <v>35974.214700000004</v>
      </c>
      <c r="E178" s="757">
        <f>A!D324</f>
        <v>36112.5579</v>
      </c>
      <c r="F178" s="757">
        <f>A!E324</f>
        <v>36822.680067977693</v>
      </c>
      <c r="G178" s="757">
        <f>A!F324</f>
        <v>38295.623999999953</v>
      </c>
      <c r="H178" s="757">
        <f>A!G324</f>
        <v>38346</v>
      </c>
      <c r="I178" s="799"/>
      <c r="J178" s="757">
        <f t="shared" si="24"/>
        <v>35974.214700000004</v>
      </c>
      <c r="K178" s="757">
        <f t="shared" si="25"/>
        <v>39695.372852321809</v>
      </c>
      <c r="L178" s="757">
        <f t="shared" si="26"/>
        <v>37541.074920049905</v>
      </c>
      <c r="M178" s="759">
        <f t="shared" si="27"/>
        <v>9.9122312300503987E-2</v>
      </c>
      <c r="O178" s="803">
        <f>A!H324</f>
        <v>47888.467031683154</v>
      </c>
      <c r="P178" s="779"/>
      <c r="Q178" s="779"/>
    </row>
    <row r="179" spans="2:17" ht="12" customHeight="1">
      <c r="B179" s="761" t="s">
        <v>450</v>
      </c>
      <c r="C179" s="757">
        <f>A!B325</f>
        <v>19017.167229120987</v>
      </c>
      <c r="D179" s="757">
        <f>A!C325</f>
        <v>16051.914600000002</v>
      </c>
      <c r="E179" s="757">
        <f>A!D325</f>
        <v>15958.122600000001</v>
      </c>
      <c r="F179" s="757">
        <f>A!E325</f>
        <v>17245.355777632536</v>
      </c>
      <c r="G179" s="757">
        <f>A!F325</f>
        <v>18271.393999999975</v>
      </c>
      <c r="H179" s="757">
        <f>A!G325</f>
        <v>18621</v>
      </c>
      <c r="I179" s="799"/>
      <c r="J179" s="757">
        <f t="shared" si="24"/>
        <v>15958.122600000001</v>
      </c>
      <c r="K179" s="757">
        <f t="shared" si="25"/>
        <v>19017.167229120987</v>
      </c>
      <c r="L179" s="757">
        <f t="shared" si="26"/>
        <v>17527.492367792249</v>
      </c>
      <c r="M179" s="759">
        <f t="shared" si="27"/>
        <v>0.17452836748867467</v>
      </c>
      <c r="O179" s="803">
        <f>A!H325</f>
        <v>18229.955896172622</v>
      </c>
      <c r="P179" s="779"/>
      <c r="Q179" s="779"/>
    </row>
    <row r="180" spans="2:17" ht="12" customHeight="1">
      <c r="B180" s="761" t="s">
        <v>451</v>
      </c>
      <c r="C180" s="757">
        <f>A!B326</f>
        <v>27997.227426352034</v>
      </c>
      <c r="D180" s="757">
        <f>A!C326</f>
        <v>24887.414100000002</v>
      </c>
      <c r="E180" s="757">
        <f>A!D326</f>
        <v>24914.086200000002</v>
      </c>
      <c r="F180" s="757">
        <f>A!E326</f>
        <v>25961.249022556021</v>
      </c>
      <c r="G180" s="757">
        <f>A!F326</f>
        <v>26994.481999999978</v>
      </c>
      <c r="H180" s="757">
        <f>A!G326</f>
        <v>27470</v>
      </c>
      <c r="I180" s="799"/>
      <c r="J180" s="757">
        <f t="shared" si="24"/>
        <v>24887.414100000002</v>
      </c>
      <c r="K180" s="757">
        <f t="shared" si="25"/>
        <v>27997.227426352034</v>
      </c>
      <c r="L180" s="757">
        <f t="shared" si="26"/>
        <v>26370.743124818004</v>
      </c>
      <c r="M180" s="759">
        <f t="shared" si="27"/>
        <v>0.11792664740741902</v>
      </c>
      <c r="O180" s="803">
        <f>A!H326</f>
        <v>27445.458115682726</v>
      </c>
      <c r="P180" s="779"/>
      <c r="Q180" s="779"/>
    </row>
    <row r="181" spans="2:17" ht="12" customHeight="1">
      <c r="B181" s="761" t="s">
        <v>462</v>
      </c>
      <c r="C181" s="757">
        <f>A!B327</f>
        <v>26840.462611469979</v>
      </c>
      <c r="D181" s="757">
        <f>A!C327</f>
        <v>23498.413200000003</v>
      </c>
      <c r="E181" s="757">
        <f>A!D327</f>
        <v>23588.101800000004</v>
      </c>
      <c r="F181" s="757">
        <f>A!E327</f>
        <v>24726.094624815549</v>
      </c>
      <c r="G181" s="757"/>
      <c r="H181" s="757">
        <f>A!G327</f>
        <v>25717</v>
      </c>
      <c r="I181" s="799"/>
      <c r="J181" s="757">
        <f t="shared" si="24"/>
        <v>23498.413200000003</v>
      </c>
      <c r="K181" s="757">
        <f t="shared" si="25"/>
        <v>26840.462611469979</v>
      </c>
      <c r="L181" s="757">
        <f t="shared" si="26"/>
        <v>24874.014447257105</v>
      </c>
      <c r="M181" s="759">
        <f t="shared" si="27"/>
        <v>0.13435906851933621</v>
      </c>
      <c r="O181" s="803">
        <f>A!H327</f>
        <v>22136.735728157786</v>
      </c>
      <c r="P181" s="779"/>
      <c r="Q181" s="779"/>
    </row>
    <row r="182" spans="2:17" ht="12" customHeight="1">
      <c r="B182" s="761" t="s">
        <v>463</v>
      </c>
      <c r="C182" s="757">
        <f>A!B328</f>
        <v>22996.208255539954</v>
      </c>
      <c r="D182" s="757">
        <f>A!C328</f>
        <v>19120.9647</v>
      </c>
      <c r="E182" s="757">
        <f>A!D328</f>
        <v>19183.688100000003</v>
      </c>
      <c r="F182" s="757"/>
      <c r="G182" s="757"/>
      <c r="H182" s="757">
        <f>A!G328</f>
        <v>20590</v>
      </c>
      <c r="I182" s="799"/>
      <c r="J182" s="757">
        <f t="shared" si="24"/>
        <v>19120.9647</v>
      </c>
      <c r="K182" s="757">
        <f t="shared" si="25"/>
        <v>22996.208255539954</v>
      </c>
      <c r="L182" s="757">
        <f t="shared" si="26"/>
        <v>20472.715263884988</v>
      </c>
      <c r="M182" s="759">
        <f t="shared" si="27"/>
        <v>0.18928820655148265</v>
      </c>
      <c r="O182" s="803">
        <f>A!H328</f>
        <v>23122.446648502693</v>
      </c>
      <c r="P182" s="779"/>
      <c r="Q182" s="779"/>
    </row>
    <row r="183" spans="2:17" ht="12" customHeight="1">
      <c r="B183" s="761" t="s">
        <v>464</v>
      </c>
      <c r="C183" s="757">
        <f>A!B329</f>
        <v>22219.482747750022</v>
      </c>
      <c r="D183" s="757">
        <f>A!C329</f>
        <v>19944.8688</v>
      </c>
      <c r="E183" s="757">
        <f>A!D329</f>
        <v>20269.916700000002</v>
      </c>
      <c r="F183" s="757">
        <f>A!E329</f>
        <v>20825.538840315818</v>
      </c>
      <c r="G183" s="757"/>
      <c r="H183" s="757">
        <f>A!G329</f>
        <v>21855</v>
      </c>
      <c r="I183" s="799"/>
      <c r="J183" s="757">
        <f t="shared" si="24"/>
        <v>19944.8688</v>
      </c>
      <c r="K183" s="757">
        <f t="shared" si="25"/>
        <v>22219.482747750022</v>
      </c>
      <c r="L183" s="757">
        <f t="shared" si="26"/>
        <v>21022.961417613165</v>
      </c>
      <c r="M183" s="759">
        <f t="shared" si="27"/>
        <v>0.10819664758763893</v>
      </c>
      <c r="O183" s="803">
        <f>A!H329</f>
        <v>23122.446648502693</v>
      </c>
      <c r="P183" s="779"/>
      <c r="Q183" s="779"/>
    </row>
    <row r="184" spans="2:17" ht="12" customHeight="1">
      <c r="B184" s="761" t="s">
        <v>465</v>
      </c>
      <c r="C184" s="757">
        <f>A!B330</f>
        <v>21892.965744893096</v>
      </c>
      <c r="D184" s="757">
        <f>A!C330</f>
        <v>19909.403700000003</v>
      </c>
      <c r="E184" s="757">
        <f>A!D330</f>
        <v>19765.198500000002</v>
      </c>
      <c r="F184" s="757">
        <f>A!E330</f>
        <v>20402.770777913873</v>
      </c>
      <c r="G184" s="757"/>
      <c r="H184" s="757">
        <f>A!G330</f>
        <v>21057</v>
      </c>
      <c r="I184" s="799"/>
      <c r="J184" s="757">
        <f t="shared" si="24"/>
        <v>19765.198500000002</v>
      </c>
      <c r="K184" s="757">
        <f t="shared" si="25"/>
        <v>21892.965744893096</v>
      </c>
      <c r="L184" s="757">
        <f t="shared" si="26"/>
        <v>20605.467744561396</v>
      </c>
      <c r="M184" s="759">
        <f t="shared" si="27"/>
        <v>0.10326226374815957</v>
      </c>
      <c r="O184" s="803">
        <f>A!H330</f>
        <v>21370.371858203169</v>
      </c>
      <c r="P184" s="732"/>
      <c r="Q184" s="779"/>
    </row>
    <row r="185" spans="2:17" ht="12" customHeight="1">
      <c r="B185" s="761" t="s">
        <v>466</v>
      </c>
      <c r="C185" s="757">
        <f>A!B331</f>
        <v>22835.290997827113</v>
      </c>
      <c r="D185" s="757">
        <f>A!C331</f>
        <v>20787.531300000002</v>
      </c>
      <c r="E185" s="757">
        <f>A!D331</f>
        <v>20689.049700000003</v>
      </c>
      <c r="F185" s="757">
        <f>A!E331</f>
        <v>21357.131834811007</v>
      </c>
      <c r="G185" s="757"/>
      <c r="H185" s="757">
        <f>A!G331</f>
        <v>22244</v>
      </c>
      <c r="I185" s="799"/>
      <c r="J185" s="757">
        <f t="shared" si="24"/>
        <v>20689.049700000003</v>
      </c>
      <c r="K185" s="757">
        <f t="shared" si="25"/>
        <v>22835.290997827113</v>
      </c>
      <c r="L185" s="757">
        <f t="shared" si="26"/>
        <v>21582.600766527623</v>
      </c>
      <c r="M185" s="759">
        <f t="shared" si="27"/>
        <v>9.9443126481573399E-2</v>
      </c>
      <c r="O185" s="803">
        <f>A!H331</f>
        <v>22325.07795110127</v>
      </c>
      <c r="P185" s="732"/>
      <c r="Q185" s="732"/>
    </row>
    <row r="186" spans="2:17" ht="12" customHeight="1">
      <c r="B186" s="761" t="s">
        <v>473</v>
      </c>
      <c r="C186" s="757">
        <f>A!B332</f>
        <v>18313.306249999994</v>
      </c>
      <c r="D186" s="757">
        <f>A!C332</f>
        <v>18346.008300000001</v>
      </c>
      <c r="E186" s="757">
        <f>A!D332</f>
        <v>18346.3014</v>
      </c>
      <c r="F186" s="757">
        <f>A!E332</f>
        <v>18079.94300818073</v>
      </c>
      <c r="G186" s="757">
        <f>A!F332</f>
        <v>18231.140999999938</v>
      </c>
      <c r="H186" s="757">
        <f>A!G332</f>
        <v>18084</v>
      </c>
      <c r="I186" s="799"/>
      <c r="J186" s="757">
        <f t="shared" si="24"/>
        <v>18079.94300818073</v>
      </c>
      <c r="K186" s="757">
        <f t="shared" si="25"/>
        <v>18346.3014</v>
      </c>
      <c r="L186" s="757">
        <f t="shared" si="26"/>
        <v>18233.44999303011</v>
      </c>
      <c r="M186" s="759">
        <f t="shared" si="27"/>
        <v>1.4608227840649383E-2</v>
      </c>
      <c r="O186" s="803">
        <f>A!H332</f>
        <v>18232.364934822508</v>
      </c>
      <c r="P186" s="732"/>
      <c r="Q186" s="732"/>
    </row>
    <row r="187" spans="2:17" ht="12" customHeight="1">
      <c r="B187" s="761" t="s">
        <v>475</v>
      </c>
      <c r="C187" s="757">
        <f>A!B333</f>
        <v>14000.196419999986</v>
      </c>
      <c r="D187" s="757">
        <f>A!C333</f>
        <v>14097.230700000002</v>
      </c>
      <c r="E187" s="757">
        <f>A!D333</f>
        <v>14097.230700000002</v>
      </c>
      <c r="F187" s="757">
        <f>A!E333</f>
        <v>13878.702345560487</v>
      </c>
      <c r="G187" s="757">
        <f>A!F333</f>
        <v>13991.417999999976</v>
      </c>
      <c r="H187" s="757">
        <f>A!G333</f>
        <v>13877</v>
      </c>
      <c r="I187" s="799"/>
      <c r="J187" s="757">
        <f t="shared" si="24"/>
        <v>13877</v>
      </c>
      <c r="K187" s="757">
        <f t="shared" si="25"/>
        <v>14097.230700000002</v>
      </c>
      <c r="L187" s="757">
        <f t="shared" si="26"/>
        <v>13990.296360926741</v>
      </c>
      <c r="M187" s="759">
        <f t="shared" si="27"/>
        <v>1.5741675109548103E-2</v>
      </c>
      <c r="O187" s="803">
        <f>A!H333</f>
        <v>13990.589496801318</v>
      </c>
      <c r="P187" s="779"/>
      <c r="Q187" s="779"/>
    </row>
    <row r="188" spans="2:17" ht="12" customHeight="1">
      <c r="B188" s="761" t="s">
        <v>477</v>
      </c>
      <c r="C188" s="757">
        <f>A!B334</f>
        <v>31484.877840000041</v>
      </c>
      <c r="D188" s="757">
        <f>A!C334</f>
        <v>31712.247600000002</v>
      </c>
      <c r="E188" s="757">
        <f>A!D334</f>
        <v>31712.247600000002</v>
      </c>
      <c r="F188" s="757">
        <f>A!E334</f>
        <v>31226.306184719742</v>
      </c>
      <c r="G188" s="757">
        <f>A!F334</f>
        <v>31479.855999999923</v>
      </c>
      <c r="H188" s="757">
        <f>A!G334</f>
        <v>31217</v>
      </c>
      <c r="I188" s="799"/>
      <c r="J188" s="757">
        <f t="shared" si="24"/>
        <v>31217</v>
      </c>
      <c r="K188" s="757">
        <f t="shared" si="25"/>
        <v>31712.247600000002</v>
      </c>
      <c r="L188" s="757">
        <f t="shared" si="26"/>
        <v>31472.089204119951</v>
      </c>
      <c r="M188" s="759">
        <f t="shared" si="27"/>
        <v>1.5736089103839047E-2</v>
      </c>
      <c r="O188" s="803">
        <f>A!H334</f>
        <v>31479.43546213345</v>
      </c>
      <c r="P188" s="779"/>
      <c r="Q188" s="779"/>
    </row>
    <row r="189" spans="2:17" ht="12" customHeight="1">
      <c r="B189" s="761" t="s">
        <v>478</v>
      </c>
      <c r="C189" s="757">
        <f>A!B335</f>
        <v>18311.930338999995</v>
      </c>
      <c r="D189" s="757">
        <f>A!C335</f>
        <v>18469.696500000002</v>
      </c>
      <c r="E189" s="757">
        <f>A!D335</f>
        <v>18469.696500000002</v>
      </c>
      <c r="F189" s="757">
        <f>A!E335</f>
        <v>18101.427488994439</v>
      </c>
      <c r="G189" s="757">
        <f>A!F335</f>
        <v>18235.133000000213</v>
      </c>
      <c r="H189" s="757">
        <f>A!G335</f>
        <v>18087</v>
      </c>
      <c r="I189" s="799"/>
      <c r="J189" s="757">
        <f t="shared" si="24"/>
        <v>18087</v>
      </c>
      <c r="K189" s="757">
        <f t="shared" si="25"/>
        <v>18469.696500000002</v>
      </c>
      <c r="L189" s="757">
        <f t="shared" si="26"/>
        <v>18279.147304665774</v>
      </c>
      <c r="M189" s="759">
        <f t="shared" si="27"/>
        <v>2.0936233710547213E-2</v>
      </c>
      <c r="O189" s="803">
        <f>A!H335</f>
        <v>18229.639907232278</v>
      </c>
      <c r="P189" s="779"/>
      <c r="Q189" s="779"/>
    </row>
    <row r="190" spans="2:17" ht="12" customHeight="1">
      <c r="B190" s="761" t="s">
        <v>479</v>
      </c>
      <c r="C190" s="757">
        <f>A!B336</f>
        <v>18313.191556000009</v>
      </c>
      <c r="D190" s="757">
        <f>A!C336</f>
        <v>18410.7834</v>
      </c>
      <c r="E190" s="757">
        <f>A!D336</f>
        <v>18410.490300000001</v>
      </c>
      <c r="F190" s="757">
        <f>A!E336</f>
        <v>18092.975757834894</v>
      </c>
      <c r="G190" s="757">
        <f>A!F336</f>
        <v>18233.150999999987</v>
      </c>
      <c r="H190" s="757">
        <f>A!G336</f>
        <v>18104</v>
      </c>
      <c r="I190" s="799"/>
      <c r="J190" s="757">
        <f t="shared" si="24"/>
        <v>18092.975757834894</v>
      </c>
      <c r="K190" s="757">
        <f t="shared" si="25"/>
        <v>18410.7834</v>
      </c>
      <c r="L190" s="757">
        <f t="shared" si="26"/>
        <v>18260.765335639149</v>
      </c>
      <c r="M190" s="759">
        <f t="shared" si="27"/>
        <v>1.7403851170730907E-2</v>
      </c>
      <c r="O190" s="803">
        <f>A!H336</f>
        <v>18232.263501571153</v>
      </c>
      <c r="P190" s="779"/>
      <c r="Q190" s="779"/>
    </row>
    <row r="191" spans="2:17" ht="12" customHeight="1">
      <c r="B191" s="761" t="s">
        <v>480</v>
      </c>
      <c r="C191" s="757">
        <f>A!B337</f>
        <v>18313.935059999949</v>
      </c>
      <c r="D191" s="757">
        <f>A!C337</f>
        <v>18181.5792</v>
      </c>
      <c r="E191" s="757">
        <f>A!D337</f>
        <v>18181.5792</v>
      </c>
      <c r="F191" s="757">
        <f>A!E337</f>
        <v>18043.573691610196</v>
      </c>
      <c r="G191" s="757">
        <f>A!F337</f>
        <v>18226.508999999944</v>
      </c>
      <c r="H191" s="757">
        <f>A!G337</f>
        <v>18045</v>
      </c>
      <c r="I191" s="799"/>
      <c r="J191" s="757">
        <f t="shared" si="24"/>
        <v>18043.573691610196</v>
      </c>
      <c r="K191" s="757">
        <f t="shared" si="25"/>
        <v>18313.935059999949</v>
      </c>
      <c r="L191" s="757">
        <f t="shared" si="26"/>
        <v>18165.362691935017</v>
      </c>
      <c r="M191" s="759">
        <f t="shared" si="27"/>
        <v>1.4883345462173833E-2</v>
      </c>
      <c r="O191" s="803">
        <f>A!H337</f>
        <v>18232.400822894397</v>
      </c>
      <c r="P191" s="779"/>
      <c r="Q191" s="779"/>
    </row>
    <row r="192" spans="2:17" ht="12" customHeight="1">
      <c r="B192" s="761" t="s">
        <v>481</v>
      </c>
      <c r="C192" s="757">
        <f>A!B338</f>
        <v>0</v>
      </c>
      <c r="D192" s="757">
        <f>A!C338</f>
        <v>60.671700000000008</v>
      </c>
      <c r="E192" s="757">
        <f>A!D338</f>
        <v>60.671700000000008</v>
      </c>
      <c r="F192" s="757">
        <f>A!E338</f>
        <v>1.1462146106793482E-3</v>
      </c>
      <c r="G192" s="757">
        <f>A!F338</f>
        <v>1.1859999999999984</v>
      </c>
      <c r="H192" s="757">
        <f>A!G338</f>
        <v>0</v>
      </c>
      <c r="I192" s="799"/>
      <c r="J192" s="757">
        <f t="shared" si="24"/>
        <v>0</v>
      </c>
      <c r="K192" s="757">
        <f t="shared" si="25"/>
        <v>60.671700000000008</v>
      </c>
      <c r="L192" s="757">
        <f t="shared" si="26"/>
        <v>20.421757702435116</v>
      </c>
      <c r="M192" s="759">
        <f t="shared" si="27"/>
        <v>2.9709342792156153</v>
      </c>
      <c r="O192" s="803">
        <f>A!H338</f>
        <v>2.5979591014081739E-12</v>
      </c>
      <c r="P192" s="779"/>
      <c r="Q192" s="779"/>
    </row>
    <row r="193" spans="2:18" ht="12" customHeight="1">
      <c r="B193" s="761" t="s">
        <v>482</v>
      </c>
      <c r="C193" s="757">
        <f>A!B339</f>
        <v>0.97975819500045036</v>
      </c>
      <c r="D193" s="757">
        <f>A!C339</f>
        <v>106.98150000000001</v>
      </c>
      <c r="E193" s="757">
        <f>A!D339</f>
        <v>106.98150000000001</v>
      </c>
      <c r="F193" s="757">
        <f>A!E339</f>
        <v>8.558152464700564</v>
      </c>
      <c r="G193" s="757">
        <f>A!F339</f>
        <v>3.09</v>
      </c>
      <c r="H193" s="757">
        <f>A!G339</f>
        <v>2</v>
      </c>
      <c r="I193" s="799"/>
      <c r="J193" s="757">
        <f t="shared" si="24"/>
        <v>0.97975819500045036</v>
      </c>
      <c r="K193" s="757">
        <f t="shared" si="25"/>
        <v>106.98150000000001</v>
      </c>
      <c r="L193" s="757">
        <f t="shared" si="26"/>
        <v>38.098485109950168</v>
      </c>
      <c r="M193" s="759">
        <f t="shared" si="27"/>
        <v>2.7823085747132534</v>
      </c>
      <c r="O193" s="803">
        <f>A!H339</f>
        <v>1.1344498081674222E-12</v>
      </c>
      <c r="P193" s="779"/>
      <c r="Q193" s="779"/>
    </row>
    <row r="194" spans="2:18" ht="12" customHeight="1" thickBot="1">
      <c r="B194" s="762" t="s">
        <v>483</v>
      </c>
      <c r="C194" s="764">
        <f>A!B340</f>
        <v>0</v>
      </c>
      <c r="D194" s="764">
        <f>A!C340</f>
        <v>25.499700000000001</v>
      </c>
      <c r="E194" s="764">
        <f>A!D340</f>
        <v>25.499700000000001</v>
      </c>
      <c r="F194" s="764">
        <f>A!E340</f>
        <v>3.4548651860354257E-12</v>
      </c>
      <c r="G194" s="800">
        <f>A!F340</f>
        <v>4.0000000000000001E-3</v>
      </c>
      <c r="H194" s="800">
        <f>A!G340</f>
        <v>0</v>
      </c>
      <c r="I194" s="801"/>
      <c r="J194" s="764">
        <f t="shared" si="24"/>
        <v>0</v>
      </c>
      <c r="K194" s="764">
        <f t="shared" si="25"/>
        <v>25.499700000000001</v>
      </c>
      <c r="L194" s="764">
        <f t="shared" si="26"/>
        <v>8.5005666666672415</v>
      </c>
      <c r="M194" s="766">
        <f t="shared" si="27"/>
        <v>2.9997647215673791</v>
      </c>
      <c r="O194" s="804">
        <f>A!H340</f>
        <v>4.3980949929586391E-12</v>
      </c>
      <c r="P194" s="779"/>
      <c r="Q194" s="779"/>
      <c r="R194" s="971"/>
    </row>
    <row r="195" spans="2:18" ht="12" customHeight="1" thickTop="1">
      <c r="B195" s="774" t="s">
        <v>807</v>
      </c>
      <c r="C195" s="779"/>
      <c r="D195" s="779"/>
      <c r="E195" s="775"/>
      <c r="F195" s="779"/>
      <c r="G195" s="779"/>
      <c r="H195" s="779"/>
      <c r="I195" s="732"/>
      <c r="J195" s="779"/>
      <c r="K195" s="779"/>
      <c r="L195" s="779"/>
      <c r="M195" s="805"/>
      <c r="P195" s="779"/>
      <c r="Q195" s="779"/>
    </row>
    <row r="196" spans="2:18" ht="15" customHeight="1" thickBot="1">
      <c r="B196" s="806" t="s">
        <v>741</v>
      </c>
      <c r="C196" s="732"/>
      <c r="D196" s="732"/>
      <c r="E196" s="732"/>
      <c r="F196" s="732"/>
      <c r="G196" s="732"/>
      <c r="H196" s="732"/>
      <c r="I196" s="732"/>
      <c r="J196" s="732"/>
      <c r="K196" s="732"/>
      <c r="L196" s="732"/>
      <c r="M196" s="732"/>
      <c r="P196" s="732"/>
      <c r="Q196" s="732"/>
    </row>
    <row r="197" spans="2:18" ht="12" customHeight="1" thickTop="1">
      <c r="B197" s="737" t="s">
        <v>84</v>
      </c>
      <c r="C197" s="767"/>
      <c r="D197" s="768"/>
      <c r="E197" s="767"/>
      <c r="F197" s="768"/>
      <c r="G197" s="768"/>
      <c r="H197" s="768"/>
      <c r="I197" s="739"/>
      <c r="J197" s="1093" t="s">
        <v>23</v>
      </c>
      <c r="K197" s="1094"/>
      <c r="L197" s="1094"/>
      <c r="M197" s="1095"/>
      <c r="O197" s="741"/>
    </row>
    <row r="198" spans="2:18" ht="12" customHeight="1">
      <c r="B198" s="742"/>
      <c r="C198" s="736" t="s">
        <v>237</v>
      </c>
      <c r="D198" s="736" t="s">
        <v>426</v>
      </c>
      <c r="E198" s="736" t="s">
        <v>250</v>
      </c>
      <c r="F198" s="743" t="s">
        <v>357</v>
      </c>
      <c r="G198" s="744" t="s">
        <v>372</v>
      </c>
      <c r="H198" s="745" t="s">
        <v>384</v>
      </c>
      <c r="I198" s="746"/>
      <c r="J198" s="735"/>
      <c r="K198" s="735"/>
      <c r="L198" s="735"/>
      <c r="M198" s="747" t="s">
        <v>24</v>
      </c>
      <c r="O198" s="748" t="str">
        <f>YourData!$J$4</f>
        <v>Tested Prg</v>
      </c>
    </row>
    <row r="199" spans="2:18" ht="12" customHeight="1">
      <c r="B199" s="749" t="s">
        <v>803</v>
      </c>
      <c r="C199" s="750" t="s">
        <v>25</v>
      </c>
      <c r="D199" s="750" t="s">
        <v>13</v>
      </c>
      <c r="E199" s="750" t="s">
        <v>13</v>
      </c>
      <c r="F199" s="751" t="s">
        <v>355</v>
      </c>
      <c r="G199" s="751" t="s">
        <v>365</v>
      </c>
      <c r="H199" s="751" t="s">
        <v>385</v>
      </c>
      <c r="I199" s="752"/>
      <c r="J199" s="750" t="s">
        <v>26</v>
      </c>
      <c r="K199" s="750" t="s">
        <v>27</v>
      </c>
      <c r="L199" s="750" t="s">
        <v>603</v>
      </c>
      <c r="M199" s="753" t="s">
        <v>604</v>
      </c>
      <c r="O199" s="755" t="str">
        <f>YourData!$J$8</f>
        <v>Org</v>
      </c>
    </row>
    <row r="200" spans="2:18" ht="12" customHeight="1">
      <c r="B200" s="756" t="s">
        <v>445</v>
      </c>
      <c r="C200" s="807">
        <f>A!B350</f>
        <v>3.2490640412357039</v>
      </c>
      <c r="D200" s="807">
        <f>A!C350</f>
        <v>3.2376805865102645</v>
      </c>
      <c r="E200" s="807">
        <f>A!D350</f>
        <v>3.2373585549738224</v>
      </c>
      <c r="F200" s="807">
        <f>A!E350</f>
        <v>3.237289427736227</v>
      </c>
      <c r="G200" s="807">
        <f>A!F350</f>
        <v>3.2263863232202681</v>
      </c>
      <c r="H200" s="807">
        <f>A!G350</f>
        <v>3.23</v>
      </c>
      <c r="I200" s="808"/>
      <c r="J200" s="807">
        <f t="shared" ref="J200:J220" si="28">MINA(C200:I200)</f>
        <v>3.2263863232202681</v>
      </c>
      <c r="K200" s="807">
        <f t="shared" ref="K200:K220" si="29">MAXA(C200:I200)</f>
        <v>3.2490640412357039</v>
      </c>
      <c r="L200" s="989">
        <f t="shared" ref="L200:L220" si="30">AVERAGE(C200:I200)</f>
        <v>3.2362964889460475</v>
      </c>
      <c r="M200" s="759">
        <f t="shared" ref="M200:M220" si="31">ABS((K200-J200)/AVERAGE(C200:I200))</f>
        <v>7.0073054471041993E-3</v>
      </c>
      <c r="O200" s="809">
        <f>A!H350</f>
        <v>3.2422420815738806</v>
      </c>
    </row>
    <row r="201" spans="2:18" ht="12" customHeight="1">
      <c r="B201" s="761" t="s">
        <v>446</v>
      </c>
      <c r="C201" s="807">
        <f>A!B351</f>
        <v>3.4145863740610052</v>
      </c>
      <c r="D201" s="807">
        <f>A!C351</f>
        <v>3.4174807958173976</v>
      </c>
      <c r="E201" s="807">
        <f>A!D351</f>
        <v>3.4174880051922543</v>
      </c>
      <c r="F201" s="807">
        <f>A!E351</f>
        <v>3.3926645236936599</v>
      </c>
      <c r="G201" s="807">
        <f>A!F351</f>
        <v>3.3972436603535132</v>
      </c>
      <c r="H201" s="807">
        <f>A!G351</f>
        <v>3.38</v>
      </c>
      <c r="I201" s="808"/>
      <c r="J201" s="807">
        <f t="shared" si="28"/>
        <v>3.38</v>
      </c>
      <c r="K201" s="807">
        <f t="shared" si="29"/>
        <v>3.4174880051922543</v>
      </c>
      <c r="L201" s="989">
        <f t="shared" si="30"/>
        <v>3.4032438931863052</v>
      </c>
      <c r="M201" s="759">
        <f t="shared" si="31"/>
        <v>1.101537426315809E-2</v>
      </c>
      <c r="O201" s="809">
        <f>A!H351</f>
        <v>3.407247217060251</v>
      </c>
    </row>
    <row r="202" spans="2:18" ht="12" customHeight="1">
      <c r="B202" s="761" t="s">
        <v>447</v>
      </c>
      <c r="C202" s="807">
        <f>A!B352</f>
        <v>3.419896411537986</v>
      </c>
      <c r="D202" s="807">
        <f>A!C352</f>
        <v>3.4579699228422753</v>
      </c>
      <c r="E202" s="807">
        <f>A!D352</f>
        <v>3.4570510748065351</v>
      </c>
      <c r="F202" s="807">
        <f>A!E352</f>
        <v>3.4051646701458544</v>
      </c>
      <c r="G202" s="807">
        <f>A!F352</f>
        <v>3.4059697986335884</v>
      </c>
      <c r="H202" s="807">
        <f>A!G352</f>
        <v>3.39</v>
      </c>
      <c r="I202" s="808"/>
      <c r="J202" s="807">
        <f t="shared" si="28"/>
        <v>3.39</v>
      </c>
      <c r="K202" s="807">
        <f t="shared" si="29"/>
        <v>3.4579699228422753</v>
      </c>
      <c r="L202" s="989">
        <f t="shared" si="30"/>
        <v>3.4226753129943734</v>
      </c>
      <c r="M202" s="759">
        <f t="shared" si="31"/>
        <v>1.9858711863267806E-2</v>
      </c>
      <c r="O202" s="809">
        <f>A!H352</f>
        <v>3.4172655554535059</v>
      </c>
    </row>
    <row r="203" spans="2:18" ht="12" customHeight="1">
      <c r="B203" s="761" t="s">
        <v>448</v>
      </c>
      <c r="C203" s="807">
        <f>A!B353</f>
        <v>3.4907271114537237</v>
      </c>
      <c r="D203" s="807">
        <f>A!C353</f>
        <v>3.4941712952684894</v>
      </c>
      <c r="E203" s="807">
        <f>A!D353</f>
        <v>3.5364334687303032</v>
      </c>
      <c r="F203" s="807">
        <f>A!E353</f>
        <v>3.4906723540164837</v>
      </c>
      <c r="G203" s="807">
        <f>A!F353</f>
        <v>3.4972907127943231</v>
      </c>
      <c r="H203" s="807">
        <f>A!G353</f>
        <v>3.46</v>
      </c>
      <c r="I203" s="808"/>
      <c r="J203" s="807">
        <f t="shared" si="28"/>
        <v>3.46</v>
      </c>
      <c r="K203" s="807">
        <f t="shared" si="29"/>
        <v>3.5364334687303032</v>
      </c>
      <c r="L203" s="989">
        <f t="shared" si="30"/>
        <v>3.4948824903772207</v>
      </c>
      <c r="M203" s="759">
        <f t="shared" si="31"/>
        <v>2.1870111209963274E-2</v>
      </c>
      <c r="O203" s="809">
        <f>A!H353</f>
        <v>3.5955904358375776</v>
      </c>
    </row>
    <row r="204" spans="2:18" ht="12" customHeight="1">
      <c r="B204" s="761" t="s">
        <v>449</v>
      </c>
      <c r="C204" s="807">
        <f>A!B354</f>
        <v>3.4542749634926753</v>
      </c>
      <c r="D204" s="807">
        <f>A!C354</f>
        <v>3.4773384823372431</v>
      </c>
      <c r="E204" s="807">
        <f>A!D354</f>
        <v>3.4956189184428399</v>
      </c>
      <c r="F204" s="807">
        <f>A!E354</f>
        <v>3.447625207188421</v>
      </c>
      <c r="G204" s="807">
        <f>A!F354</f>
        <v>3.4495471545115888</v>
      </c>
      <c r="H204" s="807">
        <f>A!G354</f>
        <v>3.42</v>
      </c>
      <c r="I204" s="808"/>
      <c r="J204" s="807">
        <f>MINA(C204:I204)</f>
        <v>3.42</v>
      </c>
      <c r="K204" s="807">
        <f>MAXA(C204:I204)</f>
        <v>3.4956189184428399</v>
      </c>
      <c r="L204" s="989">
        <f t="shared" si="30"/>
        <v>3.4574007876621287</v>
      </c>
      <c r="M204" s="759">
        <f t="shared" si="31"/>
        <v>2.187160907485446E-2</v>
      </c>
      <c r="O204" s="809">
        <f>A!H354</f>
        <v>3.6115949371312221</v>
      </c>
    </row>
    <row r="205" spans="2:18" ht="12" customHeight="1">
      <c r="B205" s="761" t="s">
        <v>450</v>
      </c>
      <c r="C205" s="807">
        <f>A!B355</f>
        <v>3.2489490281954185</v>
      </c>
      <c r="D205" s="807">
        <f>A!C355</f>
        <v>3.240776610565923</v>
      </c>
      <c r="E205" s="807">
        <f>A!D355</f>
        <v>3.235440710799268</v>
      </c>
      <c r="F205" s="807">
        <f>A!E355</f>
        <v>3.2436176911302073</v>
      </c>
      <c r="G205" s="807">
        <f>A!F355</f>
        <v>3.2289188238457793</v>
      </c>
      <c r="H205" s="807">
        <f>A!G355</f>
        <v>3.23</v>
      </c>
      <c r="I205" s="808"/>
      <c r="J205" s="807">
        <f t="shared" si="28"/>
        <v>3.2289188238457793</v>
      </c>
      <c r="K205" s="807">
        <f t="shared" si="29"/>
        <v>3.2489490281954185</v>
      </c>
      <c r="L205" s="989">
        <f t="shared" si="30"/>
        <v>3.2379504774227659</v>
      </c>
      <c r="M205" s="759">
        <f t="shared" si="31"/>
        <v>6.1860749536793921E-3</v>
      </c>
      <c r="O205" s="809">
        <f>A!H355</f>
        <v>3.2466653329377739</v>
      </c>
    </row>
    <row r="206" spans="2:18" ht="12" customHeight="1">
      <c r="B206" s="761" t="s">
        <v>451</v>
      </c>
      <c r="C206" s="807">
        <f>A!B356</f>
        <v>3.6690275159907122</v>
      </c>
      <c r="D206" s="807">
        <f>A!C356</f>
        <v>3.7006114787884403</v>
      </c>
      <c r="E206" s="807">
        <f>A!D356</f>
        <v>3.705809741283383</v>
      </c>
      <c r="F206" s="807">
        <f>A!E356</f>
        <v>3.6778926193704136</v>
      </c>
      <c r="G206" s="807">
        <f>A!F356</f>
        <v>3.6666956226117398</v>
      </c>
      <c r="H206" s="807">
        <f>A!G356</f>
        <v>3.66</v>
      </c>
      <c r="I206" s="808"/>
      <c r="J206" s="807">
        <f t="shared" si="28"/>
        <v>3.66</v>
      </c>
      <c r="K206" s="807">
        <f t="shared" si="29"/>
        <v>3.705809741283383</v>
      </c>
      <c r="L206" s="989">
        <f t="shared" si="30"/>
        <v>3.6800061630074481</v>
      </c>
      <c r="M206" s="759">
        <f t="shared" si="31"/>
        <v>1.2448278414279973E-2</v>
      </c>
      <c r="O206" s="809">
        <f>A!H356</f>
        <v>3.6804763269954783</v>
      </c>
    </row>
    <row r="207" spans="2:18" ht="12" customHeight="1">
      <c r="B207" s="761" t="s">
        <v>462</v>
      </c>
      <c r="C207" s="807">
        <f>A!B357</f>
        <v>3.2502746499298332</v>
      </c>
      <c r="D207" s="807">
        <f>A!C357</f>
        <v>3.2514047180206354</v>
      </c>
      <c r="E207" s="807">
        <f>A!D357</f>
        <v>3.2519060962192441</v>
      </c>
      <c r="F207" s="807">
        <f>A!E357</f>
        <v>3.2462495876115485</v>
      </c>
      <c r="G207" s="807"/>
      <c r="H207" s="807">
        <f>A!G357</f>
        <v>3.26</v>
      </c>
      <c r="I207" s="808"/>
      <c r="J207" s="807">
        <f t="shared" si="28"/>
        <v>3.2462495876115485</v>
      </c>
      <c r="K207" s="807">
        <f t="shared" si="29"/>
        <v>3.26</v>
      </c>
      <c r="L207" s="989">
        <f t="shared" si="30"/>
        <v>3.2519670103562519</v>
      </c>
      <c r="M207" s="759">
        <f t="shared" si="31"/>
        <v>4.2283369864028735E-3</v>
      </c>
      <c r="O207" s="809">
        <f>A!H357</f>
        <v>3.2188271532007824</v>
      </c>
    </row>
    <row r="208" spans="2:18" ht="12" customHeight="1">
      <c r="B208" s="761" t="s">
        <v>463</v>
      </c>
      <c r="C208" s="807">
        <f>A!B358</f>
        <v>3.2395129561133276</v>
      </c>
      <c r="D208" s="807">
        <f>A!C358</f>
        <v>3.2124115306907832</v>
      </c>
      <c r="E208" s="807">
        <f>A!D358</f>
        <v>3.2106972813295553</v>
      </c>
      <c r="F208" s="807"/>
      <c r="G208" s="807"/>
      <c r="H208" s="807">
        <f>A!G358</f>
        <v>3.21</v>
      </c>
      <c r="I208" s="808"/>
      <c r="J208" s="807">
        <f t="shared" si="28"/>
        <v>3.21</v>
      </c>
      <c r="K208" s="807">
        <f t="shared" si="29"/>
        <v>3.2395129561133276</v>
      </c>
      <c r="L208" s="989">
        <f t="shared" si="30"/>
        <v>3.2181554420334164</v>
      </c>
      <c r="M208" s="759">
        <f t="shared" si="31"/>
        <v>9.1707677410012289E-3</v>
      </c>
      <c r="O208" s="809">
        <f>A!H358</f>
        <v>3.2422420815738806</v>
      </c>
    </row>
    <row r="209" spans="2:17" ht="12" customHeight="1">
      <c r="B209" s="761" t="s">
        <v>464</v>
      </c>
      <c r="C209" s="807">
        <f>A!B359</f>
        <v>3.2260641035937025</v>
      </c>
      <c r="D209" s="807">
        <f>A!C359</f>
        <v>3.2152866928406469</v>
      </c>
      <c r="E209" s="807">
        <f>A!D359</f>
        <v>3.2175275351793013</v>
      </c>
      <c r="F209" s="807">
        <f>A!E359</f>
        <v>3.2162089988397979</v>
      </c>
      <c r="G209" s="807"/>
      <c r="H209" s="807">
        <f>A!G359</f>
        <v>3.21</v>
      </c>
      <c r="I209" s="808"/>
      <c r="J209" s="807">
        <f t="shared" si="28"/>
        <v>3.21</v>
      </c>
      <c r="K209" s="807">
        <f t="shared" si="29"/>
        <v>3.2260641035937025</v>
      </c>
      <c r="L209" s="989">
        <f t="shared" si="30"/>
        <v>3.2170174660906894</v>
      </c>
      <c r="M209" s="759">
        <f t="shared" si="31"/>
        <v>4.9934772698712257E-3</v>
      </c>
      <c r="O209" s="809">
        <f>A!H359</f>
        <v>3.2422420815738806</v>
      </c>
    </row>
    <row r="210" spans="2:17" ht="12" customHeight="1">
      <c r="B210" s="761" t="s">
        <v>465</v>
      </c>
      <c r="C210" s="807">
        <f>A!B360</f>
        <v>3.2207938616310492</v>
      </c>
      <c r="D210" s="807">
        <f>A!C360</f>
        <v>3.2130314791943757</v>
      </c>
      <c r="E210" s="807">
        <f>A!D360</f>
        <v>3.2114691557976212</v>
      </c>
      <c r="F210" s="807">
        <f>A!E360</f>
        <v>3.2109217066778712</v>
      </c>
      <c r="G210" s="807"/>
      <c r="H210" s="807">
        <f>A!G360</f>
        <v>3.21</v>
      </c>
      <c r="I210" s="808"/>
      <c r="J210" s="807">
        <f t="shared" si="28"/>
        <v>3.21</v>
      </c>
      <c r="K210" s="807">
        <f t="shared" si="29"/>
        <v>3.2207938616310492</v>
      </c>
      <c r="L210" s="989">
        <f t="shared" si="30"/>
        <v>3.2132432406601836</v>
      </c>
      <c r="M210" s="759">
        <f t="shared" si="31"/>
        <v>3.359179751618042E-3</v>
      </c>
      <c r="O210" s="809">
        <f>A!H360</f>
        <v>3.2174992391964086</v>
      </c>
    </row>
    <row r="211" spans="2:17" ht="12" customHeight="1">
      <c r="B211" s="761" t="s">
        <v>466</v>
      </c>
      <c r="C211" s="807">
        <f>A!B361</f>
        <v>3.2313387251007555</v>
      </c>
      <c r="D211" s="807">
        <f>A!C361</f>
        <v>3.2222873104008669</v>
      </c>
      <c r="E211" s="807">
        <f>A!D361</f>
        <v>3.2218844701941793</v>
      </c>
      <c r="F211" s="807">
        <f>A!E361</f>
        <v>3.2214138881065875</v>
      </c>
      <c r="G211" s="807"/>
      <c r="H211" s="807">
        <f>A!G361</f>
        <v>3.22</v>
      </c>
      <c r="I211" s="808"/>
      <c r="J211" s="807">
        <f t="shared" si="28"/>
        <v>3.22</v>
      </c>
      <c r="K211" s="807">
        <f t="shared" si="29"/>
        <v>3.2313387251007555</v>
      </c>
      <c r="L211" s="989">
        <f t="shared" si="30"/>
        <v>3.223384878760478</v>
      </c>
      <c r="M211" s="759">
        <f t="shared" si="31"/>
        <v>3.5176454339872331E-3</v>
      </c>
      <c r="O211" s="809">
        <f>A!H361</f>
        <v>3.2268051219233449</v>
      </c>
    </row>
    <row r="212" spans="2:17" ht="12" customHeight="1">
      <c r="B212" s="761" t="s">
        <v>473</v>
      </c>
      <c r="C212" s="807">
        <f>A!B362</f>
        <v>3.2040506101569686</v>
      </c>
      <c r="D212" s="807">
        <f>A!C362</f>
        <v>3.2274971390845071</v>
      </c>
      <c r="E212" s="807">
        <f>A!D362</f>
        <v>3.2265361707329006</v>
      </c>
      <c r="F212" s="807">
        <f>A!E362</f>
        <v>3.2132842498334706</v>
      </c>
      <c r="G212" s="807">
        <f>A!F362</f>
        <v>3.1920210710105641</v>
      </c>
      <c r="H212" s="807">
        <f>A!G362</f>
        <v>3.2</v>
      </c>
      <c r="I212" s="808"/>
      <c r="J212" s="807">
        <f t="shared" si="28"/>
        <v>3.1920210710105641</v>
      </c>
      <c r="K212" s="807">
        <f t="shared" si="29"/>
        <v>3.2274971390845071</v>
      </c>
      <c r="L212" s="989">
        <f t="shared" si="30"/>
        <v>3.2105648734697354</v>
      </c>
      <c r="M212" s="759">
        <f t="shared" si="31"/>
        <v>1.1049790137273615E-2</v>
      </c>
      <c r="O212" s="809">
        <f>A!H362</f>
        <v>3.2113484528678531</v>
      </c>
    </row>
    <row r="213" spans="2:17" ht="12" customHeight="1">
      <c r="B213" s="761" t="s">
        <v>475</v>
      </c>
      <c r="C213" s="807">
        <f>A!B363</f>
        <v>3.1418413089454327</v>
      </c>
      <c r="D213" s="807">
        <f>A!C363</f>
        <v>3.1613855565949489</v>
      </c>
      <c r="E213" s="807">
        <f>A!D363</f>
        <v>3.1616336680596278</v>
      </c>
      <c r="F213" s="807">
        <f>A!E363</f>
        <v>3.1536183399866125</v>
      </c>
      <c r="G213" s="807">
        <f>A!F363</f>
        <v>3.132400718052974</v>
      </c>
      <c r="H213" s="807">
        <f>A!G363</f>
        <v>3.14</v>
      </c>
      <c r="I213" s="808"/>
      <c r="J213" s="807">
        <f t="shared" si="28"/>
        <v>3.132400718052974</v>
      </c>
      <c r="K213" s="807">
        <f t="shared" si="29"/>
        <v>3.1616336680596278</v>
      </c>
      <c r="L213" s="989">
        <f t="shared" si="30"/>
        <v>3.1484799319399328</v>
      </c>
      <c r="M213" s="759">
        <f t="shared" si="31"/>
        <v>9.2847820658148068E-3</v>
      </c>
      <c r="O213" s="809">
        <f>A!H363</f>
        <v>3.1472403766315873</v>
      </c>
    </row>
    <row r="214" spans="2:17" ht="12" customHeight="1">
      <c r="B214" s="761" t="s">
        <v>477</v>
      </c>
      <c r="C214" s="807">
        <f>A!B364</f>
        <v>3.5513226917289793</v>
      </c>
      <c r="D214" s="807">
        <f>A!C364</f>
        <v>3.5773704725150606</v>
      </c>
      <c r="E214" s="807">
        <f>A!D364</f>
        <v>3.5773999497976217</v>
      </c>
      <c r="F214" s="807">
        <f>A!E364</f>
        <v>3.5615902106975872</v>
      </c>
      <c r="G214" s="807">
        <f>A!F364</f>
        <v>3.529529503755886</v>
      </c>
      <c r="H214" s="807">
        <f>A!G364</f>
        <v>3.55</v>
      </c>
      <c r="I214" s="808"/>
      <c r="J214" s="807">
        <f t="shared" si="28"/>
        <v>3.529529503755886</v>
      </c>
      <c r="K214" s="807">
        <f t="shared" si="29"/>
        <v>3.5773999497976217</v>
      </c>
      <c r="L214" s="989">
        <f t="shared" si="30"/>
        <v>3.5578688047491891</v>
      </c>
      <c r="M214" s="759">
        <f t="shared" si="31"/>
        <v>1.3454809232379843E-2</v>
      </c>
      <c r="O214" s="809">
        <f>A!H364</f>
        <v>3.5553766469011747</v>
      </c>
    </row>
    <row r="215" spans="2:17" ht="12" customHeight="1">
      <c r="B215" s="761" t="s">
        <v>478</v>
      </c>
      <c r="C215" s="807">
        <f>A!B365</f>
        <v>2.9010750931291152</v>
      </c>
      <c r="D215" s="807">
        <f>A!C365</f>
        <v>2.9567495802798138</v>
      </c>
      <c r="E215" s="807">
        <f>A!D365</f>
        <v>2.9559640658999067</v>
      </c>
      <c r="F215" s="807">
        <f>A!E365</f>
        <v>3.004193983898217</v>
      </c>
      <c r="G215" s="807">
        <f>A!F365</f>
        <v>2.8733036151829876</v>
      </c>
      <c r="H215" s="807">
        <f>A!G365</f>
        <v>2.92</v>
      </c>
      <c r="I215" s="808"/>
      <c r="J215" s="807">
        <f t="shared" si="28"/>
        <v>2.8733036151829876</v>
      </c>
      <c r="K215" s="807">
        <f t="shared" si="29"/>
        <v>3.004193983898217</v>
      </c>
      <c r="L215" s="989">
        <f t="shared" si="30"/>
        <v>2.9352143897316734</v>
      </c>
      <c r="M215" s="759">
        <f t="shared" si="31"/>
        <v>4.4593120411621764E-2</v>
      </c>
      <c r="O215" s="809">
        <f>A!H365</f>
        <v>2.9234667605313378</v>
      </c>
    </row>
    <row r="216" spans="2:17" ht="12" customHeight="1">
      <c r="B216" s="761" t="s">
        <v>479</v>
      </c>
      <c r="C216" s="807">
        <f>A!B366</f>
        <v>3.0580577666203514</v>
      </c>
      <c r="D216" s="807">
        <f>A!C366</f>
        <v>3.0743934966881281</v>
      </c>
      <c r="E216" s="807">
        <f>A!D366</f>
        <v>3.072773555555556</v>
      </c>
      <c r="F216" s="807">
        <f>A!E366</f>
        <v>3.1010197065096983</v>
      </c>
      <c r="G216" s="807">
        <f>A!F366</f>
        <v>3.0363034161654276</v>
      </c>
      <c r="H216" s="807">
        <f>A!G366</f>
        <v>3.07</v>
      </c>
      <c r="I216" s="808"/>
      <c r="J216" s="807">
        <f t="shared" si="28"/>
        <v>3.0363034161654276</v>
      </c>
      <c r="K216" s="807">
        <f t="shared" si="29"/>
        <v>3.1010197065096983</v>
      </c>
      <c r="L216" s="989">
        <f t="shared" si="30"/>
        <v>3.0687579902565267</v>
      </c>
      <c r="M216" s="759">
        <f t="shared" si="31"/>
        <v>2.1088756607640081E-2</v>
      </c>
      <c r="O216" s="809">
        <f>A!H366</f>
        <v>3.0670850419876454</v>
      </c>
    </row>
    <row r="217" spans="2:17" ht="12" customHeight="1">
      <c r="B217" s="761" t="s">
        <v>480</v>
      </c>
      <c r="C217" s="807">
        <f>A!B367</f>
        <v>3.4835480223015232</v>
      </c>
      <c r="D217" s="807">
        <f>A!C367</f>
        <v>3.5308881276320054</v>
      </c>
      <c r="E217" s="807">
        <f>A!D367</f>
        <v>3.5279999190763922</v>
      </c>
      <c r="F217" s="807">
        <f>A!E367</f>
        <v>3.507962892588687</v>
      </c>
      <c r="G217" s="807">
        <f>A!F367</f>
        <v>3.4795946427718336</v>
      </c>
      <c r="H217" s="807">
        <f>A!G367</f>
        <v>3.41</v>
      </c>
      <c r="I217" s="808"/>
      <c r="J217" s="807">
        <f t="shared" si="28"/>
        <v>3.41</v>
      </c>
      <c r="K217" s="807">
        <f t="shared" si="29"/>
        <v>3.5308881276320054</v>
      </c>
      <c r="L217" s="989">
        <f t="shared" si="30"/>
        <v>3.4899989340617399</v>
      </c>
      <c r="M217" s="759">
        <f t="shared" si="31"/>
        <v>3.4638442565743978E-2</v>
      </c>
      <c r="O217" s="809">
        <f>A!H367</f>
        <v>3.5017323128925506</v>
      </c>
    </row>
    <row r="218" spans="2:17" ht="12" customHeight="1">
      <c r="B218" s="761" t="s">
        <v>481</v>
      </c>
      <c r="C218" s="807">
        <f>A!B368</f>
        <v>2.961822827530562</v>
      </c>
      <c r="D218" s="807">
        <f>A!C368</f>
        <v>2.969011377093016</v>
      </c>
      <c r="E218" s="807">
        <f>A!D368</f>
        <v>2.969354591186959</v>
      </c>
      <c r="F218" s="807">
        <f>A!E368</f>
        <v>2.9993086854951225</v>
      </c>
      <c r="G218" s="807">
        <f>A!F368</f>
        <v>2.91557596436289</v>
      </c>
      <c r="H218" s="807">
        <f>A!G368</f>
        <v>2.98</v>
      </c>
      <c r="I218" s="808"/>
      <c r="J218" s="807">
        <f t="shared" si="28"/>
        <v>2.91557596436289</v>
      </c>
      <c r="K218" s="807">
        <f t="shared" si="29"/>
        <v>2.9993086854951225</v>
      </c>
      <c r="L218" s="989">
        <f t="shared" si="30"/>
        <v>2.9658455742780916</v>
      </c>
      <c r="M218" s="759">
        <f t="shared" si="31"/>
        <v>2.8232326678914718E-2</v>
      </c>
      <c r="O218" s="809">
        <f>A!H368</f>
        <v>2.9002263313284815</v>
      </c>
    </row>
    <row r="219" spans="2:17" ht="12" customHeight="1">
      <c r="B219" s="761" t="s">
        <v>482</v>
      </c>
      <c r="C219" s="807">
        <f>A!B369</f>
        <v>2.6680014143975166</v>
      </c>
      <c r="D219" s="807">
        <f>A!C369</f>
        <v>2.6747953348467655</v>
      </c>
      <c r="E219" s="807">
        <f>A!D369</f>
        <v>2.6751863930517716</v>
      </c>
      <c r="F219" s="807">
        <f>A!E369</f>
        <v>2.8233632611738497</v>
      </c>
      <c r="G219" s="807">
        <f>A!F369</f>
        <v>2.6402576966306008</v>
      </c>
      <c r="H219" s="807">
        <f>A!G369</f>
        <v>2.69</v>
      </c>
      <c r="I219" s="808"/>
      <c r="J219" s="807">
        <f t="shared" si="28"/>
        <v>2.6402576966306008</v>
      </c>
      <c r="K219" s="807">
        <f t="shared" si="29"/>
        <v>2.8233632611738497</v>
      </c>
      <c r="L219" s="989">
        <f t="shared" si="30"/>
        <v>2.6952673500167506</v>
      </c>
      <c r="M219" s="759">
        <f t="shared" si="31"/>
        <v>6.7935956164834971E-2</v>
      </c>
      <c r="O219" s="809">
        <f>A!H369</f>
        <v>2.6795751201708087</v>
      </c>
    </row>
    <row r="220" spans="2:17" ht="12" customHeight="1" thickBot="1">
      <c r="B220" s="762" t="s">
        <v>483</v>
      </c>
      <c r="C220" s="810">
        <f>A!B370</f>
        <v>3.2280979090130502</v>
      </c>
      <c r="D220" s="810">
        <f>A!C370</f>
        <v>3.2333227816236629</v>
      </c>
      <c r="E220" s="810">
        <f>A!D370</f>
        <v>3.2355450524842548</v>
      </c>
      <c r="F220" s="810">
        <f>A!E370</f>
        <v>3.1569555263407905</v>
      </c>
      <c r="G220" s="810">
        <f>A!F370</f>
        <v>3.186293116613272</v>
      </c>
      <c r="H220" s="807">
        <f>A!G370</f>
        <v>3.2</v>
      </c>
      <c r="I220" s="811"/>
      <c r="J220" s="810">
        <f t="shared" si="28"/>
        <v>3.1569555263407905</v>
      </c>
      <c r="K220" s="810">
        <f t="shared" si="29"/>
        <v>3.2355450524842548</v>
      </c>
      <c r="L220" s="990">
        <f t="shared" si="30"/>
        <v>3.2067023976791713</v>
      </c>
      <c r="M220" s="766">
        <f t="shared" si="31"/>
        <v>2.4507895151212971E-2</v>
      </c>
      <c r="O220" s="812">
        <f>A!H370</f>
        <v>3.0997991912020244</v>
      </c>
    </row>
    <row r="221" spans="2:17" ht="12" customHeight="1" thickTop="1">
      <c r="B221" s="737" t="s">
        <v>253</v>
      </c>
      <c r="C221" s="767"/>
      <c r="D221" s="768"/>
      <c r="E221" s="767"/>
      <c r="F221" s="768"/>
      <c r="G221" s="768"/>
      <c r="H221" s="768"/>
      <c r="I221" s="739"/>
      <c r="J221" s="1093" t="s">
        <v>23</v>
      </c>
      <c r="K221" s="1094"/>
      <c r="L221" s="1094"/>
      <c r="M221" s="1095"/>
      <c r="O221" s="769"/>
      <c r="P221" s="786"/>
      <c r="Q221" s="786"/>
    </row>
    <row r="222" spans="2:17" ht="12" customHeight="1">
      <c r="B222" s="742"/>
      <c r="C222" s="736" t="s">
        <v>237</v>
      </c>
      <c r="D222" s="736" t="s">
        <v>426</v>
      </c>
      <c r="E222" s="736" t="s">
        <v>250</v>
      </c>
      <c r="F222" s="743" t="s">
        <v>357</v>
      </c>
      <c r="G222" s="744" t="s">
        <v>372</v>
      </c>
      <c r="H222" s="745" t="s">
        <v>384</v>
      </c>
      <c r="I222" s="746"/>
      <c r="J222" s="735"/>
      <c r="K222" s="735"/>
      <c r="L222" s="735"/>
      <c r="M222" s="747" t="s">
        <v>24</v>
      </c>
      <c r="N222" s="813"/>
      <c r="O222" s="748" t="str">
        <f>YourData!$J$4</f>
        <v>Tested Prg</v>
      </c>
      <c r="P222" s="786"/>
      <c r="Q222" s="786"/>
    </row>
    <row r="223" spans="2:17" ht="12" customHeight="1">
      <c r="B223" s="749" t="s">
        <v>803</v>
      </c>
      <c r="C223" s="750" t="s">
        <v>25</v>
      </c>
      <c r="D223" s="750" t="s">
        <v>13</v>
      </c>
      <c r="E223" s="750" t="s">
        <v>13</v>
      </c>
      <c r="F223" s="751" t="s">
        <v>355</v>
      </c>
      <c r="G223" s="751" t="s">
        <v>365</v>
      </c>
      <c r="H223" s="751" t="s">
        <v>385</v>
      </c>
      <c r="I223" s="752"/>
      <c r="J223" s="750" t="s">
        <v>26</v>
      </c>
      <c r="K223" s="750" t="s">
        <v>27</v>
      </c>
      <c r="L223" s="750" t="s">
        <v>603</v>
      </c>
      <c r="M223" s="753" t="s">
        <v>604</v>
      </c>
      <c r="N223" s="813"/>
      <c r="O223" s="755" t="str">
        <f>YourData!$J$8</f>
        <v>Org</v>
      </c>
      <c r="P223" s="786"/>
      <c r="Q223" s="786"/>
    </row>
    <row r="224" spans="2:17" ht="12" customHeight="1">
      <c r="B224" s="756" t="s">
        <v>445</v>
      </c>
      <c r="C224" s="814">
        <f>A!B380</f>
        <v>23.624274631278602</v>
      </c>
      <c r="D224" s="814">
        <f>A!C380</f>
        <v>24.055555555555554</v>
      </c>
      <c r="E224" s="814">
        <f>A!D380</f>
        <v>24.055555555555554</v>
      </c>
      <c r="F224" s="814">
        <f>A!E380</f>
        <v>24.090731876801811</v>
      </c>
      <c r="G224" s="814">
        <f>A!F380</f>
        <v>24.081647260274028</v>
      </c>
      <c r="H224" s="814">
        <f>A!G380</f>
        <v>23.99</v>
      </c>
      <c r="I224" s="815"/>
      <c r="J224" s="814">
        <f t="shared" ref="J224:J244" si="32">MINA(C224:I224)</f>
        <v>23.624274631278602</v>
      </c>
      <c r="K224" s="814">
        <f t="shared" ref="K224:K244" si="33">MAXA(C224:I224)</f>
        <v>24.090731876801811</v>
      </c>
      <c r="L224" s="987">
        <f t="shared" ref="L224:L244" si="34">AVERAGE(C224:I224)</f>
        <v>23.982960813244258</v>
      </c>
      <c r="M224" s="759">
        <f t="shared" ref="M224:M244" si="35">ABS((K224-J224)/AVERAGE(C224:I224))</f>
        <v>1.9449527068635099E-2</v>
      </c>
      <c r="O224" s="787">
        <f>A!H380</f>
        <v>24.099969717801184</v>
      </c>
      <c r="P224" s="786"/>
      <c r="Q224" s="786"/>
    </row>
    <row r="225" spans="2:17" ht="12" customHeight="1">
      <c r="B225" s="761" t="s">
        <v>446</v>
      </c>
      <c r="C225" s="814">
        <f>A!B381</f>
        <v>23.755573192922416</v>
      </c>
      <c r="D225" s="814">
        <f>A!C381</f>
        <v>24.111111111111114</v>
      </c>
      <c r="E225" s="814">
        <f>A!D381</f>
        <v>24.055555555555554</v>
      </c>
      <c r="F225" s="814">
        <f>A!E381</f>
        <v>24.092088425440515</v>
      </c>
      <c r="G225" s="814">
        <f>A!F381</f>
        <v>24.089708904109656</v>
      </c>
      <c r="H225" s="814">
        <f>A!G381</f>
        <v>24.01</v>
      </c>
      <c r="I225" s="815"/>
      <c r="J225" s="814">
        <f t="shared" si="32"/>
        <v>23.755573192922416</v>
      </c>
      <c r="K225" s="814">
        <f t="shared" si="33"/>
        <v>24.111111111111114</v>
      </c>
      <c r="L225" s="987">
        <f t="shared" si="34"/>
        <v>24.019006198189874</v>
      </c>
      <c r="M225" s="759">
        <f t="shared" si="35"/>
        <v>1.4802357568627985E-2</v>
      </c>
      <c r="O225" s="787">
        <f>A!H381</f>
        <v>24.102305048706331</v>
      </c>
      <c r="P225" s="786"/>
      <c r="Q225" s="786"/>
    </row>
    <row r="226" spans="2:17" ht="12" customHeight="1">
      <c r="B226" s="761" t="s">
        <v>447</v>
      </c>
      <c r="C226" s="814">
        <f>A!B382</f>
        <v>23.90049940753422</v>
      </c>
      <c r="D226" s="814">
        <f>A!C382</f>
        <v>24.388888888888893</v>
      </c>
      <c r="E226" s="814">
        <f>A!D382</f>
        <v>24.388888888888893</v>
      </c>
      <c r="F226" s="814">
        <f>A!E382</f>
        <v>24.254399780857124</v>
      </c>
      <c r="G226" s="814">
        <f>A!F382</f>
        <v>24.327353881278576</v>
      </c>
      <c r="H226" s="814">
        <f>A!G382</f>
        <v>24.53</v>
      </c>
      <c r="I226" s="815"/>
      <c r="J226" s="814">
        <f t="shared" si="32"/>
        <v>23.90049940753422</v>
      </c>
      <c r="K226" s="814">
        <f t="shared" si="33"/>
        <v>24.53</v>
      </c>
      <c r="L226" s="987">
        <f t="shared" si="34"/>
        <v>24.298338474574617</v>
      </c>
      <c r="M226" s="759">
        <f t="shared" si="35"/>
        <v>2.5907145590406546E-2</v>
      </c>
      <c r="O226" s="787">
        <f>A!H382</f>
        <v>24.243313891492633</v>
      </c>
      <c r="P226" s="786"/>
      <c r="Q226" s="786"/>
    </row>
    <row r="227" spans="2:17" ht="12" customHeight="1">
      <c r="B227" s="761" t="s">
        <v>448</v>
      </c>
      <c r="C227" s="814">
        <f>A!B383</f>
        <v>23.879729368721453</v>
      </c>
      <c r="D227" s="814">
        <f>A!C383</f>
        <v>24.277777777777779</v>
      </c>
      <c r="E227" s="814">
        <f>A!D383</f>
        <v>24.277777777777779</v>
      </c>
      <c r="F227" s="814">
        <f>A!E383</f>
        <v>24.27339486768884</v>
      </c>
      <c r="G227" s="814">
        <f>A!F383</f>
        <v>24.2954691780822</v>
      </c>
      <c r="H227" s="814">
        <f>A!G383</f>
        <v>24.18</v>
      </c>
      <c r="I227" s="815"/>
      <c r="J227" s="814">
        <f t="shared" si="32"/>
        <v>23.879729368721453</v>
      </c>
      <c r="K227" s="814">
        <f t="shared" si="33"/>
        <v>24.2954691780822</v>
      </c>
      <c r="L227" s="987">
        <f t="shared" si="34"/>
        <v>24.197358161674671</v>
      </c>
      <c r="M227" s="759">
        <f t="shared" si="35"/>
        <v>1.7181206583916381E-2</v>
      </c>
      <c r="O227" s="787">
        <f>A!H383</f>
        <v>20.690638171256222</v>
      </c>
      <c r="P227" s="786"/>
      <c r="Q227" s="786"/>
    </row>
    <row r="228" spans="2:17" ht="12" customHeight="1">
      <c r="B228" s="761" t="s">
        <v>449</v>
      </c>
      <c r="C228" s="814">
        <f>A!B384</f>
        <v>23.875627816210084</v>
      </c>
      <c r="D228" s="814">
        <f>A!C384</f>
        <v>24.277777777777779</v>
      </c>
      <c r="E228" s="814">
        <f>A!D384</f>
        <v>24.277777777777779</v>
      </c>
      <c r="F228" s="814">
        <f>A!E384</f>
        <v>24.298253107477858</v>
      </c>
      <c r="G228" s="814">
        <f>A!F384</f>
        <v>24.308863013698669</v>
      </c>
      <c r="H228" s="814">
        <f>A!G384</f>
        <v>24.21</v>
      </c>
      <c r="I228" s="815"/>
      <c r="J228" s="814">
        <f>MINA(C228:I228)</f>
        <v>23.875627816210084</v>
      </c>
      <c r="K228" s="814">
        <f>MAXA(C228:I228)</f>
        <v>24.308863013698669</v>
      </c>
      <c r="L228" s="987">
        <f t="shared" si="34"/>
        <v>24.208049915490363</v>
      </c>
      <c r="M228" s="759">
        <f t="shared" si="35"/>
        <v>1.7896327833138045E-2</v>
      </c>
      <c r="O228" s="787">
        <f>A!H384</f>
        <v>20.75320413314294</v>
      </c>
      <c r="P228" s="786"/>
      <c r="Q228" s="786"/>
    </row>
    <row r="229" spans="2:17" ht="12" customHeight="1">
      <c r="B229" s="761" t="s">
        <v>450</v>
      </c>
      <c r="C229" s="814">
        <f>A!B385</f>
        <v>25.659465613013619</v>
      </c>
      <c r="D229" s="814">
        <f>A!C385</f>
        <v>26.166666666666664</v>
      </c>
      <c r="E229" s="814">
        <f>A!D385</f>
        <v>26.166666666666664</v>
      </c>
      <c r="F229" s="814">
        <f>A!E385</f>
        <v>26.241588285783703</v>
      </c>
      <c r="G229" s="814">
        <f>A!F385</f>
        <v>26.268599315068546</v>
      </c>
      <c r="H229" s="814">
        <f>A!G385</f>
        <v>26.15</v>
      </c>
      <c r="I229" s="815"/>
      <c r="J229" s="814">
        <f t="shared" si="32"/>
        <v>25.659465613013619</v>
      </c>
      <c r="K229" s="814">
        <f t="shared" si="33"/>
        <v>26.268599315068546</v>
      </c>
      <c r="L229" s="987">
        <f t="shared" si="34"/>
        <v>26.108831091199864</v>
      </c>
      <c r="M229" s="759">
        <f t="shared" si="35"/>
        <v>2.3330561982157761E-2</v>
      </c>
      <c r="O229" s="787">
        <f>A!H385</f>
        <v>26.244771809321705</v>
      </c>
      <c r="P229" s="786"/>
      <c r="Q229" s="786"/>
    </row>
    <row r="230" spans="2:17" ht="12" customHeight="1">
      <c r="B230" s="761" t="s">
        <v>451</v>
      </c>
      <c r="C230" s="814">
        <f>A!B386</f>
        <v>25.364948660958916</v>
      </c>
      <c r="D230" s="814">
        <f>A!C386</f>
        <v>25.611111111111107</v>
      </c>
      <c r="E230" s="814">
        <f>A!D386</f>
        <v>25.555555555555554</v>
      </c>
      <c r="F230" s="814">
        <f>A!E386</f>
        <v>25.323179464647151</v>
      </c>
      <c r="G230" s="814">
        <f>A!F386</f>
        <v>25.480876712328794</v>
      </c>
      <c r="H230" s="814">
        <f>A!G386</f>
        <v>25.37</v>
      </c>
      <c r="I230" s="815"/>
      <c r="J230" s="814">
        <f t="shared" si="32"/>
        <v>25.323179464647151</v>
      </c>
      <c r="K230" s="814">
        <f t="shared" si="33"/>
        <v>25.611111111111107</v>
      </c>
      <c r="L230" s="987">
        <f t="shared" si="34"/>
        <v>25.450945250766921</v>
      </c>
      <c r="M230" s="759">
        <f t="shared" si="35"/>
        <v>1.131320049715168E-2</v>
      </c>
      <c r="O230" s="787">
        <f>A!H386</f>
        <v>25.440603645075463</v>
      </c>
      <c r="P230" s="786"/>
      <c r="Q230" s="786"/>
    </row>
    <row r="231" spans="2:17" ht="12" customHeight="1">
      <c r="B231" s="761" t="s">
        <v>462</v>
      </c>
      <c r="C231" s="814">
        <f>A!B387</f>
        <v>24.126294471461257</v>
      </c>
      <c r="D231" s="814">
        <f>A!C387</f>
        <v>24.055555555555554</v>
      </c>
      <c r="E231" s="814">
        <f>A!D387</f>
        <v>24.055555555555554</v>
      </c>
      <c r="F231" s="814">
        <f>A!E387</f>
        <v>24.091968179694916</v>
      </c>
      <c r="G231" s="814"/>
      <c r="H231" s="814">
        <f>A!G387</f>
        <v>23.99</v>
      </c>
      <c r="I231" s="815"/>
      <c r="J231" s="814">
        <f t="shared" si="32"/>
        <v>23.99</v>
      </c>
      <c r="K231" s="814">
        <f t="shared" si="33"/>
        <v>24.126294471461257</v>
      </c>
      <c r="L231" s="987">
        <f t="shared" si="34"/>
        <v>24.063874752453454</v>
      </c>
      <c r="M231" s="759">
        <f t="shared" si="35"/>
        <v>5.6638622359586046E-3</v>
      </c>
      <c r="O231" s="787">
        <f>A!H387</f>
        <v>23.179682004175095</v>
      </c>
      <c r="P231" s="786"/>
      <c r="Q231" s="786"/>
    </row>
    <row r="232" spans="2:17" ht="12" customHeight="1">
      <c r="B232" s="761" t="s">
        <v>463</v>
      </c>
      <c r="C232" s="814">
        <f>A!B388</f>
        <v>24.122146412100513</v>
      </c>
      <c r="D232" s="814">
        <f>A!C388</f>
        <v>24.055555555555554</v>
      </c>
      <c r="E232" s="814">
        <f>A!D388</f>
        <v>24.055555555555554</v>
      </c>
      <c r="F232" s="814"/>
      <c r="G232" s="814"/>
      <c r="H232" s="814">
        <f>A!G388</f>
        <v>23.99</v>
      </c>
      <c r="I232" s="815"/>
      <c r="J232" s="814">
        <f t="shared" si="32"/>
        <v>23.99</v>
      </c>
      <c r="K232" s="814">
        <f t="shared" si="33"/>
        <v>24.122146412100513</v>
      </c>
      <c r="L232" s="987">
        <f t="shared" si="34"/>
        <v>24.055814380802904</v>
      </c>
      <c r="M232" s="759">
        <f t="shared" si="35"/>
        <v>5.4933252314238899E-3</v>
      </c>
      <c r="O232" s="787">
        <f>A!H388</f>
        <v>24.099969717801184</v>
      </c>
      <c r="P232" s="786"/>
      <c r="Q232" s="786"/>
    </row>
    <row r="233" spans="2:17" ht="12" customHeight="1">
      <c r="B233" s="761" t="s">
        <v>464</v>
      </c>
      <c r="C233" s="814">
        <f>A!B389</f>
        <v>23.926173912100584</v>
      </c>
      <c r="D233" s="814">
        <f>A!C389</f>
        <v>24.055555555555554</v>
      </c>
      <c r="E233" s="814">
        <f>A!D389</f>
        <v>24.055555555555554</v>
      </c>
      <c r="F233" s="814">
        <f>A!E389</f>
        <v>24.090638770649218</v>
      </c>
      <c r="G233" s="814"/>
      <c r="H233" s="814">
        <f>A!G389</f>
        <v>23.99</v>
      </c>
      <c r="I233" s="815"/>
      <c r="J233" s="814">
        <f t="shared" si="32"/>
        <v>23.926173912100584</v>
      </c>
      <c r="K233" s="814">
        <f t="shared" si="33"/>
        <v>24.090638770649218</v>
      </c>
      <c r="L233" s="987">
        <f t="shared" si="34"/>
        <v>24.023584758772181</v>
      </c>
      <c r="M233" s="759">
        <f t="shared" si="35"/>
        <v>6.8459749117408281E-3</v>
      </c>
      <c r="O233" s="787">
        <f>A!H389</f>
        <v>24.099969717801184</v>
      </c>
      <c r="P233" s="786"/>
      <c r="Q233" s="786"/>
    </row>
    <row r="234" spans="2:17" ht="12" customHeight="1">
      <c r="B234" s="761" t="s">
        <v>465</v>
      </c>
      <c r="C234" s="814">
        <f>A!B390</f>
        <v>23.991582428082271</v>
      </c>
      <c r="D234" s="814">
        <f>A!C390</f>
        <v>24.055555555555554</v>
      </c>
      <c r="E234" s="814">
        <f>A!D390</f>
        <v>24.055555555555554</v>
      </c>
      <c r="F234" s="814">
        <f>A!E390</f>
        <v>24.090628512005424</v>
      </c>
      <c r="G234" s="814"/>
      <c r="H234" s="814">
        <f>A!G390</f>
        <v>23.99</v>
      </c>
      <c r="I234" s="815"/>
      <c r="J234" s="814">
        <f t="shared" si="32"/>
        <v>23.99</v>
      </c>
      <c r="K234" s="814">
        <f t="shared" si="33"/>
        <v>24.090628512005424</v>
      </c>
      <c r="L234" s="987">
        <f t="shared" si="34"/>
        <v>24.036664410239759</v>
      </c>
      <c r="M234" s="759">
        <f t="shared" si="35"/>
        <v>4.1864590813422836E-3</v>
      </c>
      <c r="O234" s="787">
        <f>A!H390</f>
        <v>23.210444759156783</v>
      </c>
      <c r="P234" s="786"/>
      <c r="Q234" s="786"/>
    </row>
    <row r="235" spans="2:17" ht="12" customHeight="1">
      <c r="B235" s="761" t="s">
        <v>466</v>
      </c>
      <c r="C235" s="814">
        <f>A!B391</f>
        <v>23.91177118379002</v>
      </c>
      <c r="D235" s="814">
        <f>A!C391</f>
        <v>24.055555555555554</v>
      </c>
      <c r="E235" s="814">
        <f>A!D391</f>
        <v>24.055555555555554</v>
      </c>
      <c r="F235" s="814">
        <f>A!E391</f>
        <v>24.090678095754409</v>
      </c>
      <c r="G235" s="814"/>
      <c r="H235" s="814">
        <f>A!G391</f>
        <v>23.99</v>
      </c>
      <c r="I235" s="815"/>
      <c r="J235" s="814">
        <f t="shared" si="32"/>
        <v>23.91177118379002</v>
      </c>
      <c r="K235" s="814">
        <f t="shared" si="33"/>
        <v>24.090678095754409</v>
      </c>
      <c r="L235" s="987">
        <f t="shared" si="34"/>
        <v>24.020712078131105</v>
      </c>
      <c r="M235" s="759">
        <f t="shared" si="35"/>
        <v>7.448026993640622E-3</v>
      </c>
      <c r="O235" s="787">
        <f>A!H391</f>
        <v>23.370835509154869</v>
      </c>
      <c r="P235" s="786"/>
      <c r="Q235" s="786"/>
    </row>
    <row r="236" spans="2:17" ht="12" customHeight="1">
      <c r="B236" s="761" t="s">
        <v>473</v>
      </c>
      <c r="C236" s="814">
        <f>A!B392</f>
        <v>20.234182794520542</v>
      </c>
      <c r="D236" s="814">
        <f>A!C392</f>
        <v>20.666666666666668</v>
      </c>
      <c r="E236" s="814">
        <f>A!D392</f>
        <v>20.555555555555554</v>
      </c>
      <c r="F236" s="814">
        <f>A!E392</f>
        <v>20.379474587767877</v>
      </c>
      <c r="G236" s="814">
        <f>A!F392</f>
        <v>21.097828767123321</v>
      </c>
      <c r="H236" s="814">
        <f>A!G392</f>
        <v>22.86</v>
      </c>
      <c r="I236" s="815"/>
      <c r="J236" s="814">
        <f t="shared" si="32"/>
        <v>20.234182794520542</v>
      </c>
      <c r="K236" s="814">
        <f t="shared" si="33"/>
        <v>22.86</v>
      </c>
      <c r="L236" s="987">
        <f t="shared" si="34"/>
        <v>20.965618061938994</v>
      </c>
      <c r="M236" s="759">
        <f t="shared" si="35"/>
        <v>0.12524396837345655</v>
      </c>
      <c r="O236" s="787">
        <f>A!H392</f>
        <v>20.536861060996166</v>
      </c>
      <c r="P236" s="786"/>
      <c r="Q236" s="786"/>
    </row>
    <row r="237" spans="2:17" ht="12" customHeight="1">
      <c r="B237" s="761" t="s">
        <v>475</v>
      </c>
      <c r="C237" s="814">
        <f>A!B393</f>
        <v>24.572292429193926</v>
      </c>
      <c r="D237" s="814">
        <f>A!C393</f>
        <v>25</v>
      </c>
      <c r="E237" s="814">
        <f>A!D393</f>
        <v>25</v>
      </c>
      <c r="F237" s="814">
        <f>A!E393</f>
        <v>24.982343753182221</v>
      </c>
      <c r="G237" s="814">
        <f>A!F393</f>
        <v>25</v>
      </c>
      <c r="H237" s="814">
        <f>A!G393</f>
        <v>25</v>
      </c>
      <c r="I237" s="815"/>
      <c r="J237" s="814">
        <f t="shared" si="32"/>
        <v>24.572292429193926</v>
      </c>
      <c r="K237" s="814">
        <f t="shared" si="33"/>
        <v>25</v>
      </c>
      <c r="L237" s="987">
        <f t="shared" si="34"/>
        <v>24.925772697062694</v>
      </c>
      <c r="M237" s="759">
        <f t="shared" si="35"/>
        <v>1.7159250226833539E-2</v>
      </c>
      <c r="O237" s="787">
        <f>A!H393</f>
        <v>24.982685106272509</v>
      </c>
      <c r="P237" s="786"/>
      <c r="Q237" s="786"/>
    </row>
    <row r="238" spans="2:17" ht="12" customHeight="1">
      <c r="B238" s="761" t="s">
        <v>477</v>
      </c>
      <c r="C238" s="814">
        <f>A!B394</f>
        <v>25.816808224400845</v>
      </c>
      <c r="D238" s="814">
        <f>A!C394</f>
        <v>25.111111111111111</v>
      </c>
      <c r="E238" s="814">
        <f>A!D394</f>
        <v>25.111111111111111</v>
      </c>
      <c r="F238" s="814">
        <f>A!E394</f>
        <v>24.959598361278541</v>
      </c>
      <c r="G238" s="814">
        <f>A!F394</f>
        <v>25</v>
      </c>
      <c r="H238" s="814">
        <f>A!G394</f>
        <v>25</v>
      </c>
      <c r="I238" s="815"/>
      <c r="J238" s="814">
        <f t="shared" si="32"/>
        <v>24.959598361278541</v>
      </c>
      <c r="K238" s="814">
        <f t="shared" si="33"/>
        <v>25.816808224400845</v>
      </c>
      <c r="L238" s="987">
        <f t="shared" si="34"/>
        <v>25.166438134650267</v>
      </c>
      <c r="M238" s="759">
        <f t="shared" si="35"/>
        <v>3.4061628369334435E-2</v>
      </c>
      <c r="O238" s="787">
        <f>A!H394</f>
        <v>24.959705933055609</v>
      </c>
      <c r="P238" s="786"/>
      <c r="Q238" s="786"/>
    </row>
    <row r="239" spans="2:17" ht="12" customHeight="1">
      <c r="B239" s="761" t="s">
        <v>478</v>
      </c>
      <c r="C239" s="814">
        <f>A!B395</f>
        <v>13.51710186187217</v>
      </c>
      <c r="D239" s="814">
        <f>A!C395</f>
        <v>13.777777777777775</v>
      </c>
      <c r="E239" s="814">
        <f>A!D395</f>
        <v>13.722222222222225</v>
      </c>
      <c r="F239" s="814">
        <f>A!E395</f>
        <v>13.57691643087175</v>
      </c>
      <c r="G239" s="814">
        <f>A!F395</f>
        <v>14.142081050228299</v>
      </c>
      <c r="H239" s="814">
        <f>A!G395</f>
        <v>14.89</v>
      </c>
      <c r="I239" s="815"/>
      <c r="J239" s="814">
        <f t="shared" si="32"/>
        <v>13.51710186187217</v>
      </c>
      <c r="K239" s="814">
        <f t="shared" si="33"/>
        <v>14.89</v>
      </c>
      <c r="L239" s="987">
        <f t="shared" si="34"/>
        <v>13.937683223828701</v>
      </c>
      <c r="M239" s="759">
        <f t="shared" si="35"/>
        <v>9.8502607361648245E-2</v>
      </c>
      <c r="O239" s="787">
        <f>A!H395</f>
        <v>13.675253771871583</v>
      </c>
      <c r="P239" s="786"/>
      <c r="Q239" s="786"/>
    </row>
    <row r="240" spans="2:17" ht="12" customHeight="1">
      <c r="B240" s="761" t="s">
        <v>479</v>
      </c>
      <c r="C240" s="814">
        <f>A!B396</f>
        <v>16.945636687214613</v>
      </c>
      <c r="D240" s="814">
        <f>A!C396</f>
        <v>17.277777777777779</v>
      </c>
      <c r="E240" s="814">
        <f>A!D396</f>
        <v>17.222222222222221</v>
      </c>
      <c r="F240" s="814">
        <f>A!E396</f>
        <v>16.99657866798486</v>
      </c>
      <c r="G240" s="814">
        <f>A!F396</f>
        <v>17.729027397260282</v>
      </c>
      <c r="H240" s="814">
        <f>A!G396</f>
        <v>18.7</v>
      </c>
      <c r="I240" s="815"/>
      <c r="J240" s="814">
        <f t="shared" si="32"/>
        <v>16.945636687214613</v>
      </c>
      <c r="K240" s="814">
        <f t="shared" si="33"/>
        <v>18.7</v>
      </c>
      <c r="L240" s="987">
        <f t="shared" si="34"/>
        <v>17.478540458743293</v>
      </c>
      <c r="M240" s="759">
        <f t="shared" si="35"/>
        <v>0.10037241478637315</v>
      </c>
      <c r="O240" s="787">
        <f>A!H396</f>
        <v>17.127909321253522</v>
      </c>
      <c r="P240" s="786"/>
      <c r="Q240" s="786"/>
    </row>
    <row r="241" spans="2:17" ht="12" customHeight="1">
      <c r="B241" s="761" t="s">
        <v>480</v>
      </c>
      <c r="C241" s="814">
        <f>A!B397</f>
        <v>26.844263271689471</v>
      </c>
      <c r="D241" s="814">
        <f>A!C397</f>
        <v>27.388888888888886</v>
      </c>
      <c r="E241" s="814">
        <f>A!D397</f>
        <v>27.277777777777771</v>
      </c>
      <c r="F241" s="814">
        <f>A!E397</f>
        <v>27.104117076096724</v>
      </c>
      <c r="G241" s="814">
        <f>A!F397</f>
        <v>27.770939497716959</v>
      </c>
      <c r="H241" s="814">
        <f>A!G397</f>
        <v>30.69</v>
      </c>
      <c r="I241" s="815"/>
      <c r="J241" s="814">
        <f t="shared" si="32"/>
        <v>26.844263271689471</v>
      </c>
      <c r="K241" s="814">
        <f t="shared" si="33"/>
        <v>30.69</v>
      </c>
      <c r="L241" s="987">
        <f t="shared" si="34"/>
        <v>27.8459977520283</v>
      </c>
      <c r="M241" s="759">
        <f t="shared" si="35"/>
        <v>0.13810734176441594</v>
      </c>
      <c r="O241" s="787">
        <f>A!H397</f>
        <v>27.326443624964107</v>
      </c>
      <c r="P241" s="786"/>
      <c r="Q241" s="786"/>
    </row>
    <row r="242" spans="2:17" ht="12" customHeight="1">
      <c r="B242" s="761" t="s">
        <v>481</v>
      </c>
      <c r="C242" s="814">
        <f>A!B398</f>
        <v>20.025301170091296</v>
      </c>
      <c r="D242" s="814">
        <f>A!C398</f>
        <v>20.611111111111107</v>
      </c>
      <c r="E242" s="814">
        <f>A!D398</f>
        <v>20.555555555555554</v>
      </c>
      <c r="F242" s="814">
        <f>A!E398</f>
        <v>20.585984285912129</v>
      </c>
      <c r="G242" s="814">
        <f>A!F398</f>
        <v>21.097828767123321</v>
      </c>
      <c r="H242" s="814">
        <f>A!G398</f>
        <v>22.86</v>
      </c>
      <c r="I242" s="815"/>
      <c r="J242" s="814">
        <f t="shared" si="32"/>
        <v>20.025301170091296</v>
      </c>
      <c r="K242" s="814">
        <f t="shared" si="33"/>
        <v>22.86</v>
      </c>
      <c r="L242" s="987">
        <f t="shared" si="34"/>
        <v>20.955963481632235</v>
      </c>
      <c r="M242" s="759">
        <f t="shared" si="35"/>
        <v>0.1352693152187108</v>
      </c>
      <c r="O242" s="787">
        <f>A!H398</f>
        <v>20.547848738092608</v>
      </c>
      <c r="P242" s="786"/>
      <c r="Q242" s="786"/>
    </row>
    <row r="243" spans="2:17" ht="12" customHeight="1">
      <c r="B243" s="761" t="s">
        <v>482</v>
      </c>
      <c r="C243" s="814">
        <f>A!B399</f>
        <v>13.289258955479395</v>
      </c>
      <c r="D243" s="814">
        <f>A!C399</f>
        <v>13.777777777777775</v>
      </c>
      <c r="E243" s="814">
        <f>A!D399</f>
        <v>13.722222222222225</v>
      </c>
      <c r="F243" s="814">
        <f>A!E399</f>
        <v>13.793402703578623</v>
      </c>
      <c r="G243" s="814">
        <f>A!F399</f>
        <v>14.140647260273958</v>
      </c>
      <c r="H243" s="814">
        <f>A!G399</f>
        <v>14.98</v>
      </c>
      <c r="I243" s="815"/>
      <c r="J243" s="814">
        <f t="shared" si="32"/>
        <v>13.289258955479395</v>
      </c>
      <c r="K243" s="814">
        <f t="shared" si="33"/>
        <v>14.98</v>
      </c>
      <c r="L243" s="987">
        <f t="shared" si="34"/>
        <v>13.950551486555328</v>
      </c>
      <c r="M243" s="759">
        <f t="shared" si="35"/>
        <v>0.12119528365240871</v>
      </c>
      <c r="O243" s="787">
        <f>A!H399</f>
        <v>13.682548485107993</v>
      </c>
      <c r="P243" s="786"/>
      <c r="Q243" s="786"/>
    </row>
    <row r="244" spans="2:17" ht="12" customHeight="1" thickBot="1">
      <c r="B244" s="762" t="s">
        <v>483</v>
      </c>
      <c r="C244" s="816">
        <f>A!B400</f>
        <v>26.605193127853905</v>
      </c>
      <c r="D244" s="816">
        <f>A!C400</f>
        <v>27.333333333333336</v>
      </c>
      <c r="E244" s="816">
        <f>A!D400</f>
        <v>27.277777777777771</v>
      </c>
      <c r="F244" s="816">
        <f>A!E400</f>
        <v>27.312272883530326</v>
      </c>
      <c r="G244" s="816">
        <f>A!F400</f>
        <v>27.716633561643903</v>
      </c>
      <c r="H244" s="816">
        <f>A!G400</f>
        <v>30.69</v>
      </c>
      <c r="I244" s="817"/>
      <c r="J244" s="816">
        <f t="shared" si="32"/>
        <v>26.605193127853905</v>
      </c>
      <c r="K244" s="816">
        <f t="shared" si="33"/>
        <v>30.69</v>
      </c>
      <c r="L244" s="988">
        <f t="shared" si="34"/>
        <v>27.822535114023207</v>
      </c>
      <c r="M244" s="766">
        <f t="shared" si="35"/>
        <v>0.14681648726133723</v>
      </c>
      <c r="O244" s="818">
        <f>A!H400</f>
        <v>27.338850055238318</v>
      </c>
      <c r="P244" s="786"/>
      <c r="Q244" s="786"/>
    </row>
    <row r="245" spans="2:17" ht="12" customHeight="1" thickTop="1">
      <c r="B245" s="774" t="s">
        <v>807</v>
      </c>
      <c r="C245" s="819"/>
      <c r="D245" s="819"/>
      <c r="E245" s="775"/>
      <c r="F245" s="819"/>
      <c r="G245" s="819"/>
      <c r="H245" s="819"/>
      <c r="I245" s="819"/>
      <c r="J245" s="820"/>
      <c r="K245" s="819"/>
      <c r="L245" s="819"/>
      <c r="M245" s="821"/>
      <c r="N245" s="792"/>
      <c r="O245" s="822"/>
      <c r="P245" s="786"/>
      <c r="Q245" s="786"/>
    </row>
    <row r="246" spans="2:17" ht="15" customHeight="1" thickBot="1">
      <c r="B246" s="823" t="s">
        <v>742</v>
      </c>
      <c r="C246" s="819"/>
      <c r="D246" s="819"/>
      <c r="E246" s="819"/>
      <c r="F246" s="819"/>
      <c r="G246" s="819"/>
      <c r="H246" s="819"/>
      <c r="I246" s="819"/>
      <c r="J246" s="810"/>
      <c r="K246" s="819"/>
      <c r="L246" s="819"/>
      <c r="M246" s="824"/>
      <c r="N246" s="792"/>
      <c r="O246" s="822"/>
      <c r="P246" s="786"/>
      <c r="Q246" s="786"/>
    </row>
    <row r="247" spans="2:17" ht="12" customHeight="1" thickTop="1">
      <c r="B247" s="737" t="s">
        <v>235</v>
      </c>
      <c r="C247" s="767"/>
      <c r="D247" s="768"/>
      <c r="E247" s="767"/>
      <c r="F247" s="768"/>
      <c r="G247" s="768"/>
      <c r="H247" s="768"/>
      <c r="I247" s="739"/>
      <c r="J247" s="1093" t="s">
        <v>23</v>
      </c>
      <c r="K247" s="1094"/>
      <c r="L247" s="1094"/>
      <c r="M247" s="1095"/>
      <c r="O247" s="825"/>
      <c r="P247" s="786"/>
      <c r="Q247" s="786"/>
    </row>
    <row r="248" spans="2:17" ht="12" customHeight="1">
      <c r="B248" s="742"/>
      <c r="C248" s="736" t="s">
        <v>237</v>
      </c>
      <c r="D248" s="736" t="s">
        <v>426</v>
      </c>
      <c r="E248" s="736" t="s">
        <v>250</v>
      </c>
      <c r="F248" s="743" t="s">
        <v>357</v>
      </c>
      <c r="G248" s="744" t="s">
        <v>372</v>
      </c>
      <c r="H248" s="745" t="s">
        <v>384</v>
      </c>
      <c r="I248" s="746"/>
      <c r="J248" s="735"/>
      <c r="K248" s="735"/>
      <c r="L248" s="735"/>
      <c r="M248" s="747" t="s">
        <v>24</v>
      </c>
      <c r="O248" s="748" t="str">
        <f>YourData!$J$4</f>
        <v>Tested Prg</v>
      </c>
      <c r="P248" s="786"/>
      <c r="Q248" s="786"/>
    </row>
    <row r="249" spans="2:17" ht="12" customHeight="1">
      <c r="B249" s="749" t="s">
        <v>803</v>
      </c>
      <c r="C249" s="750" t="s">
        <v>25</v>
      </c>
      <c r="D249" s="750" t="s">
        <v>13</v>
      </c>
      <c r="E249" s="750" t="s">
        <v>13</v>
      </c>
      <c r="F249" s="751" t="s">
        <v>355</v>
      </c>
      <c r="G249" s="751" t="s">
        <v>365</v>
      </c>
      <c r="H249" s="751" t="s">
        <v>385</v>
      </c>
      <c r="I249" s="752"/>
      <c r="J249" s="750" t="s">
        <v>26</v>
      </c>
      <c r="K249" s="750" t="s">
        <v>27</v>
      </c>
      <c r="L249" s="750" t="s">
        <v>603</v>
      </c>
      <c r="M249" s="753" t="s">
        <v>604</v>
      </c>
      <c r="O249" s="755" t="str">
        <f>YourData!$J$8</f>
        <v>Org</v>
      </c>
      <c r="P249" s="786"/>
      <c r="Q249" s="786"/>
    </row>
    <row r="250" spans="2:17" ht="12" customHeight="1">
      <c r="B250" s="756" t="s">
        <v>445</v>
      </c>
      <c r="C250" s="826">
        <f>A!B410</f>
        <v>9.0690822031963426E-3</v>
      </c>
      <c r="D250" s="826">
        <f>A!C410</f>
        <v>9.1999999999999998E-3</v>
      </c>
      <c r="E250" s="826">
        <f>A!D410</f>
        <v>9.1999999999999998E-3</v>
      </c>
      <c r="F250" s="826">
        <f>A!E410</f>
        <v>9.2861345506976799E-3</v>
      </c>
      <c r="G250" s="826">
        <f>A!F410</f>
        <v>9.1748202054794236E-3</v>
      </c>
      <c r="H250" s="826">
        <f>A!G410</f>
        <v>9.1999999999999998E-3</v>
      </c>
      <c r="I250" s="827"/>
      <c r="J250" s="826">
        <f t="shared" ref="J250:J270" si="36">MINA(C250:I250)</f>
        <v>9.0690822031963426E-3</v>
      </c>
      <c r="K250" s="826">
        <f t="shared" ref="K250:K270" si="37">MAXA(C250:I250)</f>
        <v>9.2861345506976799E-3</v>
      </c>
      <c r="L250" s="991">
        <f t="shared" ref="L250:L270" si="38">AVERAGE(C250:I250)</f>
        <v>9.1883394932289076E-3</v>
      </c>
      <c r="M250" s="759">
        <f t="shared" ref="M250:M270" si="39">ABS((K250-J250)/AVERAGE(C250:I250))</f>
        <v>2.3622586829893259E-2</v>
      </c>
      <c r="O250" s="828">
        <f>A!H410</f>
        <v>9.1712529597124965E-3</v>
      </c>
      <c r="P250" s="786"/>
      <c r="Q250" s="786"/>
    </row>
    <row r="251" spans="2:17" ht="12" customHeight="1">
      <c r="B251" s="761" t="s">
        <v>446</v>
      </c>
      <c r="C251" s="826">
        <f>A!B411</f>
        <v>1.1070886085616464E-2</v>
      </c>
      <c r="D251" s="826">
        <f>A!C411</f>
        <v>1.1299999999999999E-2</v>
      </c>
      <c r="E251" s="826">
        <f>A!D411</f>
        <v>1.1299999999999999E-2</v>
      </c>
      <c r="F251" s="826">
        <f>A!E411</f>
        <v>1.1260758937502008E-2</v>
      </c>
      <c r="G251" s="826">
        <f>A!F411</f>
        <v>1.1174638812785374E-2</v>
      </c>
      <c r="H251" s="826">
        <f>A!G411</f>
        <v>1.11E-2</v>
      </c>
      <c r="I251" s="827"/>
      <c r="J251" s="826">
        <f t="shared" si="36"/>
        <v>1.1070886085616464E-2</v>
      </c>
      <c r="K251" s="826">
        <f t="shared" si="37"/>
        <v>1.1299999999999999E-2</v>
      </c>
      <c r="L251" s="991">
        <f t="shared" si="38"/>
        <v>1.1201047305983975E-2</v>
      </c>
      <c r="M251" s="759">
        <f t="shared" si="39"/>
        <v>2.0454686791755189E-2</v>
      </c>
      <c r="O251" s="828">
        <f>A!H411</f>
        <v>1.116644505669075E-2</v>
      </c>
      <c r="P251" s="786"/>
      <c r="Q251" s="786"/>
    </row>
    <row r="252" spans="2:17" ht="12" customHeight="1">
      <c r="B252" s="761" t="s">
        <v>447</v>
      </c>
      <c r="C252" s="826">
        <f>A!B412</f>
        <v>9.9880373253424821E-3</v>
      </c>
      <c r="D252" s="826">
        <f>A!C412</f>
        <v>1.01E-2</v>
      </c>
      <c r="E252" s="826">
        <f>A!D412</f>
        <v>1.01E-2</v>
      </c>
      <c r="F252" s="826">
        <f>A!E412</f>
        <v>1.0114107822203828E-2</v>
      </c>
      <c r="G252" s="826">
        <f>A!F412</f>
        <v>1.0049198972602738E-2</v>
      </c>
      <c r="H252" s="826">
        <f>A!G412</f>
        <v>9.9000000000000008E-3</v>
      </c>
      <c r="I252" s="827"/>
      <c r="J252" s="826">
        <f t="shared" si="36"/>
        <v>9.9000000000000008E-3</v>
      </c>
      <c r="K252" s="826">
        <f t="shared" si="37"/>
        <v>1.0114107822203828E-2</v>
      </c>
      <c r="L252" s="991">
        <f t="shared" si="38"/>
        <v>1.0041890686691509E-2</v>
      </c>
      <c r="M252" s="759">
        <f t="shared" si="39"/>
        <v>2.1321465138789446E-2</v>
      </c>
      <c r="O252" s="828">
        <f>A!H412</f>
        <v>1.0041281396213804E-2</v>
      </c>
      <c r="P252" s="786"/>
      <c r="Q252" s="786"/>
    </row>
    <row r="253" spans="2:17" ht="12" customHeight="1">
      <c r="B253" s="761" t="s">
        <v>448</v>
      </c>
      <c r="C253" s="826">
        <f>A!B413</f>
        <v>9.7409446187214678E-3</v>
      </c>
      <c r="D253" s="826">
        <f>A!C413</f>
        <v>9.9000000000000008E-3</v>
      </c>
      <c r="E253" s="826">
        <f>A!D413</f>
        <v>9.9000000000000008E-3</v>
      </c>
      <c r="F253" s="826">
        <f>A!E413</f>
        <v>9.9684321820276613E-3</v>
      </c>
      <c r="G253" s="826">
        <f>A!F413</f>
        <v>9.8116047945205134E-3</v>
      </c>
      <c r="H253" s="826">
        <f>A!G413</f>
        <v>9.9000000000000008E-3</v>
      </c>
      <c r="I253" s="827"/>
      <c r="J253" s="826">
        <f t="shared" si="36"/>
        <v>9.7409446187214678E-3</v>
      </c>
      <c r="K253" s="826">
        <f t="shared" si="37"/>
        <v>9.9684321820276613E-3</v>
      </c>
      <c r="L253" s="991">
        <f t="shared" si="38"/>
        <v>9.8701635992116069E-3</v>
      </c>
      <c r="M253" s="759">
        <f t="shared" si="39"/>
        <v>2.3048003310134031E-2</v>
      </c>
      <c r="O253" s="828">
        <f>A!H413</f>
        <v>1.0760343235738072E-2</v>
      </c>
      <c r="P253" s="786"/>
      <c r="Q253" s="786"/>
    </row>
    <row r="254" spans="2:17" ht="12" customHeight="1">
      <c r="B254" s="761" t="s">
        <v>449</v>
      </c>
      <c r="C254" s="826">
        <f>A!B414</f>
        <v>9.7914059041095854E-3</v>
      </c>
      <c r="D254" s="826">
        <f>A!C414</f>
        <v>9.9000000000000008E-3</v>
      </c>
      <c r="E254" s="826">
        <f>A!D414</f>
        <v>9.9000000000000008E-3</v>
      </c>
      <c r="F254" s="826">
        <f>A!E414</f>
        <v>9.9837209495518223E-3</v>
      </c>
      <c r="G254" s="826">
        <f>A!F414</f>
        <v>9.8683336757990694E-3</v>
      </c>
      <c r="H254" s="826">
        <f>A!G414</f>
        <v>9.9000000000000008E-3</v>
      </c>
      <c r="I254" s="827"/>
      <c r="J254" s="826">
        <f>MINA(C254:I254)</f>
        <v>9.7914059041095854E-3</v>
      </c>
      <c r="K254" s="826">
        <f>MAXA(C254:I254)</f>
        <v>9.9837209495518223E-3</v>
      </c>
      <c r="L254" s="991">
        <f t="shared" si="38"/>
        <v>9.8905767549100788E-3</v>
      </c>
      <c r="M254" s="759">
        <f t="shared" si="39"/>
        <v>1.9444270057028177E-2</v>
      </c>
      <c r="O254" s="828">
        <f>A!H414</f>
        <v>1.0923313223281285E-2</v>
      </c>
      <c r="P254" s="786"/>
      <c r="Q254" s="786"/>
    </row>
    <row r="255" spans="2:17" ht="12" customHeight="1">
      <c r="B255" s="761" t="s">
        <v>450</v>
      </c>
      <c r="C255" s="826">
        <f>A!B415</f>
        <v>9.705930864155235E-3</v>
      </c>
      <c r="D255" s="826">
        <f>A!C415</f>
        <v>0.01</v>
      </c>
      <c r="E255" s="826">
        <f>A!D415</f>
        <v>0.01</v>
      </c>
      <c r="F255" s="826">
        <f>A!E415</f>
        <v>9.9256935013203821E-3</v>
      </c>
      <c r="G255" s="826">
        <f>A!F415</f>
        <v>9.7585481735159314E-3</v>
      </c>
      <c r="H255" s="826">
        <f>A!G415</f>
        <v>9.7699999999999992E-3</v>
      </c>
      <c r="I255" s="827"/>
      <c r="J255" s="826">
        <f t="shared" si="36"/>
        <v>9.705930864155235E-3</v>
      </c>
      <c r="K255" s="826">
        <f t="shared" si="37"/>
        <v>0.01</v>
      </c>
      <c r="L255" s="991">
        <f t="shared" si="38"/>
        <v>9.860028756498591E-3</v>
      </c>
      <c r="M255" s="759">
        <f t="shared" si="39"/>
        <v>2.982436898583575E-2</v>
      </c>
      <c r="O255" s="828">
        <f>A!H415</f>
        <v>9.8004093251258476E-3</v>
      </c>
      <c r="P255" s="786"/>
      <c r="Q255" s="786"/>
    </row>
    <row r="256" spans="2:17" ht="12" customHeight="1">
      <c r="B256" s="761" t="s">
        <v>451</v>
      </c>
      <c r="C256" s="826">
        <f>A!B416</f>
        <v>8.4994811107306049E-3</v>
      </c>
      <c r="D256" s="826">
        <f>A!C416</f>
        <v>8.6999999999999994E-3</v>
      </c>
      <c r="E256" s="826">
        <f>A!D416</f>
        <v>8.6999999999999994E-3</v>
      </c>
      <c r="F256" s="826">
        <f>A!E416</f>
        <v>8.7658939929388356E-3</v>
      </c>
      <c r="G256" s="826">
        <f>A!F416</f>
        <v>8.552449543378967E-3</v>
      </c>
      <c r="H256" s="826">
        <f>A!G416</f>
        <v>8.5800000000000008E-3</v>
      </c>
      <c r="I256" s="827"/>
      <c r="J256" s="826">
        <f t="shared" si="36"/>
        <v>8.4994811107306049E-3</v>
      </c>
      <c r="K256" s="826">
        <f t="shared" si="37"/>
        <v>8.7658939929388356E-3</v>
      </c>
      <c r="L256" s="991">
        <f t="shared" si="38"/>
        <v>8.6329707745080673E-3</v>
      </c>
      <c r="M256" s="759">
        <f t="shared" si="39"/>
        <v>3.0859930974735831E-2</v>
      </c>
      <c r="O256" s="828">
        <f>A!H416</f>
        <v>8.6136113188748833E-3</v>
      </c>
      <c r="P256" s="786"/>
      <c r="Q256" s="786"/>
    </row>
    <row r="257" spans="2:17" ht="12" customHeight="1">
      <c r="B257" s="761" t="s">
        <v>462</v>
      </c>
      <c r="C257" s="826">
        <f>A!B417</f>
        <v>9.8011450958904334E-3</v>
      </c>
      <c r="D257" s="826">
        <f>A!C417</f>
        <v>0.01</v>
      </c>
      <c r="E257" s="826">
        <f>A!D417</f>
        <v>0.01</v>
      </c>
      <c r="F257" s="826">
        <f>A!E417</f>
        <v>1.0086858815720842E-2</v>
      </c>
      <c r="G257" s="826"/>
      <c r="H257" s="826">
        <f>A!G417</f>
        <v>0.01</v>
      </c>
      <c r="I257" s="827"/>
      <c r="J257" s="826">
        <f t="shared" si="36"/>
        <v>9.8011450958904334E-3</v>
      </c>
      <c r="K257" s="826">
        <f t="shared" si="37"/>
        <v>1.0086858815720842E-2</v>
      </c>
      <c r="L257" s="991">
        <f t="shared" si="38"/>
        <v>9.9776007823222553E-3</v>
      </c>
      <c r="M257" s="759">
        <f t="shared" si="39"/>
        <v>2.8635513292596358E-2</v>
      </c>
      <c r="O257" s="828">
        <f>A!H417</f>
        <v>9.7693688102672722E-3</v>
      </c>
      <c r="P257" s="786"/>
      <c r="Q257" s="786"/>
    </row>
    <row r="258" spans="2:17" ht="12" customHeight="1">
      <c r="B258" s="761" t="s">
        <v>463</v>
      </c>
      <c r="C258" s="826">
        <f>A!B418</f>
        <v>9.7404771940639307E-3</v>
      </c>
      <c r="D258" s="826">
        <f>A!C418</f>
        <v>9.4999999999999998E-3</v>
      </c>
      <c r="E258" s="826">
        <f>A!D418</f>
        <v>9.4999999999999998E-3</v>
      </c>
      <c r="F258" s="826"/>
      <c r="G258" s="826"/>
      <c r="H258" s="826">
        <f>A!G418</f>
        <v>9.4999999999999998E-3</v>
      </c>
      <c r="I258" s="827"/>
      <c r="J258" s="826">
        <f t="shared" si="36"/>
        <v>9.4999999999999998E-3</v>
      </c>
      <c r="K258" s="826">
        <f t="shared" si="37"/>
        <v>9.7404771940639307E-3</v>
      </c>
      <c r="L258" s="991">
        <f t="shared" si="38"/>
        <v>9.5601192985159834E-3</v>
      </c>
      <c r="M258" s="759">
        <f t="shared" si="39"/>
        <v>2.5154204310113601E-2</v>
      </c>
      <c r="O258" s="828">
        <f>A!H418</f>
        <v>9.1712529597124965E-3</v>
      </c>
      <c r="P258" s="786"/>
      <c r="Q258" s="786"/>
    </row>
    <row r="259" spans="2:17" ht="12" customHeight="1">
      <c r="B259" s="761" t="s">
        <v>464</v>
      </c>
      <c r="C259" s="826">
        <f>A!B419</f>
        <v>9.2638875388127741E-3</v>
      </c>
      <c r="D259" s="826">
        <f>A!C419</f>
        <v>9.4000000000000004E-3</v>
      </c>
      <c r="E259" s="826">
        <f>A!D419</f>
        <v>9.4000000000000004E-3</v>
      </c>
      <c r="F259" s="826">
        <f>A!E419</f>
        <v>9.4485558752836728E-3</v>
      </c>
      <c r="G259" s="826"/>
      <c r="H259" s="826">
        <f>A!G419</f>
        <v>9.2999999999999992E-3</v>
      </c>
      <c r="I259" s="827"/>
      <c r="J259" s="826">
        <f t="shared" si="36"/>
        <v>9.2638875388127741E-3</v>
      </c>
      <c r="K259" s="826">
        <f t="shared" si="37"/>
        <v>9.4485558752836728E-3</v>
      </c>
      <c r="L259" s="991">
        <f t="shared" si="38"/>
        <v>9.3624886828192894E-3</v>
      </c>
      <c r="M259" s="759">
        <f t="shared" si="39"/>
        <v>1.9724278739025429E-2</v>
      </c>
      <c r="O259" s="828">
        <f>A!H419</f>
        <v>9.1712529597124965E-3</v>
      </c>
      <c r="P259" s="786"/>
      <c r="Q259" s="786"/>
    </row>
    <row r="260" spans="2:17" ht="12" customHeight="1">
      <c r="B260" s="761" t="s">
        <v>465</v>
      </c>
      <c r="C260" s="826">
        <f>A!B420</f>
        <v>9.310276779680382E-3</v>
      </c>
      <c r="D260" s="826">
        <f>A!C420</f>
        <v>9.4000000000000004E-3</v>
      </c>
      <c r="E260" s="826">
        <f>A!D420</f>
        <v>9.4000000000000004E-3</v>
      </c>
      <c r="F260" s="826">
        <f>A!E420</f>
        <v>9.4895010117219906E-3</v>
      </c>
      <c r="G260" s="826"/>
      <c r="H260" s="826">
        <f>A!G420</f>
        <v>9.4000000000000004E-3</v>
      </c>
      <c r="I260" s="827"/>
      <c r="J260" s="826">
        <f t="shared" si="36"/>
        <v>9.310276779680382E-3</v>
      </c>
      <c r="K260" s="826">
        <f t="shared" si="37"/>
        <v>9.4895010117219906E-3</v>
      </c>
      <c r="L260" s="991">
        <f t="shared" si="38"/>
        <v>9.3999555582804737E-3</v>
      </c>
      <c r="M260" s="759">
        <f t="shared" si="39"/>
        <v>1.9066497807399621E-2</v>
      </c>
      <c r="O260" s="828">
        <f>A!H420</f>
        <v>9.3803174264647758E-3</v>
      </c>
      <c r="P260" s="786"/>
      <c r="Q260" s="786"/>
    </row>
    <row r="261" spans="2:17" ht="12" customHeight="1">
      <c r="B261" s="761" t="s">
        <v>466</v>
      </c>
      <c r="C261" s="826">
        <f>A!B421</f>
        <v>9.1578199486301911E-3</v>
      </c>
      <c r="D261" s="826">
        <f>A!C421</f>
        <v>9.2999999999999992E-3</v>
      </c>
      <c r="E261" s="826">
        <f>A!D421</f>
        <v>9.2999999999999992E-3</v>
      </c>
      <c r="F261" s="826">
        <f>A!E421</f>
        <v>9.3341365659352533E-3</v>
      </c>
      <c r="G261" s="826"/>
      <c r="H261" s="826">
        <f>A!G421</f>
        <v>9.1999999999999998E-3</v>
      </c>
      <c r="I261" s="827"/>
      <c r="J261" s="826">
        <f t="shared" si="36"/>
        <v>9.1578199486301911E-3</v>
      </c>
      <c r="K261" s="826">
        <f t="shared" si="37"/>
        <v>9.3341365659352533E-3</v>
      </c>
      <c r="L261" s="991">
        <f t="shared" si="38"/>
        <v>9.2583913029130882E-3</v>
      </c>
      <c r="M261" s="759">
        <f t="shared" si="39"/>
        <v>1.9043979838007652E-2</v>
      </c>
      <c r="O261" s="828">
        <f>A!H421</f>
        <v>9.2284550672210308E-3</v>
      </c>
      <c r="P261" s="786"/>
      <c r="Q261" s="786"/>
    </row>
    <row r="262" spans="2:17" ht="12" customHeight="1">
      <c r="B262" s="761" t="s">
        <v>473</v>
      </c>
      <c r="C262" s="826">
        <f>A!B422</f>
        <v>9.7752996655252524E-3</v>
      </c>
      <c r="D262" s="826"/>
      <c r="E262" s="826"/>
      <c r="F262" s="826">
        <f>A!E422</f>
        <v>9.3728204667740556E-3</v>
      </c>
      <c r="G262" s="826">
        <f>A!F422</f>
        <v>1.0218289383561367E-2</v>
      </c>
      <c r="H262" s="826">
        <f>A!G422</f>
        <v>1.0699999999999999E-2</v>
      </c>
      <c r="I262" s="827"/>
      <c r="J262" s="826">
        <f t="shared" si="36"/>
        <v>9.3728204667740556E-3</v>
      </c>
      <c r="K262" s="826">
        <f t="shared" si="37"/>
        <v>1.0699999999999999E-2</v>
      </c>
      <c r="L262" s="991">
        <f t="shared" si="38"/>
        <v>1.0016602378965169E-2</v>
      </c>
      <c r="M262" s="759">
        <f t="shared" si="39"/>
        <v>0.13249797516301698</v>
      </c>
      <c r="O262" s="828">
        <f>A!H422</f>
        <v>9.1794149529008263E-3</v>
      </c>
      <c r="P262" s="786"/>
      <c r="Q262" s="786"/>
    </row>
    <row r="263" spans="2:17" ht="12" customHeight="1">
      <c r="B263" s="761" t="s">
        <v>475</v>
      </c>
      <c r="C263" s="826">
        <f>A!B423</f>
        <v>1.1020851416122001E-2</v>
      </c>
      <c r="D263" s="826">
        <f>A!C423</f>
        <v>1.14E-2</v>
      </c>
      <c r="E263" s="826">
        <f>A!D423</f>
        <v>1.14E-2</v>
      </c>
      <c r="F263" s="826">
        <f>A!E423</f>
        <v>1.1321565000528184E-2</v>
      </c>
      <c r="G263" s="826">
        <f>A!F423</f>
        <v>1.1329294934640546E-2</v>
      </c>
      <c r="H263" s="826">
        <f>A!G423</f>
        <v>1.09E-2</v>
      </c>
      <c r="I263" s="827"/>
      <c r="J263" s="826">
        <f t="shared" si="36"/>
        <v>1.09E-2</v>
      </c>
      <c r="K263" s="826">
        <f t="shared" si="37"/>
        <v>1.14E-2</v>
      </c>
      <c r="L263" s="991">
        <f t="shared" si="38"/>
        <v>1.1228618558548458E-2</v>
      </c>
      <c r="M263" s="759">
        <f t="shared" si="39"/>
        <v>4.4529075183460165E-2</v>
      </c>
      <c r="O263" s="828">
        <f>A!H423</f>
        <v>1.0999319598399013E-2</v>
      </c>
      <c r="P263" s="786"/>
      <c r="Q263" s="786"/>
    </row>
    <row r="264" spans="2:17" ht="12" customHeight="1">
      <c r="B264" s="761" t="s">
        <v>477</v>
      </c>
      <c r="C264" s="826">
        <f>A!B424</f>
        <v>1.1395419907407389E-2</v>
      </c>
      <c r="D264" s="826">
        <f>A!C424</f>
        <v>1.14E-2</v>
      </c>
      <c r="E264" s="826">
        <f>A!D424</f>
        <v>1.14E-2</v>
      </c>
      <c r="F264" s="826">
        <f>A!E424</f>
        <v>1.1328906070336145E-2</v>
      </c>
      <c r="G264" s="826">
        <f>A!F424</f>
        <v>1.1328404956427012E-2</v>
      </c>
      <c r="H264" s="826">
        <f>A!G424</f>
        <v>1.09E-2</v>
      </c>
      <c r="I264" s="827"/>
      <c r="J264" s="826">
        <f t="shared" si="36"/>
        <v>1.09E-2</v>
      </c>
      <c r="K264" s="826">
        <f t="shared" si="37"/>
        <v>1.14E-2</v>
      </c>
      <c r="L264" s="991">
        <f t="shared" si="38"/>
        <v>1.1292121822361759E-2</v>
      </c>
      <c r="M264" s="759">
        <f t="shared" si="39"/>
        <v>4.4278657976382418E-2</v>
      </c>
      <c r="O264" s="828">
        <f>A!H424</f>
        <v>1.1007709968026068E-2</v>
      </c>
      <c r="P264" s="786"/>
      <c r="Q264" s="786"/>
    </row>
    <row r="265" spans="2:17" ht="12" customHeight="1">
      <c r="B265" s="761" t="s">
        <v>478</v>
      </c>
      <c r="C265" s="826">
        <f>A!B425</f>
        <v>6.6924052328766054E-3</v>
      </c>
      <c r="D265" s="826"/>
      <c r="E265" s="826"/>
      <c r="F265" s="826">
        <f>A!E425</f>
        <v>6.0452034145840527E-3</v>
      </c>
      <c r="G265" s="826">
        <f>A!F425</f>
        <v>7.0233744292240554E-3</v>
      </c>
      <c r="H265" s="826">
        <f>A!G425</f>
        <v>7.6299999999999996E-3</v>
      </c>
      <c r="I265" s="827"/>
      <c r="J265" s="826">
        <f t="shared" si="36"/>
        <v>6.0452034145840527E-3</v>
      </c>
      <c r="K265" s="826">
        <f t="shared" si="37"/>
        <v>7.6299999999999996E-3</v>
      </c>
      <c r="L265" s="991">
        <f t="shared" si="38"/>
        <v>6.8477457691711787E-3</v>
      </c>
      <c r="M265" s="759">
        <f t="shared" si="39"/>
        <v>0.23143332694253393</v>
      </c>
      <c r="O265" s="828">
        <f>A!H425</f>
        <v>6.0029256976774298E-3</v>
      </c>
      <c r="P265" s="786"/>
      <c r="Q265" s="786"/>
    </row>
    <row r="266" spans="2:17" ht="12" customHeight="1">
      <c r="B266" s="761" t="s">
        <v>479</v>
      </c>
      <c r="C266" s="826">
        <f>A!B426</f>
        <v>8.1904468938349267E-3</v>
      </c>
      <c r="D266" s="826"/>
      <c r="E266" s="826"/>
      <c r="F266" s="826">
        <f>A!E426</f>
        <v>7.6074108758045125E-3</v>
      </c>
      <c r="G266" s="826">
        <f>A!F426</f>
        <v>8.5797287671236355E-3</v>
      </c>
      <c r="H266" s="826">
        <f>A!G426</f>
        <v>9.0100000000000006E-3</v>
      </c>
      <c r="I266" s="827"/>
      <c r="J266" s="826">
        <f t="shared" si="36"/>
        <v>7.6074108758045125E-3</v>
      </c>
      <c r="K266" s="826">
        <f t="shared" si="37"/>
        <v>9.0100000000000006E-3</v>
      </c>
      <c r="L266" s="991">
        <f t="shared" si="38"/>
        <v>8.3468966341907688E-3</v>
      </c>
      <c r="M266" s="759">
        <f t="shared" si="39"/>
        <v>0.16803719821450372</v>
      </c>
      <c r="O266" s="828">
        <f>A!H426</f>
        <v>7.485739875481066E-3</v>
      </c>
      <c r="P266" s="786"/>
      <c r="Q266" s="786"/>
    </row>
    <row r="267" spans="2:17" ht="12" customHeight="1">
      <c r="B267" s="761" t="s">
        <v>480</v>
      </c>
      <c r="C267" s="826">
        <f>A!B427</f>
        <v>1.3712712512557254E-2</v>
      </c>
      <c r="D267" s="826"/>
      <c r="E267" s="826"/>
      <c r="F267" s="826">
        <f>A!E427</f>
        <v>1.3801573414694047E-2</v>
      </c>
      <c r="G267" s="826">
        <f>A!F427</f>
        <v>1.3980307305935722E-2</v>
      </c>
      <c r="H267" s="826">
        <f>A!G427</f>
        <v>1.5100000000000001E-2</v>
      </c>
      <c r="I267" s="827"/>
      <c r="J267" s="826">
        <f t="shared" si="36"/>
        <v>1.3712712512557254E-2</v>
      </c>
      <c r="K267" s="826">
        <f t="shared" si="37"/>
        <v>1.5100000000000001E-2</v>
      </c>
      <c r="L267" s="991">
        <f t="shared" si="38"/>
        <v>1.4148648308296756E-2</v>
      </c>
      <c r="M267" s="759">
        <f t="shared" si="39"/>
        <v>9.8050884947733313E-2</v>
      </c>
      <c r="O267" s="828">
        <f>A!H427</f>
        <v>1.3464409476657257E-2</v>
      </c>
      <c r="P267" s="786"/>
      <c r="Q267" s="786"/>
    </row>
    <row r="268" spans="2:17" ht="12" customHeight="1">
      <c r="B268" s="761" t="s">
        <v>481</v>
      </c>
      <c r="C268" s="826">
        <f>A!B428</f>
        <v>6.2265487134692283E-3</v>
      </c>
      <c r="D268" s="826"/>
      <c r="E268" s="826"/>
      <c r="F268" s="826">
        <f>A!E428</f>
        <v>6.7121705069788651E-3</v>
      </c>
      <c r="G268" s="826">
        <f>A!F428</f>
        <v>5.7975094748851539E-3</v>
      </c>
      <c r="H268" s="826">
        <f>A!G428</f>
        <v>6.6699999999999997E-3</v>
      </c>
      <c r="I268" s="827"/>
      <c r="J268" s="826">
        <f t="shared" si="36"/>
        <v>5.7975094748851539E-3</v>
      </c>
      <c r="K268" s="826">
        <f t="shared" si="37"/>
        <v>6.7121705069788651E-3</v>
      </c>
      <c r="L268" s="991">
        <f t="shared" si="38"/>
        <v>6.3515571738333113E-3</v>
      </c>
      <c r="M268" s="759">
        <f t="shared" si="39"/>
        <v>0.1440057937070717</v>
      </c>
      <c r="O268" s="828">
        <f>A!H428</f>
        <v>2.8697004143861766E-3</v>
      </c>
      <c r="P268" s="786"/>
      <c r="Q268" s="786"/>
    </row>
    <row r="269" spans="2:17" ht="12" customHeight="1">
      <c r="B269" s="761" t="s">
        <v>482</v>
      </c>
      <c r="C269" s="826">
        <f>A!B429</f>
        <v>4.4601085502286733E-3</v>
      </c>
      <c r="D269" s="826"/>
      <c r="E269" s="826"/>
      <c r="F269" s="826">
        <f>A!E429</f>
        <v>4.3466454491170375E-3</v>
      </c>
      <c r="G269" s="826">
        <f>A!F429</f>
        <v>3.8545738584480375E-3</v>
      </c>
      <c r="H269" s="826">
        <f>A!G429</f>
        <v>4.6299999999999996E-3</v>
      </c>
      <c r="I269" s="827"/>
      <c r="J269" s="826">
        <f t="shared" si="36"/>
        <v>3.8545738584480375E-3</v>
      </c>
      <c r="K269" s="826">
        <f t="shared" si="37"/>
        <v>4.6299999999999996E-3</v>
      </c>
      <c r="L269" s="991">
        <f t="shared" si="38"/>
        <v>4.322831964448437E-3</v>
      </c>
      <c r="M269" s="759">
        <f t="shared" si="39"/>
        <v>0.17937920047070369</v>
      </c>
      <c r="O269" s="828">
        <f>A!H429</f>
        <v>2.8697004143861905E-3</v>
      </c>
      <c r="P269" s="786"/>
      <c r="Q269" s="786"/>
    </row>
    <row r="270" spans="2:17" ht="12" customHeight="1" thickBot="1">
      <c r="B270" s="762" t="s">
        <v>483</v>
      </c>
      <c r="C270" s="829">
        <f>A!B430</f>
        <v>6.2265487134692283E-3</v>
      </c>
      <c r="D270" s="829"/>
      <c r="E270" s="829"/>
      <c r="F270" s="829">
        <f>A!E430</f>
        <v>6.7334027874231782E-3</v>
      </c>
      <c r="G270" s="829">
        <f>A!F430</f>
        <v>6.7490358447480567E-3</v>
      </c>
      <c r="H270" s="829">
        <f>A!G430</f>
        <v>7.2199999999999999E-3</v>
      </c>
      <c r="I270" s="830"/>
      <c r="J270" s="829">
        <f t="shared" si="36"/>
        <v>6.2265487134692283E-3</v>
      </c>
      <c r="K270" s="829">
        <f t="shared" si="37"/>
        <v>7.2199999999999999E-3</v>
      </c>
      <c r="L270" s="992">
        <f t="shared" si="38"/>
        <v>6.7322468364101164E-3</v>
      </c>
      <c r="M270" s="766">
        <f t="shared" si="39"/>
        <v>0.14756608167690366</v>
      </c>
      <c r="O270" s="831">
        <f>A!H430</f>
        <v>2.8697004143861766E-3</v>
      </c>
      <c r="P270" s="786"/>
      <c r="Q270" s="786"/>
    </row>
    <row r="271" spans="2:17" ht="12" customHeight="1" thickTop="1">
      <c r="B271" s="777" t="s">
        <v>254</v>
      </c>
      <c r="C271" s="735"/>
      <c r="D271" s="757"/>
      <c r="E271" s="735"/>
      <c r="F271" s="757"/>
      <c r="G271" s="757"/>
      <c r="H271" s="768"/>
      <c r="I271" s="739"/>
      <c r="J271" s="1093" t="s">
        <v>23</v>
      </c>
      <c r="K271" s="1094"/>
      <c r="L271" s="1094"/>
      <c r="M271" s="1095"/>
      <c r="O271" s="748"/>
    </row>
    <row r="272" spans="2:17" ht="12" customHeight="1">
      <c r="B272" s="742"/>
      <c r="C272" s="736" t="s">
        <v>237</v>
      </c>
      <c r="D272" s="736" t="s">
        <v>426</v>
      </c>
      <c r="E272" s="736" t="s">
        <v>250</v>
      </c>
      <c r="F272" s="743" t="s">
        <v>357</v>
      </c>
      <c r="G272" s="744" t="s">
        <v>372</v>
      </c>
      <c r="H272" s="745" t="s">
        <v>384</v>
      </c>
      <c r="I272" s="746"/>
      <c r="J272" s="735"/>
      <c r="K272" s="735"/>
      <c r="L272" s="735"/>
      <c r="M272" s="747" t="s">
        <v>24</v>
      </c>
      <c r="O272" s="748" t="str">
        <f>YourData!$J$4</f>
        <v>Tested Prg</v>
      </c>
    </row>
    <row r="273" spans="2:15" ht="12" customHeight="1">
      <c r="B273" s="749" t="s">
        <v>803</v>
      </c>
      <c r="C273" s="750" t="s">
        <v>25</v>
      </c>
      <c r="D273" s="750" t="s">
        <v>13</v>
      </c>
      <c r="E273" s="750" t="s">
        <v>13</v>
      </c>
      <c r="F273" s="751" t="s">
        <v>355</v>
      </c>
      <c r="G273" s="751" t="s">
        <v>365</v>
      </c>
      <c r="H273" s="751" t="s">
        <v>385</v>
      </c>
      <c r="I273" s="752"/>
      <c r="J273" s="750" t="s">
        <v>26</v>
      </c>
      <c r="K273" s="750" t="s">
        <v>27</v>
      </c>
      <c r="L273" s="750" t="s">
        <v>603</v>
      </c>
      <c r="M273" s="753" t="s">
        <v>604</v>
      </c>
      <c r="O273" s="755" t="str">
        <f>YourData!$J$8</f>
        <v>Org</v>
      </c>
    </row>
    <row r="274" spans="2:15" ht="12" customHeight="1">
      <c r="B274" s="756" t="s">
        <v>445</v>
      </c>
      <c r="C274" s="814">
        <f>A!B440</f>
        <v>48.614860102739854</v>
      </c>
      <c r="D274" s="814">
        <f>A!C440</f>
        <v>48.26</v>
      </c>
      <c r="E274" s="814">
        <f>A!D440</f>
        <v>48.28</v>
      </c>
      <c r="F274" s="814">
        <f>A!E440</f>
        <v>48.591346895546273</v>
      </c>
      <c r="G274" s="814">
        <f>A!F440</f>
        <v>47.82614155251165</v>
      </c>
      <c r="H274" s="814">
        <f>A!G440</f>
        <v>47.93</v>
      </c>
      <c r="I274" s="815"/>
      <c r="J274" s="814">
        <f t="shared" ref="J274:J294" si="40">MINA(C274:I274)</f>
        <v>47.82614155251165</v>
      </c>
      <c r="K274" s="814">
        <f t="shared" ref="K274:K294" si="41">MAXA(C274:I274)</f>
        <v>48.614860102739854</v>
      </c>
      <c r="L274" s="987">
        <f t="shared" ref="L274:L294" si="42">AVERAGE(C274:I274)</f>
        <v>48.25039142513296</v>
      </c>
      <c r="M274" s="759">
        <f t="shared" ref="M274:M294" si="43">ABS((K274-J274)/AVERAGE(C274:I274))</f>
        <v>1.6346365841446234E-2</v>
      </c>
      <c r="O274" s="787">
        <f>A!H440</f>
        <v>47.9538131904797</v>
      </c>
    </row>
    <row r="275" spans="2:15" ht="12" customHeight="1">
      <c r="B275" s="761" t="s">
        <v>446</v>
      </c>
      <c r="C275" s="814">
        <f>A!B441</f>
        <v>58.330700913241614</v>
      </c>
      <c r="D275" s="814">
        <f>A!C441</f>
        <v>58.51</v>
      </c>
      <c r="E275" s="814">
        <f>A!D441</f>
        <v>58.53</v>
      </c>
      <c r="F275" s="814">
        <f>A!E441</f>
        <v>58.551189713651723</v>
      </c>
      <c r="G275" s="814">
        <f>A!F441</f>
        <v>57.840981735158394</v>
      </c>
      <c r="H275" s="814">
        <f>A!G441</f>
        <v>57.8</v>
      </c>
      <c r="I275" s="815"/>
      <c r="J275" s="814">
        <f t="shared" si="40"/>
        <v>57.8</v>
      </c>
      <c r="K275" s="814">
        <f t="shared" si="41"/>
        <v>58.551189713651723</v>
      </c>
      <c r="L275" s="987">
        <f t="shared" si="42"/>
        <v>58.260478727008625</v>
      </c>
      <c r="M275" s="759">
        <f t="shared" si="43"/>
        <v>1.2893641282482059E-2</v>
      </c>
      <c r="O275" s="787">
        <f>A!H441</f>
        <v>58.005893986001269</v>
      </c>
    </row>
    <row r="276" spans="2:15" ht="12" customHeight="1">
      <c r="B276" s="761" t="s">
        <v>447</v>
      </c>
      <c r="C276" s="814">
        <f>A!B442</f>
        <v>52.00530301369875</v>
      </c>
      <c r="D276" s="814">
        <f>A!C442</f>
        <v>51.21</v>
      </c>
      <c r="E276" s="814">
        <f>A!D442</f>
        <v>51.25</v>
      </c>
      <c r="F276" s="814">
        <f>A!E442</f>
        <v>51.840732133597186</v>
      </c>
      <c r="G276" s="814">
        <f>A!F442</f>
        <v>51.103424657534461</v>
      </c>
      <c r="H276" s="814">
        <f>A!G442</f>
        <v>49.94</v>
      </c>
      <c r="I276" s="815"/>
      <c r="J276" s="814">
        <f t="shared" si="40"/>
        <v>49.94</v>
      </c>
      <c r="K276" s="814">
        <f t="shared" si="41"/>
        <v>52.00530301369875</v>
      </c>
      <c r="L276" s="987">
        <f t="shared" si="42"/>
        <v>51.224909967471739</v>
      </c>
      <c r="M276" s="759">
        <f t="shared" si="43"/>
        <v>4.0318333697613874E-2</v>
      </c>
      <c r="O276" s="787">
        <f>A!H442</f>
        <v>51.455053141655128</v>
      </c>
    </row>
    <row r="277" spans="2:15" ht="12" customHeight="1">
      <c r="B277" s="761" t="s">
        <v>448</v>
      </c>
      <c r="C277" s="814">
        <f>A!B443</f>
        <v>50.844470547945278</v>
      </c>
      <c r="D277" s="814">
        <f>A!C443</f>
        <v>50.58</v>
      </c>
      <c r="E277" s="814">
        <f>A!D443</f>
        <v>50.65</v>
      </c>
      <c r="F277" s="814">
        <f>A!E443</f>
        <v>51.176480537902123</v>
      </c>
      <c r="G277" s="814">
        <f>A!F443</f>
        <v>50.084817351598268</v>
      </c>
      <c r="H277" s="814">
        <f>A!G443</f>
        <v>50.7</v>
      </c>
      <c r="I277" s="815"/>
      <c r="J277" s="814">
        <f t="shared" si="40"/>
        <v>50.084817351598268</v>
      </c>
      <c r="K277" s="814">
        <f t="shared" si="41"/>
        <v>51.176480537902123</v>
      </c>
      <c r="L277" s="987">
        <f t="shared" si="42"/>
        <v>50.672628072907621</v>
      </c>
      <c r="M277" s="759">
        <f t="shared" si="43"/>
        <v>2.1543449152334727E-2</v>
      </c>
      <c r="O277" s="787">
        <f>A!H443</f>
        <v>66.353985344670846</v>
      </c>
    </row>
    <row r="278" spans="2:15" ht="12" customHeight="1">
      <c r="B278" s="761" t="s">
        <v>449</v>
      </c>
      <c r="C278" s="814">
        <f>A!B444</f>
        <v>51.085032043379037</v>
      </c>
      <c r="D278" s="814">
        <f>A!C444</f>
        <v>50.69</v>
      </c>
      <c r="E278" s="814">
        <f>A!D444</f>
        <v>50.73</v>
      </c>
      <c r="F278" s="814">
        <f>A!E444</f>
        <v>51.147929446358489</v>
      </c>
      <c r="G278" s="814">
        <f>A!F444</f>
        <v>50.296689497717153</v>
      </c>
      <c r="H278" s="814">
        <f>A!G444</f>
        <v>50.78</v>
      </c>
      <c r="I278" s="815"/>
      <c r="J278" s="814">
        <f>MINA(C278:I278)</f>
        <v>50.296689497717153</v>
      </c>
      <c r="K278" s="814">
        <f>MAXA(C278:I278)</f>
        <v>51.147929446358489</v>
      </c>
      <c r="L278" s="987">
        <f t="shared" si="42"/>
        <v>50.788275164575772</v>
      </c>
      <c r="M278" s="759">
        <f t="shared" si="43"/>
        <v>1.6760560304183467E-2</v>
      </c>
      <c r="O278" s="787">
        <f>A!H444</f>
        <v>66.831281928022577</v>
      </c>
    </row>
    <row r="279" spans="2:15" ht="12" customHeight="1">
      <c r="B279" s="761" t="s">
        <v>450</v>
      </c>
      <c r="C279" s="814">
        <f>A!B445</f>
        <v>45.48395562785403</v>
      </c>
      <c r="D279" s="814">
        <f>A!C445</f>
        <v>45.45</v>
      </c>
      <c r="E279" s="814">
        <f>A!D445</f>
        <v>45.55</v>
      </c>
      <c r="F279" s="814">
        <f>A!E445</f>
        <v>45.173132231517705</v>
      </c>
      <c r="G279" s="814">
        <f>A!F445</f>
        <v>44.316210045662174</v>
      </c>
      <c r="H279" s="814">
        <f>A!G445</f>
        <v>44.56</v>
      </c>
      <c r="I279" s="815"/>
      <c r="J279" s="814">
        <f t="shared" si="40"/>
        <v>44.316210045662174</v>
      </c>
      <c r="K279" s="814">
        <f t="shared" si="41"/>
        <v>45.55</v>
      </c>
      <c r="L279" s="987">
        <f t="shared" si="42"/>
        <v>45.088882984172322</v>
      </c>
      <c r="M279" s="759">
        <f t="shared" si="43"/>
        <v>2.7363506759990563E-2</v>
      </c>
      <c r="N279" s="732"/>
      <c r="O279" s="787">
        <f>A!H445</f>
        <v>44.610167223283916</v>
      </c>
    </row>
    <row r="280" spans="2:15" ht="12" customHeight="1">
      <c r="B280" s="761" t="s">
        <v>451</v>
      </c>
      <c r="C280" s="814">
        <f>A!B446</f>
        <v>41.033473984018258</v>
      </c>
      <c r="D280" s="814">
        <f>A!C446</f>
        <v>41.49</v>
      </c>
      <c r="E280" s="814">
        <f>A!D446</f>
        <v>41.49</v>
      </c>
      <c r="F280" s="814">
        <f>A!E446</f>
        <v>42.369485894137831</v>
      </c>
      <c r="G280" s="814">
        <f>A!F446</f>
        <v>40.87100456621188</v>
      </c>
      <c r="H280" s="814">
        <f>A!G446</f>
        <v>41.21</v>
      </c>
      <c r="I280" s="815"/>
      <c r="J280" s="814">
        <f t="shared" si="40"/>
        <v>40.87100456621188</v>
      </c>
      <c r="K280" s="814">
        <f t="shared" si="41"/>
        <v>42.369485894137831</v>
      </c>
      <c r="L280" s="987">
        <f t="shared" si="42"/>
        <v>41.410660740727998</v>
      </c>
      <c r="M280" s="759">
        <f t="shared" si="43"/>
        <v>3.6185883082328424E-2</v>
      </c>
      <c r="N280" s="732"/>
      <c r="O280" s="787">
        <f>A!H446</f>
        <v>41.383329876514111</v>
      </c>
    </row>
    <row r="281" spans="2:15" ht="12" customHeight="1">
      <c r="B281" s="761" t="s">
        <v>462</v>
      </c>
      <c r="C281" s="814">
        <f>A!B447</f>
        <v>50.770897728310473</v>
      </c>
      <c r="D281" s="814">
        <f>A!C447</f>
        <v>52.21</v>
      </c>
      <c r="E281" s="814">
        <f>A!D447</f>
        <v>52.25</v>
      </c>
      <c r="F281" s="814">
        <f>A!E447</f>
        <v>52.54853969492693</v>
      </c>
      <c r="G281" s="814"/>
      <c r="H281" s="814">
        <f>A!G447</f>
        <v>52.01</v>
      </c>
      <c r="I281" s="815"/>
      <c r="J281" s="814">
        <f t="shared" si="40"/>
        <v>50.770897728310473</v>
      </c>
      <c r="K281" s="814">
        <f t="shared" si="41"/>
        <v>52.54853969492693</v>
      </c>
      <c r="L281" s="987">
        <f t="shared" si="42"/>
        <v>51.957887484647486</v>
      </c>
      <c r="M281" s="759">
        <f t="shared" si="43"/>
        <v>3.4213130145865044E-2</v>
      </c>
      <c r="N281" s="732"/>
      <c r="O281" s="787">
        <f>A!H447</f>
        <v>53.702736845475286</v>
      </c>
    </row>
    <row r="282" spans="2:15" ht="12" customHeight="1">
      <c r="B282" s="761" t="s">
        <v>463</v>
      </c>
      <c r="C282" s="814">
        <f>A!B448</f>
        <v>50.497098949771569</v>
      </c>
      <c r="D282" s="814">
        <f>A!C448</f>
        <v>49.65</v>
      </c>
      <c r="E282" s="814">
        <f>A!D448</f>
        <v>49.63</v>
      </c>
      <c r="F282" s="814"/>
      <c r="G282" s="814"/>
      <c r="H282" s="814">
        <f>A!G448</f>
        <v>49.75</v>
      </c>
      <c r="I282" s="815"/>
      <c r="J282" s="814">
        <f t="shared" si="40"/>
        <v>49.63</v>
      </c>
      <c r="K282" s="814">
        <f t="shared" si="41"/>
        <v>50.497098949771569</v>
      </c>
      <c r="L282" s="987">
        <f t="shared" si="42"/>
        <v>49.881774737442889</v>
      </c>
      <c r="M282" s="759">
        <f t="shared" si="43"/>
        <v>1.7383081382641621E-2</v>
      </c>
      <c r="N282" s="732"/>
      <c r="O282" s="787">
        <f>A!H448</f>
        <v>47.9538131904797</v>
      </c>
    </row>
    <row r="283" spans="2:15" ht="12" customHeight="1">
      <c r="B283" s="761" t="s">
        <v>464</v>
      </c>
      <c r="C283" s="814">
        <f>A!B449</f>
        <v>48.779368002283327</v>
      </c>
      <c r="D283" s="814">
        <f>A!C449</f>
        <v>49.14</v>
      </c>
      <c r="E283" s="814">
        <f>A!D449</f>
        <v>48.97</v>
      </c>
      <c r="F283" s="814">
        <f>A!E449</f>
        <v>49.398107707698259</v>
      </c>
      <c r="G283" s="814"/>
      <c r="H283" s="814">
        <f>A!G449</f>
        <v>48.76</v>
      </c>
      <c r="I283" s="815"/>
      <c r="J283" s="814">
        <f t="shared" si="40"/>
        <v>48.76</v>
      </c>
      <c r="K283" s="814">
        <f t="shared" si="41"/>
        <v>49.398107707698259</v>
      </c>
      <c r="L283" s="987">
        <f t="shared" si="42"/>
        <v>49.009495141996318</v>
      </c>
      <c r="M283" s="759">
        <f t="shared" si="43"/>
        <v>1.3020083268547386E-2</v>
      </c>
      <c r="N283" s="732"/>
      <c r="O283" s="787">
        <f>A!H449</f>
        <v>47.9538131904797</v>
      </c>
    </row>
    <row r="284" spans="2:15" ht="12" customHeight="1">
      <c r="B284" s="761" t="s">
        <v>465</v>
      </c>
      <c r="C284" s="814">
        <f>A!B450</f>
        <v>48.821944840182738</v>
      </c>
      <c r="D284" s="814">
        <f>A!C450</f>
        <v>49.17</v>
      </c>
      <c r="E284" s="814">
        <f>A!D450</f>
        <v>49.3</v>
      </c>
      <c r="F284" s="814">
        <f>A!E450</f>
        <v>49.60023137086997</v>
      </c>
      <c r="G284" s="814"/>
      <c r="H284" s="814">
        <f>A!G450</f>
        <v>49.17</v>
      </c>
      <c r="I284" s="815"/>
      <c r="J284" s="814">
        <f t="shared" si="40"/>
        <v>48.821944840182738</v>
      </c>
      <c r="K284" s="814">
        <f t="shared" si="41"/>
        <v>49.60023137086997</v>
      </c>
      <c r="L284" s="987">
        <f t="shared" si="42"/>
        <v>49.212435242210539</v>
      </c>
      <c r="M284" s="759">
        <f t="shared" si="43"/>
        <v>1.5814834743631621E-2</v>
      </c>
      <c r="N284" s="732"/>
      <c r="O284" s="787">
        <f>A!H450</f>
        <v>51.645882143733672</v>
      </c>
    </row>
    <row r="285" spans="2:15" ht="12" customHeight="1">
      <c r="B285" s="761" t="s">
        <v>466</v>
      </c>
      <c r="C285" s="814">
        <f>A!B451</f>
        <v>48.329768664383728</v>
      </c>
      <c r="D285" s="814">
        <f>A!C451</f>
        <v>48.46</v>
      </c>
      <c r="E285" s="814">
        <f>A!D451</f>
        <v>48.57</v>
      </c>
      <c r="F285" s="814">
        <f>A!E451</f>
        <v>48.828838390428388</v>
      </c>
      <c r="G285" s="814"/>
      <c r="H285" s="814">
        <f>A!G451</f>
        <v>48.23</v>
      </c>
      <c r="I285" s="815"/>
      <c r="J285" s="814">
        <f t="shared" si="40"/>
        <v>48.23</v>
      </c>
      <c r="K285" s="814">
        <f t="shared" si="41"/>
        <v>48.828838390428388</v>
      </c>
      <c r="L285" s="987">
        <f t="shared" si="42"/>
        <v>48.483721410962417</v>
      </c>
      <c r="M285" s="759">
        <f t="shared" si="43"/>
        <v>1.2351328920328922E-2</v>
      </c>
      <c r="N285" s="732"/>
      <c r="O285" s="787">
        <f>A!H451</f>
        <v>50.230511644807947</v>
      </c>
    </row>
    <row r="286" spans="2:15" ht="12" customHeight="1">
      <c r="B286" s="761" t="s">
        <v>473</v>
      </c>
      <c r="C286" s="814">
        <f>A!B452</f>
        <v>66.526122203196252</v>
      </c>
      <c r="D286" s="814"/>
      <c r="E286" s="814"/>
      <c r="F286" s="814">
        <f>A!E452</f>
        <v>59.197577148679706</v>
      </c>
      <c r="G286" s="814">
        <f>A!F452</f>
        <v>65.941894977171202</v>
      </c>
      <c r="H286" s="814">
        <f>A!G452</f>
        <v>63.73</v>
      </c>
      <c r="I286" s="815"/>
      <c r="J286" s="814">
        <f t="shared" si="40"/>
        <v>59.197577148679706</v>
      </c>
      <c r="K286" s="814">
        <f t="shared" si="41"/>
        <v>66.526122203196252</v>
      </c>
      <c r="L286" s="987">
        <f t="shared" si="42"/>
        <v>63.848898582261789</v>
      </c>
      <c r="M286" s="759">
        <f t="shared" si="43"/>
        <v>0.11477950625999568</v>
      </c>
      <c r="N286" s="732"/>
      <c r="O286" s="787">
        <f>A!H452</f>
        <v>57.756151224285503</v>
      </c>
    </row>
    <row r="287" spans="2:15" ht="12" customHeight="1">
      <c r="B287" s="761" t="s">
        <v>475</v>
      </c>
      <c r="C287" s="814">
        <f>A!B453</f>
        <v>57.047631889978156</v>
      </c>
      <c r="D287" s="814">
        <f>A!C453</f>
        <v>57.47</v>
      </c>
      <c r="E287" s="814">
        <f>A!D453</f>
        <v>57.47</v>
      </c>
      <c r="F287" s="814">
        <f>A!E453</f>
        <v>57.32189972846286</v>
      </c>
      <c r="G287" s="814">
        <f>A!F453</f>
        <v>57.072167755988787</v>
      </c>
      <c r="H287" s="814">
        <f>A!G453</f>
        <v>55.13</v>
      </c>
      <c r="I287" s="815"/>
      <c r="J287" s="814">
        <f t="shared" si="40"/>
        <v>55.13</v>
      </c>
      <c r="K287" s="814">
        <f t="shared" si="41"/>
        <v>57.47</v>
      </c>
      <c r="L287" s="987">
        <f t="shared" si="42"/>
        <v>56.918616562404964</v>
      </c>
      <c r="M287" s="759">
        <f t="shared" si="43"/>
        <v>4.1111329496816659E-2</v>
      </c>
      <c r="N287" s="732"/>
      <c r="O287" s="787">
        <f>A!H453</f>
        <v>55.660081589223303</v>
      </c>
    </row>
    <row r="288" spans="2:15" ht="12" customHeight="1">
      <c r="B288" s="761" t="s">
        <v>477</v>
      </c>
      <c r="C288" s="814">
        <f>A!B454</f>
        <v>54.700072821350801</v>
      </c>
      <c r="D288" s="814">
        <f>A!C454</f>
        <v>57.36</v>
      </c>
      <c r="E288" s="814">
        <f>A!D454</f>
        <v>57.36</v>
      </c>
      <c r="F288" s="814">
        <f>A!E454</f>
        <v>57.436072529358171</v>
      </c>
      <c r="G288" s="814">
        <f>A!F454</f>
        <v>57.061546840956055</v>
      </c>
      <c r="H288" s="814">
        <f>A!G454</f>
        <v>55.24</v>
      </c>
      <c r="I288" s="815"/>
      <c r="J288" s="814">
        <f t="shared" si="40"/>
        <v>54.700072821350801</v>
      </c>
      <c r="K288" s="814">
        <f t="shared" si="41"/>
        <v>57.436072529358171</v>
      </c>
      <c r="L288" s="987">
        <f t="shared" si="42"/>
        <v>56.52628203194417</v>
      </c>
      <c r="M288" s="759">
        <f t="shared" si="43"/>
        <v>4.8402258377106773E-2</v>
      </c>
      <c r="N288" s="732"/>
      <c r="O288" s="787">
        <f>A!H454</f>
        <v>55.77799583116164</v>
      </c>
    </row>
    <row r="289" spans="2:17" ht="12" customHeight="1">
      <c r="B289" s="761" t="s">
        <v>478</v>
      </c>
      <c r="C289" s="814">
        <f>A!B455</f>
        <v>69.874455981734982</v>
      </c>
      <c r="D289" s="814"/>
      <c r="E289" s="814"/>
      <c r="F289" s="814">
        <f>A!E455</f>
        <v>61.404915584365284</v>
      </c>
      <c r="G289" s="814">
        <f>A!F455</f>
        <v>70.226826484016939</v>
      </c>
      <c r="H289" s="814">
        <f>A!G455</f>
        <v>72.17</v>
      </c>
      <c r="I289" s="815"/>
      <c r="J289" s="814">
        <f t="shared" si="40"/>
        <v>61.404915584365284</v>
      </c>
      <c r="K289" s="814">
        <f t="shared" si="41"/>
        <v>72.17</v>
      </c>
      <c r="L289" s="987">
        <f t="shared" si="42"/>
        <v>68.419049512529313</v>
      </c>
      <c r="M289" s="759">
        <f t="shared" si="43"/>
        <v>0.15734045550666922</v>
      </c>
      <c r="N289" s="732"/>
      <c r="O289" s="787">
        <f>A!H455</f>
        <v>60.624770364746439</v>
      </c>
    </row>
    <row r="290" spans="2:17" ht="12" customHeight="1">
      <c r="B290" s="761" t="s">
        <v>479</v>
      </c>
      <c r="C290" s="814">
        <f>A!B456</f>
        <v>68.677375262557277</v>
      </c>
      <c r="D290" s="814"/>
      <c r="E290" s="814"/>
      <c r="F290" s="814">
        <f>A!E456</f>
        <v>60.752361597671459</v>
      </c>
      <c r="G290" s="814">
        <f>A!F456</f>
        <v>68.231392694061995</v>
      </c>
      <c r="H290" s="814">
        <f>A!G456</f>
        <v>68.11</v>
      </c>
      <c r="I290" s="815"/>
      <c r="J290" s="814">
        <f t="shared" si="40"/>
        <v>60.752361597671459</v>
      </c>
      <c r="K290" s="814">
        <f t="shared" si="41"/>
        <v>68.677375262557277</v>
      </c>
      <c r="L290" s="987">
        <f t="shared" si="42"/>
        <v>66.442782388572681</v>
      </c>
      <c r="M290" s="759">
        <f t="shared" si="43"/>
        <v>0.1192757644997242</v>
      </c>
      <c r="N290" s="732"/>
      <c r="O290" s="787">
        <f>A!H456</f>
        <v>59.417742675842611</v>
      </c>
    </row>
    <row r="291" spans="2:17" ht="12" customHeight="1">
      <c r="B291" s="761" t="s">
        <v>480</v>
      </c>
      <c r="C291" s="814">
        <f>A!B457</f>
        <v>61.467399063927004</v>
      </c>
      <c r="D291" s="814"/>
      <c r="E291" s="814"/>
      <c r="F291" s="814">
        <f>A!E457</f>
        <v>54.994444593840541</v>
      </c>
      <c r="G291" s="814">
        <f>A!F457</f>
        <v>60.138698630132005</v>
      </c>
      <c r="H291" s="814">
        <f>A!G457</f>
        <v>57.37</v>
      </c>
      <c r="I291" s="815"/>
      <c r="J291" s="814">
        <f t="shared" si="40"/>
        <v>54.994444593840541</v>
      </c>
      <c r="K291" s="814">
        <f t="shared" si="41"/>
        <v>61.467399063927004</v>
      </c>
      <c r="L291" s="987">
        <f t="shared" si="42"/>
        <v>58.492635571974887</v>
      </c>
      <c r="M291" s="759">
        <f t="shared" si="43"/>
        <v>0.11066272543184563</v>
      </c>
      <c r="N291" s="732"/>
      <c r="O291" s="787">
        <f>A!H457</f>
        <v>53.607354385068902</v>
      </c>
    </row>
    <row r="292" spans="2:17" ht="12" customHeight="1">
      <c r="B292" s="761" t="s">
        <v>481</v>
      </c>
      <c r="C292" s="814">
        <f>A!B458</f>
        <v>46.729939874429292</v>
      </c>
      <c r="D292" s="814"/>
      <c r="E292" s="814"/>
      <c r="F292" s="814">
        <f>A!E458</f>
        <v>48.973273387842148</v>
      </c>
      <c r="G292" s="814">
        <f>A!F458</f>
        <v>41.451598173521695</v>
      </c>
      <c r="H292" s="814">
        <f>A!G458</f>
        <v>39.6</v>
      </c>
      <c r="I292" s="815"/>
      <c r="J292" s="814">
        <f t="shared" si="40"/>
        <v>39.6</v>
      </c>
      <c r="K292" s="814">
        <f t="shared" si="41"/>
        <v>48.973273387842148</v>
      </c>
      <c r="L292" s="987">
        <f t="shared" si="42"/>
        <v>44.188702858948282</v>
      </c>
      <c r="M292" s="759">
        <f t="shared" si="43"/>
        <v>0.21211922462992244</v>
      </c>
      <c r="N292" s="732"/>
      <c r="O292" s="787">
        <f>A!H458</f>
        <v>21.474794005067292</v>
      </c>
    </row>
    <row r="293" spans="2:17" ht="12" customHeight="1">
      <c r="B293" s="761" t="s">
        <v>482</v>
      </c>
      <c r="C293" s="814">
        <f>A!B459</f>
        <v>48.520982031963811</v>
      </c>
      <c r="D293" s="814"/>
      <c r="E293" s="814"/>
      <c r="F293" s="814">
        <f>A!E459</f>
        <v>46.307188794935563</v>
      </c>
      <c r="G293" s="814">
        <f>A!F459</f>
        <v>40.050913242005713</v>
      </c>
      <c r="H293" s="814">
        <f>A!G459</f>
        <v>43.82</v>
      </c>
      <c r="I293" s="815"/>
      <c r="J293" s="814">
        <f t="shared" si="40"/>
        <v>40.050913242005713</v>
      </c>
      <c r="K293" s="814">
        <f t="shared" si="41"/>
        <v>48.520982031963811</v>
      </c>
      <c r="L293" s="987">
        <f t="shared" si="42"/>
        <v>44.67477101722627</v>
      </c>
      <c r="M293" s="759">
        <f t="shared" si="43"/>
        <v>0.18959400567922555</v>
      </c>
      <c r="N293" s="732"/>
      <c r="O293" s="787">
        <f>A!H459</f>
        <v>30.243321104109818</v>
      </c>
    </row>
    <row r="294" spans="2:17" ht="12" customHeight="1" thickBot="1">
      <c r="B294" s="762" t="s">
        <v>483</v>
      </c>
      <c r="C294" s="816">
        <f>A!B460</f>
        <v>36.624875993150724</v>
      </c>
      <c r="D294" s="816"/>
      <c r="E294" s="816"/>
      <c r="F294" s="816">
        <f>A!E460</f>
        <v>38.630598365315414</v>
      </c>
      <c r="G294" s="816">
        <f>A!F460</f>
        <v>36.874657534249643</v>
      </c>
      <c r="H294" s="816">
        <f>A!G460</f>
        <v>29.2</v>
      </c>
      <c r="I294" s="817"/>
      <c r="J294" s="816">
        <f t="shared" si="40"/>
        <v>29.2</v>
      </c>
      <c r="K294" s="816">
        <f t="shared" si="41"/>
        <v>38.630598365315414</v>
      </c>
      <c r="L294" s="988">
        <f t="shared" si="42"/>
        <v>35.332532973178942</v>
      </c>
      <c r="M294" s="766">
        <f t="shared" si="43"/>
        <v>0.26690977328102172</v>
      </c>
      <c r="N294" s="732"/>
      <c r="O294" s="818">
        <f>A!H460</f>
        <v>16.965653800509251</v>
      </c>
    </row>
    <row r="295" spans="2:17" ht="12" customHeight="1" thickTop="1">
      <c r="B295" s="774" t="s">
        <v>807</v>
      </c>
      <c r="C295" s="732"/>
      <c r="D295" s="832"/>
      <c r="E295" s="775"/>
      <c r="F295" s="832"/>
      <c r="G295" s="832"/>
      <c r="H295" s="832"/>
      <c r="I295" s="732"/>
      <c r="J295" s="832"/>
      <c r="K295" s="832"/>
      <c r="L295" s="832"/>
      <c r="M295" s="805"/>
      <c r="N295" s="732"/>
    </row>
    <row r="296" spans="2:17" ht="15" customHeight="1" thickBot="1">
      <c r="B296" s="780" t="s">
        <v>743</v>
      </c>
      <c r="P296" s="833"/>
      <c r="Q296" s="833"/>
    </row>
    <row r="297" spans="2:17" ht="12" customHeight="1" thickTop="1">
      <c r="B297" s="782"/>
      <c r="C297" s="767"/>
      <c r="D297" s="768"/>
      <c r="E297" s="767"/>
      <c r="F297" s="768"/>
      <c r="G297" s="768"/>
      <c r="H297" s="768"/>
      <c r="I297" s="738"/>
      <c r="J297" s="1093" t="s">
        <v>23</v>
      </c>
      <c r="K297" s="1094"/>
      <c r="L297" s="1094"/>
      <c r="M297" s="1095"/>
      <c r="O297" s="741"/>
      <c r="P297" s="833"/>
      <c r="Q297" s="833"/>
    </row>
    <row r="298" spans="2:17" ht="12" customHeight="1">
      <c r="B298" s="742"/>
      <c r="C298" s="783" t="s">
        <v>237</v>
      </c>
      <c r="D298" s="736" t="s">
        <v>426</v>
      </c>
      <c r="E298" s="783" t="s">
        <v>250</v>
      </c>
      <c r="F298" s="743" t="s">
        <v>357</v>
      </c>
      <c r="G298" s="744" t="s">
        <v>372</v>
      </c>
      <c r="H298" s="745" t="s">
        <v>384</v>
      </c>
      <c r="I298" s="754"/>
      <c r="J298" s="771"/>
      <c r="K298" s="784"/>
      <c r="L298" s="784"/>
      <c r="M298" s="747" t="s">
        <v>24</v>
      </c>
      <c r="O298" s="748" t="str">
        <f>YourData!$J$4</f>
        <v>Tested Prg</v>
      </c>
      <c r="P298" s="833"/>
      <c r="Q298" s="833"/>
    </row>
    <row r="299" spans="2:17" ht="12" customHeight="1">
      <c r="B299" s="749" t="s">
        <v>803</v>
      </c>
      <c r="C299" s="750" t="s">
        <v>25</v>
      </c>
      <c r="D299" s="750" t="s">
        <v>13</v>
      </c>
      <c r="E299" s="750" t="s">
        <v>13</v>
      </c>
      <c r="F299" s="751" t="s">
        <v>355</v>
      </c>
      <c r="G299" s="751" t="s">
        <v>365</v>
      </c>
      <c r="H299" s="751" t="s">
        <v>385</v>
      </c>
      <c r="I299" s="750"/>
      <c r="J299" s="772" t="s">
        <v>26</v>
      </c>
      <c r="K299" s="750" t="s">
        <v>27</v>
      </c>
      <c r="L299" s="750" t="s">
        <v>603</v>
      </c>
      <c r="M299" s="753" t="s">
        <v>604</v>
      </c>
      <c r="O299" s="755" t="str">
        <f>YourData!$J$8</f>
        <v>Org</v>
      </c>
      <c r="P299" s="833"/>
      <c r="Q299" s="833"/>
    </row>
    <row r="300" spans="2:17" ht="12" customHeight="1">
      <c r="B300" s="777" t="s">
        <v>263</v>
      </c>
      <c r="C300" s="784"/>
      <c r="D300" s="770"/>
      <c r="E300" s="784"/>
      <c r="F300" s="770"/>
      <c r="G300" s="770"/>
      <c r="H300" s="770"/>
      <c r="I300" s="740"/>
      <c r="J300" s="773"/>
      <c r="K300" s="770"/>
      <c r="L300" s="770"/>
      <c r="M300" s="759"/>
      <c r="O300" s="769"/>
      <c r="P300" s="833"/>
      <c r="Q300" s="833"/>
    </row>
    <row r="301" spans="2:17" ht="12" customHeight="1">
      <c r="B301" s="785" t="s">
        <v>485</v>
      </c>
      <c r="C301" s="770">
        <f>A!B830</f>
        <v>3892.9388508669631</v>
      </c>
      <c r="D301" s="770">
        <f>A!C830</f>
        <v>3975.4583333333335</v>
      </c>
      <c r="E301" s="770">
        <f>A!D830</f>
        <v>3975.1666666666665</v>
      </c>
      <c r="F301" s="770">
        <f>A!E830</f>
        <v>4028.8241817073631</v>
      </c>
      <c r="G301" s="770">
        <f>A!F830</f>
        <v>3901.0416666666665</v>
      </c>
      <c r="H301" s="770">
        <f>A!G830</f>
        <v>4073</v>
      </c>
      <c r="I301" s="760"/>
      <c r="J301" s="773">
        <f t="shared" ref="J301:J306" si="44">MINA(C301:I301)</f>
        <v>3892.9388508669631</v>
      </c>
      <c r="K301" s="770">
        <f t="shared" ref="K301:K306" si="45">MAXA(C301:I301)</f>
        <v>4073</v>
      </c>
      <c r="L301" s="757">
        <f t="shared" ref="L301:L306" si="46">AVERAGE(C301:I301)</f>
        <v>3974.4049498734989</v>
      </c>
      <c r="M301" s="759">
        <f t="shared" ref="M301:M306" si="47">ABS((K301-J301)/AVERAGE(C301:I301))</f>
        <v>4.5305184399684298E-2</v>
      </c>
      <c r="O301" s="803">
        <f>A!H830</f>
        <v>4019.4005179513838</v>
      </c>
      <c r="P301" s="833"/>
      <c r="Q301" s="833"/>
    </row>
    <row r="302" spans="2:17" ht="12" customHeight="1">
      <c r="B302" s="785" t="s">
        <v>486</v>
      </c>
      <c r="C302" s="770">
        <f>A!B831</f>
        <v>5044.9219465765182</v>
      </c>
      <c r="D302" s="770">
        <f>A!C831</f>
        <v>5204.333333333333</v>
      </c>
      <c r="E302" s="770">
        <f>A!D831</f>
        <v>5204.083333333333</v>
      </c>
      <c r="F302" s="770">
        <f>A!E831</f>
        <v>5228.7799778248173</v>
      </c>
      <c r="G302" s="770">
        <f>A!F831</f>
        <v>5066.5</v>
      </c>
      <c r="H302" s="770">
        <f>A!G831</f>
        <v>5230</v>
      </c>
      <c r="I302" s="760"/>
      <c r="J302" s="773">
        <f t="shared" si="44"/>
        <v>5044.9219465765182</v>
      </c>
      <c r="K302" s="770">
        <f t="shared" si="45"/>
        <v>5230</v>
      </c>
      <c r="L302" s="757">
        <f t="shared" si="46"/>
        <v>5163.103098511333</v>
      </c>
      <c r="M302" s="759">
        <f t="shared" si="47"/>
        <v>3.5846282728083621E-2</v>
      </c>
      <c r="O302" s="803">
        <f>A!H831</f>
        <v>5244.4305503927026</v>
      </c>
      <c r="P302" s="732"/>
      <c r="Q302" s="732"/>
    </row>
    <row r="303" spans="2:17" ht="12" customHeight="1">
      <c r="B303" s="785" t="s">
        <v>498</v>
      </c>
      <c r="C303" s="770">
        <f t="shared" ref="C303:H303" si="48">C302-C301</f>
        <v>1151.9830957095551</v>
      </c>
      <c r="D303" s="770">
        <f t="shared" si="48"/>
        <v>1228.8749999999995</v>
      </c>
      <c r="E303" s="770">
        <f t="shared" si="48"/>
        <v>1228.9166666666665</v>
      </c>
      <c r="F303" s="770">
        <f t="shared" si="48"/>
        <v>1199.9557961174542</v>
      </c>
      <c r="G303" s="770">
        <f t="shared" si="48"/>
        <v>1165.4583333333335</v>
      </c>
      <c r="H303" s="770">
        <f t="shared" si="48"/>
        <v>1157</v>
      </c>
      <c r="I303" s="760"/>
      <c r="J303" s="773">
        <f t="shared" si="44"/>
        <v>1151.9830957095551</v>
      </c>
      <c r="K303" s="770">
        <f t="shared" si="45"/>
        <v>1228.9166666666665</v>
      </c>
      <c r="L303" s="757">
        <f t="shared" si="46"/>
        <v>1188.6981486378347</v>
      </c>
      <c r="M303" s="759">
        <f t="shared" si="47"/>
        <v>6.4720863783015017E-2</v>
      </c>
      <c r="O303" s="803">
        <f>IF(AND(ISNUMBER(O302),ISNUMBER(O301)),O302-O301,"")</f>
        <v>1225.0300324413188</v>
      </c>
      <c r="P303" s="732"/>
      <c r="Q303" s="732"/>
    </row>
    <row r="304" spans="2:17" ht="12" customHeight="1">
      <c r="B304" s="785" t="s">
        <v>487</v>
      </c>
      <c r="C304" s="770">
        <f>A!B839</f>
        <v>3022.7731715845357</v>
      </c>
      <c r="D304" s="770">
        <f>A!C839</f>
        <v>3062</v>
      </c>
      <c r="E304" s="770">
        <f>A!D839</f>
        <v>3061.7916666666665</v>
      </c>
      <c r="F304" s="770">
        <f>A!E839</f>
        <v>3101.437208339988</v>
      </c>
      <c r="G304" s="770">
        <f>A!F839</f>
        <v>3091.5416666666665</v>
      </c>
      <c r="H304" s="770">
        <f>A!G839</f>
        <v>3144</v>
      </c>
      <c r="I304" s="760"/>
      <c r="J304" s="773">
        <f t="shared" si="44"/>
        <v>3022.7731715845357</v>
      </c>
      <c r="K304" s="770">
        <f t="shared" si="45"/>
        <v>3144</v>
      </c>
      <c r="L304" s="757">
        <f t="shared" si="46"/>
        <v>3080.5906188763097</v>
      </c>
      <c r="M304" s="759">
        <f t="shared" si="47"/>
        <v>3.9351813795915389E-2</v>
      </c>
      <c r="O304" s="803">
        <f>A!H839</f>
        <v>3215.4095280665192</v>
      </c>
      <c r="P304" s="732"/>
      <c r="Q304" s="732"/>
    </row>
    <row r="305" spans="2:17" ht="12" customHeight="1">
      <c r="B305" s="785" t="s">
        <v>488</v>
      </c>
      <c r="C305" s="770">
        <f>A!B840</f>
        <v>3894.1232823866676</v>
      </c>
      <c r="D305" s="770">
        <f>A!C840</f>
        <v>3978.2083333333335</v>
      </c>
      <c r="E305" s="770">
        <f>A!D840</f>
        <v>3978.0833333333335</v>
      </c>
      <c r="F305" s="770">
        <f>A!E840</f>
        <v>4028.6999198229551</v>
      </c>
      <c r="G305" s="770">
        <f>A!F840</f>
        <v>3934.625</v>
      </c>
      <c r="H305" s="770">
        <f>A!G840</f>
        <v>4043</v>
      </c>
      <c r="I305" s="760"/>
      <c r="J305" s="773">
        <f t="shared" si="44"/>
        <v>3894.1232823866676</v>
      </c>
      <c r="K305" s="770">
        <f t="shared" si="45"/>
        <v>4043</v>
      </c>
      <c r="L305" s="757">
        <f t="shared" si="46"/>
        <v>3976.1233114793818</v>
      </c>
      <c r="M305" s="759">
        <f t="shared" si="47"/>
        <v>3.7442681212505047E-2</v>
      </c>
      <c r="O305" s="803">
        <f>A!H840</f>
        <v>4193.0069633784778</v>
      </c>
      <c r="P305" s="732"/>
      <c r="Q305" s="732"/>
    </row>
    <row r="306" spans="2:17" ht="12" customHeight="1">
      <c r="B306" s="785" t="s">
        <v>499</v>
      </c>
      <c r="C306" s="770">
        <f t="shared" ref="C306:H306" si="49">C305-C304</f>
        <v>871.35011080213189</v>
      </c>
      <c r="D306" s="770">
        <f t="shared" si="49"/>
        <v>916.20833333333348</v>
      </c>
      <c r="E306" s="770">
        <f t="shared" si="49"/>
        <v>916.29166666666697</v>
      </c>
      <c r="F306" s="770">
        <f t="shared" si="49"/>
        <v>927.26271148296701</v>
      </c>
      <c r="G306" s="770">
        <f t="shared" si="49"/>
        <v>843.08333333333348</v>
      </c>
      <c r="H306" s="770">
        <f t="shared" si="49"/>
        <v>899</v>
      </c>
      <c r="I306" s="760"/>
      <c r="J306" s="773">
        <f t="shared" si="44"/>
        <v>843.08333333333348</v>
      </c>
      <c r="K306" s="770">
        <f t="shared" si="45"/>
        <v>927.26271148296701</v>
      </c>
      <c r="L306" s="757">
        <f t="shared" si="46"/>
        <v>895.53269260307206</v>
      </c>
      <c r="M306" s="759">
        <f t="shared" si="47"/>
        <v>9.3999223975784474E-2</v>
      </c>
      <c r="O306" s="803">
        <f>IF(AND(ISNUMBER(O305),ISNUMBER(O304)),O305-O304,"")</f>
        <v>977.59743531195863</v>
      </c>
      <c r="P306" s="732"/>
      <c r="Q306" s="732"/>
    </row>
    <row r="307" spans="2:17" ht="12" customHeight="1">
      <c r="B307" s="777" t="s">
        <v>230</v>
      </c>
      <c r="C307" s="770"/>
      <c r="D307" s="770"/>
      <c r="E307" s="770"/>
      <c r="F307" s="792"/>
      <c r="G307" s="770"/>
      <c r="H307" s="770"/>
      <c r="I307" s="760"/>
      <c r="J307" s="773"/>
      <c r="K307" s="770"/>
      <c r="L307" s="770"/>
      <c r="M307" s="759"/>
      <c r="O307" s="803"/>
      <c r="P307" s="732"/>
      <c r="Q307" s="732"/>
    </row>
    <row r="308" spans="2:17" ht="12" customHeight="1">
      <c r="B308" s="785" t="s">
        <v>485</v>
      </c>
      <c r="C308" s="770">
        <f>A!B850</f>
        <v>3014.618966660435</v>
      </c>
      <c r="D308" s="770">
        <f>A!C850</f>
        <v>3119.8333333333335</v>
      </c>
      <c r="E308" s="770">
        <f>A!D850</f>
        <v>3119.6666666666665</v>
      </c>
      <c r="F308" s="770"/>
      <c r="G308" s="770">
        <f>A!F850</f>
        <v>3020.0416666666665</v>
      </c>
      <c r="H308" s="770">
        <f>A!G850</f>
        <v>3159</v>
      </c>
      <c r="I308" s="760"/>
      <c r="J308" s="773">
        <f t="shared" ref="J308:J313" si="50">MINA(C308:I308)</f>
        <v>3014.618966660435</v>
      </c>
      <c r="K308" s="770">
        <f t="shared" ref="K308:K313" si="51">MAXA(C308:I308)</f>
        <v>3159</v>
      </c>
      <c r="L308" s="757">
        <f t="shared" ref="L308:L313" si="52">AVERAGE(C308:I308)</f>
        <v>3086.6321266654204</v>
      </c>
      <c r="M308" s="759">
        <f t="shared" ref="M308:M313" si="53">ABS((K308-J308)/AVERAGE(C308:I308))</f>
        <v>4.6776236174131978E-2</v>
      </c>
      <c r="O308" s="803">
        <f>A!H850</f>
        <v>3501.5101758647074</v>
      </c>
    </row>
    <row r="309" spans="2:17" ht="12" customHeight="1">
      <c r="B309" s="785" t="s">
        <v>486</v>
      </c>
      <c r="C309" s="770">
        <f>A!B851</f>
        <v>4083.8828856110517</v>
      </c>
      <c r="D309" s="770">
        <f>A!C851</f>
        <v>4263.541666666667</v>
      </c>
      <c r="E309" s="770">
        <f>A!D851</f>
        <v>4263.416666666667</v>
      </c>
      <c r="F309" s="770"/>
      <c r="G309" s="770">
        <f>A!F851</f>
        <v>4105.958333333333</v>
      </c>
      <c r="H309" s="770">
        <f>A!G851</f>
        <v>4239</v>
      </c>
      <c r="I309" s="760"/>
      <c r="J309" s="773">
        <f t="shared" si="50"/>
        <v>4083.8828856110517</v>
      </c>
      <c r="K309" s="770">
        <f t="shared" si="51"/>
        <v>4263.541666666667</v>
      </c>
      <c r="L309" s="757">
        <f t="shared" si="52"/>
        <v>4191.1599104555435</v>
      </c>
      <c r="M309" s="759">
        <f t="shared" si="53"/>
        <v>4.2866124150363866E-2</v>
      </c>
      <c r="O309" s="803">
        <f>A!H851</f>
        <v>4677.8292055465799</v>
      </c>
    </row>
    <row r="310" spans="2:17" ht="12" customHeight="1">
      <c r="B310" s="785" t="s">
        <v>498</v>
      </c>
      <c r="C310" s="770">
        <f>C309-C308</f>
        <v>1069.2639189506167</v>
      </c>
      <c r="D310" s="770">
        <f>D309-D308</f>
        <v>1143.7083333333335</v>
      </c>
      <c r="E310" s="770">
        <f>E309-E308</f>
        <v>1143.7500000000005</v>
      </c>
      <c r="F310" s="770"/>
      <c r="G310" s="770">
        <f>G309-G308</f>
        <v>1085.9166666666665</v>
      </c>
      <c r="H310" s="770">
        <f>H309-H308</f>
        <v>1080</v>
      </c>
      <c r="I310" s="760"/>
      <c r="J310" s="773">
        <f t="shared" si="50"/>
        <v>1069.2639189506167</v>
      </c>
      <c r="K310" s="770">
        <f t="shared" si="51"/>
        <v>1143.7500000000005</v>
      </c>
      <c r="L310" s="757">
        <f t="shared" si="52"/>
        <v>1104.5277837901235</v>
      </c>
      <c r="M310" s="759">
        <f t="shared" si="53"/>
        <v>6.7437037023902704E-2</v>
      </c>
      <c r="O310" s="803">
        <f>IF(AND(ISNUMBER(O309),ISNUMBER(O308)),O309-O308,"")</f>
        <v>1176.3190296818725</v>
      </c>
    </row>
    <row r="311" spans="2:17" ht="12" customHeight="1">
      <c r="B311" s="785" t="s">
        <v>487</v>
      </c>
      <c r="C311" s="770">
        <f>A!B859</f>
        <v>2311.4724457669786</v>
      </c>
      <c r="D311" s="770">
        <f>A!C859</f>
        <v>2390.041666666667</v>
      </c>
      <c r="E311" s="770">
        <f>A!D859</f>
        <v>2389.9166666666665</v>
      </c>
      <c r="F311" s="770"/>
      <c r="G311" s="770">
        <f>A!F859</f>
        <v>2378.4583333333335</v>
      </c>
      <c r="H311" s="770">
        <f>A!G859</f>
        <v>2411</v>
      </c>
      <c r="I311" s="760"/>
      <c r="J311" s="773">
        <f t="shared" si="50"/>
        <v>2311.4724457669786</v>
      </c>
      <c r="K311" s="770">
        <f t="shared" si="51"/>
        <v>2411</v>
      </c>
      <c r="L311" s="757">
        <f t="shared" si="52"/>
        <v>2376.1778224867294</v>
      </c>
      <c r="M311" s="759">
        <f t="shared" si="53"/>
        <v>4.1885566514068107E-2</v>
      </c>
      <c r="O311" s="803">
        <f>A!H859</f>
        <v>2783.2508417308859</v>
      </c>
    </row>
    <row r="312" spans="2:17" ht="12" customHeight="1">
      <c r="B312" s="785" t="s">
        <v>488</v>
      </c>
      <c r="C312" s="770">
        <f>A!B860</f>
        <v>3118.0954458757819</v>
      </c>
      <c r="D312" s="770">
        <f>A!C860</f>
        <v>3243</v>
      </c>
      <c r="E312" s="770">
        <f>A!D860</f>
        <v>3242.9583333333335</v>
      </c>
      <c r="F312" s="770"/>
      <c r="G312" s="770">
        <f>A!F860</f>
        <v>3165.5833333333335</v>
      </c>
      <c r="H312" s="770">
        <f>A!G860</f>
        <v>3248</v>
      </c>
      <c r="I312" s="760"/>
      <c r="J312" s="773">
        <f t="shared" si="50"/>
        <v>3118.0954458757819</v>
      </c>
      <c r="K312" s="770">
        <f t="shared" si="51"/>
        <v>3248</v>
      </c>
      <c r="L312" s="757">
        <f t="shared" si="52"/>
        <v>3203.52742250849</v>
      </c>
      <c r="M312" s="759">
        <f t="shared" si="53"/>
        <v>4.0550473584676734E-2</v>
      </c>
      <c r="O312" s="803">
        <f>A!H860</f>
        <v>3716.5231685054628</v>
      </c>
    </row>
    <row r="313" spans="2:17" ht="12" customHeight="1">
      <c r="B313" s="785" t="s">
        <v>499</v>
      </c>
      <c r="C313" s="770">
        <f>C312-C311</f>
        <v>806.62300010880335</v>
      </c>
      <c r="D313" s="770">
        <f>D312-D311</f>
        <v>852.95833333333303</v>
      </c>
      <c r="E313" s="770">
        <f>E312-E311</f>
        <v>853.04166666666697</v>
      </c>
      <c r="F313" s="770"/>
      <c r="G313" s="770">
        <f>G312-G311</f>
        <v>787.125</v>
      </c>
      <c r="H313" s="770">
        <f>H312-H311</f>
        <v>837</v>
      </c>
      <c r="I313" s="760"/>
      <c r="J313" s="773">
        <f t="shared" si="50"/>
        <v>787.125</v>
      </c>
      <c r="K313" s="770">
        <f t="shared" si="51"/>
        <v>853.04166666666697</v>
      </c>
      <c r="L313" s="757">
        <f t="shared" si="52"/>
        <v>827.34960002176069</v>
      </c>
      <c r="M313" s="759">
        <f t="shared" si="53"/>
        <v>7.9672083802220059E-2</v>
      </c>
      <c r="O313" s="803">
        <f>IF(AND(ISNUMBER(O312),ISNUMBER(O311)),O312-O311,"")</f>
        <v>933.27232677457687</v>
      </c>
    </row>
    <row r="314" spans="2:17" ht="12" customHeight="1">
      <c r="B314" s="777" t="s">
        <v>231</v>
      </c>
      <c r="C314" s="770"/>
      <c r="D314" s="770"/>
      <c r="E314" s="770"/>
      <c r="F314" s="770"/>
      <c r="G314" s="770"/>
      <c r="H314" s="770"/>
      <c r="I314" s="760"/>
      <c r="J314" s="773"/>
      <c r="K314" s="770"/>
      <c r="L314" s="770"/>
      <c r="M314" s="759"/>
      <c r="O314" s="803"/>
      <c r="P314" s="732"/>
      <c r="Q314" s="732"/>
    </row>
    <row r="315" spans="2:17" ht="12" customHeight="1">
      <c r="B315" s="785" t="s">
        <v>485</v>
      </c>
      <c r="C315" s="770">
        <f>A!B870</f>
        <v>376.076193513845</v>
      </c>
      <c r="D315" s="770">
        <f>A!C870</f>
        <v>389.125</v>
      </c>
      <c r="E315" s="770">
        <f>A!D870</f>
        <v>389.08333333333331</v>
      </c>
      <c r="F315" s="770"/>
      <c r="G315" s="770">
        <f>A!F870</f>
        <v>377.25</v>
      </c>
      <c r="H315" s="770">
        <f>A!G870</f>
        <v>391</v>
      </c>
      <c r="I315" s="760"/>
      <c r="J315" s="773">
        <f t="shared" ref="J315:J320" si="54">MINA(C315:I315)</f>
        <v>376.076193513845</v>
      </c>
      <c r="K315" s="770">
        <f t="shared" ref="K315:K320" si="55">MAXA(C315:I315)</f>
        <v>391</v>
      </c>
      <c r="L315" s="757">
        <f t="shared" ref="L315:L320" si="56">AVERAGE(C315:I315)</f>
        <v>384.50690536943569</v>
      </c>
      <c r="M315" s="759">
        <f t="shared" ref="M315:M320" si="57">ABS((K315-J315)/AVERAGE(C315:I315))</f>
        <v>3.8812843872897816E-2</v>
      </c>
      <c r="O315" s="803" t="str">
        <f>A!H870</f>
        <v/>
      </c>
      <c r="P315" s="732"/>
      <c r="Q315" s="732"/>
    </row>
    <row r="316" spans="2:17" ht="12" customHeight="1">
      <c r="B316" s="785" t="s">
        <v>486</v>
      </c>
      <c r="C316" s="770">
        <f>A!B871</f>
        <v>411.49462555151172</v>
      </c>
      <c r="D316" s="770">
        <f>A!C871</f>
        <v>426.33333333333331</v>
      </c>
      <c r="E316" s="770">
        <f>A!D871</f>
        <v>426.33333333333331</v>
      </c>
      <c r="F316" s="770"/>
      <c r="G316" s="770">
        <f>A!F871</f>
        <v>411.33333333333331</v>
      </c>
      <c r="H316" s="770">
        <f>A!G871</f>
        <v>424</v>
      </c>
      <c r="I316" s="760"/>
      <c r="J316" s="773">
        <f t="shared" si="54"/>
        <v>411.33333333333331</v>
      </c>
      <c r="K316" s="770">
        <f t="shared" si="55"/>
        <v>426.33333333333331</v>
      </c>
      <c r="L316" s="757">
        <f t="shared" si="56"/>
        <v>419.89892511030229</v>
      </c>
      <c r="M316" s="759">
        <f t="shared" si="57"/>
        <v>3.5722882586707465E-2</v>
      </c>
      <c r="O316" s="803" t="str">
        <f>A!H871</f>
        <v/>
      </c>
      <c r="P316" s="732"/>
      <c r="Q316" s="732"/>
    </row>
    <row r="317" spans="2:17" ht="12" customHeight="1">
      <c r="B317" s="785" t="s">
        <v>498</v>
      </c>
      <c r="C317" s="770">
        <f>C316-C315</f>
        <v>35.418432037666719</v>
      </c>
      <c r="D317" s="770">
        <f>D316-D315</f>
        <v>37.208333333333314</v>
      </c>
      <c r="E317" s="770">
        <f>E316-E315</f>
        <v>37.25</v>
      </c>
      <c r="F317" s="770"/>
      <c r="G317" s="770">
        <f>G316-G315</f>
        <v>34.083333333333314</v>
      </c>
      <c r="H317" s="770">
        <f>H316-H315</f>
        <v>33</v>
      </c>
      <c r="I317" s="760"/>
      <c r="J317" s="773">
        <f t="shared" si="54"/>
        <v>33</v>
      </c>
      <c r="K317" s="770">
        <f t="shared" si="55"/>
        <v>37.25</v>
      </c>
      <c r="L317" s="757">
        <f t="shared" si="56"/>
        <v>35.392019740866672</v>
      </c>
      <c r="M317" s="759">
        <f t="shared" si="57"/>
        <v>0.12008356773978017</v>
      </c>
      <c r="O317" s="803" t="str">
        <f>IF(AND(ISNUMBER(O316),ISNUMBER(O315)),O316-O315,"")</f>
        <v/>
      </c>
      <c r="P317" s="732"/>
      <c r="Q317" s="732"/>
    </row>
    <row r="318" spans="2:17" ht="12" customHeight="1">
      <c r="B318" s="785" t="s">
        <v>487</v>
      </c>
      <c r="C318" s="770">
        <f>A!B879</f>
        <v>304.56246547436837</v>
      </c>
      <c r="D318" s="770">
        <f>A!C879</f>
        <v>311.16666666666669</v>
      </c>
      <c r="E318" s="770">
        <f>A!D879</f>
        <v>311.125</v>
      </c>
      <c r="F318" s="770"/>
      <c r="G318" s="770">
        <f>A!F879</f>
        <v>305.33333333333331</v>
      </c>
      <c r="H318" s="770">
        <f>A!G879</f>
        <v>314</v>
      </c>
      <c r="I318" s="760"/>
      <c r="J318" s="773">
        <f t="shared" si="54"/>
        <v>304.56246547436837</v>
      </c>
      <c r="K318" s="770">
        <f t="shared" si="55"/>
        <v>314</v>
      </c>
      <c r="L318" s="757">
        <f t="shared" si="56"/>
        <v>309.23749309487368</v>
      </c>
      <c r="M318" s="759">
        <f t="shared" si="57"/>
        <v>3.0518726662734294E-2</v>
      </c>
      <c r="O318" s="803" t="str">
        <f>A!H879</f>
        <v/>
      </c>
      <c r="P318" s="732"/>
      <c r="Q318" s="732"/>
    </row>
    <row r="319" spans="2:17" ht="12" customHeight="1">
      <c r="B319" s="785" t="s">
        <v>488</v>
      </c>
      <c r="C319" s="770">
        <f>A!B880</f>
        <v>332.27711231819677</v>
      </c>
      <c r="D319" s="770">
        <f>A!C880</f>
        <v>339.625</v>
      </c>
      <c r="E319" s="770">
        <f>A!D880</f>
        <v>339.625</v>
      </c>
      <c r="F319" s="770"/>
      <c r="G319" s="770">
        <f>A!F880</f>
        <v>329.25</v>
      </c>
      <c r="H319" s="770">
        <f>A!G880</f>
        <v>340</v>
      </c>
      <c r="I319" s="760"/>
      <c r="J319" s="773">
        <f t="shared" si="54"/>
        <v>329.25</v>
      </c>
      <c r="K319" s="770">
        <f t="shared" si="55"/>
        <v>340</v>
      </c>
      <c r="L319" s="757">
        <f t="shared" si="56"/>
        <v>336.15542246363935</v>
      </c>
      <c r="M319" s="759">
        <f t="shared" si="57"/>
        <v>3.197925507556787E-2</v>
      </c>
      <c r="O319" s="803" t="str">
        <f>A!H880</f>
        <v/>
      </c>
      <c r="P319" s="732"/>
      <c r="Q319" s="732"/>
    </row>
    <row r="320" spans="2:17" ht="12" customHeight="1">
      <c r="B320" s="785" t="s">
        <v>499</v>
      </c>
      <c r="C320" s="770">
        <f>C319-C318</f>
        <v>27.714646843828405</v>
      </c>
      <c r="D320" s="770">
        <f>D319-D318</f>
        <v>28.458333333333314</v>
      </c>
      <c r="E320" s="770">
        <f>E319-E318</f>
        <v>28.5</v>
      </c>
      <c r="F320" s="770"/>
      <c r="G320" s="770">
        <f>G319-G318</f>
        <v>23.916666666666686</v>
      </c>
      <c r="H320" s="770">
        <f>H319-H318</f>
        <v>26</v>
      </c>
      <c r="I320" s="792"/>
      <c r="J320" s="773">
        <f t="shared" si="54"/>
        <v>23.916666666666686</v>
      </c>
      <c r="K320" s="770">
        <f t="shared" si="55"/>
        <v>28.5</v>
      </c>
      <c r="L320" s="757">
        <f t="shared" si="56"/>
        <v>26.91792936876568</v>
      </c>
      <c r="M320" s="759">
        <f t="shared" si="57"/>
        <v>0.17027065011366002</v>
      </c>
      <c r="O320" s="803" t="str">
        <f>IF(AND(ISNUMBER(O319),ISNUMBER(O318)),O319-O318,"")</f>
        <v/>
      </c>
      <c r="P320" s="732"/>
      <c r="Q320" s="732"/>
    </row>
    <row r="321" spans="2:17" ht="12" customHeight="1">
      <c r="B321" s="777" t="s">
        <v>262</v>
      </c>
      <c r="C321" s="732"/>
      <c r="D321" s="834"/>
      <c r="E321" s="834"/>
      <c r="F321" s="834"/>
      <c r="G321" s="834"/>
      <c r="H321" s="834"/>
      <c r="I321" s="754"/>
      <c r="J321" s="835"/>
      <c r="K321" s="754"/>
      <c r="L321" s="754"/>
      <c r="M321" s="747"/>
      <c r="O321" s="803"/>
      <c r="P321" s="732"/>
      <c r="Q321" s="732"/>
    </row>
    <row r="322" spans="2:17" ht="12" customHeight="1">
      <c r="B322" s="785" t="s">
        <v>485</v>
      </c>
      <c r="C322" s="770">
        <f>A!B890</f>
        <v>502.2436906926834</v>
      </c>
      <c r="D322" s="770">
        <f>A!C890</f>
        <v>466.5</v>
      </c>
      <c r="E322" s="770">
        <f>A!D890</f>
        <v>466.41666666666669</v>
      </c>
      <c r="F322" s="770">
        <f>A!E890</f>
        <v>518.92733010217285</v>
      </c>
      <c r="G322" s="770">
        <f>A!F890</f>
        <v>503.75</v>
      </c>
      <c r="H322" s="770">
        <f>A!G890</f>
        <v>522</v>
      </c>
      <c r="I322" s="760"/>
      <c r="J322" s="773">
        <f t="shared" ref="J322:J327" si="58">MINA(C322:I322)</f>
        <v>466.41666666666669</v>
      </c>
      <c r="K322" s="770">
        <f t="shared" ref="K322:K327" si="59">MAXA(C322:I322)</f>
        <v>522</v>
      </c>
      <c r="L322" s="770">
        <f t="shared" ref="L322:L327" si="60">AVERAGE(C322:I322)</f>
        <v>496.63961457692056</v>
      </c>
      <c r="M322" s="759">
        <f t="shared" ref="M322:M327" si="61">ABS((K322-J322)/AVERAGE(C322:I322))</f>
        <v>0.1119188475947169</v>
      </c>
      <c r="O322" s="803">
        <f>A!H890</f>
        <v>517.89034208667601</v>
      </c>
      <c r="P322" s="732"/>
      <c r="Q322" s="732"/>
    </row>
    <row r="323" spans="2:17" ht="12" customHeight="1">
      <c r="B323" s="785" t="s">
        <v>486</v>
      </c>
      <c r="C323" s="770">
        <f>A!B891</f>
        <v>549.54443541395437</v>
      </c>
      <c r="D323" s="770">
        <f>A!C891</f>
        <v>514.45833333333337</v>
      </c>
      <c r="E323" s="770">
        <f>A!D891</f>
        <v>514.33333333333337</v>
      </c>
      <c r="F323" s="770">
        <f>A!E891</f>
        <v>565.53965617808058</v>
      </c>
      <c r="G323" s="770">
        <f>A!F891</f>
        <v>549.20833333333337</v>
      </c>
      <c r="H323" s="770">
        <f>A!G891</f>
        <v>566</v>
      </c>
      <c r="I323" s="760"/>
      <c r="J323" s="773">
        <f t="shared" si="58"/>
        <v>514.33333333333337</v>
      </c>
      <c r="K323" s="770">
        <f t="shared" si="59"/>
        <v>566</v>
      </c>
      <c r="L323" s="770">
        <f t="shared" si="60"/>
        <v>543.18068193200577</v>
      </c>
      <c r="M323" s="759">
        <f t="shared" si="61"/>
        <v>9.5118748485120377E-2</v>
      </c>
      <c r="O323" s="803">
        <f>A!H891</f>
        <v>566.60134484612377</v>
      </c>
      <c r="P323" s="732"/>
      <c r="Q323" s="834"/>
    </row>
    <row r="324" spans="2:17" ht="12" customHeight="1">
      <c r="B324" s="785" t="s">
        <v>498</v>
      </c>
      <c r="C324" s="770">
        <f t="shared" ref="C324:H324" si="62">C323-C322</f>
        <v>47.300744721270974</v>
      </c>
      <c r="D324" s="770">
        <f t="shared" si="62"/>
        <v>47.958333333333371</v>
      </c>
      <c r="E324" s="770">
        <f t="shared" si="62"/>
        <v>47.916666666666686</v>
      </c>
      <c r="F324" s="770">
        <f t="shared" si="62"/>
        <v>46.612326075907731</v>
      </c>
      <c r="G324" s="770">
        <f t="shared" si="62"/>
        <v>45.458333333333371</v>
      </c>
      <c r="H324" s="770">
        <f t="shared" si="62"/>
        <v>44</v>
      </c>
      <c r="I324" s="760"/>
      <c r="J324" s="773">
        <f t="shared" si="58"/>
        <v>44</v>
      </c>
      <c r="K324" s="770">
        <f t="shared" si="59"/>
        <v>47.958333333333371</v>
      </c>
      <c r="L324" s="770">
        <f t="shared" si="60"/>
        <v>46.541067355085353</v>
      </c>
      <c r="M324" s="759">
        <f t="shared" si="61"/>
        <v>8.5050334216300705E-2</v>
      </c>
      <c r="O324" s="803">
        <f>IF(AND(ISNUMBER(O323),ISNUMBER(O322)),O323-O322,"")</f>
        <v>48.711002759447751</v>
      </c>
      <c r="P324" s="732"/>
      <c r="Q324" s="834"/>
    </row>
    <row r="325" spans="2:17" ht="12" customHeight="1">
      <c r="B325" s="785" t="s">
        <v>487</v>
      </c>
      <c r="C325" s="770">
        <f>A!B899</f>
        <v>406.73826034318864</v>
      </c>
      <c r="D325" s="770">
        <f>A!C899</f>
        <v>360.79166666666669</v>
      </c>
      <c r="E325" s="770">
        <f>A!D899</f>
        <v>360.75</v>
      </c>
      <c r="F325" s="770">
        <f>A!E899</f>
        <v>412.39733027175924</v>
      </c>
      <c r="G325" s="770">
        <f>A!F899</f>
        <v>407.75</v>
      </c>
      <c r="H325" s="770">
        <f>A!G899</f>
        <v>419</v>
      </c>
      <c r="I325" s="760"/>
      <c r="J325" s="773">
        <f t="shared" si="58"/>
        <v>360.75</v>
      </c>
      <c r="K325" s="770">
        <f t="shared" si="59"/>
        <v>419</v>
      </c>
      <c r="L325" s="770">
        <f t="shared" si="60"/>
        <v>394.57120954693573</v>
      </c>
      <c r="M325" s="759">
        <f t="shared" si="61"/>
        <v>0.14762861199854205</v>
      </c>
      <c r="O325" s="803">
        <f>A!H899</f>
        <v>432.15868633563349</v>
      </c>
      <c r="P325" s="732"/>
      <c r="Q325" s="834"/>
    </row>
    <row r="326" spans="2:17" ht="12" customHeight="1">
      <c r="B326" s="785" t="s">
        <v>488</v>
      </c>
      <c r="C326" s="770">
        <f>A!B900</f>
        <v>443.75072419268855</v>
      </c>
      <c r="D326" s="770">
        <f>A!C900</f>
        <v>395.58333333333331</v>
      </c>
      <c r="E326" s="770">
        <f>A!D900</f>
        <v>395.5</v>
      </c>
      <c r="F326" s="770">
        <f>A!E900</f>
        <v>450.07976931092344</v>
      </c>
      <c r="G326" s="770">
        <f>A!F900</f>
        <v>439.79166666666669</v>
      </c>
      <c r="H326" s="770">
        <f>A!G900</f>
        <v>454</v>
      </c>
      <c r="I326" s="760"/>
      <c r="J326" s="773">
        <f t="shared" si="58"/>
        <v>395.5</v>
      </c>
      <c r="K326" s="770">
        <f t="shared" si="59"/>
        <v>454</v>
      </c>
      <c r="L326" s="770">
        <f t="shared" si="60"/>
        <v>429.7842489172686</v>
      </c>
      <c r="M326" s="759">
        <f t="shared" si="61"/>
        <v>0.13611480678357984</v>
      </c>
      <c r="O326" s="803">
        <f>A!H900</f>
        <v>476.48379487301554</v>
      </c>
      <c r="P326" s="732"/>
      <c r="Q326" s="834"/>
    </row>
    <row r="327" spans="2:17" ht="12" customHeight="1">
      <c r="B327" s="785" t="s">
        <v>499</v>
      </c>
      <c r="C327" s="836">
        <f t="shared" ref="C327:H327" si="63">C326-C325</f>
        <v>37.012463849499909</v>
      </c>
      <c r="D327" s="837">
        <f t="shared" si="63"/>
        <v>34.791666666666629</v>
      </c>
      <c r="E327" s="837">
        <f t="shared" si="63"/>
        <v>34.75</v>
      </c>
      <c r="F327" s="837">
        <f t="shared" si="63"/>
        <v>37.682439039164194</v>
      </c>
      <c r="G327" s="837">
        <f t="shared" si="63"/>
        <v>32.041666666666686</v>
      </c>
      <c r="H327" s="837">
        <f t="shared" si="63"/>
        <v>35</v>
      </c>
      <c r="I327" s="838"/>
      <c r="J327" s="836">
        <f t="shared" si="58"/>
        <v>32.041666666666686</v>
      </c>
      <c r="K327" s="837">
        <f t="shared" si="59"/>
        <v>37.682439039164194</v>
      </c>
      <c r="L327" s="837">
        <f t="shared" si="60"/>
        <v>35.213039370332901</v>
      </c>
      <c r="M327" s="839">
        <f t="shared" si="61"/>
        <v>0.16018987492598771</v>
      </c>
      <c r="O327" s="876">
        <f>IF(AND(ISNUMBER(O326),ISNUMBER(O325)),O326-O325,"")</f>
        <v>44.32510853738205</v>
      </c>
      <c r="P327" s="732"/>
      <c r="Q327" s="834"/>
    </row>
    <row r="328" spans="2:17" ht="12" customHeight="1">
      <c r="B328" s="840" t="s">
        <v>239</v>
      </c>
      <c r="C328" s="784"/>
      <c r="D328" s="770"/>
      <c r="E328" s="784"/>
      <c r="F328" s="784"/>
      <c r="G328" s="784"/>
      <c r="H328" s="784"/>
      <c r="I328" s="740"/>
      <c r="J328" s="773"/>
      <c r="K328" s="770"/>
      <c r="L328" s="770"/>
      <c r="M328" s="759"/>
      <c r="O328" s="748"/>
    </row>
    <row r="329" spans="2:17" ht="12" customHeight="1">
      <c r="B329" s="785" t="s">
        <v>485</v>
      </c>
      <c r="C329" s="770">
        <f>A!B910</f>
        <v>13185.687083333332</v>
      </c>
      <c r="D329" s="770">
        <f>A!C910</f>
        <v>13732.699787500002</v>
      </c>
      <c r="E329" s="770">
        <f>A!D910</f>
        <v>13732.907400000002</v>
      </c>
      <c r="F329" s="770">
        <f>A!E910</f>
        <v>13655.265919917343</v>
      </c>
      <c r="G329" s="770">
        <f>A!F910</f>
        <v>13169.541666666666</v>
      </c>
      <c r="H329" s="770">
        <f>A!G910</f>
        <v>13673</v>
      </c>
      <c r="I329" s="760"/>
      <c r="J329" s="773">
        <f t="shared" ref="J329:J334" si="64">MINA(C329:I329)</f>
        <v>13169.541666666666</v>
      </c>
      <c r="K329" s="770">
        <f t="shared" ref="K329:K334" si="65">MAXA(C329:I329)</f>
        <v>13732.907400000002</v>
      </c>
      <c r="L329" s="770">
        <f t="shared" ref="L329:L334" si="66">AVERAGE(C329:I329)</f>
        <v>13524.850309569558</v>
      </c>
      <c r="M329" s="759">
        <f t="shared" ref="M329:M334" si="67">ABS((K329-J329)/AVERAGE(C329:I329))</f>
        <v>4.1654119671455755E-2</v>
      </c>
      <c r="O329" s="803">
        <f>A!H910</f>
        <v>13653.811898903352</v>
      </c>
    </row>
    <row r="330" spans="2:17" ht="12" customHeight="1">
      <c r="B330" s="785" t="s">
        <v>486</v>
      </c>
      <c r="C330" s="770">
        <f>A!B911</f>
        <v>13188.050416666667</v>
      </c>
      <c r="D330" s="770">
        <f>A!C911</f>
        <v>13837.531887500001</v>
      </c>
      <c r="E330" s="770">
        <f>A!D911</f>
        <v>13837.385337500002</v>
      </c>
      <c r="F330" s="770">
        <f>A!E911</f>
        <v>13733.074947534429</v>
      </c>
      <c r="G330" s="770">
        <f>A!F911</f>
        <v>13198.083333333334</v>
      </c>
      <c r="H330" s="770">
        <f>A!G911</f>
        <v>13727</v>
      </c>
      <c r="I330" s="760"/>
      <c r="J330" s="773">
        <f t="shared" si="64"/>
        <v>13188.050416666667</v>
      </c>
      <c r="K330" s="770">
        <f t="shared" si="65"/>
        <v>13837.531887500001</v>
      </c>
      <c r="L330" s="770">
        <f t="shared" si="66"/>
        <v>13586.854320422404</v>
      </c>
      <c r="M330" s="759">
        <f t="shared" si="67"/>
        <v>4.780219582225876E-2</v>
      </c>
      <c r="O330" s="803">
        <f>A!H911</f>
        <v>13734.138977907454</v>
      </c>
    </row>
    <row r="331" spans="2:17" ht="12" customHeight="1">
      <c r="B331" s="785" t="s">
        <v>498</v>
      </c>
      <c r="C331" s="770">
        <f t="shared" ref="C331:H331" si="68">C330-C329</f>
        <v>2.3633333333345945</v>
      </c>
      <c r="D331" s="770">
        <f t="shared" si="68"/>
        <v>104.83209999999963</v>
      </c>
      <c r="E331" s="770">
        <f t="shared" si="68"/>
        <v>104.47793749999983</v>
      </c>
      <c r="F331" s="770">
        <f t="shared" si="68"/>
        <v>77.809027617086031</v>
      </c>
      <c r="G331" s="770">
        <f t="shared" si="68"/>
        <v>28.541666666667879</v>
      </c>
      <c r="H331" s="770">
        <f t="shared" si="68"/>
        <v>54</v>
      </c>
      <c r="I331" s="760"/>
      <c r="J331" s="773">
        <f t="shared" si="64"/>
        <v>2.3633333333345945</v>
      </c>
      <c r="K331" s="770">
        <f t="shared" si="65"/>
        <v>104.83209999999963</v>
      </c>
      <c r="L331" s="770">
        <f t="shared" si="66"/>
        <v>62.004010852847991</v>
      </c>
      <c r="M331" s="759">
        <f t="shared" si="67"/>
        <v>1.6526151333959778</v>
      </c>
      <c r="O331" s="803">
        <f>IF(AND(ISNUMBER(O330),ISNUMBER(O329)),O330-O329,"")</f>
        <v>80.327079004102416</v>
      </c>
    </row>
    <row r="332" spans="2:17" ht="12" customHeight="1">
      <c r="B332" s="785" t="s">
        <v>487</v>
      </c>
      <c r="C332" s="770">
        <f>A!B919</f>
        <v>9353.163333333332</v>
      </c>
      <c r="D332" s="770">
        <f>A!C919</f>
        <v>9721.1500000000015</v>
      </c>
      <c r="E332" s="770">
        <f>A!D919</f>
        <v>9721.3942500000012</v>
      </c>
      <c r="F332" s="770">
        <f>A!E919</f>
        <v>9775.2401048995252</v>
      </c>
      <c r="G332" s="770">
        <f>A!F919</f>
        <v>9365.4583333333339</v>
      </c>
      <c r="H332" s="770">
        <f>A!G919</f>
        <v>9798</v>
      </c>
      <c r="I332" s="760"/>
      <c r="J332" s="773">
        <f t="shared" si="64"/>
        <v>9353.163333333332</v>
      </c>
      <c r="K332" s="770">
        <f t="shared" si="65"/>
        <v>9798</v>
      </c>
      <c r="L332" s="770">
        <f t="shared" si="66"/>
        <v>9622.4010035943666</v>
      </c>
      <c r="M332" s="759">
        <f t="shared" si="67"/>
        <v>4.6229279625792249E-2</v>
      </c>
      <c r="O332" s="803">
        <f>A!H919</f>
        <v>9795.0028106503087</v>
      </c>
    </row>
    <row r="333" spans="2:17" ht="12" customHeight="1">
      <c r="B333" s="785" t="s">
        <v>488</v>
      </c>
      <c r="C333" s="770">
        <f>A!B920</f>
        <v>9376.2962500000012</v>
      </c>
      <c r="D333" s="770">
        <f>A!C920</f>
        <v>9760.7917750000015</v>
      </c>
      <c r="E333" s="770">
        <f>A!D920</f>
        <v>9760.6940750000012</v>
      </c>
      <c r="F333" s="770">
        <f>A!E920</f>
        <v>9835.1361495596175</v>
      </c>
      <c r="G333" s="770">
        <f>A!F920</f>
        <v>9387.625</v>
      </c>
      <c r="H333" s="770">
        <f>A!G920</f>
        <v>9834</v>
      </c>
      <c r="I333" s="760"/>
      <c r="J333" s="773">
        <f t="shared" si="64"/>
        <v>9376.2962500000012</v>
      </c>
      <c r="K333" s="770">
        <f t="shared" si="65"/>
        <v>9835.1361495596175</v>
      </c>
      <c r="L333" s="770">
        <f t="shared" si="66"/>
        <v>9659.0905415932702</v>
      </c>
      <c r="M333" s="759">
        <f t="shared" si="67"/>
        <v>4.7503426702937855E-2</v>
      </c>
      <c r="O333" s="803">
        <f>A!H920</f>
        <v>9861.5361723056612</v>
      </c>
    </row>
    <row r="334" spans="2:17" ht="12" customHeight="1">
      <c r="B334" s="785" t="s">
        <v>499</v>
      </c>
      <c r="C334" s="773">
        <f t="shared" ref="C334:H334" si="69">C333-C332</f>
        <v>23.132916666669189</v>
      </c>
      <c r="D334" s="770">
        <f t="shared" si="69"/>
        <v>39.641775000000052</v>
      </c>
      <c r="E334" s="770">
        <f t="shared" si="69"/>
        <v>39.299825000000055</v>
      </c>
      <c r="F334" s="770">
        <f t="shared" si="69"/>
        <v>59.89604466009223</v>
      </c>
      <c r="G334" s="770">
        <f t="shared" si="69"/>
        <v>22.16666666666606</v>
      </c>
      <c r="H334" s="770">
        <f t="shared" si="69"/>
        <v>36</v>
      </c>
      <c r="I334" s="760"/>
      <c r="J334" s="773">
        <f t="shared" si="64"/>
        <v>22.16666666666606</v>
      </c>
      <c r="K334" s="770">
        <f t="shared" si="65"/>
        <v>59.89604466009223</v>
      </c>
      <c r="L334" s="770">
        <f t="shared" si="66"/>
        <v>36.689537998904598</v>
      </c>
      <c r="M334" s="759">
        <f t="shared" si="67"/>
        <v>1.0283415941228973</v>
      </c>
      <c r="O334" s="803">
        <f>IF(AND(ISNUMBER(O333),ISNUMBER(O332)),O333-O332,"")</f>
        <v>66.533361655352564</v>
      </c>
    </row>
    <row r="335" spans="2:17" ht="12" customHeight="1">
      <c r="B335" s="777" t="s">
        <v>233</v>
      </c>
      <c r="C335" s="784"/>
      <c r="D335" s="770"/>
      <c r="E335" s="784"/>
      <c r="F335" s="784"/>
      <c r="G335" s="784"/>
      <c r="H335" s="784"/>
      <c r="I335" s="760"/>
      <c r="J335" s="773"/>
      <c r="K335" s="770"/>
      <c r="L335" s="770"/>
      <c r="M335" s="759"/>
      <c r="O335" s="803"/>
      <c r="P335" s="732"/>
      <c r="Q335" s="834"/>
    </row>
    <row r="336" spans="2:17" ht="12" customHeight="1">
      <c r="B336" s="785" t="s">
        <v>485</v>
      </c>
      <c r="C336" s="841">
        <f>A!B930</f>
        <v>9374.7970833333329</v>
      </c>
      <c r="D336" s="841">
        <f>A!C930</f>
        <v>9924.8178625000019</v>
      </c>
      <c r="E336" s="841">
        <f>A!D930</f>
        <v>9925.0254750000022</v>
      </c>
      <c r="F336" s="841">
        <f>A!E930</f>
        <v>9883.625888884264</v>
      </c>
      <c r="G336" s="841">
        <f>A!F930</f>
        <v>9365.4583333333339</v>
      </c>
      <c r="H336" s="841">
        <f>A!G930</f>
        <v>9902</v>
      </c>
      <c r="I336" s="760"/>
      <c r="J336" s="773">
        <f t="shared" ref="J336:J341" si="70">MINA(C336:I336)</f>
        <v>9365.4583333333339</v>
      </c>
      <c r="K336" s="770">
        <f t="shared" ref="K336:K341" si="71">MAXA(C336:I336)</f>
        <v>9925.0254750000022</v>
      </c>
      <c r="L336" s="770">
        <f t="shared" ref="L336:L341" si="72">AVERAGE(C336:I336)</f>
        <v>9729.2874405084895</v>
      </c>
      <c r="M336" s="759">
        <f t="shared" ref="M336:M341" si="73">ABS((K336-J336)/AVERAGE(C336:I336))</f>
        <v>5.751368176634148E-2</v>
      </c>
      <c r="O336" s="803">
        <f>A!H930</f>
        <v>9849.8797545516554</v>
      </c>
      <c r="P336" s="732"/>
      <c r="Q336" s="834"/>
    </row>
    <row r="337" spans="2:17" ht="12" customHeight="1">
      <c r="B337" s="785" t="s">
        <v>486</v>
      </c>
      <c r="C337" s="841">
        <f>A!B931</f>
        <v>9377.6866666666665</v>
      </c>
      <c r="D337" s="841">
        <f>A!C931</f>
        <v>9981.2396125000014</v>
      </c>
      <c r="E337" s="841">
        <f>A!D931</f>
        <v>9981.0930625000019</v>
      </c>
      <c r="F337" s="841">
        <f>A!E931</f>
        <v>9952.5712747156595</v>
      </c>
      <c r="G337" s="841">
        <f>A!F931</f>
        <v>9387.625</v>
      </c>
      <c r="H337" s="841">
        <f>A!G931</f>
        <v>9946</v>
      </c>
      <c r="I337" s="760"/>
      <c r="J337" s="773">
        <f t="shared" si="70"/>
        <v>9377.6866666666665</v>
      </c>
      <c r="K337" s="770">
        <f t="shared" si="71"/>
        <v>9981.2396125000014</v>
      </c>
      <c r="L337" s="770">
        <f t="shared" si="72"/>
        <v>9771.0359360637212</v>
      </c>
      <c r="M337" s="759">
        <f t="shared" si="73"/>
        <v>6.1769596364464628E-2</v>
      </c>
      <c r="O337" s="803">
        <f>A!H931</f>
        <v>9923.888363285485</v>
      </c>
      <c r="P337" s="732"/>
      <c r="Q337" s="732"/>
    </row>
    <row r="338" spans="2:17" ht="12" customHeight="1">
      <c r="B338" s="785" t="s">
        <v>498</v>
      </c>
      <c r="C338" s="841">
        <f t="shared" ref="C338:H338" si="74">C337-C336</f>
        <v>2.8895833333335759</v>
      </c>
      <c r="D338" s="841">
        <f t="shared" si="74"/>
        <v>56.42174999999952</v>
      </c>
      <c r="E338" s="841">
        <f t="shared" si="74"/>
        <v>56.067587499999718</v>
      </c>
      <c r="F338" s="841">
        <f t="shared" si="74"/>
        <v>68.94538583139547</v>
      </c>
      <c r="G338" s="841">
        <f t="shared" si="74"/>
        <v>22.16666666666606</v>
      </c>
      <c r="H338" s="841">
        <f t="shared" si="74"/>
        <v>44</v>
      </c>
      <c r="I338" s="760"/>
      <c r="J338" s="773">
        <f t="shared" si="70"/>
        <v>2.8895833333335759</v>
      </c>
      <c r="K338" s="770">
        <f t="shared" si="71"/>
        <v>68.94538583139547</v>
      </c>
      <c r="L338" s="770">
        <f t="shared" si="72"/>
        <v>41.748495555232388</v>
      </c>
      <c r="M338" s="759">
        <f t="shared" si="73"/>
        <v>1.5822319252359991</v>
      </c>
      <c r="O338" s="842">
        <f>IF(AND(ISNUMBER(O337),ISNUMBER(O336)),O337-O336,"")</f>
        <v>74.008608733829533</v>
      </c>
      <c r="P338" s="732"/>
      <c r="Q338" s="732"/>
    </row>
    <row r="339" spans="2:17" ht="12" customHeight="1">
      <c r="B339" s="785" t="s">
        <v>487</v>
      </c>
      <c r="C339" s="841">
        <f>A!B939</f>
        <v>9353.163333333332</v>
      </c>
      <c r="D339" s="841">
        <f>A!C939</f>
        <v>9721.1500000000015</v>
      </c>
      <c r="E339" s="841">
        <f>A!D939</f>
        <v>9721.3942500000012</v>
      </c>
      <c r="F339" s="841">
        <f>A!E939</f>
        <v>9775.2401048995252</v>
      </c>
      <c r="G339" s="841">
        <f>A!F939</f>
        <v>9365.4583333333339</v>
      </c>
      <c r="H339" s="841">
        <f>A!G939</f>
        <v>9798</v>
      </c>
      <c r="I339" s="760"/>
      <c r="J339" s="773">
        <f t="shared" si="70"/>
        <v>9353.163333333332</v>
      </c>
      <c r="K339" s="770">
        <f t="shared" si="71"/>
        <v>9798</v>
      </c>
      <c r="L339" s="770">
        <f t="shared" si="72"/>
        <v>9622.4010035943666</v>
      </c>
      <c r="M339" s="759">
        <f t="shared" si="73"/>
        <v>4.6229279625792249E-2</v>
      </c>
      <c r="O339" s="803">
        <f>A!H939</f>
        <v>9795.0028106503087</v>
      </c>
      <c r="P339" s="732"/>
      <c r="Q339" s="732"/>
    </row>
    <row r="340" spans="2:17" ht="12" customHeight="1">
      <c r="B340" s="785" t="s">
        <v>488</v>
      </c>
      <c r="C340" s="841">
        <f>A!B940</f>
        <v>9376.2962500000012</v>
      </c>
      <c r="D340" s="841">
        <f>A!C940</f>
        <v>9760.7673500000019</v>
      </c>
      <c r="E340" s="841">
        <f>A!D940</f>
        <v>9760.6696500000016</v>
      </c>
      <c r="F340" s="841">
        <f>A!E940</f>
        <v>9835.1361495596175</v>
      </c>
      <c r="G340" s="841">
        <f>A!F940</f>
        <v>9387.625</v>
      </c>
      <c r="H340" s="841">
        <f>A!G940</f>
        <v>9834</v>
      </c>
      <c r="I340" s="760"/>
      <c r="J340" s="773">
        <f t="shared" si="70"/>
        <v>9376.2962500000012</v>
      </c>
      <c r="K340" s="770">
        <f t="shared" si="71"/>
        <v>9835.1361495596175</v>
      </c>
      <c r="L340" s="770">
        <f t="shared" si="72"/>
        <v>9659.0823999266049</v>
      </c>
      <c r="M340" s="759">
        <f t="shared" si="73"/>
        <v>4.7503466743704634E-2</v>
      </c>
      <c r="O340" s="803">
        <f>A!H940</f>
        <v>9861.5361723056612</v>
      </c>
      <c r="P340" s="732"/>
      <c r="Q340" s="732"/>
    </row>
    <row r="341" spans="2:17" ht="12" customHeight="1">
      <c r="B341" s="785" t="s">
        <v>499</v>
      </c>
      <c r="C341" s="843">
        <f t="shared" ref="C341:H341" si="75">C340-C339</f>
        <v>23.132916666669189</v>
      </c>
      <c r="D341" s="841">
        <f t="shared" si="75"/>
        <v>39.617350000000442</v>
      </c>
      <c r="E341" s="841">
        <f t="shared" si="75"/>
        <v>39.275400000000445</v>
      </c>
      <c r="F341" s="841">
        <f t="shared" si="75"/>
        <v>59.89604466009223</v>
      </c>
      <c r="G341" s="841">
        <f t="shared" si="75"/>
        <v>22.16666666666606</v>
      </c>
      <c r="H341" s="841">
        <f t="shared" si="75"/>
        <v>36</v>
      </c>
      <c r="I341" s="760"/>
      <c r="J341" s="773">
        <f t="shared" si="70"/>
        <v>22.16666666666606</v>
      </c>
      <c r="K341" s="770">
        <f t="shared" si="71"/>
        <v>59.89604466009223</v>
      </c>
      <c r="L341" s="770">
        <f t="shared" si="72"/>
        <v>36.681396332238059</v>
      </c>
      <c r="M341" s="759">
        <f t="shared" si="73"/>
        <v>1.0285698410086717</v>
      </c>
      <c r="O341" s="842">
        <f>IF(AND(ISNUMBER(O340),ISNUMBER(O339)),O340-O339,"")</f>
        <v>66.533361655352564</v>
      </c>
      <c r="P341" s="732"/>
      <c r="Q341" s="732"/>
    </row>
    <row r="342" spans="2:17" ht="12" customHeight="1">
      <c r="B342" s="777" t="s">
        <v>234</v>
      </c>
      <c r="C342" s="841"/>
      <c r="D342" s="841"/>
      <c r="E342" s="841"/>
      <c r="F342" s="841"/>
      <c r="G342" s="841"/>
      <c r="H342" s="841"/>
      <c r="I342" s="740"/>
      <c r="J342" s="773"/>
      <c r="K342" s="770"/>
      <c r="L342" s="770"/>
      <c r="M342" s="759"/>
      <c r="O342" s="803"/>
      <c r="P342" s="732"/>
      <c r="Q342" s="732"/>
    </row>
    <row r="343" spans="2:17" ht="12" customHeight="1">
      <c r="B343" s="785" t="s">
        <v>485</v>
      </c>
      <c r="C343" s="841">
        <f>A!B950</f>
        <v>3810.89</v>
      </c>
      <c r="D343" s="841">
        <f>A!C950</f>
        <v>3807.8819250000001</v>
      </c>
      <c r="E343" s="841">
        <f>A!D950</f>
        <v>3807.8819250000001</v>
      </c>
      <c r="F343" s="841">
        <f>A!E950</f>
        <v>3771.6400310330823</v>
      </c>
      <c r="G343" s="841">
        <f>A!F950</f>
        <v>3804.375</v>
      </c>
      <c r="H343" s="841">
        <f>A!G950</f>
        <v>3770</v>
      </c>
      <c r="I343" s="760"/>
      <c r="J343" s="843">
        <f t="shared" ref="J343:J348" si="76">MINA(C343:I343)</f>
        <v>3770</v>
      </c>
      <c r="K343" s="841">
        <f t="shared" ref="K343:K348" si="77">MAXA(C343:I343)</f>
        <v>3810.89</v>
      </c>
      <c r="L343" s="841">
        <f t="shared" ref="L343:L348" si="78">AVERAGE(C343:I343)</f>
        <v>3795.4448135055136</v>
      </c>
      <c r="M343" s="759">
        <f>ABS((K343-J343)/AVERAGE(C343:I343))</f>
        <v>1.0773440797900425E-2</v>
      </c>
      <c r="O343" s="803">
        <f>A!H950</f>
        <v>3803.932144351696</v>
      </c>
      <c r="P343" s="732"/>
      <c r="Q343" s="844"/>
    </row>
    <row r="344" spans="2:17" ht="12" customHeight="1">
      <c r="B344" s="785" t="s">
        <v>486</v>
      </c>
      <c r="C344" s="841">
        <f>A!B951</f>
        <v>3810.36375</v>
      </c>
      <c r="D344" s="841">
        <f>A!C951</f>
        <v>3856.2922750000002</v>
      </c>
      <c r="E344" s="841">
        <f>A!D951</f>
        <v>3856.2922750000002</v>
      </c>
      <c r="F344" s="841">
        <f>A!E951</f>
        <v>3780.5036728187692</v>
      </c>
      <c r="G344" s="841">
        <f>A!F951</f>
        <v>3810.4166666666665</v>
      </c>
      <c r="H344" s="841">
        <f>A!G951</f>
        <v>3780</v>
      </c>
      <c r="I344" s="760"/>
      <c r="J344" s="843">
        <f t="shared" si="76"/>
        <v>3780</v>
      </c>
      <c r="K344" s="841">
        <f t="shared" si="77"/>
        <v>3856.2922750000002</v>
      </c>
      <c r="L344" s="841">
        <f t="shared" si="78"/>
        <v>3815.6447732475731</v>
      </c>
      <c r="M344" s="759">
        <f>ABS((K344-J344)/AVERAGE(C344:I344))</f>
        <v>1.9994595811146838E-2</v>
      </c>
      <c r="O344" s="803">
        <f>A!H951</f>
        <v>3810.2506146219707</v>
      </c>
      <c r="P344" s="732"/>
      <c r="Q344" s="844"/>
    </row>
    <row r="345" spans="2:17" ht="12" customHeight="1">
      <c r="B345" s="785" t="s">
        <v>498</v>
      </c>
      <c r="C345" s="841">
        <f t="shared" ref="C345:H345" si="79">C344-C343</f>
        <v>-0.52624999999989086</v>
      </c>
      <c r="D345" s="841">
        <f t="shared" si="79"/>
        <v>48.410350000000108</v>
      </c>
      <c r="E345" s="841">
        <f t="shared" si="79"/>
        <v>48.410350000000108</v>
      </c>
      <c r="F345" s="841">
        <f t="shared" si="79"/>
        <v>8.863641785686923</v>
      </c>
      <c r="G345" s="841">
        <f t="shared" si="79"/>
        <v>6.0416666666665151</v>
      </c>
      <c r="H345" s="841">
        <f t="shared" si="79"/>
        <v>10</v>
      </c>
      <c r="I345" s="760"/>
      <c r="J345" s="843">
        <f t="shared" si="76"/>
        <v>-0.52624999999989086</v>
      </c>
      <c r="K345" s="841">
        <f t="shared" si="77"/>
        <v>48.410350000000108</v>
      </c>
      <c r="L345" s="841">
        <f t="shared" si="78"/>
        <v>20.199959742058962</v>
      </c>
      <c r="M345" s="759">
        <f>ABS((K345-J345)/AVERAGE(C345:I345))</f>
        <v>2.422608788576325</v>
      </c>
      <c r="O345" s="842">
        <f>IF(AND(ISNUMBER(O344),ISNUMBER(O343)),O344-O343,"")</f>
        <v>6.3184702702747018</v>
      </c>
      <c r="P345" s="732"/>
      <c r="Q345" s="844"/>
    </row>
    <row r="346" spans="2:17" ht="12" customHeight="1">
      <c r="B346" s="785" t="s">
        <v>487</v>
      </c>
      <c r="C346" s="841">
        <f>A!B959</f>
        <v>-5.4771024999999994E-13</v>
      </c>
      <c r="D346" s="841">
        <f>A!C959</f>
        <v>0</v>
      </c>
      <c r="E346" s="841">
        <f>A!D959</f>
        <v>0</v>
      </c>
      <c r="F346" s="841">
        <f>A!E959</f>
        <v>5.7129741266921631E-13</v>
      </c>
      <c r="G346" s="841">
        <f>A!F959</f>
        <v>0</v>
      </c>
      <c r="H346" s="841">
        <f>A!G959</f>
        <v>0</v>
      </c>
      <c r="I346" s="760"/>
      <c r="J346" s="843">
        <f t="shared" si="76"/>
        <v>-5.4771024999999994E-13</v>
      </c>
      <c r="K346" s="841">
        <f t="shared" si="77"/>
        <v>5.7129741266921631E-13</v>
      </c>
      <c r="L346" s="841">
        <f t="shared" si="78"/>
        <v>3.9311937782027295E-15</v>
      </c>
      <c r="M346" s="972" t="s">
        <v>808</v>
      </c>
      <c r="O346" s="803">
        <f>A!H959</f>
        <v>3.221127068779121E-13</v>
      </c>
      <c r="P346" s="732"/>
      <c r="Q346" s="844"/>
    </row>
    <row r="347" spans="2:17" ht="12" customHeight="1">
      <c r="B347" s="785" t="s">
        <v>488</v>
      </c>
      <c r="C347" s="841">
        <f>A!B960</f>
        <v>7.2904616666666638E-13</v>
      </c>
      <c r="D347" s="841">
        <f>A!C960</f>
        <v>2.4425000000000002E-2</v>
      </c>
      <c r="E347" s="841">
        <f>A!D960</f>
        <v>2.4425000000000002E-2</v>
      </c>
      <c r="F347" s="841">
        <f>A!E960</f>
        <v>6.6831018085832858E-13</v>
      </c>
      <c r="G347" s="841">
        <f>A!F960</f>
        <v>0</v>
      </c>
      <c r="H347" s="841">
        <f>A!G960</f>
        <v>0</v>
      </c>
      <c r="I347" s="760"/>
      <c r="J347" s="843">
        <f t="shared" si="76"/>
        <v>0</v>
      </c>
      <c r="K347" s="841">
        <f t="shared" si="77"/>
        <v>2.4425000000000002E-2</v>
      </c>
      <c r="L347" s="841">
        <f t="shared" si="78"/>
        <v>8.1416666668995604E-3</v>
      </c>
      <c r="M347" s="972" t="s">
        <v>808</v>
      </c>
      <c r="O347" s="803">
        <f>A!H960</f>
        <v>6.7264712318622821E-13</v>
      </c>
      <c r="P347" s="732"/>
      <c r="Q347" s="844"/>
    </row>
    <row r="348" spans="2:17" ht="12" customHeight="1" thickBot="1">
      <c r="B348" s="793" t="s">
        <v>499</v>
      </c>
      <c r="C348" s="843">
        <f t="shared" ref="C348:H348" si="80">C347-C346</f>
        <v>1.2767564166666663E-12</v>
      </c>
      <c r="D348" s="845">
        <f t="shared" si="80"/>
        <v>2.4425000000000002E-2</v>
      </c>
      <c r="E348" s="845">
        <f t="shared" si="80"/>
        <v>2.4425000000000002E-2</v>
      </c>
      <c r="F348" s="845">
        <f t="shared" si="80"/>
        <v>9.7012768189112263E-14</v>
      </c>
      <c r="G348" s="841">
        <f t="shared" si="80"/>
        <v>0</v>
      </c>
      <c r="H348" s="841">
        <f t="shared" si="80"/>
        <v>0</v>
      </c>
      <c r="I348" s="760"/>
      <c r="J348" s="843">
        <f t="shared" si="76"/>
        <v>0</v>
      </c>
      <c r="K348" s="841">
        <f t="shared" si="77"/>
        <v>2.4425000000000002E-2</v>
      </c>
      <c r="L348" s="841">
        <f t="shared" si="78"/>
        <v>8.1416666668956295E-3</v>
      </c>
      <c r="M348" s="972" t="s">
        <v>808</v>
      </c>
      <c r="O348" s="846">
        <f>IF(AND(ISNUMBER(O347),ISNUMBER(O346)),O347-O346,"")</f>
        <v>3.5053441630831611E-13</v>
      </c>
      <c r="P348" s="732"/>
      <c r="Q348" s="844"/>
    </row>
    <row r="349" spans="2:17" ht="12" customHeight="1" thickTop="1">
      <c r="B349" s="774" t="s">
        <v>807</v>
      </c>
      <c r="C349" s="847"/>
      <c r="D349" s="841"/>
      <c r="E349" s="775"/>
      <c r="F349" s="841"/>
      <c r="G349" s="847"/>
      <c r="H349" s="848"/>
      <c r="I349" s="849"/>
      <c r="J349" s="847"/>
      <c r="K349" s="847"/>
      <c r="L349" s="847"/>
      <c r="M349" s="821"/>
      <c r="O349" s="822"/>
      <c r="P349" s="732"/>
      <c r="Q349" s="844"/>
    </row>
    <row r="350" spans="2:17" ht="15.75" customHeight="1" thickBot="1">
      <c r="B350" s="780" t="s">
        <v>2219</v>
      </c>
      <c r="C350" s="845"/>
      <c r="D350" s="845"/>
      <c r="E350" s="845"/>
      <c r="F350" s="845"/>
      <c r="G350" s="845"/>
      <c r="H350" s="850"/>
      <c r="I350" s="795"/>
      <c r="J350" s="845"/>
      <c r="K350" s="845"/>
      <c r="L350" s="845"/>
      <c r="M350" s="824"/>
      <c r="O350" s="822"/>
      <c r="P350" s="732"/>
      <c r="Q350" s="844"/>
    </row>
    <row r="351" spans="2:17" ht="12" customHeight="1" thickTop="1">
      <c r="B351" s="782"/>
      <c r="C351" s="767"/>
      <c r="D351" s="768"/>
      <c r="E351" s="767"/>
      <c r="F351" s="768"/>
      <c r="G351" s="768"/>
      <c r="H351" s="768"/>
      <c r="I351" s="738"/>
      <c r="J351" s="1093" t="s">
        <v>23</v>
      </c>
      <c r="K351" s="1094"/>
      <c r="L351" s="1094"/>
      <c r="M351" s="1095"/>
      <c r="O351" s="825"/>
      <c r="P351" s="732"/>
      <c r="Q351" s="844"/>
    </row>
    <row r="352" spans="2:17" ht="12" customHeight="1">
      <c r="B352" s="742"/>
      <c r="C352" s="783" t="s">
        <v>237</v>
      </c>
      <c r="D352" s="736" t="s">
        <v>426</v>
      </c>
      <c r="E352" s="783" t="s">
        <v>250</v>
      </c>
      <c r="F352" s="743" t="s">
        <v>357</v>
      </c>
      <c r="G352" s="744" t="s">
        <v>372</v>
      </c>
      <c r="H352" s="745" t="s">
        <v>384</v>
      </c>
      <c r="I352" s="754"/>
      <c r="J352" s="771"/>
      <c r="K352" s="784"/>
      <c r="L352" s="784"/>
      <c r="M352" s="747" t="s">
        <v>24</v>
      </c>
      <c r="O352" s="748" t="str">
        <f>YourData!$J$4</f>
        <v>Tested Prg</v>
      </c>
      <c r="P352" s="732"/>
      <c r="Q352" s="844"/>
    </row>
    <row r="353" spans="2:17" ht="12" customHeight="1">
      <c r="B353" s="749" t="s">
        <v>803</v>
      </c>
      <c r="C353" s="750" t="s">
        <v>25</v>
      </c>
      <c r="D353" s="750" t="s">
        <v>13</v>
      </c>
      <c r="E353" s="750" t="s">
        <v>13</v>
      </c>
      <c r="F353" s="751" t="s">
        <v>355</v>
      </c>
      <c r="G353" s="751" t="s">
        <v>365</v>
      </c>
      <c r="H353" s="751" t="s">
        <v>385</v>
      </c>
      <c r="I353" s="750"/>
      <c r="J353" s="772" t="s">
        <v>26</v>
      </c>
      <c r="K353" s="750" t="s">
        <v>27</v>
      </c>
      <c r="L353" s="750" t="s">
        <v>603</v>
      </c>
      <c r="M353" s="753" t="s">
        <v>604</v>
      </c>
      <c r="O353" s="755" t="str">
        <f>YourData!$J$8</f>
        <v>Org</v>
      </c>
      <c r="P353" s="732"/>
      <c r="Q353" s="844"/>
    </row>
    <row r="354" spans="2:17" ht="12" customHeight="1">
      <c r="B354" s="777" t="s">
        <v>235</v>
      </c>
      <c r="I354" s="760"/>
      <c r="J354" s="773"/>
      <c r="K354" s="770"/>
      <c r="L354" s="770"/>
      <c r="M354" s="759"/>
      <c r="O354" s="748"/>
      <c r="P354" s="732"/>
      <c r="Q354" s="844"/>
    </row>
    <row r="355" spans="2:17" ht="12" customHeight="1">
      <c r="B355" s="785" t="s">
        <v>485</v>
      </c>
      <c r="C355" s="851">
        <f>A!B970</f>
        <v>1.0675479166666666E-2</v>
      </c>
      <c r="D355" s="851">
        <f>A!C970</f>
        <v>1.0999999999999999E-2</v>
      </c>
      <c r="E355" s="851">
        <f>A!D970</f>
        <v>1.0999999999999999E-2</v>
      </c>
      <c r="F355" s="851">
        <f>A!E970</f>
        <v>1.0984301649756585E-2</v>
      </c>
      <c r="G355" s="851">
        <f>A!F970</f>
        <v>1.0937624999999999E-2</v>
      </c>
      <c r="H355" s="851">
        <f>A!G970</f>
        <v>1.6E-2</v>
      </c>
      <c r="I355" s="760"/>
      <c r="J355" s="993">
        <f t="shared" ref="J355:J360" si="81">MINA(C355:I355)</f>
        <v>1.0675479166666666E-2</v>
      </c>
      <c r="K355" s="851">
        <f t="shared" ref="K355:K360" si="82">MAXA(C355:I355)</f>
        <v>1.6E-2</v>
      </c>
      <c r="L355" s="851">
        <f t="shared" ref="L355:L360" si="83">AVERAGE(C355:I355)</f>
        <v>1.1766234302737206E-2</v>
      </c>
      <c r="M355" s="759">
        <f t="shared" ref="M355:M360" si="84">ABS((K355-J355)/AVERAGE(C355:I355))</f>
        <v>0.45252548065396581</v>
      </c>
      <c r="O355" s="828">
        <f>A!H970</f>
        <v>1.0645775663806589E-2</v>
      </c>
      <c r="P355" s="732"/>
      <c r="Q355" s="844"/>
    </row>
    <row r="356" spans="2:17" ht="12" customHeight="1">
      <c r="B356" s="785" t="s">
        <v>486</v>
      </c>
      <c r="C356" s="851">
        <f>A!B971</f>
        <v>1.1168362500000001E-2</v>
      </c>
      <c r="D356" s="851">
        <f>A!C971</f>
        <v>1.15E-2</v>
      </c>
      <c r="E356" s="851">
        <f>A!D971</f>
        <v>1.15E-2</v>
      </c>
      <c r="F356" s="851">
        <f>A!E971</f>
        <v>1.1459433329871279E-2</v>
      </c>
      <c r="G356" s="851">
        <f>A!F971</f>
        <v>1.1478791666666668E-2</v>
      </c>
      <c r="H356" s="851">
        <f>A!G971</f>
        <v>1.0999999999999999E-2</v>
      </c>
      <c r="I356" s="760"/>
      <c r="J356" s="993">
        <f t="shared" si="81"/>
        <v>1.0999999999999999E-2</v>
      </c>
      <c r="K356" s="851">
        <f t="shared" si="82"/>
        <v>1.15E-2</v>
      </c>
      <c r="L356" s="851">
        <f t="shared" si="83"/>
        <v>1.1351097916089658E-2</v>
      </c>
      <c r="M356" s="759">
        <f t="shared" si="84"/>
        <v>4.404860249608749E-2</v>
      </c>
      <c r="O356" s="828">
        <f>A!H971</f>
        <v>1.1143658184264675E-2</v>
      </c>
      <c r="P356" s="732"/>
      <c r="Q356" s="844"/>
    </row>
    <row r="357" spans="2:17" ht="12" customHeight="1">
      <c r="B357" s="785" t="s">
        <v>498</v>
      </c>
      <c r="C357" s="851">
        <f t="shared" ref="C357:H357" si="85">C356-C355</f>
        <v>4.9288333333333441E-4</v>
      </c>
      <c r="D357" s="851">
        <f t="shared" si="85"/>
        <v>5.0000000000000044E-4</v>
      </c>
      <c r="E357" s="851">
        <f t="shared" si="85"/>
        <v>5.0000000000000044E-4</v>
      </c>
      <c r="F357" s="851">
        <f t="shared" si="85"/>
        <v>4.7513168011469389E-4</v>
      </c>
      <c r="G357" s="851">
        <f t="shared" si="85"/>
        <v>5.4116666666666896E-4</v>
      </c>
      <c r="H357" s="851">
        <f t="shared" si="85"/>
        <v>-5.000000000000001E-3</v>
      </c>
      <c r="I357" s="760"/>
      <c r="J357" s="993">
        <f t="shared" si="81"/>
        <v>-5.000000000000001E-3</v>
      </c>
      <c r="K357" s="851">
        <f t="shared" si="82"/>
        <v>5.4116666666666896E-4</v>
      </c>
      <c r="L357" s="851">
        <f t="shared" si="83"/>
        <v>-4.1513638664755049E-4</v>
      </c>
      <c r="M357" s="759">
        <f t="shared" si="84"/>
        <v>13.347822173369504</v>
      </c>
      <c r="O357" s="853">
        <f>IF(AND(ISNUMBER(O356),ISNUMBER(O355)),O356-O355,"")</f>
        <v>4.9788252045808619E-4</v>
      </c>
      <c r="P357" s="732"/>
      <c r="Q357" s="844"/>
    </row>
    <row r="358" spans="2:17" ht="12" customHeight="1">
      <c r="B358" s="785" t="s">
        <v>487</v>
      </c>
      <c r="C358" s="851">
        <f>A!B979</f>
        <v>6.2079700000000036E-3</v>
      </c>
      <c r="D358" s="851">
        <f>A!C979</f>
        <v>7.1000000000000004E-3</v>
      </c>
      <c r="E358" s="851">
        <f>A!D979</f>
        <v>7.1000000000000004E-3</v>
      </c>
      <c r="F358" s="851">
        <f>A!E979</f>
        <v>6.7531335321618334E-3</v>
      </c>
      <c r="G358" s="851">
        <f>A!F979</f>
        <v>5.4850000000000012E-3</v>
      </c>
      <c r="H358" s="851">
        <f>A!G979</f>
        <v>6.7400000000000003E-3</v>
      </c>
      <c r="I358" s="760"/>
      <c r="J358" s="993">
        <f t="shared" si="81"/>
        <v>5.4850000000000012E-3</v>
      </c>
      <c r="K358" s="851">
        <f t="shared" si="82"/>
        <v>7.1000000000000004E-3</v>
      </c>
      <c r="L358" s="851">
        <f t="shared" si="83"/>
        <v>6.5643505886936399E-3</v>
      </c>
      <c r="M358" s="759">
        <f t="shared" si="84"/>
        <v>0.24602586016378469</v>
      </c>
      <c r="O358" s="828">
        <f>A!H979</f>
        <v>2.8697004143859732E-3</v>
      </c>
      <c r="P358" s="732"/>
      <c r="Q358" s="844"/>
    </row>
    <row r="359" spans="2:17" ht="12" customHeight="1">
      <c r="B359" s="785" t="s">
        <v>488</v>
      </c>
      <c r="C359" s="851">
        <f>A!B980</f>
        <v>6.2079700000000036E-3</v>
      </c>
      <c r="D359" s="851">
        <f>A!C980</f>
        <v>7.7999999999999996E-3</v>
      </c>
      <c r="E359" s="851">
        <f>A!D980</f>
        <v>7.7999999999999996E-3</v>
      </c>
      <c r="F359" s="851">
        <f>A!E980</f>
        <v>6.7531335321627676E-3</v>
      </c>
      <c r="G359" s="851">
        <f>A!F980</f>
        <v>5.4779999999999994E-3</v>
      </c>
      <c r="H359" s="851">
        <f>A!G980</f>
        <v>6.7400000000000003E-3</v>
      </c>
      <c r="I359" s="760"/>
      <c r="J359" s="993">
        <f t="shared" si="81"/>
        <v>5.4779999999999994E-3</v>
      </c>
      <c r="K359" s="851">
        <f t="shared" si="82"/>
        <v>7.7999999999999996E-3</v>
      </c>
      <c r="L359" s="851">
        <f t="shared" si="83"/>
        <v>6.7965172553604613E-3</v>
      </c>
      <c r="M359" s="759">
        <f t="shared" si="84"/>
        <v>0.34164556827522546</v>
      </c>
      <c r="O359" s="828">
        <f>A!H980</f>
        <v>2.8697004143864321E-3</v>
      </c>
      <c r="P359" s="732"/>
      <c r="Q359" s="844"/>
    </row>
    <row r="360" spans="2:17" ht="12" customHeight="1">
      <c r="B360" s="854" t="s">
        <v>499</v>
      </c>
      <c r="C360" s="855">
        <f t="shared" ref="C360:H360" si="86">C359-C358</f>
        <v>0</v>
      </c>
      <c r="D360" s="856">
        <f t="shared" si="86"/>
        <v>6.9999999999999923E-4</v>
      </c>
      <c r="E360" s="856">
        <f t="shared" si="86"/>
        <v>6.9999999999999923E-4</v>
      </c>
      <c r="F360" s="856">
        <f t="shared" si="86"/>
        <v>9.3414859181351062E-16</v>
      </c>
      <c r="G360" s="856">
        <f t="shared" si="86"/>
        <v>-7.0000000000017965E-6</v>
      </c>
      <c r="H360" s="856">
        <f t="shared" si="86"/>
        <v>0</v>
      </c>
      <c r="I360" s="857"/>
      <c r="J360" s="855">
        <f t="shared" si="81"/>
        <v>-7.0000000000017965E-6</v>
      </c>
      <c r="K360" s="856">
        <f t="shared" si="82"/>
        <v>6.9999999999999923E-4</v>
      </c>
      <c r="L360" s="856">
        <f t="shared" si="83"/>
        <v>2.321666666668218E-4</v>
      </c>
      <c r="M360" s="839">
        <f t="shared" si="84"/>
        <v>3.045226130651236</v>
      </c>
      <c r="O360" s="860">
        <f>IF(AND(ISNUMBER(O359),ISNUMBER(O358)),O359-O358,"")</f>
        <v>4.5883435939586548E-16</v>
      </c>
      <c r="P360" s="732"/>
      <c r="Q360" s="844"/>
    </row>
    <row r="361" spans="2:17" ht="12" customHeight="1">
      <c r="B361" s="777" t="s">
        <v>84</v>
      </c>
      <c r="J361" s="861"/>
      <c r="M361" s="862"/>
      <c r="O361" s="748"/>
      <c r="P361" s="732"/>
      <c r="Q361" s="844"/>
    </row>
    <row r="362" spans="2:17" ht="12" customHeight="1">
      <c r="B362" s="785" t="s">
        <v>485</v>
      </c>
      <c r="C362" s="819">
        <f>A!B990</f>
        <v>3.8447963185478624</v>
      </c>
      <c r="D362" s="819">
        <f>A!C990</f>
        <v>3.9136115288250317</v>
      </c>
      <c r="E362" s="819">
        <f>A!D990</f>
        <v>3.9139030708941935</v>
      </c>
      <c r="F362" s="819">
        <f>A!E990</f>
        <v>3.8497467035744664</v>
      </c>
      <c r="G362" s="819">
        <f>A!F990</f>
        <v>3.8371600399082859</v>
      </c>
      <c r="H362" s="819">
        <f>A!G990</f>
        <v>3.85</v>
      </c>
      <c r="I362" s="863"/>
      <c r="J362" s="852">
        <f t="shared" ref="J362:J367" si="87">MINA(C362:I362)</f>
        <v>3.8371600399082859</v>
      </c>
      <c r="K362" s="819">
        <f t="shared" ref="K362:K367" si="88">MAXA(C362:I362)</f>
        <v>3.9139030708941935</v>
      </c>
      <c r="L362" s="819">
        <f t="shared" ref="L362:L367" si="89">AVERAGE(C362:I362)</f>
        <v>3.8682029436249734</v>
      </c>
      <c r="M362" s="759">
        <f t="shared" ref="M362:M367" si="90">ABS((K362-J362)/AVERAGE(C362:I362))</f>
        <v>1.9839453127035299E-2</v>
      </c>
      <c r="O362" s="809">
        <f>A!H990</f>
        <v>3.8994066026186842</v>
      </c>
    </row>
    <row r="363" spans="2:17" ht="12" customHeight="1">
      <c r="B363" s="785" t="s">
        <v>486</v>
      </c>
      <c r="C363" s="819">
        <f>A!B991</f>
        <v>2.9312957592168609</v>
      </c>
      <c r="D363" s="819">
        <f>A!C991</f>
        <v>2.9505118766491645</v>
      </c>
      <c r="E363" s="819">
        <f>A!D991</f>
        <v>2.9505592702169627</v>
      </c>
      <c r="F363" s="819">
        <f>A!E991</f>
        <v>2.9431302351671818</v>
      </c>
      <c r="G363" s="819">
        <f>A!F991</f>
        <v>2.9212653715068941</v>
      </c>
      <c r="H363" s="819">
        <f>A!G991</f>
        <v>2.94</v>
      </c>
      <c r="I363" s="863"/>
      <c r="J363" s="852">
        <f t="shared" si="87"/>
        <v>2.9212653715068941</v>
      </c>
      <c r="K363" s="819">
        <f t="shared" si="88"/>
        <v>2.9505592702169627</v>
      </c>
      <c r="L363" s="819">
        <f t="shared" si="89"/>
        <v>2.9394604187928444</v>
      </c>
      <c r="M363" s="759">
        <f t="shared" si="90"/>
        <v>9.9657401483564789E-3</v>
      </c>
      <c r="O363" s="809">
        <f>A!H991</f>
        <v>2.9173697710102586</v>
      </c>
    </row>
    <row r="364" spans="2:17" ht="12" customHeight="1">
      <c r="B364" s="785" t="s">
        <v>498</v>
      </c>
      <c r="C364" s="819">
        <f t="shared" ref="C364:H364" si="91">C363-C362</f>
        <v>-0.91350055933100149</v>
      </c>
      <c r="D364" s="819">
        <f t="shared" si="91"/>
        <v>-0.96309965217586724</v>
      </c>
      <c r="E364" s="819">
        <f t="shared" si="91"/>
        <v>-0.9633438006772308</v>
      </c>
      <c r="F364" s="819">
        <f t="shared" si="91"/>
        <v>-0.9066164684072846</v>
      </c>
      <c r="G364" s="819">
        <f t="shared" si="91"/>
        <v>-0.91589466840139178</v>
      </c>
      <c r="H364" s="819">
        <f t="shared" si="91"/>
        <v>-0.91000000000000014</v>
      </c>
      <c r="I364" s="863"/>
      <c r="J364" s="852">
        <f t="shared" si="87"/>
        <v>-0.9633438006772308</v>
      </c>
      <c r="K364" s="819">
        <f t="shared" si="88"/>
        <v>-0.9066164684072846</v>
      </c>
      <c r="L364" s="819">
        <f t="shared" si="89"/>
        <v>-0.92874252483212938</v>
      </c>
      <c r="M364" s="759">
        <f t="shared" si="90"/>
        <v>6.1079718816794443E-2</v>
      </c>
      <c r="O364" s="864">
        <f>IF(AND(ISNUMBER(O363),ISNUMBER(O362)),O363-O362,"")</f>
        <v>-0.98203683160842559</v>
      </c>
    </row>
    <row r="365" spans="2:17" ht="12" customHeight="1">
      <c r="B365" s="785" t="s">
        <v>487</v>
      </c>
      <c r="C365" s="819">
        <f>A!B999</f>
        <v>3.543099854148672</v>
      </c>
      <c r="D365" s="819">
        <f>A!C999</f>
        <v>3.5988153449844984</v>
      </c>
      <c r="E365" s="819">
        <f>A!D999</f>
        <v>3.5991278364828387</v>
      </c>
      <c r="F365" s="819">
        <f>A!E999</f>
        <v>3.4413997539907051</v>
      </c>
      <c r="G365" s="819">
        <f>A!F999</f>
        <v>3.4604350566376669</v>
      </c>
      <c r="H365" s="819">
        <f>A!G999</f>
        <v>3.59</v>
      </c>
      <c r="I365" s="863"/>
      <c r="J365" s="852">
        <f t="shared" si="87"/>
        <v>3.4413997539907051</v>
      </c>
      <c r="K365" s="819">
        <f t="shared" si="88"/>
        <v>3.5991278364828387</v>
      </c>
      <c r="L365" s="819">
        <f t="shared" si="89"/>
        <v>3.5388129743740637</v>
      </c>
      <c r="M365" s="759">
        <f t="shared" si="90"/>
        <v>4.4570900930426309E-2</v>
      </c>
      <c r="O365" s="809">
        <f>A!H999</f>
        <v>3.5192669894456445</v>
      </c>
    </row>
    <row r="366" spans="2:17" ht="12" customHeight="1">
      <c r="B366" s="785" t="s">
        <v>488</v>
      </c>
      <c r="C366" s="819">
        <f>A!B1000</f>
        <v>2.7196901396309143</v>
      </c>
      <c r="D366" s="819">
        <f>A!C1000</f>
        <v>2.7244804507867837</v>
      </c>
      <c r="E366" s="819">
        <f>A!D1000</f>
        <v>2.7244848665999863</v>
      </c>
      <c r="F366" s="819">
        <f>A!E1000</f>
        <v>2.7795311738883801</v>
      </c>
      <c r="G366" s="819">
        <f>A!F1000</f>
        <v>2.6900388272911857</v>
      </c>
      <c r="H366" s="819">
        <f>A!G1000</f>
        <v>2.74</v>
      </c>
      <c r="I366" s="863"/>
      <c r="J366" s="852">
        <f t="shared" si="87"/>
        <v>2.6900388272911857</v>
      </c>
      <c r="K366" s="819">
        <f t="shared" si="88"/>
        <v>2.7795311738883801</v>
      </c>
      <c r="L366" s="819">
        <f t="shared" si="89"/>
        <v>2.7297042430328751</v>
      </c>
      <c r="M366" s="759">
        <f t="shared" si="90"/>
        <v>3.2784631091668272E-2</v>
      </c>
      <c r="O366" s="809">
        <f>A!H1000</f>
        <v>2.6396466714203188</v>
      </c>
      <c r="P366" s="732"/>
      <c r="Q366" s="732"/>
    </row>
    <row r="367" spans="2:17" ht="12" customHeight="1">
      <c r="B367" s="854" t="s">
        <v>499</v>
      </c>
      <c r="C367" s="858">
        <f t="shared" ref="C367:H367" si="92">C366-C365</f>
        <v>-0.82340971451775768</v>
      </c>
      <c r="D367" s="859">
        <f t="shared" si="92"/>
        <v>-0.87433489419771471</v>
      </c>
      <c r="E367" s="859">
        <f t="shared" si="92"/>
        <v>-0.87464296988285239</v>
      </c>
      <c r="F367" s="859">
        <f t="shared" si="92"/>
        <v>-0.66186858010232497</v>
      </c>
      <c r="G367" s="859">
        <f t="shared" si="92"/>
        <v>-0.77039622934648122</v>
      </c>
      <c r="H367" s="859">
        <f t="shared" si="92"/>
        <v>-0.84999999999999964</v>
      </c>
      <c r="I367" s="865"/>
      <c r="J367" s="858">
        <f t="shared" si="87"/>
        <v>-0.87464296988285239</v>
      </c>
      <c r="K367" s="859">
        <f t="shared" si="88"/>
        <v>-0.66186858010232497</v>
      </c>
      <c r="L367" s="859">
        <f t="shared" si="89"/>
        <v>-0.80910873134118833</v>
      </c>
      <c r="M367" s="839">
        <f t="shared" si="90"/>
        <v>0.26297379021955436</v>
      </c>
      <c r="O367" s="866">
        <f>IF(AND(ISNUMBER(O366),ISNUMBER(O365)),O366-O365,"")</f>
        <v>-0.8796203180253257</v>
      </c>
      <c r="P367" s="732"/>
      <c r="Q367" s="732"/>
    </row>
    <row r="368" spans="2:17" ht="12" customHeight="1">
      <c r="B368" s="867" t="s">
        <v>227</v>
      </c>
      <c r="C368" s="868"/>
      <c r="I368" s="760"/>
      <c r="J368" s="843"/>
      <c r="K368" s="841"/>
      <c r="L368" s="841"/>
      <c r="M368" s="759"/>
      <c r="O368" s="748"/>
      <c r="P368" s="732"/>
      <c r="Q368" s="832"/>
    </row>
    <row r="369" spans="2:17" ht="12" customHeight="1">
      <c r="B369" s="785" t="s">
        <v>485</v>
      </c>
      <c r="C369" s="786">
        <f>A!B1010</f>
        <v>16.791666666666664</v>
      </c>
      <c r="D369" s="786">
        <f>A!C1010</f>
        <v>16.833333333333332</v>
      </c>
      <c r="E369" s="786">
        <f>A!D1010</f>
        <v>16.833333333333332</v>
      </c>
      <c r="F369" s="786">
        <f>A!E1010</f>
        <v>16.814583333333328</v>
      </c>
      <c r="G369" s="786">
        <f>A!F1010</f>
        <v>16.883333333333329</v>
      </c>
      <c r="H369" s="786">
        <f>A!G1010</f>
        <v>16.96</v>
      </c>
      <c r="I369" s="869"/>
      <c r="J369" s="870">
        <f t="shared" ref="J369:J374" si="93">MINA(C369:I369)</f>
        <v>16.791666666666664</v>
      </c>
      <c r="K369" s="786">
        <f t="shared" ref="K369:K374" si="94">MAXA(C369:I369)</f>
        <v>16.96</v>
      </c>
      <c r="L369" s="786">
        <f t="shared" ref="L369:L374" si="95">AVERAGE(C369:I369)</f>
        <v>16.852708333333329</v>
      </c>
      <c r="M369" s="759">
        <f t="shared" ref="M369:M374" si="96">ABS((K369-J369)/AVERAGE(C369:I369))</f>
        <v>9.9885033315616385E-3</v>
      </c>
      <c r="O369" s="787">
        <f>A!H1010</f>
        <v>16.814583333333328</v>
      </c>
      <c r="P369" s="732"/>
      <c r="Q369" s="832"/>
    </row>
    <row r="370" spans="2:17" ht="12" customHeight="1">
      <c r="B370" s="785" t="s">
        <v>486</v>
      </c>
      <c r="C370" s="786">
        <f>A!B1011</f>
        <v>29.516666666666669</v>
      </c>
      <c r="D370" s="786">
        <f>A!C1011</f>
        <v>29.5</v>
      </c>
      <c r="E370" s="786">
        <f>A!D1011</f>
        <v>29.5</v>
      </c>
      <c r="F370" s="786">
        <f>A!E1011</f>
        <v>29.516666666666666</v>
      </c>
      <c r="G370" s="786">
        <f>A!F1011</f>
        <v>29.516666666666666</v>
      </c>
      <c r="H370" s="786">
        <f>A!G1011</f>
        <v>29.5</v>
      </c>
      <c r="I370" s="869"/>
      <c r="J370" s="870">
        <f t="shared" si="93"/>
        <v>29.5</v>
      </c>
      <c r="K370" s="786">
        <f t="shared" si="94"/>
        <v>29.516666666666669</v>
      </c>
      <c r="L370" s="786">
        <f t="shared" si="95"/>
        <v>29.508333333333336</v>
      </c>
      <c r="M370" s="759">
        <f t="shared" si="96"/>
        <v>5.6481219994360696E-4</v>
      </c>
      <c r="O370" s="787">
        <f>A!H1011</f>
        <v>29.516666666666666</v>
      </c>
      <c r="P370" s="732"/>
      <c r="Q370" s="832"/>
    </row>
    <row r="371" spans="2:17" ht="12" customHeight="1">
      <c r="B371" s="785" t="s">
        <v>498</v>
      </c>
      <c r="C371" s="786">
        <f t="shared" ref="C371:H371" si="97">C370-C369</f>
        <v>12.725000000000005</v>
      </c>
      <c r="D371" s="786">
        <f t="shared" si="97"/>
        <v>12.666666666666668</v>
      </c>
      <c r="E371" s="786">
        <f t="shared" si="97"/>
        <v>12.666666666666668</v>
      </c>
      <c r="F371" s="786">
        <f t="shared" si="97"/>
        <v>12.702083333333338</v>
      </c>
      <c r="G371" s="786">
        <f t="shared" si="97"/>
        <v>12.633333333333336</v>
      </c>
      <c r="H371" s="786">
        <f t="shared" si="97"/>
        <v>12.54</v>
      </c>
      <c r="I371" s="869"/>
      <c r="J371" s="870">
        <f t="shared" si="93"/>
        <v>12.54</v>
      </c>
      <c r="K371" s="786">
        <f t="shared" si="94"/>
        <v>12.725000000000005</v>
      </c>
      <c r="L371" s="786">
        <f t="shared" si="95"/>
        <v>12.655625000000001</v>
      </c>
      <c r="M371" s="759">
        <f t="shared" si="96"/>
        <v>1.4618005827448729E-2</v>
      </c>
      <c r="O371" s="871">
        <f>IF(AND(ISNUMBER(O370),ISNUMBER(O369)),O370-O369,"")</f>
        <v>12.702083333333338</v>
      </c>
      <c r="P371" s="732"/>
      <c r="Q371" s="832"/>
    </row>
    <row r="372" spans="2:17" ht="12" customHeight="1">
      <c r="B372" s="785" t="s">
        <v>487</v>
      </c>
      <c r="C372" s="786">
        <f>A!B1019</f>
        <v>16.791666666666664</v>
      </c>
      <c r="D372" s="786">
        <f>A!C1019</f>
        <v>16.833333333333332</v>
      </c>
      <c r="E372" s="786">
        <f>A!D1019</f>
        <v>16.833333333333332</v>
      </c>
      <c r="F372" s="786">
        <f>A!E1019</f>
        <v>16.814583333333328</v>
      </c>
      <c r="G372" s="786">
        <f>A!F1019</f>
        <v>16.883333333333329</v>
      </c>
      <c r="H372" s="786">
        <f>A!G1019</f>
        <v>16.96</v>
      </c>
      <c r="I372" s="869"/>
      <c r="J372" s="870">
        <f t="shared" si="93"/>
        <v>16.791666666666664</v>
      </c>
      <c r="K372" s="786">
        <f t="shared" si="94"/>
        <v>16.96</v>
      </c>
      <c r="L372" s="786">
        <f t="shared" si="95"/>
        <v>16.852708333333329</v>
      </c>
      <c r="M372" s="759">
        <f t="shared" si="96"/>
        <v>9.9885033315616385E-3</v>
      </c>
      <c r="O372" s="787">
        <f>A!H1019</f>
        <v>16.814583333333328</v>
      </c>
      <c r="P372" s="732"/>
      <c r="Q372" s="832"/>
    </row>
    <row r="373" spans="2:17" ht="12" customHeight="1">
      <c r="B373" s="785" t="s">
        <v>488</v>
      </c>
      <c r="C373" s="786">
        <f>A!B1020</f>
        <v>29.516666666666669</v>
      </c>
      <c r="D373" s="786">
        <f>A!C1020</f>
        <v>29.5</v>
      </c>
      <c r="E373" s="786">
        <f>A!D1020</f>
        <v>29.5</v>
      </c>
      <c r="F373" s="786">
        <f>A!E1020</f>
        <v>29.516666666666666</v>
      </c>
      <c r="G373" s="786">
        <f>A!F1020</f>
        <v>29.516666666666666</v>
      </c>
      <c r="H373" s="786">
        <f>A!G1020</f>
        <v>29.5</v>
      </c>
      <c r="I373" s="869"/>
      <c r="J373" s="870">
        <f t="shared" si="93"/>
        <v>29.5</v>
      </c>
      <c r="K373" s="786">
        <f t="shared" si="94"/>
        <v>29.516666666666669</v>
      </c>
      <c r="L373" s="786">
        <f t="shared" si="95"/>
        <v>29.508333333333336</v>
      </c>
      <c r="M373" s="759">
        <f t="shared" si="96"/>
        <v>5.6481219994360696E-4</v>
      </c>
      <c r="O373" s="787">
        <f>A!H1020</f>
        <v>29.516666666666666</v>
      </c>
      <c r="P373" s="732"/>
      <c r="Q373" s="832"/>
    </row>
    <row r="374" spans="2:17" ht="12" customHeight="1">
      <c r="B374" s="966" t="s">
        <v>499</v>
      </c>
      <c r="C374" s="967">
        <f t="shared" ref="C374:H374" si="98">C373-C372</f>
        <v>12.725000000000005</v>
      </c>
      <c r="D374" s="968">
        <f t="shared" si="98"/>
        <v>12.666666666666668</v>
      </c>
      <c r="E374" s="968">
        <f t="shared" si="98"/>
        <v>12.666666666666668</v>
      </c>
      <c r="F374" s="968">
        <f t="shared" si="98"/>
        <v>12.702083333333338</v>
      </c>
      <c r="G374" s="968">
        <f t="shared" si="98"/>
        <v>12.633333333333336</v>
      </c>
      <c r="H374" s="968">
        <f t="shared" si="98"/>
        <v>12.54</v>
      </c>
      <c r="I374" s="969"/>
      <c r="J374" s="967">
        <f t="shared" si="93"/>
        <v>12.54</v>
      </c>
      <c r="K374" s="968">
        <f t="shared" si="94"/>
        <v>12.725000000000005</v>
      </c>
      <c r="L374" s="968">
        <f t="shared" si="95"/>
        <v>12.655625000000001</v>
      </c>
      <c r="M374" s="970">
        <f t="shared" si="96"/>
        <v>1.4618005827448729E-2</v>
      </c>
      <c r="O374" s="871">
        <f>IF(AND(ISNUMBER(O373),ISNUMBER(O372)),O373-O372,"")</f>
        <v>12.702083333333338</v>
      </c>
      <c r="P374" s="732"/>
      <c r="Q374" s="832"/>
    </row>
    <row r="375" spans="2:17" ht="12" customHeight="1">
      <c r="B375" s="961" t="s">
        <v>228</v>
      </c>
      <c r="C375" s="962"/>
      <c r="D375" s="962"/>
      <c r="E375" s="962"/>
      <c r="F375" s="962"/>
      <c r="G375" s="962"/>
      <c r="H375" s="962"/>
      <c r="I375" s="962"/>
      <c r="J375" s="963"/>
      <c r="K375" s="962"/>
      <c r="L375" s="962"/>
      <c r="M375" s="964"/>
      <c r="O375" s="965"/>
      <c r="P375" s="732"/>
      <c r="Q375" s="832"/>
    </row>
    <row r="376" spans="2:17" ht="12" customHeight="1">
      <c r="B376" s="785" t="s">
        <v>485</v>
      </c>
      <c r="C376" s="786">
        <f>A!B1030</f>
        <v>24.64107916666666</v>
      </c>
      <c r="D376" s="786">
        <f>A!C1030</f>
        <v>24.944444444444446</v>
      </c>
      <c r="E376" s="786">
        <f>A!D1030</f>
        <v>24.944444444444446</v>
      </c>
      <c r="F376" s="786">
        <f>A!E1030</f>
        <v>24.981778291731384</v>
      </c>
      <c r="G376" s="786">
        <f>A!F1030</f>
        <v>25</v>
      </c>
      <c r="H376" s="786">
        <f>A!G1030</f>
        <v>25</v>
      </c>
      <c r="I376" s="869"/>
      <c r="J376" s="870">
        <f t="shared" ref="J376:J381" si="99">MINA(C376:I376)</f>
        <v>24.64107916666666</v>
      </c>
      <c r="K376" s="786">
        <f t="shared" ref="K376:K381" si="100">MAXA(C376:I376)</f>
        <v>25</v>
      </c>
      <c r="L376" s="786">
        <f t="shared" ref="L376:L381" si="101">AVERAGE(C376:I376)</f>
        <v>24.91862439121449</v>
      </c>
      <c r="M376" s="759">
        <f t="shared" ref="M376:M381" si="102">ABS((K376-J376)/AVERAGE(C376:I376))</f>
        <v>1.4403717785476295E-2</v>
      </c>
      <c r="N376" s="732"/>
      <c r="O376" s="872">
        <f>A!H1030</f>
        <v>13.83565514617996</v>
      </c>
      <c r="P376" s="732"/>
      <c r="Q376" s="832"/>
    </row>
    <row r="377" spans="2:17" ht="12" customHeight="1">
      <c r="B377" s="785" t="s">
        <v>486</v>
      </c>
      <c r="C377" s="786">
        <f>A!B1031</f>
        <v>24.547783333333332</v>
      </c>
      <c r="D377" s="786">
        <f>A!C1031</f>
        <v>25</v>
      </c>
      <c r="E377" s="786">
        <f>A!D1031</f>
        <v>25</v>
      </c>
      <c r="F377" s="786">
        <f>A!E1031</f>
        <v>24.982801663180325</v>
      </c>
      <c r="G377" s="786">
        <f>A!F1031</f>
        <v>25</v>
      </c>
      <c r="H377" s="786">
        <f>A!G1031</f>
        <v>25</v>
      </c>
      <c r="I377" s="869"/>
      <c r="J377" s="870">
        <f t="shared" si="99"/>
        <v>24.547783333333332</v>
      </c>
      <c r="K377" s="786">
        <f t="shared" si="100"/>
        <v>25</v>
      </c>
      <c r="L377" s="786">
        <f t="shared" si="101"/>
        <v>24.921764166085609</v>
      </c>
      <c r="M377" s="759">
        <f t="shared" si="102"/>
        <v>1.814545164832514E-2</v>
      </c>
      <c r="N377" s="732"/>
      <c r="O377" s="872">
        <f>A!H1031</f>
        <v>13.883964197977257</v>
      </c>
      <c r="P377" s="732"/>
      <c r="Q377" s="832"/>
    </row>
    <row r="378" spans="2:17" ht="12" customHeight="1">
      <c r="B378" s="785" t="s">
        <v>498</v>
      </c>
      <c r="C378" s="786">
        <f t="shared" ref="C378:H378" si="103">C377-C376</f>
        <v>-9.3295833333328915E-2</v>
      </c>
      <c r="D378" s="786">
        <f t="shared" si="103"/>
        <v>5.5555555555553582E-2</v>
      </c>
      <c r="E378" s="786">
        <f t="shared" si="103"/>
        <v>5.5555555555553582E-2</v>
      </c>
      <c r="F378" s="786">
        <f t="shared" si="103"/>
        <v>1.0233714489409351E-3</v>
      </c>
      <c r="G378" s="786">
        <f t="shared" si="103"/>
        <v>0</v>
      </c>
      <c r="H378" s="786">
        <f t="shared" si="103"/>
        <v>0</v>
      </c>
      <c r="I378" s="869"/>
      <c r="J378" s="870">
        <f t="shared" si="99"/>
        <v>-9.3295833333328915E-2</v>
      </c>
      <c r="K378" s="786">
        <f t="shared" si="100"/>
        <v>5.5555555555553582E-2</v>
      </c>
      <c r="L378" s="786">
        <f t="shared" si="101"/>
        <v>3.1397748711198639E-3</v>
      </c>
      <c r="M378" s="759">
        <f t="shared" si="102"/>
        <v>47.40829995743983</v>
      </c>
      <c r="N378" s="732"/>
      <c r="O378" s="871">
        <f>IF(AND(ISNUMBER(O377),ISNUMBER(O376)),O377-O376,"")</f>
        <v>4.8309051797296831E-2</v>
      </c>
      <c r="P378" s="732"/>
      <c r="Q378" s="832"/>
    </row>
    <row r="379" spans="2:17" ht="12" customHeight="1">
      <c r="B379" s="785" t="s">
        <v>487</v>
      </c>
      <c r="C379" s="786">
        <f>A!B1039</f>
        <v>24.365045833333337</v>
      </c>
      <c r="D379" s="786">
        <f>A!C1039</f>
        <v>24.944444444444446</v>
      </c>
      <c r="E379" s="786">
        <f>A!D1039</f>
        <v>24.666666666666671</v>
      </c>
      <c r="F379" s="786">
        <f>A!E1039</f>
        <v>25.000000734615227</v>
      </c>
      <c r="G379" s="786">
        <f>A!F1039</f>
        <v>25</v>
      </c>
      <c r="H379" s="786">
        <f>A!G1039</f>
        <v>25</v>
      </c>
      <c r="I379" s="869"/>
      <c r="J379" s="870">
        <f t="shared" si="99"/>
        <v>24.365045833333337</v>
      </c>
      <c r="K379" s="786">
        <f t="shared" si="100"/>
        <v>25.000000734615227</v>
      </c>
      <c r="L379" s="786">
        <f t="shared" si="101"/>
        <v>24.82935961317661</v>
      </c>
      <c r="M379" s="759">
        <f t="shared" si="102"/>
        <v>2.5572745780560863E-2</v>
      </c>
      <c r="N379" s="732"/>
      <c r="O379" s="872">
        <f>A!H1039</f>
        <v>11.186110523774536</v>
      </c>
      <c r="P379" s="732"/>
      <c r="Q379" s="832"/>
    </row>
    <row r="380" spans="2:17" ht="12" customHeight="1">
      <c r="B380" s="785" t="s">
        <v>488</v>
      </c>
      <c r="C380" s="786">
        <f>A!B1040</f>
        <v>24.353687500000003</v>
      </c>
      <c r="D380" s="786">
        <f>A!C1040</f>
        <v>24.944444444444446</v>
      </c>
      <c r="E380" s="786">
        <f>A!D1040</f>
        <v>24.944444444444446</v>
      </c>
      <c r="F380" s="786">
        <f>A!E1040</f>
        <v>25.000000805824822</v>
      </c>
      <c r="G380" s="786">
        <f>A!F1040</f>
        <v>25</v>
      </c>
      <c r="H380" s="786">
        <f>A!G1040</f>
        <v>25</v>
      </c>
      <c r="I380" s="869"/>
      <c r="J380" s="870">
        <f t="shared" si="99"/>
        <v>24.353687500000003</v>
      </c>
      <c r="K380" s="786">
        <f t="shared" si="100"/>
        <v>25.000000805824822</v>
      </c>
      <c r="L380" s="786">
        <f t="shared" si="101"/>
        <v>24.873762865785618</v>
      </c>
      <c r="M380" s="759">
        <f t="shared" si="102"/>
        <v>2.5983736731439069E-2</v>
      </c>
      <c r="N380" s="732"/>
      <c r="O380" s="872">
        <f>A!H1040</f>
        <v>5.6403307692667779</v>
      </c>
      <c r="P380" s="732"/>
      <c r="Q380" s="832"/>
    </row>
    <row r="381" spans="2:17" ht="12" customHeight="1" thickBot="1">
      <c r="B381" s="793" t="s">
        <v>499</v>
      </c>
      <c r="C381" s="873">
        <f t="shared" ref="C381:H381" si="104">C380-C379</f>
        <v>-1.1358333333333803E-2</v>
      </c>
      <c r="D381" s="816">
        <f t="shared" si="104"/>
        <v>0</v>
      </c>
      <c r="E381" s="816">
        <f t="shared" si="104"/>
        <v>0.27777777777777501</v>
      </c>
      <c r="F381" s="816">
        <f t="shared" si="104"/>
        <v>7.1209594665333498E-8</v>
      </c>
      <c r="G381" s="816">
        <f t="shared" si="104"/>
        <v>0</v>
      </c>
      <c r="H381" s="816">
        <f t="shared" si="104"/>
        <v>0</v>
      </c>
      <c r="I381" s="874"/>
      <c r="J381" s="873">
        <f t="shared" si="99"/>
        <v>-1.1358333333333803E-2</v>
      </c>
      <c r="K381" s="816">
        <f t="shared" si="100"/>
        <v>0.27777777777777501</v>
      </c>
      <c r="L381" s="816">
        <f t="shared" si="101"/>
        <v>4.4403252609005982E-2</v>
      </c>
      <c r="M381" s="766">
        <f t="shared" si="102"/>
        <v>6.5115975547355625</v>
      </c>
      <c r="N381" s="732"/>
      <c r="O381" s="875">
        <f>IF(AND(ISNUMBER(O380),ISNUMBER(O379)),O380-O379,"")</f>
        <v>-5.5457797545077581</v>
      </c>
      <c r="P381" s="732"/>
      <c r="Q381" s="832"/>
    </row>
    <row r="382" spans="2:17" ht="12" customHeight="1" thickTop="1">
      <c r="B382" s="774" t="s">
        <v>807</v>
      </c>
      <c r="E382" s="775"/>
    </row>
    <row r="383" spans="2:17" ht="12" customHeight="1"/>
    <row r="384" spans="2:17" ht="12" customHeight="1"/>
    <row r="385" spans="2:17" ht="12" customHeight="1"/>
    <row r="386" spans="2:17" ht="12" customHeight="1">
      <c r="B386" s="732"/>
      <c r="C386" s="732"/>
      <c r="D386" s="732"/>
      <c r="E386" s="732"/>
      <c r="F386" s="732"/>
      <c r="G386" s="732"/>
      <c r="H386" s="732"/>
      <c r="I386" s="732"/>
      <c r="J386" s="732"/>
      <c r="K386" s="732"/>
      <c r="L386" s="732"/>
      <c r="M386" s="732"/>
      <c r="N386" s="732"/>
      <c r="O386" s="733"/>
      <c r="P386" s="732"/>
      <c r="Q386" s="732"/>
    </row>
    <row r="387" spans="2:17" ht="12" customHeight="1">
      <c r="B387" s="732"/>
      <c r="C387" s="732"/>
      <c r="D387" s="732"/>
      <c r="E387" s="732"/>
      <c r="F387" s="732"/>
      <c r="G387" s="732"/>
      <c r="H387" s="732"/>
      <c r="I387" s="732"/>
      <c r="J387" s="732"/>
      <c r="K387" s="732"/>
      <c r="L387" s="732"/>
      <c r="M387" s="732"/>
      <c r="N387" s="732"/>
      <c r="O387" s="733"/>
      <c r="P387" s="732"/>
      <c r="Q387" s="732"/>
    </row>
    <row r="388" spans="2:17" ht="12" customHeight="1">
      <c r="N388" s="732"/>
      <c r="O388" s="733"/>
      <c r="P388" s="732"/>
      <c r="Q388" s="834"/>
    </row>
    <row r="389" spans="2:17" ht="15" customHeight="1">
      <c r="N389" s="732"/>
      <c r="O389" s="733"/>
      <c r="P389" s="732"/>
      <c r="Q389" s="834"/>
    </row>
    <row r="390" spans="2:17" ht="12" customHeight="1">
      <c r="N390" s="732"/>
      <c r="O390" s="733"/>
      <c r="P390" s="732"/>
      <c r="Q390" s="834"/>
    </row>
    <row r="391" spans="2:17" ht="12" customHeight="1">
      <c r="N391" s="732"/>
      <c r="O391" s="733"/>
      <c r="P391" s="732"/>
      <c r="Q391" s="834"/>
    </row>
    <row r="392" spans="2:17" ht="12" customHeight="1">
      <c r="N392" s="732"/>
      <c r="O392" s="733"/>
      <c r="P392" s="732"/>
      <c r="Q392" s="834"/>
    </row>
    <row r="393" spans="2:17" ht="12" customHeight="1">
      <c r="N393" s="732"/>
      <c r="O393" s="733"/>
      <c r="P393" s="732"/>
      <c r="Q393" s="834"/>
    </row>
    <row r="394" spans="2:17" ht="12" customHeight="1">
      <c r="N394" s="732"/>
      <c r="O394" s="733"/>
      <c r="P394" s="732"/>
      <c r="Q394" s="834"/>
    </row>
    <row r="395" spans="2:17" ht="12" customHeight="1">
      <c r="N395" s="732"/>
      <c r="O395" s="733"/>
      <c r="P395" s="732"/>
      <c r="Q395" s="834"/>
    </row>
    <row r="396" spans="2:17" ht="12" customHeight="1">
      <c r="N396" s="732"/>
      <c r="O396" s="733"/>
      <c r="P396" s="732"/>
      <c r="Q396" s="834"/>
    </row>
    <row r="397" spans="2:17" ht="12" customHeight="1">
      <c r="N397" s="732"/>
      <c r="O397" s="733"/>
      <c r="P397" s="732"/>
      <c r="Q397" s="834"/>
    </row>
    <row r="398" spans="2:17" ht="12" customHeight="1">
      <c r="N398" s="732"/>
      <c r="O398" s="733"/>
      <c r="P398" s="732"/>
      <c r="Q398" s="834"/>
    </row>
    <row r="399" spans="2:17" ht="12" customHeight="1">
      <c r="B399" s="732"/>
      <c r="C399" s="732"/>
      <c r="D399" s="732"/>
      <c r="E399" s="732"/>
      <c r="F399" s="732"/>
      <c r="G399" s="732"/>
      <c r="H399" s="732"/>
      <c r="I399" s="732"/>
      <c r="J399" s="732"/>
      <c r="K399" s="732"/>
      <c r="L399" s="732"/>
      <c r="M399" s="732"/>
      <c r="N399" s="732"/>
      <c r="O399" s="733"/>
      <c r="P399" s="732"/>
      <c r="Q399" s="834"/>
    </row>
    <row r="400" spans="2:17" ht="12" customHeight="1">
      <c r="B400" s="732"/>
      <c r="C400" s="732"/>
      <c r="D400" s="732"/>
      <c r="E400" s="732"/>
      <c r="F400" s="732"/>
      <c r="G400" s="732"/>
      <c r="H400" s="732"/>
      <c r="I400" s="732"/>
      <c r="J400" s="732"/>
      <c r="K400" s="732"/>
      <c r="L400" s="732"/>
      <c r="M400" s="732"/>
      <c r="N400" s="732"/>
      <c r="O400" s="733"/>
      <c r="P400" s="732"/>
      <c r="Q400" s="834"/>
    </row>
    <row r="401" ht="12" customHeight="1"/>
    <row r="402" ht="12" customHeight="1"/>
    <row r="403" ht="12" customHeight="1"/>
    <row r="404" ht="12" customHeight="1"/>
    <row r="405" ht="12" customHeight="1"/>
    <row r="406" ht="12" customHeight="1"/>
    <row r="407" ht="12" customHeight="1"/>
    <row r="408" ht="12" customHeight="1"/>
    <row r="409" ht="12" customHeight="1"/>
    <row r="410" ht="12" customHeight="1"/>
    <row r="411" ht="12" customHeight="1"/>
    <row r="412" ht="12" customHeight="1"/>
    <row r="413" ht="12" customHeight="1"/>
    <row r="414" ht="12" customHeight="1"/>
    <row r="415" ht="12" customHeight="1"/>
    <row r="416" ht="12" customHeight="1"/>
    <row r="417" ht="12" customHeight="1"/>
    <row r="418" ht="12" customHeight="1"/>
    <row r="419" ht="12" customHeight="1"/>
    <row r="420" ht="12" customHeight="1"/>
    <row r="421" ht="12" customHeight="1"/>
    <row r="422" ht="12" customHeight="1"/>
    <row r="423" ht="12" customHeight="1"/>
    <row r="424" ht="12" customHeight="1"/>
    <row r="425" ht="12" customHeight="1"/>
    <row r="426" ht="12" customHeight="1"/>
    <row r="427" ht="12" customHeight="1"/>
    <row r="428" ht="12" customHeight="1"/>
    <row r="429" ht="12" customHeight="1"/>
    <row r="430" ht="12" customHeight="1"/>
    <row r="431" ht="12" customHeight="1"/>
    <row r="432" ht="12" customHeight="1"/>
    <row r="433" spans="2:17" ht="12" customHeight="1"/>
    <row r="434" spans="2:17" ht="12" customHeight="1"/>
    <row r="435" spans="2:17" ht="12" customHeight="1"/>
    <row r="436" spans="2:17" ht="12" customHeight="1"/>
    <row r="437" spans="2:17" ht="12" customHeight="1"/>
    <row r="438" spans="2:17" ht="12" customHeight="1"/>
    <row r="439" spans="2:17" ht="12" customHeight="1"/>
    <row r="440" spans="2:17" ht="12" customHeight="1"/>
    <row r="441" spans="2:17" ht="12" customHeight="1"/>
    <row r="442" spans="2:17" ht="12" customHeight="1">
      <c r="B442" s="806"/>
      <c r="C442" s="732"/>
      <c r="D442" s="732"/>
      <c r="E442" s="732"/>
      <c r="F442" s="732"/>
      <c r="G442" s="732"/>
      <c r="H442" s="732"/>
      <c r="I442" s="732"/>
      <c r="J442" s="732"/>
      <c r="K442" s="732"/>
      <c r="L442" s="732"/>
      <c r="M442" s="732"/>
      <c r="N442" s="732"/>
      <c r="O442" s="733"/>
      <c r="P442" s="732"/>
      <c r="Q442" s="732"/>
    </row>
    <row r="443" spans="2:17" ht="12" customHeight="1"/>
    <row r="445" spans="2:17">
      <c r="B445" s="732"/>
      <c r="C445" s="732"/>
      <c r="D445" s="732"/>
      <c r="E445" s="732"/>
      <c r="F445" s="732"/>
      <c r="G445" s="732"/>
      <c r="H445" s="732"/>
      <c r="I445" s="732"/>
      <c r="J445" s="732"/>
      <c r="K445" s="732"/>
      <c r="L445" s="732"/>
      <c r="M445" s="732"/>
      <c r="N445" s="732"/>
      <c r="O445" s="733"/>
      <c r="P445" s="732"/>
      <c r="Q445" s="733"/>
    </row>
    <row r="446" spans="2:17">
      <c r="B446" s="732"/>
      <c r="C446" s="732"/>
      <c r="D446" s="732"/>
      <c r="E446" s="732"/>
      <c r="F446" s="732"/>
      <c r="G446" s="732"/>
      <c r="H446" s="732"/>
      <c r="I446" s="732"/>
      <c r="J446" s="732"/>
      <c r="K446" s="732"/>
      <c r="L446" s="732"/>
      <c r="M446" s="732"/>
      <c r="N446" s="732"/>
      <c r="O446" s="733"/>
      <c r="P446" s="732"/>
      <c r="Q446" s="733"/>
    </row>
    <row r="447" spans="2:17">
      <c r="B447" s="732"/>
      <c r="C447" s="732"/>
      <c r="D447" s="732"/>
      <c r="E447" s="732"/>
      <c r="F447" s="732"/>
      <c r="G447" s="732"/>
      <c r="H447" s="732"/>
      <c r="I447" s="732"/>
      <c r="J447" s="732"/>
      <c r="K447" s="732"/>
      <c r="L447" s="732"/>
      <c r="M447" s="732"/>
      <c r="N447" s="732"/>
      <c r="O447" s="733"/>
      <c r="P447" s="732"/>
      <c r="Q447" s="833"/>
    </row>
    <row r="448" spans="2:17">
      <c r="B448" s="732"/>
      <c r="C448" s="732"/>
      <c r="D448" s="732"/>
      <c r="E448" s="732"/>
      <c r="F448" s="732"/>
      <c r="G448" s="732"/>
      <c r="H448" s="732"/>
      <c r="I448" s="732"/>
      <c r="J448" s="732"/>
      <c r="K448" s="732"/>
      <c r="L448" s="732"/>
      <c r="M448" s="732"/>
      <c r="N448" s="732"/>
      <c r="O448" s="733"/>
      <c r="P448" s="732"/>
      <c r="Q448" s="833"/>
    </row>
    <row r="449" spans="2:17">
      <c r="B449" s="732"/>
      <c r="C449" s="732"/>
      <c r="D449" s="732"/>
      <c r="E449" s="732"/>
      <c r="F449" s="732"/>
      <c r="G449" s="732"/>
      <c r="H449" s="732"/>
      <c r="I449" s="732"/>
      <c r="J449" s="732"/>
      <c r="K449" s="732"/>
      <c r="L449" s="732"/>
      <c r="M449" s="732"/>
      <c r="N449" s="732"/>
      <c r="O449" s="733"/>
      <c r="P449" s="732"/>
      <c r="Q449" s="833"/>
    </row>
    <row r="450" spans="2:17">
      <c r="B450" s="732"/>
      <c r="C450" s="732"/>
      <c r="D450" s="732"/>
      <c r="E450" s="732"/>
      <c r="F450" s="732"/>
      <c r="G450" s="732"/>
      <c r="H450" s="732"/>
      <c r="I450" s="732"/>
      <c r="J450" s="732"/>
      <c r="K450" s="732"/>
      <c r="L450" s="732"/>
      <c r="M450" s="732"/>
      <c r="N450" s="732"/>
      <c r="O450" s="733"/>
      <c r="P450" s="732"/>
      <c r="Q450" s="833"/>
    </row>
    <row r="451" spans="2:17">
      <c r="B451" s="732"/>
      <c r="C451" s="732"/>
      <c r="D451" s="732"/>
      <c r="E451" s="732"/>
      <c r="F451" s="732"/>
      <c r="G451" s="732"/>
      <c r="H451" s="732"/>
      <c r="I451" s="732"/>
      <c r="J451" s="732"/>
      <c r="K451" s="732"/>
      <c r="L451" s="732"/>
      <c r="M451" s="732"/>
      <c r="N451" s="732"/>
      <c r="O451" s="733"/>
      <c r="P451" s="732"/>
      <c r="Q451" s="833"/>
    </row>
    <row r="452" spans="2:17">
      <c r="B452" s="732"/>
      <c r="C452" s="732"/>
      <c r="D452" s="732"/>
      <c r="E452" s="732"/>
      <c r="F452" s="732"/>
      <c r="G452" s="732"/>
      <c r="H452" s="732"/>
      <c r="I452" s="732"/>
      <c r="J452" s="732"/>
      <c r="K452" s="732"/>
      <c r="L452" s="732"/>
      <c r="M452" s="732"/>
      <c r="N452" s="732"/>
      <c r="O452" s="733"/>
      <c r="P452" s="732"/>
      <c r="Q452" s="833"/>
    </row>
    <row r="453" spans="2:17">
      <c r="B453" s="732"/>
      <c r="C453" s="732"/>
      <c r="D453" s="732"/>
      <c r="E453" s="732"/>
      <c r="F453" s="732"/>
      <c r="G453" s="732"/>
      <c r="H453" s="732"/>
      <c r="I453" s="732"/>
      <c r="J453" s="732"/>
      <c r="K453" s="732"/>
      <c r="L453" s="732"/>
      <c r="M453" s="732"/>
      <c r="N453" s="732"/>
      <c r="O453" s="733"/>
      <c r="P453" s="732"/>
      <c r="Q453" s="833"/>
    </row>
    <row r="454" spans="2:17">
      <c r="B454" s="732"/>
      <c r="C454" s="732"/>
      <c r="D454" s="732"/>
      <c r="E454" s="732"/>
      <c r="F454" s="732"/>
      <c r="G454" s="732"/>
      <c r="H454" s="732"/>
      <c r="I454" s="732"/>
      <c r="J454" s="732"/>
      <c r="K454" s="732"/>
      <c r="L454" s="732"/>
      <c r="M454" s="732"/>
      <c r="N454" s="732"/>
      <c r="O454" s="733"/>
      <c r="P454" s="732"/>
      <c r="Q454" s="833"/>
    </row>
    <row r="455" spans="2:17">
      <c r="B455" s="732"/>
      <c r="C455" s="732"/>
      <c r="D455" s="732"/>
      <c r="E455" s="732"/>
      <c r="F455" s="732"/>
      <c r="G455" s="732"/>
      <c r="H455" s="732"/>
      <c r="I455" s="732"/>
      <c r="J455" s="732"/>
      <c r="K455" s="732"/>
      <c r="L455" s="732"/>
      <c r="M455" s="732"/>
      <c r="N455" s="732"/>
      <c r="O455" s="733"/>
      <c r="P455" s="732"/>
      <c r="Q455" s="833"/>
    </row>
    <row r="456" spans="2:17">
      <c r="B456" s="732"/>
      <c r="C456" s="732"/>
      <c r="D456" s="732"/>
      <c r="E456" s="732"/>
      <c r="F456" s="732"/>
      <c r="G456" s="732"/>
      <c r="H456" s="732"/>
      <c r="I456" s="732"/>
      <c r="J456" s="732"/>
      <c r="K456" s="732"/>
      <c r="L456" s="732"/>
      <c r="M456" s="732"/>
      <c r="N456" s="732"/>
      <c r="O456" s="733"/>
      <c r="P456" s="732"/>
      <c r="Q456" s="833"/>
    </row>
    <row r="457" spans="2:17">
      <c r="B457" s="732"/>
      <c r="C457" s="732"/>
      <c r="D457" s="732"/>
      <c r="E457" s="732"/>
      <c r="F457" s="732"/>
      <c r="G457" s="732"/>
      <c r="H457" s="732"/>
      <c r="I457" s="732"/>
      <c r="J457" s="732"/>
      <c r="K457" s="732"/>
      <c r="L457" s="732"/>
      <c r="M457" s="732"/>
      <c r="N457" s="732"/>
      <c r="O457" s="733"/>
      <c r="P457" s="732"/>
      <c r="Q457" s="833"/>
    </row>
    <row r="458" spans="2:17">
      <c r="B458" s="732"/>
      <c r="C458" s="732"/>
      <c r="D458" s="732"/>
      <c r="E458" s="732"/>
      <c r="F458" s="732"/>
      <c r="G458" s="732"/>
      <c r="H458" s="732"/>
      <c r="I458" s="732"/>
      <c r="J458" s="732"/>
      <c r="K458" s="732"/>
      <c r="L458" s="732"/>
      <c r="M458" s="732"/>
      <c r="N458" s="732"/>
      <c r="O458" s="733"/>
      <c r="P458" s="732"/>
      <c r="Q458" s="833"/>
    </row>
    <row r="459" spans="2:17">
      <c r="B459" s="732"/>
      <c r="C459" s="732"/>
      <c r="D459" s="732"/>
      <c r="E459" s="732"/>
      <c r="F459" s="732"/>
      <c r="G459" s="732"/>
      <c r="H459" s="732"/>
      <c r="I459" s="732"/>
      <c r="J459" s="732"/>
      <c r="K459" s="732"/>
      <c r="L459" s="732"/>
      <c r="M459" s="732"/>
      <c r="N459" s="732"/>
      <c r="O459" s="733"/>
      <c r="P459" s="732"/>
      <c r="Q459" s="833"/>
    </row>
    <row r="460" spans="2:17">
      <c r="B460" s="732"/>
      <c r="C460" s="732"/>
      <c r="D460" s="732"/>
      <c r="E460" s="732"/>
      <c r="F460" s="732"/>
      <c r="G460" s="732"/>
      <c r="H460" s="732"/>
      <c r="I460" s="732"/>
      <c r="J460" s="732"/>
      <c r="K460" s="732"/>
      <c r="L460" s="732"/>
      <c r="M460" s="732"/>
      <c r="N460" s="732"/>
      <c r="O460" s="733"/>
      <c r="P460" s="732"/>
      <c r="Q460" s="833"/>
    </row>
    <row r="465" spans="2:17">
      <c r="B465" s="732"/>
      <c r="C465" s="732"/>
      <c r="D465" s="732"/>
      <c r="E465" s="732"/>
      <c r="F465" s="732"/>
      <c r="G465" s="732"/>
      <c r="H465" s="732"/>
      <c r="I465" s="732"/>
      <c r="J465" s="732"/>
      <c r="K465" s="732"/>
      <c r="L465" s="732"/>
      <c r="M465" s="732"/>
      <c r="N465" s="732"/>
      <c r="O465" s="733"/>
      <c r="P465" s="732"/>
      <c r="Q465" s="733"/>
    </row>
    <row r="466" spans="2:17">
      <c r="B466" s="732"/>
      <c r="C466" s="732"/>
      <c r="D466" s="732"/>
      <c r="E466" s="732"/>
      <c r="F466" s="732"/>
      <c r="G466" s="732"/>
      <c r="H466" s="732"/>
      <c r="I466" s="732"/>
      <c r="J466" s="732"/>
      <c r="K466" s="732"/>
      <c r="L466" s="732"/>
      <c r="M466" s="732"/>
      <c r="N466" s="732"/>
      <c r="O466" s="733"/>
      <c r="P466" s="732"/>
      <c r="Q466" s="733"/>
    </row>
    <row r="467" spans="2:17">
      <c r="B467" s="732"/>
      <c r="C467" s="732"/>
      <c r="D467" s="732"/>
      <c r="E467" s="732"/>
      <c r="F467" s="732"/>
      <c r="G467" s="732"/>
      <c r="H467" s="732"/>
      <c r="I467" s="732"/>
      <c r="J467" s="732"/>
      <c r="K467" s="732"/>
      <c r="L467" s="732"/>
      <c r="M467" s="732"/>
      <c r="N467" s="732"/>
      <c r="O467" s="733"/>
      <c r="P467" s="732"/>
      <c r="Q467" s="833"/>
    </row>
    <row r="468" spans="2:17">
      <c r="B468" s="732"/>
      <c r="C468" s="732"/>
      <c r="D468" s="732"/>
      <c r="E468" s="732"/>
      <c r="F468" s="732"/>
      <c r="G468" s="732"/>
      <c r="H468" s="732"/>
      <c r="I468" s="732"/>
      <c r="J468" s="732"/>
      <c r="K468" s="732"/>
      <c r="L468" s="732"/>
      <c r="M468" s="732"/>
      <c r="N468" s="732"/>
      <c r="O468" s="733"/>
      <c r="P468" s="732"/>
      <c r="Q468" s="833"/>
    </row>
    <row r="469" spans="2:17">
      <c r="B469" s="732"/>
      <c r="C469" s="732"/>
      <c r="D469" s="732"/>
      <c r="E469" s="732"/>
      <c r="F469" s="732"/>
      <c r="G469" s="732"/>
      <c r="H469" s="732"/>
      <c r="I469" s="732"/>
      <c r="J469" s="732"/>
      <c r="K469" s="732"/>
      <c r="L469" s="732"/>
      <c r="M469" s="732"/>
      <c r="N469" s="732"/>
      <c r="O469" s="733"/>
      <c r="P469" s="732"/>
      <c r="Q469" s="833"/>
    </row>
    <row r="470" spans="2:17">
      <c r="B470" s="732"/>
      <c r="C470" s="732"/>
      <c r="D470" s="732"/>
      <c r="E470" s="732"/>
      <c r="F470" s="732"/>
      <c r="G470" s="732"/>
      <c r="H470" s="732"/>
      <c r="I470" s="732"/>
      <c r="J470" s="732"/>
      <c r="K470" s="732"/>
      <c r="L470" s="732"/>
      <c r="M470" s="732"/>
      <c r="N470" s="732"/>
      <c r="O470" s="733"/>
      <c r="P470" s="732"/>
      <c r="Q470" s="833"/>
    </row>
    <row r="471" spans="2:17">
      <c r="B471" s="732"/>
      <c r="C471" s="732"/>
      <c r="D471" s="732"/>
      <c r="E471" s="732"/>
      <c r="F471" s="732"/>
      <c r="G471" s="732"/>
      <c r="H471" s="732"/>
      <c r="I471" s="732"/>
      <c r="J471" s="732"/>
      <c r="K471" s="732"/>
      <c r="L471" s="732"/>
      <c r="M471" s="732"/>
      <c r="N471" s="732"/>
      <c r="O471" s="733"/>
      <c r="P471" s="732"/>
      <c r="Q471" s="833"/>
    </row>
    <row r="472" spans="2:17">
      <c r="B472" s="732"/>
      <c r="C472" s="732"/>
      <c r="D472" s="732"/>
      <c r="E472" s="732"/>
      <c r="F472" s="732"/>
      <c r="G472" s="732"/>
      <c r="H472" s="732"/>
      <c r="I472" s="732"/>
      <c r="J472" s="732"/>
      <c r="K472" s="732"/>
      <c r="L472" s="732"/>
      <c r="M472" s="732"/>
      <c r="N472" s="732"/>
      <c r="O472" s="733"/>
      <c r="P472" s="732"/>
      <c r="Q472" s="833"/>
    </row>
    <row r="473" spans="2:17">
      <c r="B473" s="732"/>
      <c r="C473" s="732"/>
      <c r="D473" s="732"/>
      <c r="E473" s="732"/>
      <c r="F473" s="732"/>
      <c r="G473" s="732"/>
      <c r="H473" s="732"/>
      <c r="I473" s="732"/>
      <c r="J473" s="732"/>
      <c r="K473" s="732"/>
      <c r="L473" s="732"/>
      <c r="M473" s="732"/>
      <c r="N473" s="732"/>
      <c r="O473" s="733"/>
      <c r="P473" s="732"/>
      <c r="Q473" s="833"/>
    </row>
    <row r="474" spans="2:17">
      <c r="B474" s="732"/>
      <c r="C474" s="732"/>
      <c r="D474" s="732"/>
      <c r="E474" s="732"/>
      <c r="F474" s="732"/>
      <c r="G474" s="732"/>
      <c r="H474" s="732"/>
      <c r="I474" s="732"/>
      <c r="J474" s="732"/>
      <c r="K474" s="732"/>
      <c r="L474" s="732"/>
      <c r="M474" s="732"/>
      <c r="N474" s="732"/>
      <c r="O474" s="733"/>
      <c r="P474" s="732"/>
      <c r="Q474" s="833"/>
    </row>
    <row r="475" spans="2:17">
      <c r="B475" s="732"/>
      <c r="C475" s="732"/>
      <c r="D475" s="732"/>
      <c r="E475" s="732"/>
      <c r="F475" s="732"/>
      <c r="G475" s="732"/>
      <c r="H475" s="732"/>
      <c r="I475" s="732"/>
      <c r="J475" s="732"/>
      <c r="K475" s="732"/>
      <c r="L475" s="732"/>
      <c r="M475" s="732"/>
      <c r="N475" s="732"/>
      <c r="O475" s="733"/>
      <c r="P475" s="732"/>
      <c r="Q475" s="833"/>
    </row>
    <row r="476" spans="2:17">
      <c r="B476" s="732"/>
      <c r="C476" s="732"/>
      <c r="D476" s="732"/>
      <c r="E476" s="732"/>
      <c r="F476" s="732"/>
      <c r="G476" s="732"/>
      <c r="H476" s="732"/>
      <c r="I476" s="732"/>
      <c r="J476" s="732"/>
      <c r="K476" s="732"/>
      <c r="L476" s="732"/>
      <c r="M476" s="732"/>
      <c r="N476" s="732"/>
      <c r="O476" s="733"/>
      <c r="P476" s="732"/>
      <c r="Q476" s="833"/>
    </row>
    <row r="477" spans="2:17">
      <c r="B477" s="732"/>
      <c r="C477" s="732"/>
      <c r="D477" s="732"/>
      <c r="E477" s="732"/>
      <c r="F477" s="732"/>
      <c r="G477" s="732"/>
      <c r="H477" s="732"/>
      <c r="I477" s="732"/>
      <c r="J477" s="732"/>
      <c r="K477" s="732"/>
      <c r="L477" s="732"/>
      <c r="M477" s="732"/>
      <c r="N477" s="732"/>
      <c r="O477" s="733"/>
      <c r="P477" s="732"/>
      <c r="Q477" s="833"/>
    </row>
    <row r="478" spans="2:17">
      <c r="B478" s="732"/>
      <c r="C478" s="732"/>
      <c r="D478" s="732"/>
      <c r="E478" s="732"/>
      <c r="F478" s="732"/>
      <c r="G478" s="732"/>
      <c r="H478" s="732"/>
      <c r="I478" s="732"/>
      <c r="J478" s="732"/>
      <c r="K478" s="732"/>
      <c r="L478" s="732"/>
      <c r="M478" s="732"/>
      <c r="N478" s="732"/>
      <c r="O478" s="733"/>
      <c r="P478" s="732"/>
      <c r="Q478" s="833"/>
    </row>
    <row r="479" spans="2:17">
      <c r="B479" s="732"/>
      <c r="C479" s="732"/>
      <c r="D479" s="732"/>
      <c r="E479" s="732"/>
      <c r="F479" s="732"/>
      <c r="G479" s="732"/>
      <c r="H479" s="732"/>
      <c r="I479" s="732"/>
      <c r="J479" s="732"/>
      <c r="K479" s="732"/>
      <c r="L479" s="732"/>
      <c r="M479" s="732"/>
      <c r="N479" s="732"/>
      <c r="O479" s="733"/>
      <c r="P479" s="732"/>
      <c r="Q479" s="833"/>
    </row>
    <row r="480" spans="2:17">
      <c r="B480" s="732"/>
      <c r="C480" s="732"/>
      <c r="D480" s="732"/>
      <c r="E480" s="732"/>
      <c r="F480" s="732"/>
      <c r="G480" s="732"/>
      <c r="H480" s="732"/>
      <c r="I480" s="732"/>
      <c r="J480" s="732"/>
      <c r="K480" s="732"/>
      <c r="L480" s="732"/>
      <c r="M480" s="732"/>
      <c r="N480" s="732"/>
      <c r="O480" s="733"/>
      <c r="P480" s="732"/>
      <c r="Q480" s="833"/>
    </row>
    <row r="485" spans="2:17">
      <c r="B485" s="732"/>
      <c r="C485" s="732"/>
      <c r="D485" s="732"/>
      <c r="E485" s="732"/>
      <c r="F485" s="732"/>
      <c r="G485" s="732"/>
      <c r="H485" s="732"/>
      <c r="I485" s="732"/>
      <c r="J485" s="732"/>
      <c r="K485" s="732"/>
      <c r="L485" s="732"/>
      <c r="M485" s="732"/>
      <c r="N485" s="732"/>
      <c r="O485" s="733"/>
      <c r="P485" s="732"/>
      <c r="Q485" s="733"/>
    </row>
    <row r="486" spans="2:17">
      <c r="B486" s="732"/>
      <c r="C486" s="732"/>
      <c r="D486" s="732"/>
      <c r="E486" s="732"/>
      <c r="F486" s="732"/>
      <c r="G486" s="732"/>
      <c r="H486" s="732"/>
      <c r="I486" s="732"/>
      <c r="J486" s="732"/>
      <c r="K486" s="732"/>
      <c r="L486" s="732"/>
      <c r="M486" s="732"/>
      <c r="N486" s="732"/>
      <c r="O486" s="733"/>
      <c r="P486" s="732"/>
      <c r="Q486" s="733"/>
    </row>
    <row r="487" spans="2:17">
      <c r="B487" s="732"/>
      <c r="C487" s="732"/>
      <c r="D487" s="732"/>
      <c r="E487" s="732"/>
      <c r="F487" s="732"/>
      <c r="G487" s="732"/>
      <c r="H487" s="732"/>
      <c r="I487" s="732"/>
      <c r="J487" s="732"/>
      <c r="K487" s="732"/>
      <c r="L487" s="732"/>
      <c r="M487" s="732"/>
      <c r="N487" s="732"/>
      <c r="O487" s="733"/>
      <c r="P487" s="732"/>
      <c r="Q487" s="833"/>
    </row>
    <row r="488" spans="2:17">
      <c r="B488" s="732"/>
      <c r="C488" s="732"/>
      <c r="D488" s="732"/>
      <c r="E488" s="732"/>
      <c r="F488" s="732"/>
      <c r="G488" s="732"/>
      <c r="H488" s="732"/>
      <c r="I488" s="732"/>
      <c r="J488" s="732"/>
      <c r="K488" s="732"/>
      <c r="L488" s="732"/>
      <c r="M488" s="732"/>
      <c r="N488" s="732"/>
      <c r="O488" s="733"/>
      <c r="P488" s="732"/>
      <c r="Q488" s="833"/>
    </row>
    <row r="489" spans="2:17">
      <c r="B489" s="732"/>
      <c r="C489" s="732"/>
      <c r="D489" s="732"/>
      <c r="E489" s="732"/>
      <c r="F489" s="732"/>
      <c r="G489" s="732"/>
      <c r="H489" s="732"/>
      <c r="I489" s="732"/>
      <c r="J489" s="732"/>
      <c r="K489" s="732"/>
      <c r="L489" s="732"/>
      <c r="M489" s="732"/>
      <c r="N489" s="732"/>
      <c r="O489" s="733"/>
      <c r="P489" s="732"/>
      <c r="Q489" s="833"/>
    </row>
    <row r="490" spans="2:17">
      <c r="B490" s="732"/>
      <c r="C490" s="732"/>
      <c r="D490" s="732"/>
      <c r="E490" s="732"/>
      <c r="F490" s="732"/>
      <c r="G490" s="732"/>
      <c r="H490" s="732"/>
      <c r="I490" s="732"/>
      <c r="J490" s="732"/>
      <c r="K490" s="732"/>
      <c r="L490" s="732"/>
      <c r="M490" s="732"/>
      <c r="N490" s="732"/>
      <c r="O490" s="733"/>
      <c r="P490" s="732"/>
      <c r="Q490" s="833"/>
    </row>
    <row r="491" spans="2:17">
      <c r="B491" s="732"/>
      <c r="C491" s="732"/>
      <c r="D491" s="732"/>
      <c r="E491" s="732"/>
      <c r="F491" s="732"/>
      <c r="G491" s="732"/>
      <c r="H491" s="732"/>
      <c r="I491" s="732"/>
      <c r="J491" s="732"/>
      <c r="K491" s="732"/>
      <c r="L491" s="732"/>
      <c r="M491" s="732"/>
      <c r="N491" s="732"/>
      <c r="O491" s="733"/>
      <c r="P491" s="732"/>
      <c r="Q491" s="833"/>
    </row>
    <row r="492" spans="2:17">
      <c r="B492" s="732"/>
      <c r="C492" s="732"/>
      <c r="D492" s="732"/>
      <c r="E492" s="732"/>
      <c r="F492" s="732"/>
      <c r="G492" s="732"/>
      <c r="H492" s="732"/>
      <c r="I492" s="732"/>
      <c r="J492" s="732"/>
      <c r="K492" s="732"/>
      <c r="L492" s="732"/>
      <c r="M492" s="732"/>
      <c r="N492" s="732"/>
      <c r="O492" s="733"/>
      <c r="P492" s="732"/>
      <c r="Q492" s="833"/>
    </row>
    <row r="493" spans="2:17">
      <c r="B493" s="732"/>
      <c r="C493" s="732"/>
      <c r="D493" s="732"/>
      <c r="E493" s="732"/>
      <c r="F493" s="732"/>
      <c r="G493" s="732"/>
      <c r="H493" s="732"/>
      <c r="I493" s="732"/>
      <c r="J493" s="732"/>
      <c r="K493" s="732"/>
      <c r="L493" s="732"/>
      <c r="M493" s="732"/>
      <c r="N493" s="732"/>
      <c r="O493" s="733"/>
      <c r="P493" s="732"/>
      <c r="Q493" s="833"/>
    </row>
    <row r="494" spans="2:17">
      <c r="B494" s="732"/>
      <c r="C494" s="732"/>
      <c r="D494" s="732"/>
      <c r="E494" s="732"/>
      <c r="F494" s="732"/>
      <c r="G494" s="732"/>
      <c r="H494" s="732"/>
      <c r="I494" s="732"/>
      <c r="J494" s="732"/>
      <c r="K494" s="732"/>
      <c r="L494" s="732"/>
      <c r="M494" s="732"/>
      <c r="N494" s="732"/>
      <c r="O494" s="733"/>
      <c r="P494" s="732"/>
      <c r="Q494" s="833"/>
    </row>
    <row r="495" spans="2:17">
      <c r="B495" s="732"/>
      <c r="C495" s="732"/>
      <c r="D495" s="732"/>
      <c r="E495" s="732"/>
      <c r="F495" s="732"/>
      <c r="G495" s="732"/>
      <c r="H495" s="732"/>
      <c r="I495" s="732"/>
      <c r="J495" s="732"/>
      <c r="K495" s="732"/>
      <c r="L495" s="732"/>
      <c r="M495" s="732"/>
      <c r="N495" s="732"/>
      <c r="O495" s="733"/>
      <c r="P495" s="732"/>
      <c r="Q495" s="833"/>
    </row>
    <row r="496" spans="2:17">
      <c r="B496" s="732"/>
      <c r="C496" s="732"/>
      <c r="D496" s="732"/>
      <c r="E496" s="732"/>
      <c r="F496" s="732"/>
      <c r="G496" s="732"/>
      <c r="H496" s="732"/>
      <c r="I496" s="732"/>
      <c r="J496" s="732"/>
      <c r="K496" s="732"/>
      <c r="L496" s="732"/>
      <c r="M496" s="732"/>
      <c r="N496" s="732"/>
      <c r="O496" s="733"/>
      <c r="P496" s="732"/>
      <c r="Q496" s="833"/>
    </row>
    <row r="497" spans="2:17">
      <c r="B497" s="732"/>
      <c r="C497" s="732"/>
      <c r="D497" s="732"/>
      <c r="E497" s="732"/>
      <c r="F497" s="732"/>
      <c r="G497" s="732"/>
      <c r="H497" s="732"/>
      <c r="I497" s="732"/>
      <c r="J497" s="732"/>
      <c r="K497" s="732"/>
      <c r="L497" s="732"/>
      <c r="M497" s="732"/>
      <c r="N497" s="732"/>
      <c r="O497" s="733"/>
      <c r="P497" s="732"/>
      <c r="Q497" s="833"/>
    </row>
    <row r="498" spans="2:17">
      <c r="B498" s="732"/>
      <c r="C498" s="732"/>
      <c r="D498" s="732"/>
      <c r="E498" s="732"/>
      <c r="F498" s="732"/>
      <c r="G498" s="732"/>
      <c r="H498" s="732"/>
      <c r="I498" s="732"/>
      <c r="J498" s="732"/>
      <c r="K498" s="732"/>
      <c r="L498" s="732"/>
      <c r="M498" s="732"/>
      <c r="N498" s="732"/>
      <c r="O498" s="733"/>
      <c r="P498" s="732"/>
      <c r="Q498" s="833"/>
    </row>
    <row r="499" spans="2:17">
      <c r="B499" s="732"/>
      <c r="C499" s="732"/>
      <c r="D499" s="732"/>
      <c r="E499" s="732"/>
      <c r="F499" s="732"/>
      <c r="G499" s="732"/>
      <c r="H499" s="732"/>
      <c r="I499" s="732"/>
      <c r="J499" s="732"/>
      <c r="K499" s="732"/>
      <c r="L499" s="732"/>
      <c r="M499" s="732"/>
      <c r="N499" s="732"/>
      <c r="O499" s="733"/>
      <c r="P499" s="732"/>
      <c r="Q499" s="833"/>
    </row>
    <row r="500" spans="2:17">
      <c r="B500" s="732"/>
      <c r="C500" s="732"/>
      <c r="D500" s="732"/>
      <c r="E500" s="732"/>
      <c r="F500" s="732"/>
      <c r="G500" s="732"/>
      <c r="H500" s="732"/>
      <c r="I500" s="732"/>
      <c r="J500" s="732"/>
      <c r="K500" s="732"/>
      <c r="L500" s="732"/>
      <c r="M500" s="732"/>
      <c r="N500" s="732"/>
      <c r="O500" s="733"/>
      <c r="P500" s="732"/>
      <c r="Q500" s="833"/>
    </row>
    <row r="505" spans="2:17">
      <c r="B505" s="732"/>
      <c r="C505" s="732"/>
      <c r="D505" s="732"/>
      <c r="E505" s="732"/>
      <c r="F505" s="732"/>
      <c r="G505" s="732"/>
      <c r="H505" s="732"/>
      <c r="I505" s="732"/>
      <c r="J505" s="732"/>
      <c r="K505" s="732"/>
      <c r="L505" s="732"/>
      <c r="M505" s="732"/>
      <c r="N505" s="732"/>
      <c r="O505" s="733"/>
      <c r="P505" s="732"/>
      <c r="Q505" s="732"/>
    </row>
    <row r="506" spans="2:17">
      <c r="B506" s="732"/>
      <c r="C506" s="732"/>
      <c r="D506" s="732"/>
      <c r="E506" s="732"/>
      <c r="F506" s="732"/>
      <c r="G506" s="732"/>
      <c r="H506" s="732"/>
      <c r="I506" s="732"/>
      <c r="J506" s="732"/>
      <c r="K506" s="732"/>
      <c r="L506" s="732"/>
      <c r="M506" s="732"/>
      <c r="N506" s="732"/>
      <c r="O506" s="733"/>
      <c r="P506" s="732"/>
      <c r="Q506" s="732"/>
    </row>
    <row r="507" spans="2:17">
      <c r="B507" s="732"/>
      <c r="C507" s="732"/>
      <c r="D507" s="732"/>
      <c r="E507" s="732"/>
      <c r="F507" s="732"/>
      <c r="G507" s="732"/>
      <c r="H507" s="732"/>
      <c r="I507" s="732"/>
      <c r="J507" s="732"/>
      <c r="K507" s="732"/>
      <c r="L507" s="732"/>
      <c r="M507" s="732"/>
      <c r="N507" s="732"/>
      <c r="O507" s="733"/>
      <c r="P507" s="732"/>
      <c r="Q507" s="732"/>
    </row>
    <row r="508" spans="2:17">
      <c r="B508" s="732"/>
      <c r="C508" s="732"/>
      <c r="D508" s="732"/>
      <c r="E508" s="732"/>
      <c r="F508" s="732"/>
      <c r="G508" s="732"/>
      <c r="H508" s="732"/>
      <c r="I508" s="732"/>
      <c r="J508" s="732"/>
      <c r="K508" s="732"/>
      <c r="L508" s="732"/>
      <c r="M508" s="732"/>
      <c r="N508" s="732"/>
      <c r="O508" s="733"/>
      <c r="P508" s="732"/>
      <c r="Q508" s="732"/>
    </row>
    <row r="509" spans="2:17">
      <c r="B509" s="732"/>
      <c r="C509" s="732"/>
      <c r="D509" s="732"/>
      <c r="E509" s="732"/>
      <c r="F509" s="732"/>
      <c r="G509" s="732"/>
      <c r="H509" s="732"/>
      <c r="I509" s="732"/>
      <c r="J509" s="732"/>
      <c r="K509" s="732"/>
      <c r="L509" s="732"/>
      <c r="M509" s="732"/>
      <c r="N509" s="732"/>
      <c r="O509" s="733"/>
      <c r="P509" s="732"/>
      <c r="Q509" s="732"/>
    </row>
    <row r="510" spans="2:17">
      <c r="B510" s="732"/>
      <c r="C510" s="732"/>
      <c r="D510" s="732"/>
      <c r="E510" s="732"/>
      <c r="F510" s="732"/>
      <c r="G510" s="732"/>
      <c r="H510" s="732"/>
      <c r="I510" s="732"/>
      <c r="J510" s="732"/>
      <c r="K510" s="732"/>
      <c r="L510" s="732"/>
      <c r="M510" s="732"/>
      <c r="N510" s="732"/>
      <c r="O510" s="733"/>
      <c r="P510" s="732"/>
      <c r="Q510" s="732"/>
    </row>
    <row r="511" spans="2:17">
      <c r="B511" s="732"/>
      <c r="C511" s="732"/>
      <c r="D511" s="732"/>
      <c r="E511" s="732"/>
      <c r="F511" s="732"/>
      <c r="G511" s="732"/>
      <c r="H511" s="732"/>
      <c r="I511" s="732"/>
      <c r="J511" s="732"/>
      <c r="K511" s="732"/>
      <c r="L511" s="732"/>
      <c r="M511" s="732"/>
      <c r="N511" s="732"/>
      <c r="O511" s="733"/>
      <c r="P511" s="732"/>
      <c r="Q511" s="732"/>
    </row>
    <row r="512" spans="2:17">
      <c r="B512" s="732"/>
      <c r="C512" s="732"/>
      <c r="D512" s="732"/>
      <c r="E512" s="732"/>
      <c r="F512" s="732"/>
      <c r="G512" s="732"/>
      <c r="H512" s="732"/>
      <c r="I512" s="732"/>
      <c r="J512" s="732"/>
      <c r="K512" s="732"/>
      <c r="L512" s="732"/>
      <c r="M512" s="732"/>
      <c r="N512" s="732"/>
      <c r="O512" s="733"/>
      <c r="P512" s="732"/>
      <c r="Q512" s="732"/>
    </row>
    <row r="513" spans="2:17">
      <c r="B513" s="732"/>
      <c r="C513" s="732"/>
      <c r="D513" s="732"/>
      <c r="E513" s="732"/>
      <c r="F513" s="732"/>
      <c r="G513" s="732"/>
      <c r="H513" s="732"/>
      <c r="I513" s="732"/>
      <c r="J513" s="732"/>
      <c r="K513" s="732"/>
      <c r="L513" s="732"/>
      <c r="M513" s="732"/>
      <c r="N513" s="732"/>
      <c r="O513" s="733"/>
      <c r="P513" s="732"/>
      <c r="Q513" s="732"/>
    </row>
    <row r="514" spans="2:17">
      <c r="B514" s="732"/>
      <c r="C514" s="732"/>
      <c r="D514" s="732"/>
      <c r="E514" s="732"/>
      <c r="F514" s="732"/>
      <c r="G514" s="732"/>
      <c r="H514" s="732"/>
      <c r="I514" s="732"/>
      <c r="J514" s="732"/>
      <c r="K514" s="732"/>
      <c r="L514" s="732"/>
      <c r="M514" s="732"/>
      <c r="N514" s="732"/>
      <c r="O514" s="733"/>
      <c r="P514" s="732"/>
      <c r="Q514" s="732"/>
    </row>
    <row r="515" spans="2:17">
      <c r="B515" s="732"/>
      <c r="C515" s="732"/>
      <c r="D515" s="732"/>
      <c r="E515" s="732"/>
      <c r="F515" s="732"/>
      <c r="G515" s="732"/>
      <c r="H515" s="732"/>
      <c r="I515" s="732"/>
      <c r="J515" s="732"/>
      <c r="K515" s="732"/>
      <c r="L515" s="732"/>
      <c r="M515" s="732"/>
      <c r="N515" s="732"/>
      <c r="O515" s="733"/>
      <c r="P515" s="732"/>
      <c r="Q515" s="732"/>
    </row>
    <row r="516" spans="2:17">
      <c r="B516" s="732"/>
      <c r="C516" s="732"/>
      <c r="D516" s="732"/>
      <c r="E516" s="732"/>
      <c r="F516" s="732"/>
      <c r="G516" s="732"/>
      <c r="H516" s="732"/>
      <c r="I516" s="732"/>
      <c r="J516" s="732"/>
      <c r="K516" s="732"/>
      <c r="L516" s="732"/>
      <c r="M516" s="732"/>
      <c r="N516" s="732"/>
      <c r="O516" s="733"/>
      <c r="P516" s="732"/>
      <c r="Q516" s="732"/>
    </row>
    <row r="517" spans="2:17">
      <c r="B517" s="732"/>
      <c r="C517" s="732"/>
      <c r="D517" s="732"/>
      <c r="E517" s="732"/>
      <c r="F517" s="732"/>
      <c r="G517" s="732"/>
      <c r="H517" s="732"/>
      <c r="I517" s="732"/>
      <c r="J517" s="732"/>
      <c r="K517" s="732"/>
      <c r="L517" s="732"/>
      <c r="M517" s="732"/>
      <c r="N517" s="732"/>
      <c r="O517" s="733"/>
      <c r="P517" s="732"/>
      <c r="Q517" s="732"/>
    </row>
    <row r="518" spans="2:17">
      <c r="B518" s="732"/>
      <c r="C518" s="732"/>
      <c r="D518" s="732"/>
      <c r="E518" s="732"/>
      <c r="F518" s="732"/>
      <c r="G518" s="732"/>
      <c r="H518" s="732"/>
      <c r="I518" s="732"/>
      <c r="J518" s="732"/>
      <c r="K518" s="732"/>
      <c r="L518" s="732"/>
      <c r="M518" s="732"/>
      <c r="N518" s="732"/>
      <c r="O518" s="733"/>
      <c r="P518" s="732"/>
      <c r="Q518" s="732"/>
    </row>
    <row r="519" spans="2:17">
      <c r="B519" s="732"/>
      <c r="C519" s="732"/>
      <c r="D519" s="732"/>
      <c r="E519" s="732"/>
      <c r="F519" s="732"/>
      <c r="G519" s="732"/>
      <c r="H519" s="732"/>
      <c r="I519" s="732"/>
      <c r="J519" s="732"/>
      <c r="K519" s="732"/>
      <c r="L519" s="732"/>
      <c r="M519" s="732"/>
      <c r="N519" s="732"/>
      <c r="O519" s="733"/>
      <c r="P519" s="732"/>
      <c r="Q519" s="732"/>
    </row>
    <row r="520" spans="2:17">
      <c r="B520" s="732"/>
      <c r="C520" s="732"/>
      <c r="D520" s="732"/>
      <c r="E520" s="732"/>
      <c r="F520" s="732"/>
      <c r="G520" s="732"/>
      <c r="H520" s="732"/>
      <c r="I520" s="732"/>
      <c r="J520" s="732"/>
      <c r="K520" s="732"/>
      <c r="L520" s="732"/>
      <c r="M520" s="732"/>
      <c r="N520" s="732"/>
      <c r="O520" s="733"/>
      <c r="P520" s="732"/>
      <c r="Q520" s="732"/>
    </row>
    <row r="521" spans="2:17">
      <c r="B521" s="732"/>
      <c r="C521" s="732"/>
      <c r="D521" s="732"/>
      <c r="E521" s="732"/>
      <c r="F521" s="732"/>
      <c r="G521" s="732"/>
      <c r="H521" s="732"/>
      <c r="I521" s="732"/>
      <c r="J521" s="732"/>
      <c r="K521" s="732"/>
      <c r="L521" s="732"/>
      <c r="M521" s="732"/>
      <c r="N521" s="732"/>
      <c r="O521" s="733"/>
      <c r="P521" s="732"/>
      <c r="Q521" s="732"/>
    </row>
    <row r="522" spans="2:17">
      <c r="B522" s="732"/>
      <c r="C522" s="732"/>
      <c r="D522" s="732"/>
      <c r="E522" s="732"/>
      <c r="F522" s="732"/>
      <c r="G522" s="732"/>
      <c r="H522" s="732"/>
      <c r="I522" s="732"/>
      <c r="J522" s="732"/>
      <c r="K522" s="732"/>
      <c r="L522" s="732"/>
      <c r="M522" s="732"/>
      <c r="N522" s="732"/>
      <c r="O522" s="733"/>
      <c r="P522" s="732"/>
      <c r="Q522" s="732"/>
    </row>
    <row r="523" spans="2:17">
      <c r="B523" s="732"/>
      <c r="C523" s="732"/>
      <c r="D523" s="732"/>
      <c r="E523" s="732"/>
      <c r="F523" s="732"/>
      <c r="G523" s="732"/>
      <c r="H523" s="732"/>
      <c r="I523" s="732"/>
      <c r="J523" s="732"/>
      <c r="K523" s="732"/>
      <c r="L523" s="732"/>
      <c r="M523" s="732"/>
      <c r="N523" s="732"/>
      <c r="O523" s="733"/>
      <c r="P523" s="732"/>
      <c r="Q523" s="732"/>
    </row>
    <row r="524" spans="2:17">
      <c r="B524" s="732"/>
      <c r="C524" s="732"/>
      <c r="D524" s="732"/>
      <c r="E524" s="732"/>
      <c r="F524" s="732"/>
      <c r="G524" s="732"/>
      <c r="H524" s="732"/>
      <c r="I524" s="732"/>
      <c r="J524" s="732"/>
      <c r="K524" s="732"/>
      <c r="L524" s="732"/>
      <c r="M524" s="732"/>
      <c r="N524" s="732"/>
      <c r="O524" s="733"/>
      <c r="P524" s="732"/>
      <c r="Q524" s="732"/>
    </row>
    <row r="525" spans="2:17">
      <c r="B525" s="732"/>
      <c r="C525" s="732"/>
      <c r="D525" s="732"/>
      <c r="E525" s="732"/>
      <c r="F525" s="732"/>
      <c r="G525" s="732"/>
      <c r="H525" s="732"/>
      <c r="I525" s="732"/>
      <c r="J525" s="732"/>
      <c r="K525" s="732"/>
      <c r="L525" s="732"/>
      <c r="M525" s="732"/>
      <c r="N525" s="732"/>
      <c r="O525" s="733"/>
      <c r="P525" s="732"/>
      <c r="Q525" s="732"/>
    </row>
    <row r="532" spans="2:17">
      <c r="B532" s="732"/>
      <c r="C532" s="732"/>
      <c r="D532" s="732"/>
      <c r="E532" s="732"/>
      <c r="F532" s="732"/>
      <c r="G532" s="732"/>
      <c r="H532" s="732"/>
      <c r="I532" s="732"/>
      <c r="J532" s="732"/>
      <c r="K532" s="732"/>
      <c r="L532" s="732"/>
      <c r="M532" s="732"/>
      <c r="N532" s="732"/>
      <c r="O532" s="733"/>
      <c r="P532" s="732"/>
      <c r="Q532" s="732"/>
    </row>
    <row r="533" spans="2:17">
      <c r="B533" s="732"/>
      <c r="C533" s="732"/>
      <c r="D533" s="732"/>
      <c r="E533" s="732"/>
      <c r="F533" s="732"/>
      <c r="G533" s="732"/>
      <c r="H533" s="732"/>
      <c r="I533" s="732"/>
      <c r="J533" s="732"/>
      <c r="K533" s="732"/>
      <c r="L533" s="732"/>
      <c r="M533" s="732"/>
      <c r="N533" s="732"/>
      <c r="O533" s="733"/>
      <c r="P533" s="732"/>
      <c r="Q533" s="732"/>
    </row>
    <row r="534" spans="2:17" ht="10" customHeight="1">
      <c r="B534" s="732"/>
      <c r="C534" s="732"/>
      <c r="D534" s="732"/>
      <c r="E534" s="732"/>
      <c r="F534" s="732"/>
      <c r="G534" s="732"/>
      <c r="H534" s="732"/>
      <c r="I534" s="732"/>
      <c r="J534" s="732"/>
      <c r="K534" s="732"/>
      <c r="L534" s="732"/>
      <c r="M534" s="732"/>
      <c r="N534" s="732"/>
      <c r="O534" s="733"/>
      <c r="P534" s="732"/>
      <c r="Q534" s="732"/>
    </row>
    <row r="535" spans="2:17" ht="10" customHeight="1">
      <c r="B535" s="732"/>
      <c r="C535" s="732"/>
      <c r="D535" s="732"/>
      <c r="E535" s="732"/>
      <c r="F535" s="732"/>
      <c r="G535" s="732"/>
      <c r="H535" s="732"/>
      <c r="I535" s="732"/>
      <c r="J535" s="732"/>
      <c r="K535" s="732"/>
      <c r="L535" s="732"/>
      <c r="M535" s="732"/>
      <c r="N535" s="732"/>
      <c r="O535" s="733"/>
      <c r="P535" s="732"/>
      <c r="Q535" s="732"/>
    </row>
    <row r="536" spans="2:17" ht="10" customHeight="1">
      <c r="B536" s="732"/>
      <c r="C536" s="732"/>
      <c r="D536" s="732"/>
      <c r="E536" s="732"/>
      <c r="F536" s="732"/>
      <c r="G536" s="732"/>
      <c r="H536" s="732"/>
      <c r="I536" s="732"/>
      <c r="J536" s="732"/>
      <c r="K536" s="732"/>
      <c r="L536" s="732"/>
      <c r="M536" s="732"/>
      <c r="N536" s="732"/>
      <c r="O536" s="733"/>
      <c r="P536" s="732"/>
      <c r="Q536" s="732"/>
    </row>
    <row r="537" spans="2:17" ht="10" customHeight="1">
      <c r="B537" s="732"/>
      <c r="C537" s="732"/>
      <c r="D537" s="732"/>
      <c r="E537" s="732"/>
      <c r="F537" s="732"/>
      <c r="G537" s="732"/>
      <c r="H537" s="732"/>
      <c r="I537" s="732"/>
      <c r="J537" s="732"/>
      <c r="K537" s="732"/>
      <c r="L537" s="732"/>
      <c r="M537" s="732"/>
      <c r="N537" s="732"/>
      <c r="O537" s="733"/>
      <c r="P537" s="732"/>
      <c r="Q537" s="732"/>
    </row>
    <row r="538" spans="2:17" ht="10" customHeight="1">
      <c r="B538" s="732"/>
      <c r="C538" s="732"/>
      <c r="D538" s="732"/>
      <c r="E538" s="732"/>
      <c r="F538" s="732"/>
      <c r="G538" s="732"/>
      <c r="H538" s="732"/>
      <c r="I538" s="732"/>
      <c r="J538" s="732"/>
      <c r="K538" s="732"/>
      <c r="L538" s="732"/>
      <c r="M538" s="732"/>
      <c r="N538" s="732"/>
      <c r="O538" s="733"/>
      <c r="P538" s="732"/>
      <c r="Q538" s="732"/>
    </row>
    <row r="539" spans="2:17" ht="10" customHeight="1">
      <c r="B539" s="732"/>
      <c r="C539" s="732"/>
      <c r="D539" s="732"/>
      <c r="E539" s="732"/>
      <c r="F539" s="732"/>
      <c r="G539" s="732"/>
      <c r="H539" s="732"/>
      <c r="I539" s="732"/>
      <c r="J539" s="732"/>
      <c r="K539" s="732"/>
      <c r="L539" s="732"/>
      <c r="M539" s="732"/>
      <c r="N539" s="732"/>
      <c r="O539" s="733"/>
      <c r="P539" s="732"/>
      <c r="Q539" s="732"/>
    </row>
    <row r="540" spans="2:17" ht="10" customHeight="1">
      <c r="B540" s="732"/>
      <c r="C540" s="732"/>
      <c r="D540" s="732"/>
      <c r="E540" s="732"/>
      <c r="F540" s="732"/>
      <c r="G540" s="732"/>
      <c r="H540" s="732"/>
      <c r="I540" s="732"/>
      <c r="J540" s="732"/>
      <c r="K540" s="732"/>
      <c r="L540" s="732"/>
      <c r="M540" s="732"/>
      <c r="N540" s="732"/>
      <c r="O540" s="733"/>
      <c r="P540" s="732"/>
      <c r="Q540" s="732"/>
    </row>
    <row r="541" spans="2:17" ht="10" customHeight="1">
      <c r="B541" s="732"/>
      <c r="C541" s="732"/>
      <c r="D541" s="732"/>
      <c r="E541" s="732"/>
      <c r="F541" s="732"/>
      <c r="G541" s="732"/>
      <c r="H541" s="732"/>
      <c r="I541" s="732"/>
      <c r="J541" s="732"/>
      <c r="K541" s="732"/>
      <c r="L541" s="732"/>
      <c r="M541" s="732"/>
      <c r="N541" s="732"/>
      <c r="O541" s="733"/>
      <c r="P541" s="732"/>
      <c r="Q541" s="732"/>
    </row>
    <row r="542" spans="2:17" ht="10" customHeight="1">
      <c r="B542" s="732"/>
      <c r="C542" s="732"/>
      <c r="D542" s="732"/>
      <c r="E542" s="732"/>
      <c r="F542" s="732"/>
      <c r="G542" s="732"/>
      <c r="H542" s="732"/>
      <c r="I542" s="732"/>
      <c r="J542" s="732"/>
      <c r="K542" s="732"/>
      <c r="L542" s="732"/>
      <c r="M542" s="732"/>
      <c r="N542" s="732"/>
      <c r="O542" s="733"/>
      <c r="P542" s="732"/>
      <c r="Q542" s="732"/>
    </row>
    <row r="543" spans="2:17" ht="10" customHeight="1">
      <c r="B543" s="732"/>
      <c r="C543" s="732"/>
      <c r="D543" s="732"/>
      <c r="E543" s="732"/>
      <c r="F543" s="732"/>
      <c r="G543" s="732"/>
      <c r="H543" s="732"/>
      <c r="I543" s="732"/>
      <c r="J543" s="732"/>
      <c r="K543" s="732"/>
      <c r="L543" s="732"/>
      <c r="M543" s="732"/>
      <c r="N543" s="732"/>
      <c r="O543" s="733"/>
      <c r="P543" s="732"/>
      <c r="Q543" s="732"/>
    </row>
    <row r="544" spans="2:17" ht="10" customHeight="1">
      <c r="B544" s="732"/>
      <c r="C544" s="732"/>
      <c r="D544" s="732"/>
      <c r="E544" s="732"/>
      <c r="F544" s="732"/>
      <c r="G544" s="732"/>
      <c r="H544" s="732"/>
      <c r="I544" s="732"/>
      <c r="J544" s="732"/>
      <c r="K544" s="732"/>
      <c r="L544" s="732"/>
      <c r="M544" s="732"/>
      <c r="N544" s="732"/>
      <c r="O544" s="733"/>
      <c r="P544" s="732"/>
      <c r="Q544" s="732"/>
    </row>
    <row r="545" spans="2:17" ht="10" customHeight="1">
      <c r="B545" s="732"/>
      <c r="C545" s="732"/>
      <c r="D545" s="732"/>
      <c r="E545" s="732"/>
      <c r="F545" s="732"/>
      <c r="G545" s="732"/>
      <c r="H545" s="732"/>
      <c r="I545" s="732"/>
      <c r="J545" s="732"/>
      <c r="K545" s="732"/>
      <c r="L545" s="732"/>
      <c r="M545" s="732"/>
      <c r="N545" s="732"/>
      <c r="O545" s="733"/>
      <c r="P545" s="732"/>
      <c r="Q545" s="732"/>
    </row>
    <row r="546" spans="2:17" ht="10" customHeight="1">
      <c r="B546" s="732"/>
      <c r="C546" s="732"/>
      <c r="D546" s="732"/>
      <c r="E546" s="732"/>
      <c r="F546" s="732"/>
      <c r="G546" s="732"/>
      <c r="H546" s="732"/>
      <c r="I546" s="732"/>
      <c r="J546" s="732"/>
      <c r="K546" s="732"/>
      <c r="L546" s="732"/>
      <c r="M546" s="732"/>
      <c r="N546" s="732"/>
      <c r="O546" s="733"/>
      <c r="P546" s="732"/>
      <c r="Q546" s="732"/>
    </row>
    <row r="547" spans="2:17" ht="10" customHeight="1">
      <c r="B547" s="732"/>
      <c r="C547" s="732"/>
      <c r="D547" s="732"/>
      <c r="E547" s="732"/>
      <c r="F547" s="732"/>
      <c r="G547" s="732"/>
      <c r="H547" s="732"/>
      <c r="I547" s="732"/>
      <c r="J547" s="732"/>
      <c r="K547" s="732"/>
      <c r="L547" s="732"/>
      <c r="M547" s="732"/>
      <c r="N547" s="732"/>
      <c r="O547" s="733"/>
      <c r="P547" s="732"/>
      <c r="Q547" s="732"/>
    </row>
    <row r="548" spans="2:17" ht="10" customHeight="1">
      <c r="B548" s="732"/>
      <c r="C548" s="732"/>
      <c r="D548" s="732"/>
      <c r="E548" s="732"/>
      <c r="F548" s="732"/>
      <c r="G548" s="732"/>
      <c r="H548" s="732"/>
      <c r="I548" s="732"/>
      <c r="J548" s="732"/>
      <c r="K548" s="732"/>
      <c r="L548" s="732"/>
      <c r="M548" s="732"/>
      <c r="N548" s="732"/>
      <c r="O548" s="733"/>
      <c r="P548" s="732"/>
      <c r="Q548" s="732"/>
    </row>
    <row r="549" spans="2:17" ht="10" customHeight="1">
      <c r="B549" s="732"/>
      <c r="C549" s="732"/>
      <c r="D549" s="732"/>
      <c r="E549" s="732"/>
      <c r="F549" s="732"/>
      <c r="G549" s="732"/>
      <c r="H549" s="732"/>
      <c r="I549" s="732"/>
      <c r="J549" s="732"/>
      <c r="K549" s="732"/>
      <c r="L549" s="732"/>
      <c r="M549" s="732"/>
      <c r="N549" s="732"/>
      <c r="O549" s="733"/>
      <c r="P549" s="732"/>
      <c r="Q549" s="732"/>
    </row>
    <row r="550" spans="2:17" ht="10" customHeight="1">
      <c r="B550" s="732"/>
      <c r="C550" s="732"/>
      <c r="D550" s="732"/>
      <c r="E550" s="732"/>
      <c r="F550" s="732"/>
      <c r="G550" s="732"/>
      <c r="H550" s="732"/>
      <c r="I550" s="732"/>
      <c r="J550" s="732"/>
      <c r="K550" s="732"/>
      <c r="L550" s="732"/>
      <c r="M550" s="732"/>
      <c r="N550" s="732"/>
      <c r="O550" s="733"/>
      <c r="P550" s="732"/>
      <c r="Q550" s="732"/>
    </row>
    <row r="551" spans="2:17" ht="10" customHeight="1">
      <c r="B551" s="732"/>
      <c r="C551" s="732"/>
      <c r="D551" s="732"/>
      <c r="E551" s="732"/>
      <c r="F551" s="732"/>
      <c r="G551" s="732"/>
      <c r="H551" s="732"/>
      <c r="I551" s="732"/>
      <c r="J551" s="732"/>
      <c r="K551" s="732"/>
      <c r="L551" s="732"/>
      <c r="M551" s="732"/>
      <c r="N551" s="732"/>
      <c r="O551" s="733"/>
      <c r="P551" s="732"/>
      <c r="Q551" s="732"/>
    </row>
    <row r="552" spans="2:17" ht="10" customHeight="1">
      <c r="B552" s="732"/>
      <c r="C552" s="732"/>
      <c r="D552" s="732"/>
      <c r="E552" s="732"/>
      <c r="F552" s="732"/>
      <c r="G552" s="732"/>
      <c r="H552" s="732"/>
      <c r="I552" s="732"/>
      <c r="J552" s="732"/>
      <c r="K552" s="732"/>
      <c r="L552" s="732"/>
      <c r="M552" s="732"/>
      <c r="N552" s="732"/>
      <c r="O552" s="733"/>
      <c r="P552" s="732"/>
      <c r="Q552" s="732"/>
    </row>
    <row r="553" spans="2:17" ht="10" customHeight="1">
      <c r="B553" s="732"/>
      <c r="C553" s="732"/>
      <c r="D553" s="732"/>
      <c r="E553" s="732"/>
      <c r="F553" s="732"/>
      <c r="G553" s="732"/>
      <c r="H553" s="732"/>
      <c r="I553" s="732"/>
      <c r="J553" s="732"/>
      <c r="K553" s="732"/>
      <c r="L553" s="732"/>
      <c r="M553" s="732"/>
      <c r="N553" s="732"/>
      <c r="O553" s="733"/>
      <c r="P553" s="732"/>
      <c r="Q553" s="732"/>
    </row>
    <row r="554" spans="2:17" ht="10" customHeight="1">
      <c r="B554" s="732"/>
      <c r="C554" s="732"/>
      <c r="D554" s="732"/>
      <c r="E554" s="732"/>
      <c r="F554" s="732"/>
      <c r="G554" s="732"/>
      <c r="H554" s="732"/>
      <c r="I554" s="732"/>
      <c r="J554" s="732"/>
      <c r="K554" s="732"/>
      <c r="L554" s="732"/>
      <c r="M554" s="732"/>
      <c r="N554" s="732"/>
      <c r="O554" s="733"/>
      <c r="P554" s="732"/>
      <c r="Q554" s="732"/>
    </row>
    <row r="555" spans="2:17" ht="11" customHeight="1">
      <c r="B555" s="732"/>
      <c r="C555" s="732"/>
      <c r="D555" s="732"/>
      <c r="E555" s="732"/>
      <c r="F555" s="732"/>
      <c r="G555" s="732"/>
      <c r="H555" s="732"/>
      <c r="I555" s="732"/>
      <c r="J555" s="732"/>
      <c r="K555" s="732"/>
      <c r="L555" s="732"/>
      <c r="M555" s="732"/>
      <c r="N555" s="732"/>
      <c r="O555" s="733"/>
      <c r="P555" s="732"/>
      <c r="Q555" s="732"/>
    </row>
    <row r="556" spans="2:17" ht="10" customHeight="1">
      <c r="B556" s="732"/>
      <c r="C556" s="732"/>
      <c r="D556" s="732"/>
      <c r="E556" s="732"/>
      <c r="F556" s="732"/>
      <c r="G556" s="732"/>
      <c r="H556" s="732"/>
      <c r="I556" s="732"/>
      <c r="J556" s="732"/>
      <c r="K556" s="732"/>
      <c r="L556" s="732"/>
      <c r="M556" s="732"/>
      <c r="N556" s="732"/>
      <c r="O556" s="733"/>
      <c r="P556" s="732"/>
      <c r="Q556" s="732"/>
    </row>
    <row r="557" spans="2:17" ht="10" customHeight="1">
      <c r="B557" s="732"/>
      <c r="C557" s="732"/>
      <c r="D557" s="732"/>
      <c r="E557" s="732"/>
      <c r="F557" s="732"/>
      <c r="G557" s="732"/>
      <c r="H557" s="732"/>
      <c r="I557" s="732"/>
      <c r="J557" s="732"/>
      <c r="K557" s="732"/>
      <c r="L557" s="732"/>
      <c r="M557" s="732"/>
      <c r="N557" s="732"/>
      <c r="O557" s="733"/>
      <c r="P557" s="732"/>
      <c r="Q557" s="732"/>
    </row>
    <row r="558" spans="2:17" ht="10" customHeight="1">
      <c r="B558" s="732"/>
      <c r="C558" s="732"/>
      <c r="D558" s="732"/>
      <c r="E558" s="732"/>
      <c r="F558" s="732"/>
      <c r="G558" s="732"/>
      <c r="H558" s="732"/>
      <c r="I558" s="732"/>
      <c r="J558" s="732"/>
      <c r="K558" s="732"/>
      <c r="L558" s="732"/>
      <c r="M558" s="732"/>
      <c r="N558" s="732"/>
      <c r="O558" s="733"/>
      <c r="P558" s="732"/>
      <c r="Q558" s="732"/>
    </row>
    <row r="559" spans="2:17" ht="10" customHeight="1">
      <c r="B559" s="732"/>
      <c r="C559" s="732"/>
      <c r="D559" s="732"/>
      <c r="E559" s="732"/>
      <c r="F559" s="732"/>
      <c r="G559" s="732"/>
      <c r="H559" s="732"/>
      <c r="I559" s="732"/>
      <c r="J559" s="732"/>
      <c r="K559" s="732"/>
      <c r="L559" s="732"/>
      <c r="M559" s="732"/>
      <c r="N559" s="732"/>
      <c r="O559" s="733"/>
      <c r="P559" s="732"/>
      <c r="Q559" s="732"/>
    </row>
    <row r="560" spans="2:17" ht="10" customHeight="1">
      <c r="B560" s="732"/>
      <c r="C560" s="732"/>
      <c r="D560" s="732"/>
      <c r="E560" s="732"/>
      <c r="F560" s="732"/>
      <c r="G560" s="732"/>
      <c r="H560" s="732"/>
      <c r="I560" s="732"/>
      <c r="J560" s="732"/>
      <c r="K560" s="732"/>
      <c r="L560" s="732"/>
      <c r="M560" s="732"/>
      <c r="N560" s="732"/>
      <c r="O560" s="733"/>
      <c r="P560" s="732"/>
      <c r="Q560" s="732"/>
    </row>
    <row r="561" spans="2:17" ht="10" customHeight="1">
      <c r="B561" s="732"/>
      <c r="C561" s="732"/>
      <c r="D561" s="732"/>
      <c r="E561" s="732"/>
      <c r="F561" s="732"/>
      <c r="G561" s="732"/>
      <c r="H561" s="732"/>
      <c r="I561" s="732"/>
      <c r="J561" s="732"/>
      <c r="K561" s="732"/>
      <c r="L561" s="732"/>
      <c r="M561" s="732"/>
      <c r="N561" s="732"/>
      <c r="O561" s="733"/>
      <c r="P561" s="732"/>
      <c r="Q561" s="732"/>
    </row>
    <row r="562" spans="2:17" ht="10" customHeight="1">
      <c r="B562" s="732"/>
      <c r="C562" s="732"/>
      <c r="D562" s="732"/>
      <c r="E562" s="732"/>
      <c r="F562" s="732"/>
      <c r="G562" s="732"/>
      <c r="H562" s="732"/>
      <c r="I562" s="732"/>
      <c r="J562" s="732"/>
      <c r="K562" s="732"/>
      <c r="L562" s="732"/>
      <c r="M562" s="732"/>
      <c r="N562" s="732"/>
      <c r="O562" s="733"/>
      <c r="P562" s="732"/>
      <c r="Q562" s="732"/>
    </row>
    <row r="563" spans="2:17" ht="10" customHeight="1">
      <c r="B563" s="732"/>
      <c r="C563" s="732"/>
      <c r="D563" s="732"/>
      <c r="E563" s="732"/>
      <c r="F563" s="732"/>
      <c r="G563" s="732"/>
      <c r="H563" s="732"/>
      <c r="I563" s="732"/>
      <c r="J563" s="732"/>
      <c r="K563" s="732"/>
      <c r="L563" s="732"/>
      <c r="M563" s="732"/>
      <c r="N563" s="732"/>
      <c r="O563" s="733"/>
      <c r="P563" s="732"/>
      <c r="Q563" s="732"/>
    </row>
    <row r="564" spans="2:17" ht="10" customHeight="1">
      <c r="B564" s="732"/>
      <c r="C564" s="732"/>
      <c r="D564" s="732"/>
      <c r="E564" s="732"/>
      <c r="F564" s="732"/>
      <c r="G564" s="732"/>
      <c r="H564" s="732"/>
      <c r="I564" s="732"/>
      <c r="J564" s="732"/>
      <c r="K564" s="732"/>
      <c r="L564" s="732"/>
      <c r="M564" s="732"/>
      <c r="N564" s="732"/>
      <c r="O564" s="733"/>
      <c r="P564" s="732"/>
      <c r="Q564" s="732"/>
    </row>
    <row r="565" spans="2:17" ht="10" customHeight="1">
      <c r="B565" s="732"/>
      <c r="C565" s="732"/>
      <c r="D565" s="732"/>
      <c r="E565" s="732"/>
      <c r="F565" s="732"/>
      <c r="G565" s="732"/>
      <c r="H565" s="732"/>
      <c r="I565" s="732"/>
      <c r="J565" s="732"/>
      <c r="K565" s="732"/>
      <c r="L565" s="732"/>
      <c r="M565" s="732"/>
      <c r="N565" s="732"/>
      <c r="O565" s="733"/>
      <c r="P565" s="732"/>
      <c r="Q565" s="732"/>
    </row>
    <row r="566" spans="2:17" ht="10" customHeight="1">
      <c r="B566" s="732"/>
      <c r="C566" s="732"/>
      <c r="D566" s="732"/>
      <c r="E566" s="732"/>
      <c r="F566" s="732"/>
      <c r="G566" s="732"/>
      <c r="H566" s="732"/>
      <c r="I566" s="732"/>
      <c r="J566" s="732"/>
      <c r="K566" s="732"/>
      <c r="L566" s="732"/>
      <c r="M566" s="732"/>
      <c r="N566" s="732"/>
      <c r="O566" s="733"/>
      <c r="P566" s="732"/>
      <c r="Q566" s="732"/>
    </row>
    <row r="567" spans="2:17" ht="10" customHeight="1">
      <c r="B567" s="732"/>
      <c r="C567" s="732"/>
      <c r="D567" s="732"/>
      <c r="E567" s="732"/>
      <c r="F567" s="732"/>
      <c r="G567" s="732"/>
      <c r="H567" s="732"/>
      <c r="I567" s="732"/>
      <c r="J567" s="732"/>
      <c r="K567" s="732"/>
      <c r="L567" s="732"/>
      <c r="M567" s="732"/>
      <c r="N567" s="732"/>
      <c r="O567" s="733"/>
      <c r="P567" s="732"/>
      <c r="Q567" s="732"/>
    </row>
    <row r="568" spans="2:17" ht="10" customHeight="1">
      <c r="B568" s="732"/>
      <c r="C568" s="732"/>
      <c r="D568" s="732"/>
      <c r="E568" s="732"/>
      <c r="F568" s="732"/>
      <c r="G568" s="732"/>
      <c r="H568" s="732"/>
      <c r="I568" s="732"/>
      <c r="J568" s="732"/>
      <c r="K568" s="732"/>
      <c r="L568" s="732"/>
      <c r="M568" s="732"/>
      <c r="N568" s="732"/>
      <c r="O568" s="733"/>
      <c r="P568" s="732"/>
      <c r="Q568" s="732"/>
    </row>
    <row r="569" spans="2:17" ht="10" customHeight="1">
      <c r="B569" s="732"/>
      <c r="C569" s="732"/>
      <c r="D569" s="732"/>
      <c r="E569" s="732"/>
      <c r="F569" s="732"/>
      <c r="G569" s="732"/>
      <c r="H569" s="732"/>
      <c r="I569" s="732"/>
      <c r="J569" s="732"/>
      <c r="K569" s="732"/>
      <c r="L569" s="732"/>
      <c r="M569" s="732"/>
      <c r="N569" s="732"/>
      <c r="O569" s="733"/>
      <c r="P569" s="732"/>
      <c r="Q569" s="732"/>
    </row>
    <row r="570" spans="2:17" ht="10" customHeight="1">
      <c r="B570" s="732"/>
      <c r="C570" s="732"/>
      <c r="D570" s="732"/>
      <c r="E570" s="732"/>
      <c r="F570" s="732"/>
      <c r="G570" s="732"/>
      <c r="H570" s="732"/>
      <c r="I570" s="732"/>
      <c r="J570" s="732"/>
      <c r="K570" s="732"/>
      <c r="L570" s="732"/>
      <c r="M570" s="732"/>
      <c r="N570" s="732"/>
      <c r="O570" s="733"/>
      <c r="P570" s="732"/>
      <c r="Q570" s="732"/>
    </row>
    <row r="571" spans="2:17" ht="10" customHeight="1">
      <c r="B571" s="732"/>
      <c r="C571" s="732"/>
      <c r="D571" s="732"/>
      <c r="E571" s="732"/>
      <c r="F571" s="732"/>
      <c r="G571" s="732"/>
      <c r="H571" s="732"/>
      <c r="I571" s="732"/>
      <c r="J571" s="732"/>
      <c r="K571" s="732"/>
      <c r="L571" s="732"/>
      <c r="M571" s="732"/>
      <c r="N571" s="732"/>
      <c r="O571" s="733"/>
      <c r="P571" s="732"/>
      <c r="Q571" s="732"/>
    </row>
    <row r="572" spans="2:17" ht="10" customHeight="1">
      <c r="B572" s="732"/>
      <c r="C572" s="732"/>
      <c r="D572" s="732"/>
      <c r="E572" s="732"/>
      <c r="F572" s="732"/>
      <c r="G572" s="732"/>
      <c r="H572" s="732"/>
      <c r="I572" s="732"/>
      <c r="J572" s="732"/>
      <c r="K572" s="732"/>
      <c r="L572" s="732"/>
      <c r="M572" s="732"/>
      <c r="N572" s="732"/>
      <c r="O572" s="733"/>
      <c r="P572" s="732"/>
      <c r="Q572" s="732"/>
    </row>
    <row r="573" spans="2:17" ht="10" customHeight="1">
      <c r="B573" s="732"/>
      <c r="C573" s="732"/>
      <c r="D573" s="732"/>
      <c r="E573" s="732"/>
      <c r="F573" s="732"/>
      <c r="G573" s="732"/>
      <c r="H573" s="732"/>
      <c r="I573" s="732"/>
      <c r="J573" s="732"/>
      <c r="K573" s="732"/>
      <c r="L573" s="732"/>
      <c r="M573" s="732"/>
      <c r="N573" s="732"/>
      <c r="O573" s="733"/>
      <c r="P573" s="732"/>
      <c r="Q573" s="732"/>
    </row>
    <row r="574" spans="2:17" ht="10" customHeight="1">
      <c r="B574" s="732"/>
      <c r="C574" s="732"/>
      <c r="D574" s="732"/>
      <c r="E574" s="732"/>
      <c r="F574" s="732"/>
      <c r="G574" s="732"/>
      <c r="H574" s="732"/>
      <c r="I574" s="732"/>
      <c r="J574" s="732"/>
      <c r="K574" s="732"/>
      <c r="L574" s="732"/>
      <c r="M574" s="732"/>
      <c r="N574" s="732"/>
      <c r="O574" s="733"/>
      <c r="P574" s="732"/>
      <c r="Q574" s="732"/>
    </row>
    <row r="575" spans="2:17" ht="10" customHeight="1">
      <c r="B575" s="732"/>
      <c r="C575" s="732"/>
      <c r="D575" s="732"/>
      <c r="E575" s="732"/>
      <c r="F575" s="732"/>
      <c r="G575" s="732"/>
      <c r="H575" s="732"/>
      <c r="I575" s="732"/>
      <c r="J575" s="732"/>
      <c r="K575" s="732"/>
      <c r="L575" s="732"/>
      <c r="M575" s="732"/>
      <c r="N575" s="732"/>
      <c r="O575" s="733"/>
      <c r="P575" s="732"/>
      <c r="Q575" s="732"/>
    </row>
    <row r="576" spans="2:17" ht="10" customHeight="1">
      <c r="B576" s="732"/>
      <c r="C576" s="732"/>
      <c r="D576" s="732"/>
      <c r="E576" s="732"/>
      <c r="F576" s="732"/>
      <c r="G576" s="732"/>
      <c r="H576" s="732"/>
      <c r="I576" s="732"/>
      <c r="J576" s="732"/>
      <c r="K576" s="732"/>
      <c r="L576" s="732"/>
      <c r="M576" s="732"/>
      <c r="N576" s="732"/>
      <c r="O576" s="733"/>
      <c r="P576" s="732"/>
      <c r="Q576" s="732"/>
    </row>
    <row r="577" spans="2:17" ht="11" customHeight="1">
      <c r="B577" s="732"/>
      <c r="C577" s="732"/>
      <c r="D577" s="732"/>
      <c r="E577" s="732"/>
      <c r="F577" s="732"/>
      <c r="G577" s="732"/>
      <c r="H577" s="732"/>
      <c r="I577" s="732"/>
      <c r="J577" s="732"/>
      <c r="K577" s="732"/>
      <c r="L577" s="732"/>
      <c r="M577" s="732"/>
      <c r="N577" s="732"/>
      <c r="O577" s="733"/>
      <c r="P577" s="732"/>
      <c r="Q577" s="732"/>
    </row>
    <row r="578" spans="2:17" ht="10" customHeight="1">
      <c r="B578" s="732"/>
      <c r="C578" s="732"/>
      <c r="D578" s="732"/>
      <c r="E578" s="732"/>
      <c r="F578" s="732"/>
      <c r="G578" s="732"/>
      <c r="H578" s="732"/>
      <c r="I578" s="732"/>
      <c r="J578" s="732"/>
      <c r="K578" s="732"/>
      <c r="L578" s="732"/>
      <c r="M578" s="732"/>
      <c r="N578" s="732"/>
      <c r="O578" s="733"/>
      <c r="P578" s="732"/>
      <c r="Q578" s="732"/>
    </row>
    <row r="579" spans="2:17" ht="10" customHeight="1">
      <c r="B579" s="732"/>
      <c r="C579" s="732"/>
      <c r="D579" s="732"/>
      <c r="E579" s="732"/>
      <c r="F579" s="732"/>
      <c r="G579" s="732"/>
      <c r="H579" s="732"/>
      <c r="I579" s="732"/>
      <c r="J579" s="732"/>
      <c r="K579" s="732"/>
      <c r="L579" s="732"/>
      <c r="M579" s="732"/>
      <c r="N579" s="732"/>
      <c r="O579" s="733"/>
      <c r="P579" s="732"/>
      <c r="Q579" s="732"/>
    </row>
    <row r="580" spans="2:17" ht="10" customHeight="1">
      <c r="B580" s="732"/>
      <c r="C580" s="732"/>
      <c r="D580" s="732"/>
      <c r="E580" s="732"/>
      <c r="F580" s="732"/>
      <c r="G580" s="732"/>
      <c r="H580" s="732"/>
      <c r="I580" s="732"/>
      <c r="J580" s="732"/>
      <c r="K580" s="732"/>
      <c r="L580" s="732"/>
      <c r="M580" s="732"/>
      <c r="N580" s="732"/>
      <c r="O580" s="733"/>
      <c r="P580" s="732"/>
      <c r="Q580" s="732"/>
    </row>
    <row r="581" spans="2:17" ht="10" customHeight="1">
      <c r="B581" s="732"/>
      <c r="C581" s="732"/>
      <c r="D581" s="732"/>
      <c r="E581" s="732"/>
      <c r="F581" s="732"/>
      <c r="G581" s="732"/>
      <c r="H581" s="732"/>
      <c r="I581" s="732"/>
      <c r="J581" s="732"/>
      <c r="K581" s="732"/>
      <c r="L581" s="732"/>
      <c r="M581" s="732"/>
      <c r="N581" s="732"/>
      <c r="O581" s="733"/>
      <c r="P581" s="732"/>
      <c r="Q581" s="732"/>
    </row>
    <row r="582" spans="2:17" ht="10" customHeight="1">
      <c r="B582" s="732"/>
      <c r="C582" s="732"/>
      <c r="D582" s="732"/>
      <c r="E582" s="732"/>
      <c r="F582" s="732"/>
      <c r="G582" s="732"/>
      <c r="H582" s="732"/>
      <c r="I582" s="732"/>
      <c r="J582" s="732"/>
      <c r="K582" s="732"/>
      <c r="L582" s="732"/>
      <c r="M582" s="732"/>
      <c r="N582" s="732"/>
      <c r="O582" s="733"/>
      <c r="P582" s="732"/>
      <c r="Q582" s="732"/>
    </row>
    <row r="583" spans="2:17" ht="10" customHeight="1">
      <c r="B583" s="732"/>
      <c r="C583" s="732"/>
      <c r="D583" s="732"/>
      <c r="E583" s="732"/>
      <c r="F583" s="732"/>
      <c r="G583" s="732"/>
      <c r="H583" s="732"/>
      <c r="I583" s="732"/>
      <c r="J583" s="732"/>
      <c r="K583" s="732"/>
      <c r="L583" s="732"/>
      <c r="M583" s="732"/>
      <c r="N583" s="732"/>
      <c r="O583" s="733"/>
      <c r="P583" s="732"/>
      <c r="Q583" s="732"/>
    </row>
    <row r="584" spans="2:17" ht="10" customHeight="1">
      <c r="B584" s="732"/>
      <c r="C584" s="732"/>
      <c r="D584" s="732"/>
      <c r="E584" s="732"/>
      <c r="F584" s="732"/>
      <c r="G584" s="732"/>
      <c r="H584" s="732"/>
      <c r="I584" s="732"/>
      <c r="J584" s="732"/>
      <c r="K584" s="732"/>
      <c r="L584" s="732"/>
      <c r="M584" s="732"/>
      <c r="N584" s="732"/>
      <c r="O584" s="733"/>
      <c r="P584" s="732"/>
      <c r="Q584" s="732"/>
    </row>
    <row r="585" spans="2:17" ht="10" customHeight="1">
      <c r="B585" s="732"/>
      <c r="C585" s="732"/>
      <c r="D585" s="732"/>
      <c r="E585" s="732"/>
      <c r="F585" s="732"/>
      <c r="G585" s="732"/>
      <c r="H585" s="732"/>
      <c r="I585" s="732"/>
      <c r="J585" s="732"/>
      <c r="K585" s="732"/>
      <c r="L585" s="732"/>
      <c r="M585" s="732"/>
      <c r="N585" s="732"/>
      <c r="O585" s="733"/>
      <c r="P585" s="732"/>
      <c r="Q585" s="732"/>
    </row>
    <row r="586" spans="2:17" ht="10" customHeight="1">
      <c r="B586" s="732"/>
      <c r="C586" s="732"/>
      <c r="D586" s="732"/>
      <c r="E586" s="732"/>
      <c r="F586" s="732"/>
      <c r="G586" s="732"/>
      <c r="H586" s="732"/>
      <c r="I586" s="732"/>
      <c r="J586" s="732"/>
      <c r="K586" s="732"/>
      <c r="L586" s="732"/>
      <c r="M586" s="732"/>
      <c r="N586" s="732"/>
      <c r="O586" s="733"/>
      <c r="P586" s="732"/>
      <c r="Q586" s="732"/>
    </row>
    <row r="587" spans="2:17" ht="10" customHeight="1">
      <c r="B587" s="732"/>
      <c r="C587" s="732"/>
      <c r="D587" s="732"/>
      <c r="E587" s="732"/>
      <c r="F587" s="732"/>
      <c r="G587" s="732"/>
      <c r="H587" s="732"/>
      <c r="I587" s="732"/>
      <c r="J587" s="732"/>
      <c r="K587" s="732"/>
      <c r="L587" s="732"/>
      <c r="M587" s="732"/>
      <c r="N587" s="732"/>
      <c r="O587" s="733"/>
      <c r="P587" s="732"/>
      <c r="Q587" s="732"/>
    </row>
    <row r="588" spans="2:17" ht="10" customHeight="1">
      <c r="B588" s="732"/>
      <c r="C588" s="732"/>
      <c r="D588" s="732"/>
      <c r="E588" s="732"/>
      <c r="F588" s="732"/>
      <c r="G588" s="732"/>
      <c r="H588" s="732"/>
      <c r="I588" s="732"/>
      <c r="J588" s="732"/>
      <c r="K588" s="732"/>
      <c r="L588" s="732"/>
      <c r="M588" s="732"/>
      <c r="N588" s="732"/>
      <c r="O588" s="733"/>
      <c r="P588" s="732"/>
      <c r="Q588" s="732"/>
    </row>
    <row r="589" spans="2:17" ht="10" customHeight="1">
      <c r="B589" s="732"/>
      <c r="C589" s="732"/>
      <c r="D589" s="732"/>
      <c r="E589" s="732"/>
      <c r="F589" s="732"/>
      <c r="G589" s="732"/>
      <c r="H589" s="732"/>
      <c r="I589" s="732"/>
      <c r="J589" s="732"/>
      <c r="K589" s="732"/>
      <c r="L589" s="732"/>
      <c r="M589" s="732"/>
      <c r="N589" s="732"/>
      <c r="O589" s="733"/>
      <c r="P589" s="732"/>
      <c r="Q589" s="732"/>
    </row>
    <row r="590" spans="2:17" ht="10" customHeight="1">
      <c r="B590" s="732"/>
      <c r="C590" s="732"/>
      <c r="D590" s="732"/>
      <c r="E590" s="732"/>
      <c r="F590" s="732"/>
      <c r="G590" s="732"/>
      <c r="H590" s="732"/>
      <c r="I590" s="732"/>
      <c r="J590" s="732"/>
      <c r="K590" s="732"/>
      <c r="L590" s="732"/>
      <c r="M590" s="732"/>
      <c r="N590" s="732"/>
      <c r="O590" s="733"/>
      <c r="P590" s="732"/>
      <c r="Q590" s="732"/>
    </row>
    <row r="591" spans="2:17" ht="10" customHeight="1">
      <c r="B591" s="732"/>
      <c r="C591" s="732"/>
      <c r="D591" s="732"/>
      <c r="E591" s="732"/>
      <c r="F591" s="732"/>
      <c r="G591" s="732"/>
      <c r="H591" s="732"/>
      <c r="I591" s="732"/>
      <c r="J591" s="732"/>
      <c r="K591" s="732"/>
      <c r="L591" s="732"/>
      <c r="M591" s="732"/>
      <c r="N591" s="732"/>
      <c r="O591" s="733"/>
      <c r="P591" s="732"/>
      <c r="Q591" s="732"/>
    </row>
    <row r="592" spans="2:17" ht="10" customHeight="1">
      <c r="B592" s="732"/>
      <c r="C592" s="732"/>
      <c r="D592" s="732"/>
      <c r="E592" s="732"/>
      <c r="F592" s="732"/>
      <c r="G592" s="732"/>
      <c r="H592" s="732"/>
      <c r="I592" s="732"/>
      <c r="J592" s="732"/>
      <c r="K592" s="732"/>
      <c r="L592" s="732"/>
      <c r="M592" s="732"/>
      <c r="N592" s="732"/>
      <c r="O592" s="733"/>
      <c r="P592" s="732"/>
      <c r="Q592" s="732"/>
    </row>
    <row r="593" spans="2:17" ht="10" customHeight="1">
      <c r="B593" s="732"/>
      <c r="C593" s="732"/>
      <c r="D593" s="732"/>
      <c r="E593" s="732"/>
      <c r="F593" s="732"/>
      <c r="G593" s="732"/>
      <c r="H593" s="732"/>
      <c r="I593" s="732"/>
      <c r="J593" s="732"/>
      <c r="K593" s="732"/>
      <c r="L593" s="732"/>
      <c r="M593" s="732"/>
      <c r="N593" s="732"/>
      <c r="O593" s="733"/>
      <c r="P593" s="732"/>
      <c r="Q593" s="732"/>
    </row>
    <row r="594" spans="2:17" ht="10" customHeight="1">
      <c r="B594" s="732"/>
      <c r="C594" s="732"/>
      <c r="D594" s="732"/>
      <c r="E594" s="732"/>
      <c r="F594" s="732"/>
      <c r="G594" s="732"/>
      <c r="H594" s="732"/>
      <c r="I594" s="732"/>
      <c r="J594" s="732"/>
      <c r="K594" s="732"/>
      <c r="L594" s="732"/>
      <c r="M594" s="732"/>
      <c r="N594" s="732"/>
      <c r="O594" s="733"/>
      <c r="P594" s="732"/>
      <c r="Q594" s="732"/>
    </row>
    <row r="595" spans="2:17" ht="10" customHeight="1">
      <c r="B595" s="732"/>
      <c r="C595" s="732"/>
      <c r="D595" s="732"/>
      <c r="E595" s="732"/>
      <c r="F595" s="732"/>
      <c r="G595" s="732"/>
      <c r="H595" s="732"/>
      <c r="I595" s="732"/>
      <c r="J595" s="732"/>
      <c r="K595" s="732"/>
      <c r="L595" s="732"/>
      <c r="M595" s="732"/>
      <c r="N595" s="732"/>
      <c r="O595" s="733"/>
      <c r="P595" s="732"/>
      <c r="Q595" s="732"/>
    </row>
    <row r="596" spans="2:17" ht="10" customHeight="1">
      <c r="B596" s="732"/>
      <c r="C596" s="732"/>
      <c r="D596" s="732"/>
      <c r="E596" s="732"/>
      <c r="F596" s="732"/>
      <c r="G596" s="732"/>
      <c r="H596" s="732"/>
      <c r="I596" s="732"/>
      <c r="J596" s="732"/>
      <c r="K596" s="732"/>
      <c r="L596" s="732"/>
      <c r="M596" s="732"/>
      <c r="N596" s="732"/>
      <c r="O596" s="733"/>
      <c r="P596" s="732"/>
      <c r="Q596" s="732"/>
    </row>
    <row r="597" spans="2:17" ht="10" customHeight="1">
      <c r="B597" s="732"/>
      <c r="C597" s="732"/>
      <c r="D597" s="732"/>
      <c r="E597" s="732"/>
      <c r="F597" s="732"/>
      <c r="G597" s="732"/>
      <c r="H597" s="732"/>
      <c r="I597" s="732"/>
      <c r="J597" s="732"/>
      <c r="K597" s="732"/>
      <c r="L597" s="732"/>
      <c r="M597" s="732"/>
      <c r="N597" s="732"/>
      <c r="O597" s="733"/>
      <c r="P597" s="732"/>
      <c r="Q597" s="732"/>
    </row>
    <row r="598" spans="2:17" ht="10" customHeight="1">
      <c r="B598" s="732"/>
      <c r="C598" s="732"/>
      <c r="D598" s="732"/>
      <c r="E598" s="732"/>
      <c r="F598" s="732"/>
      <c r="G598" s="732"/>
      <c r="H598" s="732"/>
      <c r="I598" s="732"/>
      <c r="J598" s="732"/>
      <c r="K598" s="732"/>
      <c r="L598" s="732"/>
      <c r="M598" s="732"/>
      <c r="N598" s="732"/>
      <c r="O598" s="733"/>
      <c r="P598" s="732"/>
      <c r="Q598" s="732"/>
    </row>
    <row r="599" spans="2:17" ht="11" customHeight="1">
      <c r="B599" s="732"/>
      <c r="C599" s="732"/>
      <c r="D599" s="732"/>
      <c r="E599" s="732"/>
      <c r="F599" s="732"/>
      <c r="G599" s="732"/>
      <c r="H599" s="732"/>
      <c r="I599" s="732"/>
      <c r="J599" s="732"/>
      <c r="K599" s="732"/>
      <c r="L599" s="732"/>
      <c r="M599" s="732"/>
      <c r="N599" s="732"/>
      <c r="O599" s="733"/>
      <c r="P599" s="732"/>
      <c r="Q599" s="732"/>
    </row>
    <row r="600" spans="2:17" ht="10" customHeight="1">
      <c r="B600" s="732"/>
      <c r="C600" s="732"/>
      <c r="D600" s="732"/>
      <c r="E600" s="732"/>
      <c r="F600" s="732"/>
      <c r="G600" s="732"/>
      <c r="H600" s="732"/>
      <c r="I600" s="732"/>
      <c r="J600" s="732"/>
      <c r="K600" s="732"/>
      <c r="L600" s="732"/>
      <c r="M600" s="732"/>
      <c r="N600" s="732"/>
      <c r="O600" s="733"/>
      <c r="P600" s="732"/>
      <c r="Q600" s="732"/>
    </row>
    <row r="601" spans="2:17" ht="10" customHeight="1">
      <c r="B601" s="732"/>
      <c r="C601" s="732"/>
      <c r="D601" s="732"/>
      <c r="E601" s="732"/>
      <c r="F601" s="732"/>
      <c r="G601" s="732"/>
      <c r="H601" s="732"/>
      <c r="I601" s="732"/>
      <c r="J601" s="732"/>
      <c r="K601" s="732"/>
      <c r="L601" s="732"/>
      <c r="M601" s="732"/>
      <c r="N601" s="732"/>
      <c r="O601" s="733"/>
      <c r="P601" s="732"/>
      <c r="Q601" s="732"/>
    </row>
    <row r="602" spans="2:17" ht="10" customHeight="1">
      <c r="B602" s="732"/>
      <c r="C602" s="732"/>
      <c r="D602" s="732"/>
      <c r="E602" s="732"/>
      <c r="F602" s="732"/>
      <c r="G602" s="732"/>
      <c r="H602" s="732"/>
      <c r="I602" s="732"/>
      <c r="J602" s="732"/>
      <c r="K602" s="732"/>
      <c r="L602" s="732"/>
      <c r="M602" s="732"/>
      <c r="N602" s="732"/>
      <c r="O602" s="733"/>
      <c r="P602" s="732"/>
      <c r="Q602" s="732"/>
    </row>
    <row r="603" spans="2:17" ht="10" customHeight="1">
      <c r="B603" s="732"/>
      <c r="C603" s="732"/>
      <c r="D603" s="732"/>
      <c r="E603" s="732"/>
      <c r="F603" s="732"/>
      <c r="G603" s="732"/>
      <c r="H603" s="732"/>
      <c r="I603" s="732"/>
      <c r="J603" s="732"/>
      <c r="K603" s="732"/>
      <c r="L603" s="732"/>
      <c r="M603" s="732"/>
      <c r="N603" s="732"/>
      <c r="O603" s="733"/>
      <c r="P603" s="732"/>
      <c r="Q603" s="732"/>
    </row>
    <row r="604" spans="2:17" ht="10" customHeight="1">
      <c r="B604" s="732"/>
      <c r="C604" s="732"/>
      <c r="D604" s="732"/>
      <c r="E604" s="732"/>
      <c r="F604" s="732"/>
      <c r="G604" s="732"/>
      <c r="H604" s="732"/>
      <c r="I604" s="732"/>
      <c r="J604" s="732"/>
      <c r="K604" s="732"/>
      <c r="L604" s="732"/>
      <c r="M604" s="732"/>
      <c r="N604" s="732"/>
      <c r="O604" s="733"/>
      <c r="P604" s="732"/>
      <c r="Q604" s="732"/>
    </row>
    <row r="605" spans="2:17" ht="10" customHeight="1">
      <c r="B605" s="732"/>
      <c r="C605" s="732"/>
      <c r="D605" s="732"/>
      <c r="E605" s="732"/>
      <c r="F605" s="732"/>
      <c r="G605" s="732"/>
      <c r="H605" s="732"/>
      <c r="I605" s="732"/>
      <c r="J605" s="732"/>
      <c r="K605" s="732"/>
      <c r="L605" s="732"/>
      <c r="M605" s="732"/>
      <c r="N605" s="732"/>
      <c r="O605" s="733"/>
      <c r="P605" s="732"/>
      <c r="Q605" s="732"/>
    </row>
    <row r="606" spans="2:17" ht="10" customHeight="1">
      <c r="B606" s="732"/>
      <c r="C606" s="732"/>
      <c r="D606" s="732"/>
      <c r="E606" s="732"/>
      <c r="F606" s="732"/>
      <c r="G606" s="732"/>
      <c r="H606" s="732"/>
      <c r="I606" s="732"/>
      <c r="J606" s="732"/>
      <c r="K606" s="732"/>
      <c r="L606" s="732"/>
      <c r="M606" s="732"/>
      <c r="N606" s="732"/>
      <c r="O606" s="733"/>
      <c r="P606" s="732"/>
      <c r="Q606" s="732"/>
    </row>
    <row r="607" spans="2:17" ht="10" customHeight="1">
      <c r="B607" s="732"/>
      <c r="C607" s="732"/>
      <c r="D607" s="732"/>
      <c r="E607" s="732"/>
      <c r="F607" s="732"/>
      <c r="G607" s="732"/>
      <c r="H607" s="732"/>
      <c r="I607" s="732"/>
      <c r="J607" s="732"/>
      <c r="K607" s="732"/>
      <c r="L607" s="732"/>
      <c r="M607" s="732"/>
      <c r="N607" s="732"/>
      <c r="O607" s="733"/>
      <c r="P607" s="732"/>
      <c r="Q607" s="732"/>
    </row>
    <row r="608" spans="2:17" ht="10" customHeight="1">
      <c r="B608" s="732"/>
      <c r="C608" s="732"/>
      <c r="D608" s="732"/>
      <c r="E608" s="732"/>
      <c r="F608" s="732"/>
      <c r="G608" s="732"/>
      <c r="H608" s="732"/>
      <c r="I608" s="732"/>
      <c r="J608" s="732"/>
      <c r="K608" s="732"/>
      <c r="L608" s="732"/>
      <c r="M608" s="732"/>
      <c r="N608" s="732"/>
      <c r="O608" s="733"/>
      <c r="P608" s="732"/>
      <c r="Q608" s="732"/>
    </row>
    <row r="609" spans="2:17" ht="10" customHeight="1">
      <c r="B609" s="732"/>
      <c r="C609" s="732"/>
      <c r="D609" s="732"/>
      <c r="E609" s="732"/>
      <c r="F609" s="732"/>
      <c r="G609" s="732"/>
      <c r="H609" s="732"/>
      <c r="I609" s="732"/>
      <c r="J609" s="732"/>
      <c r="K609" s="732"/>
      <c r="L609" s="732"/>
      <c r="M609" s="732"/>
      <c r="N609" s="732"/>
      <c r="O609" s="733"/>
      <c r="P609" s="732"/>
      <c r="Q609" s="732"/>
    </row>
    <row r="610" spans="2:17" ht="10" customHeight="1">
      <c r="B610" s="732"/>
      <c r="C610" s="732"/>
      <c r="D610" s="732"/>
      <c r="E610" s="732"/>
      <c r="F610" s="732"/>
      <c r="G610" s="732"/>
      <c r="H610" s="732"/>
      <c r="I610" s="732"/>
      <c r="J610" s="732"/>
      <c r="K610" s="732"/>
      <c r="L610" s="732"/>
      <c r="M610" s="732"/>
      <c r="N610" s="732"/>
      <c r="O610" s="733"/>
      <c r="P610" s="732"/>
      <c r="Q610" s="732"/>
    </row>
    <row r="611" spans="2:17" ht="10" customHeight="1">
      <c r="B611" s="732"/>
      <c r="C611" s="732"/>
      <c r="D611" s="732"/>
      <c r="E611" s="732"/>
      <c r="F611" s="732"/>
      <c r="G611" s="732"/>
      <c r="H611" s="732"/>
      <c r="I611" s="732"/>
      <c r="J611" s="732"/>
      <c r="K611" s="732"/>
      <c r="L611" s="732"/>
      <c r="M611" s="732"/>
      <c r="N611" s="732"/>
      <c r="O611" s="733"/>
      <c r="P611" s="732"/>
      <c r="Q611" s="732"/>
    </row>
    <row r="612" spans="2:17" ht="10" customHeight="1">
      <c r="B612" s="732"/>
      <c r="C612" s="732"/>
      <c r="D612" s="732"/>
      <c r="E612" s="732"/>
      <c r="F612" s="732"/>
      <c r="G612" s="732"/>
      <c r="H612" s="732"/>
      <c r="I612" s="732"/>
      <c r="J612" s="732"/>
      <c r="K612" s="732"/>
      <c r="L612" s="732"/>
      <c r="M612" s="732"/>
      <c r="N612" s="732"/>
      <c r="O612" s="733"/>
      <c r="P612" s="732"/>
      <c r="Q612" s="732"/>
    </row>
    <row r="613" spans="2:17" ht="10" customHeight="1">
      <c r="B613" s="732"/>
      <c r="C613" s="732"/>
      <c r="D613" s="732"/>
      <c r="E613" s="732"/>
      <c r="F613" s="732"/>
      <c r="G613" s="732"/>
      <c r="H613" s="732"/>
      <c r="I613" s="732"/>
      <c r="J613" s="732"/>
      <c r="K613" s="732"/>
      <c r="L613" s="732"/>
      <c r="M613" s="732"/>
      <c r="N613" s="732"/>
      <c r="O613" s="733"/>
      <c r="P613" s="732"/>
      <c r="Q613" s="732"/>
    </row>
    <row r="614" spans="2:17" ht="10" customHeight="1">
      <c r="B614" s="732"/>
      <c r="C614" s="732"/>
      <c r="D614" s="732"/>
      <c r="E614" s="732"/>
      <c r="F614" s="732"/>
      <c r="G614" s="732"/>
      <c r="H614" s="732"/>
      <c r="I614" s="732"/>
      <c r="J614" s="732"/>
      <c r="K614" s="732"/>
      <c r="L614" s="732"/>
      <c r="M614" s="732"/>
      <c r="N614" s="732"/>
      <c r="O614" s="733"/>
      <c r="P614" s="732"/>
      <c r="Q614" s="732"/>
    </row>
    <row r="615" spans="2:17" ht="10" customHeight="1">
      <c r="B615" s="732"/>
      <c r="C615" s="732"/>
      <c r="D615" s="732"/>
      <c r="E615" s="732"/>
      <c r="F615" s="732"/>
      <c r="G615" s="732"/>
      <c r="H615" s="732"/>
      <c r="I615" s="732"/>
      <c r="J615" s="732"/>
      <c r="K615" s="732"/>
      <c r="L615" s="732"/>
      <c r="M615" s="732"/>
      <c r="N615" s="732"/>
      <c r="O615" s="733"/>
      <c r="P615" s="732"/>
      <c r="Q615" s="732"/>
    </row>
    <row r="616" spans="2:17" ht="10" customHeight="1">
      <c r="B616" s="732"/>
      <c r="C616" s="732"/>
      <c r="D616" s="732"/>
      <c r="E616" s="732"/>
      <c r="F616" s="732"/>
      <c r="G616" s="732"/>
      <c r="H616" s="732"/>
      <c r="I616" s="732"/>
      <c r="J616" s="732"/>
      <c r="K616" s="732"/>
      <c r="L616" s="732"/>
      <c r="M616" s="732"/>
      <c r="N616" s="732"/>
      <c r="O616" s="733"/>
      <c r="P616" s="732"/>
      <c r="Q616" s="732"/>
    </row>
    <row r="617" spans="2:17" ht="10" customHeight="1">
      <c r="B617" s="732"/>
      <c r="C617" s="732"/>
      <c r="D617" s="732"/>
      <c r="E617" s="732"/>
      <c r="F617" s="732"/>
      <c r="G617" s="732"/>
      <c r="H617" s="732"/>
      <c r="I617" s="732"/>
      <c r="J617" s="732"/>
      <c r="K617" s="732"/>
      <c r="L617" s="732"/>
      <c r="M617" s="732"/>
      <c r="N617" s="732"/>
      <c r="O617" s="733"/>
      <c r="P617" s="732"/>
      <c r="Q617" s="732"/>
    </row>
    <row r="618" spans="2:17" ht="10" customHeight="1">
      <c r="B618" s="732"/>
      <c r="C618" s="732"/>
      <c r="D618" s="732"/>
      <c r="E618" s="732"/>
      <c r="F618" s="732"/>
      <c r="G618" s="732"/>
      <c r="H618" s="732"/>
      <c r="I618" s="732"/>
      <c r="J618" s="732"/>
      <c r="K618" s="732"/>
      <c r="L618" s="732"/>
      <c r="M618" s="732"/>
      <c r="N618" s="732"/>
      <c r="O618" s="733"/>
      <c r="P618" s="732"/>
      <c r="Q618" s="732"/>
    </row>
    <row r="619" spans="2:17" ht="10" customHeight="1">
      <c r="B619" s="732"/>
      <c r="C619" s="732"/>
      <c r="D619" s="732"/>
      <c r="E619" s="732"/>
      <c r="F619" s="732"/>
      <c r="G619" s="732"/>
      <c r="H619" s="732"/>
      <c r="I619" s="732"/>
      <c r="J619" s="732"/>
      <c r="K619" s="732"/>
      <c r="L619" s="732"/>
      <c r="M619" s="732"/>
      <c r="N619" s="732"/>
      <c r="O619" s="733"/>
      <c r="P619" s="732"/>
      <c r="Q619" s="732"/>
    </row>
    <row r="620" spans="2:17" ht="10" customHeight="1">
      <c r="B620" s="732"/>
      <c r="C620" s="732"/>
      <c r="D620" s="732"/>
      <c r="E620" s="732"/>
      <c r="F620" s="732"/>
      <c r="G620" s="732"/>
      <c r="H620" s="732"/>
      <c r="I620" s="732"/>
      <c r="J620" s="732"/>
      <c r="K620" s="732"/>
      <c r="L620" s="732"/>
      <c r="M620" s="732"/>
      <c r="N620" s="732"/>
      <c r="O620" s="733"/>
      <c r="P620" s="732"/>
      <c r="Q620" s="732"/>
    </row>
    <row r="621" spans="2:17" ht="11" customHeight="1">
      <c r="B621" s="732"/>
      <c r="C621" s="732"/>
      <c r="D621" s="732"/>
      <c r="E621" s="732"/>
      <c r="F621" s="732"/>
      <c r="G621" s="732"/>
      <c r="H621" s="732"/>
      <c r="I621" s="732"/>
      <c r="J621" s="732"/>
      <c r="K621" s="732"/>
      <c r="L621" s="732"/>
      <c r="M621" s="732"/>
      <c r="N621" s="732"/>
      <c r="O621" s="733"/>
      <c r="P621" s="732"/>
      <c r="Q621" s="732"/>
    </row>
    <row r="622" spans="2:17" ht="10" customHeight="1">
      <c r="B622" s="732"/>
      <c r="C622" s="732"/>
      <c r="D622" s="732"/>
      <c r="E622" s="732"/>
      <c r="F622" s="732"/>
      <c r="G622" s="732"/>
      <c r="H622" s="732"/>
      <c r="I622" s="732"/>
      <c r="J622" s="732"/>
      <c r="K622" s="732"/>
      <c r="L622" s="732"/>
      <c r="M622" s="732"/>
      <c r="N622" s="732"/>
      <c r="O622" s="733"/>
      <c r="P622" s="732"/>
      <c r="Q622" s="732"/>
    </row>
    <row r="623" spans="2:17">
      <c r="B623" s="732"/>
      <c r="C623" s="732"/>
      <c r="D623" s="732"/>
      <c r="E623" s="732"/>
      <c r="F623" s="732"/>
      <c r="G623" s="732"/>
      <c r="H623" s="732"/>
      <c r="I623" s="732"/>
      <c r="J623" s="732"/>
      <c r="K623" s="732"/>
      <c r="L623" s="732"/>
      <c r="M623" s="732"/>
      <c r="N623" s="732"/>
      <c r="O623" s="733"/>
      <c r="P623" s="732"/>
      <c r="Q623" s="732"/>
    </row>
    <row r="624" spans="2:17">
      <c r="B624" s="732"/>
      <c r="C624" s="732"/>
      <c r="D624" s="732"/>
      <c r="E624" s="732"/>
      <c r="F624" s="732"/>
      <c r="G624" s="732"/>
      <c r="H624" s="732"/>
      <c r="I624" s="732"/>
      <c r="J624" s="732"/>
      <c r="K624" s="732"/>
      <c r="L624" s="732"/>
      <c r="M624" s="732"/>
      <c r="N624" s="732"/>
      <c r="O624" s="733"/>
      <c r="P624" s="732"/>
      <c r="Q624" s="732"/>
    </row>
    <row r="625" spans="2:17">
      <c r="B625" s="732"/>
      <c r="C625" s="732"/>
      <c r="D625" s="732"/>
      <c r="E625" s="732"/>
      <c r="F625" s="732"/>
      <c r="G625" s="732"/>
      <c r="H625" s="732"/>
      <c r="I625" s="732"/>
      <c r="J625" s="732"/>
      <c r="K625" s="732"/>
      <c r="L625" s="732"/>
      <c r="M625" s="732"/>
      <c r="N625" s="732"/>
      <c r="O625" s="733"/>
      <c r="P625" s="732"/>
      <c r="Q625" s="732"/>
    </row>
    <row r="626" spans="2:17">
      <c r="B626" s="732"/>
      <c r="C626" s="732"/>
      <c r="D626" s="732"/>
      <c r="E626" s="732"/>
      <c r="F626" s="732"/>
      <c r="G626" s="732"/>
      <c r="H626" s="732"/>
      <c r="I626" s="732"/>
      <c r="J626" s="732"/>
      <c r="K626" s="732"/>
      <c r="L626" s="732"/>
      <c r="M626" s="732"/>
      <c r="N626" s="732"/>
      <c r="O626" s="733"/>
      <c r="P626" s="732"/>
      <c r="Q626" s="732"/>
    </row>
    <row r="627" spans="2:17">
      <c r="B627" s="732"/>
      <c r="C627" s="732"/>
      <c r="D627" s="732"/>
      <c r="E627" s="732"/>
      <c r="F627" s="732"/>
      <c r="G627" s="732"/>
      <c r="H627" s="732"/>
      <c r="I627" s="732"/>
      <c r="J627" s="732"/>
      <c r="K627" s="732"/>
      <c r="L627" s="732"/>
      <c r="M627" s="732"/>
      <c r="N627" s="732"/>
      <c r="O627" s="733"/>
      <c r="P627" s="732"/>
      <c r="Q627" s="732"/>
    </row>
    <row r="628" spans="2:17">
      <c r="B628" s="732"/>
      <c r="C628" s="732"/>
      <c r="D628" s="732"/>
      <c r="E628" s="732"/>
      <c r="F628" s="732"/>
      <c r="G628" s="732"/>
      <c r="H628" s="732"/>
      <c r="I628" s="732"/>
      <c r="J628" s="732"/>
      <c r="K628" s="732"/>
      <c r="L628" s="732"/>
      <c r="M628" s="732"/>
      <c r="N628" s="732"/>
      <c r="O628" s="733"/>
      <c r="P628" s="732"/>
      <c r="Q628" s="732"/>
    </row>
    <row r="629" spans="2:17">
      <c r="B629" s="732"/>
      <c r="C629" s="732"/>
      <c r="D629" s="732"/>
      <c r="E629" s="732"/>
      <c r="F629" s="732"/>
      <c r="G629" s="732"/>
      <c r="H629" s="732"/>
      <c r="I629" s="732"/>
      <c r="J629" s="732"/>
      <c r="K629" s="732"/>
      <c r="L629" s="732"/>
      <c r="M629" s="732"/>
      <c r="N629" s="732"/>
      <c r="O629" s="733"/>
      <c r="P629" s="732"/>
      <c r="Q629" s="732"/>
    </row>
    <row r="630" spans="2:17">
      <c r="B630" s="732"/>
      <c r="C630" s="732"/>
      <c r="D630" s="732"/>
      <c r="E630" s="732"/>
      <c r="F630" s="732"/>
      <c r="G630" s="732"/>
      <c r="H630" s="732"/>
      <c r="I630" s="732"/>
      <c r="J630" s="732"/>
      <c r="K630" s="732"/>
      <c r="L630" s="732"/>
      <c r="M630" s="732"/>
      <c r="N630" s="732"/>
      <c r="O630" s="733"/>
      <c r="P630" s="732"/>
      <c r="Q630" s="732"/>
    </row>
    <row r="631" spans="2:17">
      <c r="B631" s="732"/>
      <c r="C631" s="732"/>
      <c r="D631" s="732"/>
      <c r="E631" s="732"/>
      <c r="F631" s="732"/>
      <c r="G631" s="732"/>
      <c r="H631" s="732"/>
      <c r="I631" s="732"/>
      <c r="J631" s="732"/>
      <c r="K631" s="732"/>
      <c r="L631" s="732"/>
      <c r="M631" s="732"/>
      <c r="N631" s="732"/>
      <c r="O631" s="733"/>
      <c r="P631" s="732"/>
      <c r="Q631" s="732"/>
    </row>
    <row r="632" spans="2:17">
      <c r="B632" s="732"/>
      <c r="C632" s="732"/>
      <c r="D632" s="732"/>
      <c r="E632" s="732"/>
      <c r="F632" s="732"/>
      <c r="G632" s="732"/>
      <c r="H632" s="732"/>
      <c r="I632" s="732"/>
      <c r="J632" s="732"/>
      <c r="K632" s="732"/>
      <c r="L632" s="732"/>
      <c r="M632" s="732"/>
      <c r="N632" s="732"/>
      <c r="O632" s="733"/>
      <c r="P632" s="732"/>
      <c r="Q632" s="732"/>
    </row>
    <row r="633" spans="2:17">
      <c r="B633" s="732"/>
      <c r="C633" s="732"/>
      <c r="D633" s="732"/>
      <c r="E633" s="732"/>
      <c r="F633" s="732"/>
      <c r="G633" s="732"/>
      <c r="H633" s="732"/>
      <c r="I633" s="732"/>
      <c r="J633" s="732"/>
      <c r="K633" s="732"/>
      <c r="L633" s="732"/>
      <c r="M633" s="732"/>
      <c r="N633" s="732"/>
      <c r="O633" s="733"/>
      <c r="P633" s="732"/>
      <c r="Q633" s="732"/>
    </row>
    <row r="634" spans="2:17">
      <c r="B634" s="732"/>
      <c r="C634" s="732"/>
      <c r="D634" s="732"/>
      <c r="E634" s="732"/>
      <c r="F634" s="732"/>
      <c r="G634" s="732"/>
      <c r="H634" s="732"/>
      <c r="I634" s="732"/>
      <c r="J634" s="732"/>
      <c r="K634" s="732"/>
      <c r="L634" s="732"/>
      <c r="M634" s="732"/>
      <c r="N634" s="732"/>
      <c r="O634" s="733"/>
      <c r="P634" s="732"/>
      <c r="Q634" s="732"/>
    </row>
    <row r="635" spans="2:17">
      <c r="B635" s="732"/>
      <c r="C635" s="732"/>
      <c r="D635" s="732"/>
      <c r="E635" s="732"/>
      <c r="F635" s="732"/>
      <c r="G635" s="732"/>
      <c r="H635" s="732"/>
      <c r="I635" s="732"/>
      <c r="J635" s="732"/>
      <c r="K635" s="732"/>
      <c r="L635" s="732"/>
      <c r="M635" s="732"/>
      <c r="N635" s="732"/>
      <c r="O635" s="733"/>
      <c r="P635" s="732"/>
      <c r="Q635" s="732"/>
    </row>
    <row r="636" spans="2:17">
      <c r="B636" s="732"/>
      <c r="C636" s="732"/>
      <c r="D636" s="732"/>
      <c r="E636" s="732"/>
      <c r="F636" s="732"/>
      <c r="G636" s="732"/>
      <c r="H636" s="732"/>
      <c r="I636" s="732"/>
      <c r="J636" s="732"/>
      <c r="K636" s="732"/>
      <c r="L636" s="732"/>
      <c r="M636" s="732"/>
      <c r="N636" s="732"/>
      <c r="O636" s="733"/>
      <c r="P636" s="732"/>
      <c r="Q636" s="732"/>
    </row>
    <row r="637" spans="2:17">
      <c r="B637" s="732"/>
      <c r="C637" s="732"/>
      <c r="D637" s="732"/>
      <c r="E637" s="732"/>
      <c r="F637" s="732"/>
      <c r="G637" s="732"/>
      <c r="H637" s="732"/>
      <c r="I637" s="732"/>
      <c r="J637" s="732"/>
      <c r="K637" s="732"/>
      <c r="L637" s="732"/>
      <c r="M637" s="732"/>
      <c r="N637" s="732"/>
      <c r="O637" s="733"/>
      <c r="P637" s="732"/>
      <c r="Q637" s="732"/>
    </row>
    <row r="638" spans="2:17">
      <c r="B638" s="732"/>
      <c r="C638" s="732"/>
      <c r="D638" s="732"/>
      <c r="E638" s="732"/>
      <c r="F638" s="732"/>
      <c r="G638" s="732"/>
      <c r="H638" s="732"/>
      <c r="I638" s="732"/>
      <c r="J638" s="732"/>
      <c r="K638" s="732"/>
      <c r="L638" s="732"/>
      <c r="M638" s="732"/>
      <c r="N638" s="732"/>
      <c r="O638" s="733"/>
      <c r="P638" s="732"/>
      <c r="Q638" s="732"/>
    </row>
    <row r="639" spans="2:17">
      <c r="B639" s="732"/>
      <c r="C639" s="732"/>
      <c r="D639" s="732"/>
      <c r="E639" s="732"/>
      <c r="F639" s="732"/>
      <c r="G639" s="732"/>
      <c r="H639" s="732"/>
      <c r="I639" s="732"/>
      <c r="J639" s="732"/>
      <c r="K639" s="732"/>
      <c r="L639" s="732"/>
      <c r="M639" s="732"/>
      <c r="N639" s="732"/>
      <c r="O639" s="733"/>
      <c r="P639" s="732"/>
      <c r="Q639" s="732"/>
    </row>
    <row r="640" spans="2:17">
      <c r="B640" s="732"/>
      <c r="C640" s="732"/>
      <c r="D640" s="732"/>
      <c r="E640" s="732"/>
      <c r="F640" s="732"/>
      <c r="G640" s="732"/>
      <c r="H640" s="732"/>
      <c r="I640" s="732"/>
      <c r="J640" s="732"/>
      <c r="K640" s="732"/>
      <c r="L640" s="732"/>
      <c r="M640" s="732"/>
      <c r="N640" s="732"/>
      <c r="O640" s="733"/>
      <c r="P640" s="732"/>
      <c r="Q640" s="732"/>
    </row>
    <row r="641" spans="2:17">
      <c r="B641" s="732"/>
      <c r="C641" s="732"/>
      <c r="D641" s="732"/>
      <c r="E641" s="732"/>
      <c r="F641" s="732"/>
      <c r="G641" s="732"/>
      <c r="H641" s="732"/>
      <c r="I641" s="732"/>
      <c r="J641" s="732"/>
      <c r="K641" s="732"/>
      <c r="L641" s="732"/>
      <c r="M641" s="732"/>
      <c r="N641" s="732"/>
      <c r="O641" s="733"/>
      <c r="P641" s="732"/>
      <c r="Q641" s="732"/>
    </row>
    <row r="642" spans="2:17">
      <c r="B642" s="732"/>
      <c r="C642" s="732"/>
      <c r="D642" s="732"/>
      <c r="E642" s="732"/>
      <c r="F642" s="732"/>
      <c r="G642" s="732"/>
      <c r="H642" s="732"/>
      <c r="I642" s="732"/>
      <c r="J642" s="732"/>
      <c r="K642" s="732"/>
      <c r="L642" s="732"/>
      <c r="M642" s="732"/>
      <c r="N642" s="732"/>
      <c r="O642" s="733"/>
      <c r="P642" s="732"/>
      <c r="Q642" s="732"/>
    </row>
    <row r="643" spans="2:17">
      <c r="B643" s="732"/>
      <c r="C643" s="732"/>
      <c r="D643" s="732"/>
      <c r="E643" s="732"/>
      <c r="F643" s="732"/>
      <c r="G643" s="732"/>
      <c r="H643" s="732"/>
      <c r="I643" s="732"/>
      <c r="J643" s="732"/>
      <c r="K643" s="732"/>
      <c r="L643" s="732"/>
      <c r="M643" s="732"/>
      <c r="N643" s="732"/>
      <c r="O643" s="733"/>
      <c r="P643" s="732"/>
      <c r="Q643" s="732"/>
    </row>
    <row r="644" spans="2:17">
      <c r="B644" s="732"/>
      <c r="C644" s="732"/>
      <c r="D644" s="732"/>
      <c r="E644" s="732"/>
      <c r="F644" s="732"/>
      <c r="G644" s="732"/>
      <c r="H644" s="732"/>
      <c r="I644" s="732"/>
      <c r="J644" s="732"/>
      <c r="K644" s="732"/>
      <c r="L644" s="732"/>
      <c r="M644" s="732"/>
      <c r="N644" s="732"/>
      <c r="O644" s="733"/>
      <c r="P644" s="732"/>
      <c r="Q644" s="732"/>
    </row>
    <row r="645" spans="2:17">
      <c r="B645" s="732"/>
      <c r="C645" s="732"/>
      <c r="D645" s="732"/>
      <c r="E645" s="732"/>
      <c r="F645" s="732"/>
      <c r="G645" s="732"/>
      <c r="H645" s="732"/>
      <c r="I645" s="732"/>
      <c r="J645" s="732"/>
      <c r="K645" s="732"/>
      <c r="L645" s="732"/>
      <c r="M645" s="732"/>
      <c r="N645" s="732"/>
      <c r="O645" s="733"/>
      <c r="P645" s="732"/>
      <c r="Q645" s="732"/>
    </row>
    <row r="646" spans="2:17">
      <c r="B646" s="732"/>
      <c r="C646" s="732"/>
      <c r="D646" s="732"/>
      <c r="E646" s="732"/>
      <c r="F646" s="732"/>
      <c r="G646" s="732"/>
      <c r="H646" s="732"/>
      <c r="I646" s="732"/>
      <c r="J646" s="732"/>
      <c r="K646" s="732"/>
      <c r="L646" s="732"/>
      <c r="M646" s="732"/>
      <c r="N646" s="732"/>
      <c r="O646" s="733"/>
      <c r="P646" s="732"/>
      <c r="Q646" s="732"/>
    </row>
    <row r="647" spans="2:17">
      <c r="B647" s="732"/>
      <c r="C647" s="732"/>
      <c r="D647" s="732"/>
      <c r="E647" s="732"/>
      <c r="F647" s="732"/>
      <c r="G647" s="732"/>
      <c r="H647" s="732"/>
      <c r="I647" s="732"/>
      <c r="J647" s="732"/>
      <c r="K647" s="732"/>
      <c r="L647" s="732"/>
      <c r="M647" s="732"/>
      <c r="N647" s="732"/>
      <c r="O647" s="733"/>
      <c r="P647" s="732"/>
      <c r="Q647" s="732"/>
    </row>
    <row r="648" spans="2:17">
      <c r="B648" s="732"/>
      <c r="C648" s="732"/>
      <c r="D648" s="732"/>
      <c r="E648" s="732"/>
      <c r="F648" s="732"/>
      <c r="G648" s="732"/>
      <c r="H648" s="732"/>
      <c r="I648" s="732"/>
      <c r="J648" s="732"/>
      <c r="K648" s="732"/>
      <c r="L648" s="732"/>
      <c r="M648" s="732"/>
      <c r="N648" s="732"/>
      <c r="O648" s="733"/>
      <c r="P648" s="732"/>
      <c r="Q648" s="732"/>
    </row>
    <row r="649" spans="2:17">
      <c r="B649" s="732"/>
      <c r="C649" s="732"/>
      <c r="D649" s="732"/>
      <c r="E649" s="732"/>
      <c r="F649" s="732"/>
      <c r="G649" s="732"/>
      <c r="H649" s="732"/>
      <c r="I649" s="732"/>
      <c r="J649" s="732"/>
      <c r="K649" s="732"/>
      <c r="L649" s="732"/>
      <c r="M649" s="732"/>
      <c r="N649" s="732"/>
      <c r="O649" s="733"/>
      <c r="P649" s="732"/>
      <c r="Q649" s="732"/>
    </row>
    <row r="650" spans="2:17">
      <c r="B650" s="732"/>
      <c r="C650" s="732"/>
      <c r="D650" s="732"/>
      <c r="E650" s="732"/>
      <c r="F650" s="732"/>
      <c r="G650" s="732"/>
      <c r="H650" s="732"/>
      <c r="I650" s="732"/>
      <c r="J650" s="732"/>
      <c r="K650" s="732"/>
      <c r="L650" s="732"/>
      <c r="M650" s="732"/>
      <c r="N650" s="732"/>
      <c r="O650" s="733"/>
      <c r="P650" s="732"/>
      <c r="Q650" s="732"/>
    </row>
    <row r="651" spans="2:17">
      <c r="B651" s="732"/>
      <c r="C651" s="732"/>
      <c r="D651" s="732"/>
      <c r="E651" s="732"/>
      <c r="F651" s="732"/>
      <c r="G651" s="732"/>
      <c r="H651" s="732"/>
      <c r="I651" s="732"/>
      <c r="J651" s="732"/>
      <c r="K651" s="732"/>
      <c r="L651" s="732"/>
      <c r="M651" s="732"/>
      <c r="N651" s="732"/>
      <c r="O651" s="733"/>
      <c r="P651" s="732"/>
      <c r="Q651" s="732"/>
    </row>
    <row r="652" spans="2:17">
      <c r="B652" s="732"/>
      <c r="C652" s="732"/>
      <c r="D652" s="732"/>
      <c r="E652" s="732"/>
      <c r="F652" s="732"/>
      <c r="G652" s="732"/>
      <c r="H652" s="732"/>
      <c r="I652" s="732"/>
      <c r="J652" s="732"/>
      <c r="K652" s="732"/>
      <c r="L652" s="732"/>
      <c r="M652" s="732"/>
      <c r="N652" s="732"/>
      <c r="O652" s="733"/>
      <c r="P652" s="732"/>
      <c r="Q652" s="732"/>
    </row>
    <row r="653" spans="2:17">
      <c r="B653" s="732"/>
      <c r="C653" s="732"/>
      <c r="D653" s="732"/>
      <c r="E653" s="732"/>
      <c r="F653" s="732"/>
      <c r="G653" s="732"/>
      <c r="H653" s="732"/>
      <c r="I653" s="732"/>
      <c r="J653" s="732"/>
      <c r="K653" s="732"/>
      <c r="L653" s="732"/>
      <c r="M653" s="732"/>
      <c r="N653" s="732"/>
      <c r="O653" s="733"/>
      <c r="P653" s="732"/>
      <c r="Q653" s="732"/>
    </row>
    <row r="654" spans="2:17">
      <c r="B654" s="732"/>
      <c r="C654" s="732"/>
      <c r="D654" s="732"/>
      <c r="E654" s="732"/>
      <c r="F654" s="732"/>
      <c r="G654" s="732"/>
      <c r="H654" s="732"/>
      <c r="I654" s="732"/>
      <c r="J654" s="732"/>
      <c r="K654" s="732"/>
      <c r="L654" s="732"/>
      <c r="M654" s="732"/>
      <c r="N654" s="732"/>
      <c r="O654" s="733"/>
      <c r="P654" s="732"/>
      <c r="Q654" s="732"/>
    </row>
    <row r="655" spans="2:17">
      <c r="B655" s="732"/>
      <c r="C655" s="732"/>
      <c r="D655" s="732"/>
      <c r="E655" s="732"/>
      <c r="F655" s="732"/>
      <c r="G655" s="732"/>
      <c r="H655" s="732"/>
      <c r="I655" s="732"/>
      <c r="J655" s="732"/>
      <c r="K655" s="732"/>
      <c r="L655" s="732"/>
      <c r="M655" s="732"/>
      <c r="N655" s="732"/>
      <c r="O655" s="733"/>
      <c r="P655" s="732"/>
      <c r="Q655" s="732"/>
    </row>
    <row r="656" spans="2:17">
      <c r="B656" s="732"/>
      <c r="C656" s="732"/>
      <c r="D656" s="732"/>
      <c r="E656" s="732"/>
      <c r="F656" s="732"/>
      <c r="G656" s="732"/>
      <c r="H656" s="732"/>
      <c r="I656" s="732"/>
      <c r="J656" s="732"/>
      <c r="K656" s="732"/>
      <c r="L656" s="732"/>
      <c r="M656" s="732"/>
      <c r="N656" s="732"/>
      <c r="O656" s="733"/>
      <c r="P656" s="732"/>
      <c r="Q656" s="732"/>
    </row>
    <row r="657" spans="2:17">
      <c r="B657" s="732"/>
      <c r="C657" s="732"/>
      <c r="D657" s="732"/>
      <c r="E657" s="732"/>
      <c r="F657" s="732"/>
      <c r="G657" s="732"/>
      <c r="H657" s="732"/>
      <c r="I657" s="732"/>
      <c r="J657" s="732"/>
      <c r="K657" s="732"/>
      <c r="L657" s="732"/>
      <c r="M657" s="732"/>
      <c r="N657" s="732"/>
      <c r="O657" s="733"/>
      <c r="P657" s="732"/>
      <c r="Q657" s="732"/>
    </row>
    <row r="658" spans="2:17">
      <c r="B658" s="732"/>
      <c r="C658" s="732"/>
      <c r="D658" s="732"/>
      <c r="E658" s="732"/>
      <c r="F658" s="732"/>
      <c r="G658" s="732"/>
      <c r="H658" s="732"/>
      <c r="I658" s="732"/>
      <c r="J658" s="732"/>
      <c r="K658" s="732"/>
      <c r="L658" s="732"/>
      <c r="M658" s="732"/>
      <c r="N658" s="732"/>
      <c r="O658" s="733"/>
      <c r="P658" s="732"/>
      <c r="Q658" s="732"/>
    </row>
    <row r="659" spans="2:17">
      <c r="B659" s="732"/>
      <c r="C659" s="732"/>
      <c r="D659" s="732"/>
      <c r="E659" s="732"/>
      <c r="F659" s="732"/>
      <c r="G659" s="732"/>
      <c r="H659" s="732"/>
      <c r="I659" s="732"/>
      <c r="J659" s="732"/>
      <c r="K659" s="732"/>
      <c r="L659" s="732"/>
      <c r="M659" s="732"/>
      <c r="N659" s="732"/>
      <c r="O659" s="733"/>
      <c r="P659" s="732"/>
      <c r="Q659" s="732"/>
    </row>
    <row r="660" spans="2:17">
      <c r="B660" s="732"/>
      <c r="C660" s="732"/>
      <c r="D660" s="732"/>
      <c r="E660" s="732"/>
      <c r="F660" s="732"/>
      <c r="G660" s="732"/>
      <c r="H660" s="732"/>
      <c r="I660" s="732"/>
      <c r="J660" s="732"/>
      <c r="K660" s="732"/>
      <c r="L660" s="732"/>
      <c r="M660" s="732"/>
      <c r="N660" s="732"/>
      <c r="O660" s="733"/>
      <c r="P660" s="732"/>
      <c r="Q660" s="732"/>
    </row>
    <row r="661" spans="2:17">
      <c r="B661" s="732"/>
      <c r="C661" s="732"/>
      <c r="D661" s="732"/>
      <c r="E661" s="732"/>
      <c r="F661" s="732"/>
      <c r="G661" s="732"/>
      <c r="H661" s="732"/>
      <c r="I661" s="732"/>
      <c r="J661" s="732"/>
      <c r="K661" s="732"/>
      <c r="L661" s="732"/>
      <c r="M661" s="732"/>
      <c r="N661" s="732"/>
      <c r="O661" s="733"/>
      <c r="P661" s="732"/>
      <c r="Q661" s="732"/>
    </row>
    <row r="662" spans="2:17">
      <c r="B662" s="732"/>
      <c r="C662" s="732"/>
      <c r="D662" s="732"/>
      <c r="E662" s="732"/>
      <c r="F662" s="732"/>
      <c r="G662" s="732"/>
      <c r="H662" s="732"/>
      <c r="I662" s="732"/>
      <c r="J662" s="732"/>
      <c r="K662" s="732"/>
      <c r="L662" s="732"/>
      <c r="M662" s="732"/>
      <c r="N662" s="732"/>
      <c r="O662" s="733"/>
      <c r="P662" s="732"/>
      <c r="Q662" s="732"/>
    </row>
    <row r="663" spans="2:17">
      <c r="B663" s="732"/>
      <c r="C663" s="732"/>
      <c r="D663" s="732"/>
      <c r="E663" s="732"/>
      <c r="F663" s="732"/>
      <c r="G663" s="732"/>
      <c r="H663" s="732"/>
      <c r="I663" s="732"/>
      <c r="J663" s="732"/>
      <c r="K663" s="732"/>
      <c r="L663" s="732"/>
      <c r="M663" s="732"/>
      <c r="N663" s="732"/>
      <c r="O663" s="733"/>
      <c r="P663" s="732"/>
      <c r="Q663" s="732"/>
    </row>
    <row r="664" spans="2:17">
      <c r="B664" s="732"/>
      <c r="C664" s="732"/>
      <c r="D664" s="732"/>
      <c r="E664" s="732"/>
      <c r="F664" s="732"/>
      <c r="G664" s="732"/>
      <c r="H664" s="732"/>
      <c r="I664" s="732"/>
      <c r="J664" s="732"/>
      <c r="K664" s="732"/>
      <c r="L664" s="732"/>
      <c r="M664" s="732"/>
      <c r="N664" s="732"/>
      <c r="O664" s="733"/>
      <c r="P664" s="732"/>
      <c r="Q664" s="732"/>
    </row>
    <row r="665" spans="2:17">
      <c r="B665" s="732"/>
      <c r="C665" s="732"/>
      <c r="D665" s="732"/>
      <c r="E665" s="732"/>
      <c r="F665" s="732"/>
      <c r="G665" s="732"/>
      <c r="H665" s="732"/>
      <c r="I665" s="732"/>
      <c r="J665" s="732"/>
      <c r="K665" s="732"/>
      <c r="L665" s="732"/>
      <c r="M665" s="732"/>
      <c r="N665" s="732"/>
      <c r="O665" s="733"/>
      <c r="P665" s="732"/>
      <c r="Q665" s="732"/>
    </row>
    <row r="667" spans="2:17">
      <c r="B667" s="732"/>
      <c r="C667" s="732"/>
      <c r="D667" s="732"/>
      <c r="E667" s="732"/>
      <c r="F667" s="732"/>
      <c r="G667" s="732"/>
      <c r="H667" s="732"/>
      <c r="I667" s="732"/>
      <c r="J667" s="732"/>
      <c r="K667" s="732"/>
      <c r="L667" s="732"/>
      <c r="M667" s="732"/>
      <c r="N667" s="732"/>
      <c r="O667" s="733"/>
      <c r="P667" s="732"/>
      <c r="Q667" s="732"/>
    </row>
    <row r="669" spans="2:17">
      <c r="B669" s="732"/>
      <c r="C669" s="732"/>
      <c r="D669" s="732"/>
      <c r="E669" s="732"/>
      <c r="F669" s="732"/>
      <c r="G669" s="732"/>
      <c r="H669" s="732"/>
      <c r="I669" s="732"/>
      <c r="J669" s="732"/>
      <c r="K669" s="732"/>
      <c r="L669" s="732"/>
      <c r="M669" s="732"/>
      <c r="N669" s="732"/>
      <c r="O669" s="733"/>
      <c r="P669" s="732"/>
      <c r="Q669" s="732"/>
    </row>
    <row r="670" spans="2:17">
      <c r="B670" s="732"/>
      <c r="C670" s="732"/>
      <c r="D670" s="732"/>
      <c r="E670" s="732"/>
      <c r="F670" s="732"/>
      <c r="G670" s="732"/>
      <c r="H670" s="732"/>
      <c r="I670" s="732"/>
      <c r="J670" s="732"/>
      <c r="K670" s="732"/>
      <c r="L670" s="732"/>
      <c r="M670" s="732"/>
      <c r="N670" s="732"/>
      <c r="O670" s="733"/>
      <c r="P670" s="732"/>
      <c r="Q670" s="732"/>
    </row>
    <row r="671" spans="2:17">
      <c r="B671" s="732"/>
      <c r="C671" s="732"/>
      <c r="D671" s="732"/>
      <c r="E671" s="732"/>
      <c r="F671" s="732"/>
      <c r="G671" s="732"/>
      <c r="H671" s="732"/>
      <c r="I671" s="732"/>
      <c r="J671" s="732"/>
      <c r="K671" s="732"/>
      <c r="L671" s="732"/>
      <c r="M671" s="732"/>
      <c r="N671" s="732"/>
      <c r="O671" s="733"/>
      <c r="P671" s="732"/>
      <c r="Q671" s="732"/>
    </row>
    <row r="672" spans="2:17">
      <c r="B672" s="732"/>
      <c r="C672" s="732"/>
      <c r="D672" s="732"/>
      <c r="E672" s="732"/>
      <c r="F672" s="732"/>
      <c r="G672" s="732"/>
      <c r="H672" s="732"/>
      <c r="I672" s="732"/>
      <c r="J672" s="732"/>
      <c r="K672" s="732"/>
      <c r="L672" s="732"/>
      <c r="M672" s="732"/>
      <c r="N672" s="732"/>
      <c r="O672" s="733"/>
      <c r="P672" s="732"/>
      <c r="Q672" s="732"/>
    </row>
    <row r="673" spans="2:17">
      <c r="B673" s="732"/>
      <c r="C673" s="732"/>
      <c r="D673" s="732"/>
      <c r="E673" s="732"/>
      <c r="F673" s="732"/>
      <c r="G673" s="732"/>
      <c r="H673" s="732"/>
      <c r="I673" s="732"/>
      <c r="J673" s="732"/>
      <c r="K673" s="732"/>
      <c r="L673" s="732"/>
      <c r="M673" s="732"/>
      <c r="N673" s="732"/>
      <c r="O673" s="733"/>
      <c r="P673" s="732"/>
      <c r="Q673" s="732"/>
    </row>
    <row r="674" spans="2:17">
      <c r="B674" s="732"/>
      <c r="C674" s="732"/>
      <c r="D674" s="732"/>
      <c r="E674" s="732"/>
      <c r="F674" s="732"/>
      <c r="G674" s="732"/>
      <c r="H674" s="732"/>
      <c r="I674" s="732"/>
      <c r="J674" s="732"/>
      <c r="K674" s="732"/>
      <c r="L674" s="732"/>
      <c r="M674" s="732"/>
      <c r="N674" s="732"/>
      <c r="O674" s="733"/>
      <c r="P674" s="732"/>
      <c r="Q674" s="732"/>
    </row>
    <row r="675" spans="2:17">
      <c r="B675" s="732"/>
      <c r="C675" s="732"/>
      <c r="D675" s="732"/>
      <c r="E675" s="732"/>
      <c r="F675" s="732"/>
      <c r="G675" s="732"/>
      <c r="H675" s="732"/>
      <c r="I675" s="732"/>
      <c r="J675" s="732"/>
      <c r="K675" s="732"/>
      <c r="L675" s="732"/>
      <c r="M675" s="732"/>
      <c r="N675" s="732"/>
      <c r="O675" s="733"/>
      <c r="P675" s="732"/>
      <c r="Q675" s="732"/>
    </row>
    <row r="676" spans="2:17">
      <c r="B676" s="732"/>
      <c r="C676" s="732"/>
      <c r="D676" s="732"/>
      <c r="E676" s="732"/>
      <c r="F676" s="732"/>
      <c r="G676" s="732"/>
      <c r="H676" s="732"/>
      <c r="I676" s="732"/>
      <c r="J676" s="732"/>
      <c r="K676" s="732"/>
      <c r="L676" s="732"/>
      <c r="M676" s="732"/>
      <c r="N676" s="732"/>
      <c r="O676" s="733"/>
      <c r="P676" s="732"/>
      <c r="Q676" s="732"/>
    </row>
    <row r="677" spans="2:17">
      <c r="B677" s="732"/>
      <c r="C677" s="732"/>
      <c r="D677" s="732"/>
      <c r="E677" s="732"/>
      <c r="F677" s="732"/>
      <c r="G677" s="732"/>
      <c r="H677" s="732"/>
      <c r="I677" s="732"/>
      <c r="J677" s="732"/>
      <c r="K677" s="732"/>
      <c r="L677" s="732"/>
      <c r="M677" s="732"/>
      <c r="N677" s="732"/>
      <c r="O677" s="733"/>
      <c r="P677" s="732"/>
      <c r="Q677" s="732"/>
    </row>
    <row r="678" spans="2:17">
      <c r="B678" s="732"/>
      <c r="C678" s="732"/>
      <c r="D678" s="732"/>
      <c r="E678" s="732"/>
      <c r="F678" s="732"/>
      <c r="G678" s="732"/>
      <c r="H678" s="732"/>
      <c r="I678" s="732"/>
      <c r="J678" s="732"/>
      <c r="K678" s="732"/>
      <c r="L678" s="732"/>
      <c r="M678" s="732"/>
      <c r="N678" s="732"/>
      <c r="O678" s="733"/>
      <c r="P678" s="732"/>
      <c r="Q678" s="732"/>
    </row>
    <row r="679" spans="2:17">
      <c r="B679" s="732"/>
      <c r="C679" s="732"/>
      <c r="D679" s="732"/>
      <c r="E679" s="732"/>
      <c r="F679" s="732"/>
      <c r="G679" s="732"/>
      <c r="H679" s="732"/>
      <c r="I679" s="732"/>
      <c r="J679" s="732"/>
      <c r="K679" s="732"/>
      <c r="L679" s="732"/>
      <c r="M679" s="732"/>
      <c r="N679" s="732"/>
      <c r="O679" s="733"/>
      <c r="P679" s="732"/>
      <c r="Q679" s="732"/>
    </row>
    <row r="680" spans="2:17">
      <c r="B680" s="732"/>
      <c r="C680" s="732"/>
      <c r="D680" s="732"/>
      <c r="E680" s="732"/>
      <c r="F680" s="732"/>
      <c r="G680" s="732"/>
      <c r="H680" s="732"/>
      <c r="I680" s="732"/>
      <c r="J680" s="732"/>
      <c r="K680" s="732"/>
      <c r="L680" s="732"/>
      <c r="M680" s="732"/>
      <c r="N680" s="732"/>
      <c r="O680" s="733"/>
      <c r="P680" s="732"/>
      <c r="Q680" s="732"/>
    </row>
    <row r="681" spans="2:17">
      <c r="B681" s="732"/>
      <c r="C681" s="732"/>
      <c r="D681" s="732"/>
      <c r="E681" s="732"/>
      <c r="F681" s="732"/>
      <c r="G681" s="732"/>
      <c r="H681" s="732"/>
      <c r="I681" s="732"/>
      <c r="J681" s="732"/>
      <c r="K681" s="732"/>
      <c r="L681" s="732"/>
      <c r="M681" s="732"/>
      <c r="N681" s="732"/>
      <c r="O681" s="733"/>
      <c r="P681" s="732"/>
      <c r="Q681" s="732"/>
    </row>
    <row r="682" spans="2:17">
      <c r="B682" s="732"/>
      <c r="C682" s="732"/>
      <c r="D682" s="732"/>
      <c r="E682" s="732"/>
      <c r="F682" s="732"/>
      <c r="G682" s="732"/>
      <c r="H682" s="732"/>
      <c r="I682" s="732"/>
      <c r="J682" s="732"/>
      <c r="K682" s="732"/>
      <c r="L682" s="732"/>
      <c r="M682" s="732"/>
      <c r="N682" s="732"/>
      <c r="O682" s="733"/>
      <c r="P682" s="732"/>
      <c r="Q682" s="732"/>
    </row>
    <row r="683" spans="2:17">
      <c r="B683" s="732"/>
      <c r="C683" s="732"/>
      <c r="D683" s="732"/>
      <c r="E683" s="732"/>
      <c r="F683" s="732"/>
      <c r="G683" s="732"/>
      <c r="H683" s="732"/>
      <c r="I683" s="732"/>
      <c r="J683" s="732"/>
      <c r="K683" s="732"/>
      <c r="L683" s="732"/>
      <c r="M683" s="732"/>
      <c r="N683" s="732"/>
      <c r="O683" s="733"/>
      <c r="P683" s="732"/>
      <c r="Q683" s="732"/>
    </row>
    <row r="684" spans="2:17">
      <c r="B684" s="732"/>
      <c r="C684" s="732"/>
      <c r="D684" s="732"/>
      <c r="E684" s="732"/>
      <c r="F684" s="732"/>
      <c r="G684" s="732"/>
      <c r="H684" s="732"/>
      <c r="I684" s="732"/>
      <c r="J684" s="732"/>
      <c r="K684" s="732"/>
      <c r="L684" s="732"/>
      <c r="M684" s="732"/>
      <c r="N684" s="732"/>
      <c r="O684" s="733"/>
      <c r="P684" s="732"/>
      <c r="Q684" s="732"/>
    </row>
    <row r="685" spans="2:17">
      <c r="B685" s="732"/>
      <c r="C685" s="732"/>
      <c r="D685" s="732"/>
      <c r="E685" s="732"/>
      <c r="F685" s="732"/>
      <c r="G685" s="732"/>
      <c r="H685" s="732"/>
      <c r="I685" s="732"/>
      <c r="J685" s="732"/>
      <c r="K685" s="732"/>
      <c r="L685" s="732"/>
      <c r="M685" s="732"/>
      <c r="N685" s="732"/>
      <c r="O685" s="733"/>
      <c r="P685" s="732"/>
      <c r="Q685" s="732"/>
    </row>
    <row r="686" spans="2:17">
      <c r="B686" s="732"/>
      <c r="C686" s="732"/>
      <c r="D686" s="732"/>
      <c r="E686" s="732"/>
      <c r="F686" s="732"/>
      <c r="G686" s="732"/>
      <c r="H686" s="732"/>
      <c r="I686" s="732"/>
      <c r="J686" s="732"/>
      <c r="K686" s="732"/>
      <c r="L686" s="732"/>
      <c r="M686" s="732"/>
      <c r="N686" s="732"/>
      <c r="O686" s="733"/>
      <c r="P686" s="732"/>
      <c r="Q686" s="732"/>
    </row>
    <row r="687" spans="2:17">
      <c r="B687" s="732"/>
      <c r="C687" s="732"/>
      <c r="D687" s="732"/>
      <c r="E687" s="732"/>
      <c r="F687" s="732"/>
      <c r="G687" s="732"/>
      <c r="H687" s="732"/>
      <c r="I687" s="732"/>
      <c r="J687" s="732"/>
      <c r="K687" s="732"/>
      <c r="L687" s="732"/>
      <c r="M687" s="732"/>
      <c r="N687" s="732"/>
      <c r="O687" s="733"/>
      <c r="P687" s="732"/>
      <c r="Q687" s="732"/>
    </row>
    <row r="688" spans="2:17">
      <c r="B688" s="732"/>
      <c r="C688" s="732"/>
      <c r="D688" s="732"/>
      <c r="E688" s="732"/>
      <c r="F688" s="732"/>
      <c r="G688" s="732"/>
      <c r="H688" s="732"/>
      <c r="I688" s="732"/>
      <c r="J688" s="732"/>
      <c r="K688" s="732"/>
      <c r="L688" s="732"/>
      <c r="M688" s="732"/>
      <c r="N688" s="732"/>
      <c r="O688" s="733"/>
      <c r="P688" s="732"/>
      <c r="Q688" s="732"/>
    </row>
    <row r="689" spans="2:17">
      <c r="B689" s="732"/>
      <c r="C689" s="732"/>
      <c r="D689" s="732"/>
      <c r="E689" s="732"/>
      <c r="F689" s="732"/>
      <c r="G689" s="732"/>
      <c r="H689" s="732"/>
      <c r="I689" s="732"/>
      <c r="J689" s="732"/>
      <c r="K689" s="732"/>
      <c r="L689" s="732"/>
      <c r="M689" s="732"/>
      <c r="N689" s="732"/>
      <c r="O689" s="733"/>
      <c r="P689" s="732"/>
      <c r="Q689" s="732"/>
    </row>
    <row r="690" spans="2:17">
      <c r="B690" s="732"/>
      <c r="C690" s="732"/>
      <c r="D690" s="732"/>
      <c r="E690" s="732"/>
      <c r="F690" s="732"/>
      <c r="G690" s="732"/>
      <c r="H690" s="732"/>
      <c r="I690" s="732"/>
      <c r="J690" s="732"/>
      <c r="K690" s="732"/>
      <c r="L690" s="732"/>
      <c r="M690" s="732"/>
      <c r="N690" s="732"/>
      <c r="O690" s="733"/>
      <c r="P690" s="732"/>
      <c r="Q690" s="732"/>
    </row>
    <row r="691" spans="2:17">
      <c r="B691" s="732"/>
      <c r="C691" s="732"/>
      <c r="D691" s="732"/>
      <c r="E691" s="732"/>
      <c r="F691" s="732"/>
      <c r="G691" s="732"/>
      <c r="H691" s="732"/>
      <c r="I691" s="732"/>
      <c r="J691" s="732"/>
      <c r="K691" s="732"/>
      <c r="L691" s="732"/>
      <c r="M691" s="732"/>
      <c r="N691" s="732"/>
      <c r="O691" s="733"/>
      <c r="P691" s="732"/>
      <c r="Q691" s="732"/>
    </row>
    <row r="692" spans="2:17">
      <c r="B692" s="732"/>
      <c r="C692" s="732"/>
      <c r="D692" s="732"/>
      <c r="E692" s="732"/>
      <c r="F692" s="732"/>
      <c r="G692" s="732"/>
      <c r="H692" s="732"/>
      <c r="I692" s="732"/>
      <c r="J692" s="732"/>
      <c r="K692" s="732"/>
      <c r="L692" s="732"/>
      <c r="M692" s="732"/>
      <c r="N692" s="732"/>
      <c r="O692" s="733"/>
      <c r="P692" s="732"/>
      <c r="Q692" s="732"/>
    </row>
    <row r="693" spans="2:17">
      <c r="B693" s="732"/>
      <c r="C693" s="732"/>
      <c r="D693" s="732"/>
      <c r="E693" s="732"/>
      <c r="F693" s="732"/>
      <c r="G693" s="732"/>
      <c r="H693" s="732"/>
      <c r="I693" s="732"/>
      <c r="J693" s="732"/>
      <c r="K693" s="732"/>
      <c r="L693" s="732"/>
      <c r="M693" s="732"/>
      <c r="N693" s="732"/>
      <c r="O693" s="733"/>
      <c r="P693" s="732"/>
      <c r="Q693" s="732"/>
    </row>
    <row r="694" spans="2:17">
      <c r="B694" s="732"/>
      <c r="C694" s="732"/>
      <c r="D694" s="732"/>
      <c r="E694" s="732"/>
      <c r="F694" s="732"/>
      <c r="G694" s="732"/>
      <c r="H694" s="732"/>
      <c r="I694" s="732"/>
      <c r="J694" s="732"/>
      <c r="K694" s="732"/>
      <c r="L694" s="732"/>
      <c r="M694" s="732"/>
      <c r="N694" s="732"/>
      <c r="O694" s="733"/>
      <c r="P694" s="732"/>
      <c r="Q694" s="732"/>
    </row>
    <row r="695" spans="2:17">
      <c r="B695" s="732"/>
      <c r="C695" s="732"/>
      <c r="D695" s="732"/>
      <c r="E695" s="732"/>
      <c r="F695" s="732"/>
      <c r="G695" s="732"/>
      <c r="H695" s="732"/>
      <c r="I695" s="732"/>
      <c r="J695" s="732"/>
      <c r="K695" s="732"/>
      <c r="L695" s="732"/>
      <c r="M695" s="732"/>
      <c r="N695" s="732"/>
      <c r="O695" s="733"/>
      <c r="P695" s="732"/>
      <c r="Q695" s="732"/>
    </row>
    <row r="696" spans="2:17">
      <c r="B696" s="732"/>
      <c r="C696" s="732"/>
      <c r="D696" s="732"/>
      <c r="E696" s="732"/>
      <c r="F696" s="732"/>
      <c r="G696" s="732"/>
      <c r="H696" s="732"/>
      <c r="I696" s="732"/>
      <c r="J696" s="732"/>
      <c r="K696" s="732"/>
      <c r="L696" s="732"/>
      <c r="M696" s="732"/>
      <c r="N696" s="732"/>
      <c r="O696" s="733"/>
      <c r="P696" s="732"/>
      <c r="Q696" s="732"/>
    </row>
    <row r="697" spans="2:17">
      <c r="B697" s="732"/>
      <c r="C697" s="732"/>
      <c r="D697" s="732"/>
      <c r="E697" s="732"/>
      <c r="F697" s="732"/>
      <c r="G697" s="732"/>
      <c r="H697" s="732"/>
      <c r="I697" s="732"/>
      <c r="J697" s="732"/>
      <c r="K697" s="732"/>
      <c r="L697" s="732"/>
      <c r="M697" s="732"/>
      <c r="N697" s="732"/>
      <c r="O697" s="733"/>
      <c r="P697" s="732"/>
      <c r="Q697" s="732"/>
    </row>
    <row r="698" spans="2:17">
      <c r="B698" s="732"/>
      <c r="C698" s="732"/>
      <c r="D698" s="732"/>
      <c r="E698" s="732"/>
      <c r="F698" s="732"/>
      <c r="G698" s="732"/>
      <c r="H698" s="732"/>
      <c r="I698" s="732"/>
      <c r="J698" s="732"/>
      <c r="K698" s="732"/>
      <c r="L698" s="732"/>
      <c r="M698" s="732"/>
      <c r="N698" s="732"/>
      <c r="O698" s="733"/>
      <c r="P698" s="732"/>
      <c r="Q698" s="732"/>
    </row>
    <row r="699" spans="2:17">
      <c r="B699" s="732"/>
      <c r="C699" s="732"/>
      <c r="D699" s="732"/>
      <c r="E699" s="732"/>
      <c r="F699" s="732"/>
      <c r="G699" s="732"/>
      <c r="H699" s="732"/>
      <c r="I699" s="732"/>
      <c r="J699" s="732"/>
      <c r="K699" s="732"/>
      <c r="L699" s="732"/>
      <c r="M699" s="732"/>
      <c r="N699" s="732"/>
      <c r="O699" s="733"/>
      <c r="P699" s="732"/>
      <c r="Q699" s="732"/>
    </row>
    <row r="700" spans="2:17">
      <c r="B700" s="732"/>
      <c r="C700" s="732"/>
      <c r="D700" s="732"/>
      <c r="E700" s="732"/>
      <c r="F700" s="732"/>
      <c r="G700" s="732"/>
      <c r="H700" s="732"/>
      <c r="I700" s="732"/>
      <c r="J700" s="732"/>
      <c r="K700" s="732"/>
      <c r="L700" s="732"/>
      <c r="M700" s="732"/>
      <c r="N700" s="732"/>
      <c r="O700" s="733"/>
      <c r="P700" s="732"/>
      <c r="Q700" s="732"/>
    </row>
    <row r="701" spans="2:17">
      <c r="B701" s="732"/>
      <c r="C701" s="732"/>
      <c r="D701" s="732"/>
      <c r="E701" s="732"/>
      <c r="F701" s="732"/>
      <c r="G701" s="732"/>
      <c r="H701" s="732"/>
      <c r="I701" s="732"/>
      <c r="J701" s="732"/>
      <c r="K701" s="732"/>
      <c r="L701" s="732"/>
      <c r="M701" s="732"/>
      <c r="N701" s="732"/>
      <c r="O701" s="733"/>
      <c r="P701" s="732"/>
      <c r="Q701" s="732"/>
    </row>
    <row r="702" spans="2:17">
      <c r="B702" s="732"/>
      <c r="C702" s="732"/>
      <c r="D702" s="732"/>
      <c r="E702" s="732"/>
      <c r="F702" s="732"/>
      <c r="G702" s="732"/>
      <c r="H702" s="732"/>
      <c r="I702" s="732"/>
      <c r="J702" s="732"/>
      <c r="K702" s="732"/>
      <c r="L702" s="732"/>
      <c r="M702" s="732"/>
      <c r="N702" s="732"/>
      <c r="O702" s="733"/>
      <c r="P702" s="732"/>
      <c r="Q702" s="732"/>
    </row>
    <row r="703" spans="2:17">
      <c r="B703" s="732"/>
      <c r="C703" s="732"/>
      <c r="D703" s="732"/>
      <c r="E703" s="732"/>
      <c r="F703" s="732"/>
      <c r="G703" s="732"/>
      <c r="H703" s="732"/>
      <c r="I703" s="732"/>
      <c r="J703" s="732"/>
      <c r="K703" s="732"/>
      <c r="L703" s="732"/>
      <c r="M703" s="732"/>
      <c r="N703" s="732"/>
      <c r="O703" s="733"/>
      <c r="P703" s="732"/>
      <c r="Q703" s="732"/>
    </row>
  </sheetData>
  <mergeCells count="17">
    <mergeCell ref="J82:M82"/>
    <mergeCell ref="B1:O1"/>
    <mergeCell ref="B3:O3"/>
    <mergeCell ref="B2:O2"/>
    <mergeCell ref="J297:M297"/>
    <mergeCell ref="J110:M110"/>
    <mergeCell ref="J121:M121"/>
    <mergeCell ref="J145:M145"/>
    <mergeCell ref="J171:M171"/>
    <mergeCell ref="J8:M8"/>
    <mergeCell ref="J32:M32"/>
    <mergeCell ref="J58:M58"/>
    <mergeCell ref="J351:M351"/>
    <mergeCell ref="J197:M197"/>
    <mergeCell ref="J221:M221"/>
    <mergeCell ref="J247:M247"/>
    <mergeCell ref="J271:M271"/>
  </mergeCells>
  <phoneticPr fontId="0" type="noConversion"/>
  <pageMargins left="0.5" right="0.5" top="0.5" bottom="0.5" header="0.5" footer="0.5"/>
  <pageSetup scale="83" fitToHeight="0" orientation="portrait"/>
  <headerFooter alignWithMargins="0"/>
  <rowBreaks count="7" manualBreakCount="7">
    <brk id="56" max="14" man="1"/>
    <brk id="119" max="16383" man="1"/>
    <brk id="169" max="13" man="1"/>
    <brk id="195" max="16383" man="1"/>
    <brk id="245" max="16383" man="1"/>
    <brk id="295" max="16383" man="1"/>
    <brk id="349" max="16383" man="1"/>
  </rowBreaks>
  <colBreaks count="1" manualBreakCount="1">
    <brk id="1" min="6" max="381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 enableFormatConditionsCalculation="0">
    <pageSetUpPr fitToPage="1"/>
  </sheetPr>
  <dimension ref="B1:AB523"/>
  <sheetViews>
    <sheetView workbookViewId="0">
      <selection activeCell="A6" sqref="A6"/>
    </sheetView>
  </sheetViews>
  <sheetFormatPr baseColWidth="10" defaultColWidth="8.625" defaultRowHeight="16" x14ac:dyDescent="0"/>
  <cols>
    <col min="1" max="1" width="0.75" customWidth="1"/>
    <col min="2" max="2" width="4.875" customWidth="1"/>
    <col min="3" max="3" width="5.75" customWidth="1"/>
    <col min="4" max="4" width="5.375" customWidth="1"/>
    <col min="5" max="5" width="3.375" customWidth="1"/>
    <col min="6" max="6" width="5.75" customWidth="1"/>
    <col min="7" max="7" width="5.375" customWidth="1"/>
    <col min="8" max="8" width="3.375" customWidth="1"/>
    <col min="9" max="9" width="5.75" customWidth="1"/>
    <col min="10" max="10" width="5.375" customWidth="1"/>
    <col min="11" max="11" width="3.375" customWidth="1"/>
    <col min="12" max="12" width="5.75" customWidth="1"/>
    <col min="13" max="13" width="5.375" customWidth="1"/>
    <col min="14" max="14" width="3.375" style="94" customWidth="1"/>
    <col min="15" max="15" width="5.75" customWidth="1"/>
    <col min="16" max="16" width="5.375" customWidth="1"/>
    <col min="17" max="17" width="3.375" customWidth="1"/>
    <col min="18" max="18" width="5.75" customWidth="1"/>
    <col min="19" max="19" width="5.375" customWidth="1"/>
    <col min="20" max="20" width="3.375" customWidth="1"/>
    <col min="21" max="21" width="5.75" customWidth="1"/>
    <col min="22" max="22" width="5.625" customWidth="1"/>
    <col min="23" max="24" width="5.75" customWidth="1"/>
    <col min="25" max="25" width="1.125" customWidth="1"/>
    <col min="26" max="26" width="5.75" style="46" customWidth="1"/>
    <col min="27" max="27" width="5.75" style="1061" customWidth="1"/>
    <col min="28" max="28" width="3.625" style="46" customWidth="1"/>
  </cols>
  <sheetData>
    <row r="1" spans="2:28" ht="12.75" customHeight="1">
      <c r="B1" s="1089" t="str">
        <f>'Title Page'!$B$30</f>
        <v>ASHRAE Standard 140-2014, Informative Annex B16, Section B16.5.2</v>
      </c>
      <c r="C1" s="1089"/>
      <c r="D1" s="1089"/>
      <c r="E1" s="1089"/>
      <c r="F1" s="1089"/>
      <c r="G1" s="1089"/>
      <c r="H1" s="1089"/>
      <c r="I1" s="1089"/>
      <c r="J1" s="1089"/>
      <c r="K1" s="1089"/>
      <c r="L1" s="1089"/>
      <c r="M1" s="1089"/>
      <c r="N1" s="1089"/>
      <c r="O1" s="1089"/>
      <c r="P1" s="1089"/>
      <c r="Q1" s="1089"/>
      <c r="R1" s="1089"/>
      <c r="S1" s="1089"/>
      <c r="T1" s="1089"/>
      <c r="U1" s="1089"/>
      <c r="V1" s="1089"/>
      <c r="W1" s="1089"/>
      <c r="X1" s="1089"/>
      <c r="Y1" s="1089"/>
      <c r="Z1" s="1089"/>
      <c r="AA1" s="1060"/>
    </row>
    <row r="2" spans="2:28" ht="12.75" customHeight="1">
      <c r="B2" s="1089" t="str">
        <f>'Title Page'!$B$32</f>
        <v>Example Results for Section 5.3 - HVAC Equipment Performance Tests CE300-CE545</v>
      </c>
      <c r="C2" s="1089"/>
      <c r="D2" s="1089"/>
      <c r="E2" s="1089"/>
      <c r="F2" s="1089"/>
      <c r="G2" s="1089"/>
      <c r="H2" s="1089"/>
      <c r="I2" s="1089"/>
      <c r="J2" s="1089"/>
      <c r="K2" s="1089"/>
      <c r="L2" s="1089"/>
      <c r="M2" s="1089"/>
      <c r="N2" s="1089"/>
      <c r="O2" s="1089"/>
      <c r="P2" s="1089"/>
      <c r="Q2" s="1089"/>
      <c r="R2" s="1089"/>
      <c r="S2" s="1089"/>
      <c r="T2" s="1089"/>
      <c r="U2" s="1089"/>
      <c r="V2" s="1089"/>
      <c r="W2" s="1089"/>
      <c r="X2" s="1089"/>
      <c r="Y2" s="1089"/>
      <c r="Z2" s="1089"/>
      <c r="AA2" s="1060"/>
    </row>
    <row r="3" spans="2:28" ht="12.75" customHeight="1">
      <c r="B3" s="1089" t="str">
        <f>'Title Page'!$B$34</f>
        <v/>
      </c>
      <c r="C3" s="1089"/>
      <c r="D3" s="1089"/>
      <c r="E3" s="1089"/>
      <c r="F3" s="1089"/>
      <c r="G3" s="1089"/>
      <c r="H3" s="1089"/>
      <c r="I3" s="1089"/>
      <c r="J3" s="1089"/>
      <c r="K3" s="1089"/>
      <c r="L3" s="1089"/>
      <c r="M3" s="1089"/>
      <c r="N3" s="1089"/>
      <c r="O3" s="1089"/>
      <c r="P3" s="1089"/>
      <c r="Q3" s="1089"/>
      <c r="R3" s="1089"/>
      <c r="S3" s="1089"/>
      <c r="T3" s="1089"/>
      <c r="U3" s="1089"/>
      <c r="V3" s="1089"/>
      <c r="W3" s="1089"/>
      <c r="X3" s="1089"/>
      <c r="Y3" s="1089"/>
      <c r="Z3" s="1089"/>
      <c r="AA3" s="1060"/>
    </row>
    <row r="4" spans="2:28" ht="16.5" customHeight="1">
      <c r="H4" s="813" t="str">
        <f>"Note:  The statistics in the tables below are based on the Standard 140 informative example results."</f>
        <v>Note:  The statistics in the tables below are based on the Standard 140 informative example results.</v>
      </c>
    </row>
    <row r="5" spans="2:28" ht="10.5" customHeight="1">
      <c r="H5" s="813" t="s">
        <v>600</v>
      </c>
    </row>
    <row r="6" spans="2:28" ht="8.25" customHeight="1"/>
    <row r="7" spans="2:28" ht="15.75" customHeight="1" thickBot="1">
      <c r="B7" s="173" t="s">
        <v>2193</v>
      </c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38"/>
      <c r="O7" s="18"/>
      <c r="P7" s="18"/>
      <c r="Q7" s="18"/>
      <c r="R7" s="18"/>
      <c r="S7" s="18"/>
      <c r="T7" s="18"/>
      <c r="U7" s="18"/>
      <c r="V7" s="18"/>
      <c r="W7" s="18"/>
      <c r="X7" s="18"/>
    </row>
    <row r="8" spans="2:28" ht="12" customHeight="1" thickTop="1">
      <c r="B8" s="19" t="s">
        <v>255</v>
      </c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167"/>
      <c r="O8" s="20"/>
      <c r="P8" s="20"/>
      <c r="Q8" s="20"/>
      <c r="R8" s="20"/>
      <c r="S8" s="20"/>
      <c r="T8" s="20"/>
      <c r="U8" s="1096" t="s">
        <v>23</v>
      </c>
      <c r="V8" s="1097"/>
      <c r="W8" s="1097"/>
      <c r="X8" s="1098"/>
      <c r="Z8" s="707"/>
      <c r="AA8" s="1062"/>
      <c r="AB8" s="708"/>
    </row>
    <row r="9" spans="2:28" ht="12" customHeight="1">
      <c r="B9" s="153"/>
      <c r="C9" s="381" t="s">
        <v>237</v>
      </c>
      <c r="D9" s="381"/>
      <c r="E9" s="381"/>
      <c r="F9" s="649" t="s">
        <v>426</v>
      </c>
      <c r="G9" s="381"/>
      <c r="H9" s="381"/>
      <c r="I9" s="938" t="s">
        <v>250</v>
      </c>
      <c r="J9" s="933"/>
      <c r="K9" s="933"/>
      <c r="L9" s="939" t="s">
        <v>357</v>
      </c>
      <c r="M9" s="933"/>
      <c r="N9" s="934"/>
      <c r="O9" s="935" t="s">
        <v>372</v>
      </c>
      <c r="P9" s="940"/>
      <c r="Q9" s="941"/>
      <c r="R9" s="937" t="s">
        <v>384</v>
      </c>
      <c r="S9" s="942"/>
      <c r="T9" s="942"/>
      <c r="U9" s="943"/>
      <c r="V9" s="944"/>
      <c r="W9" s="944"/>
      <c r="X9" s="945" t="s">
        <v>24</v>
      </c>
      <c r="Y9" s="942"/>
      <c r="Z9" s="936" t="str">
        <f>YourData!$J$4</f>
        <v>Tested Prg</v>
      </c>
      <c r="AA9" s="1063"/>
      <c r="AB9" s="709"/>
    </row>
    <row r="10" spans="2:28" ht="12" customHeight="1">
      <c r="B10" s="154" t="s">
        <v>803</v>
      </c>
      <c r="C10" s="23" t="s">
        <v>25</v>
      </c>
      <c r="D10" s="23" t="s">
        <v>75</v>
      </c>
      <c r="E10" s="23" t="s">
        <v>76</v>
      </c>
      <c r="F10" s="133" t="s">
        <v>13</v>
      </c>
      <c r="G10" s="23" t="s">
        <v>75</v>
      </c>
      <c r="H10" s="23" t="s">
        <v>76</v>
      </c>
      <c r="I10" s="133" t="s">
        <v>13</v>
      </c>
      <c r="J10" s="23" t="s">
        <v>75</v>
      </c>
      <c r="K10" s="160" t="s">
        <v>76</v>
      </c>
      <c r="L10" s="325" t="s">
        <v>355</v>
      </c>
      <c r="M10" s="23" t="s">
        <v>75</v>
      </c>
      <c r="N10" s="927" t="s">
        <v>76</v>
      </c>
      <c r="O10" s="333" t="s">
        <v>365</v>
      </c>
      <c r="P10" s="23" t="s">
        <v>75</v>
      </c>
      <c r="Q10" s="650" t="s">
        <v>76</v>
      </c>
      <c r="R10" s="322" t="s">
        <v>385</v>
      </c>
      <c r="S10" s="23" t="s">
        <v>75</v>
      </c>
      <c r="T10" s="160" t="s">
        <v>76</v>
      </c>
      <c r="U10" s="133" t="s">
        <v>26</v>
      </c>
      <c r="V10" s="23" t="s">
        <v>27</v>
      </c>
      <c r="W10" s="23" t="s">
        <v>603</v>
      </c>
      <c r="X10" s="24" t="s">
        <v>604</v>
      </c>
      <c r="Z10" s="710" t="str">
        <f>YourData!$J$8</f>
        <v>Org</v>
      </c>
      <c r="AA10" s="1064" t="s">
        <v>75</v>
      </c>
      <c r="AB10" s="706" t="s">
        <v>76</v>
      </c>
    </row>
    <row r="11" spans="2:28" ht="12" customHeight="1">
      <c r="B11" s="566" t="s">
        <v>445</v>
      </c>
      <c r="C11" s="567">
        <f>A!B1050</f>
        <v>11626.03706926033</v>
      </c>
      <c r="D11" s="568" t="str">
        <f>A!C1050</f>
        <v>20-Jul</v>
      </c>
      <c r="E11" s="567">
        <f>A!D1050</f>
        <v>15</v>
      </c>
      <c r="F11" s="569">
        <f>A!E1050</f>
        <v>11564</v>
      </c>
      <c r="G11" s="570">
        <f>A!F1050</f>
        <v>37457</v>
      </c>
      <c r="H11" s="567">
        <f>A!G1050</f>
        <v>15</v>
      </c>
      <c r="I11" s="569">
        <f>A!H1050</f>
        <v>11602</v>
      </c>
      <c r="J11" s="570">
        <f>A!I1050</f>
        <v>37457</v>
      </c>
      <c r="K11" s="567">
        <f>A!J1050</f>
        <v>15</v>
      </c>
      <c r="L11" s="569">
        <f>A!K1050</f>
        <v>11899.85968377415</v>
      </c>
      <c r="M11" s="570">
        <f>A!L1050</f>
        <v>40379</v>
      </c>
      <c r="N11" s="567">
        <f>A!M1050</f>
        <v>15</v>
      </c>
      <c r="O11" s="569">
        <f>A!N1050</f>
        <v>11932</v>
      </c>
      <c r="P11" s="570">
        <f>A!O1050</f>
        <v>202</v>
      </c>
      <c r="Q11" s="567">
        <f>A!P1050</f>
        <v>15</v>
      </c>
      <c r="R11" s="569">
        <f>A!Q1050</f>
        <v>11548</v>
      </c>
      <c r="S11" s="570">
        <f>A!R1050</f>
        <v>37822</v>
      </c>
      <c r="T11" s="567">
        <f>A!S1050</f>
        <v>15</v>
      </c>
      <c r="U11" s="134">
        <f>MINA(C11,F11,I11,L11,O11,R11)</f>
        <v>11548</v>
      </c>
      <c r="V11" s="25">
        <f>MAXA(C11,F11,I11,L11,O11,R11)</f>
        <v>11932</v>
      </c>
      <c r="W11" s="25">
        <f>AVERAGE(C11,F11,I11,L11,O11,R11)</f>
        <v>11695.316125505748</v>
      </c>
      <c r="X11" s="26">
        <f>ABS((V11-U11)/W11)</f>
        <v>3.283365715635108E-2</v>
      </c>
      <c r="Y11" s="158" t="e">
        <f>AVERAGE(C11,F11,I11,L11,O11,#REF!)</f>
        <v>#REF!</v>
      </c>
      <c r="Z11" s="711">
        <f>A!T1050</f>
        <v>11996.087101678157</v>
      </c>
      <c r="AA11" s="1065" t="str">
        <f>A!U1050</f>
        <v>20-Jul</v>
      </c>
      <c r="AB11" s="712">
        <f>A!V1050</f>
        <v>15</v>
      </c>
    </row>
    <row r="12" spans="2:28" ht="12" customHeight="1">
      <c r="B12" s="571" t="s">
        <v>446</v>
      </c>
      <c r="C12" s="567">
        <f>A!B1051</f>
        <v>12594.401556764305</v>
      </c>
      <c r="D12" s="568" t="str">
        <f>A!C1051</f>
        <v>20-Jul</v>
      </c>
      <c r="E12" s="567">
        <f>A!D1051</f>
        <v>15</v>
      </c>
      <c r="F12" s="569">
        <f>A!E1051</f>
        <v>12583</v>
      </c>
      <c r="G12" s="570">
        <f>A!F1051</f>
        <v>37457</v>
      </c>
      <c r="H12" s="567">
        <f>A!G1051</f>
        <v>15</v>
      </c>
      <c r="I12" s="569">
        <f>A!H1051</f>
        <v>12595</v>
      </c>
      <c r="J12" s="570">
        <f>A!I1051</f>
        <v>37457</v>
      </c>
      <c r="K12" s="567">
        <f>A!J1051</f>
        <v>15</v>
      </c>
      <c r="L12" s="569">
        <f>A!K1051</f>
        <v>12540.81881681465</v>
      </c>
      <c r="M12" s="570">
        <f>A!L1051</f>
        <v>40379</v>
      </c>
      <c r="N12" s="567">
        <f>A!M1051</f>
        <v>15</v>
      </c>
      <c r="O12" s="569">
        <f>A!N1051</f>
        <v>12653</v>
      </c>
      <c r="P12" s="570">
        <f>A!O1051</f>
        <v>202</v>
      </c>
      <c r="Q12" s="567">
        <f>A!P1051</f>
        <v>15</v>
      </c>
      <c r="R12" s="569">
        <f>A!Q1051</f>
        <v>12162</v>
      </c>
      <c r="S12" s="570">
        <f>A!R1051</f>
        <v>37849</v>
      </c>
      <c r="T12" s="567">
        <f>A!S1051</f>
        <v>16</v>
      </c>
      <c r="U12" s="134">
        <f t="shared" ref="U12:U30" si="0">MINA(C12,F12,I12,L12,O12,R12)</f>
        <v>12162</v>
      </c>
      <c r="V12" s="25">
        <f t="shared" ref="V12:V30" si="1">MAXA(C12,F12,I12,L12,O12,R12)</f>
        <v>12653</v>
      </c>
      <c r="W12" s="25">
        <f t="shared" ref="W12:W30" si="2">AVERAGE(C12,F12,I12,L12,O12,R12)</f>
        <v>12521.370062263159</v>
      </c>
      <c r="X12" s="26">
        <f t="shared" ref="X12:X30" si="3">ABS((V12-U12)/W12)</f>
        <v>3.9212961325995249E-2</v>
      </c>
      <c r="Z12" s="711">
        <f>A!T1051</f>
        <v>12572.142915108285</v>
      </c>
      <c r="AA12" s="1065" t="str">
        <f>A!U1051</f>
        <v>20-Jul</v>
      </c>
      <c r="AB12" s="712">
        <f>A!V1051</f>
        <v>15</v>
      </c>
    </row>
    <row r="13" spans="2:28" ht="12" customHeight="1">
      <c r="B13" s="571" t="s">
        <v>447</v>
      </c>
      <c r="C13" s="567">
        <f>A!B1052</f>
        <v>13028.198604878649</v>
      </c>
      <c r="D13" s="568" t="str">
        <f>A!C1052</f>
        <v>20-Jul</v>
      </c>
      <c r="E13" s="567">
        <f>A!D1052</f>
        <v>15</v>
      </c>
      <c r="F13" s="569">
        <f>A!E1052</f>
        <v>12916</v>
      </c>
      <c r="G13" s="570">
        <f>A!F1052</f>
        <v>37457</v>
      </c>
      <c r="H13" s="567">
        <f>A!G1052</f>
        <v>15</v>
      </c>
      <c r="I13" s="569">
        <f>A!H1052</f>
        <v>12981</v>
      </c>
      <c r="J13" s="570">
        <f>A!I1052</f>
        <v>37457</v>
      </c>
      <c r="K13" s="567">
        <f>A!J1052</f>
        <v>15</v>
      </c>
      <c r="L13" s="569">
        <f>A!K1052</f>
        <v>12954.426653473351</v>
      </c>
      <c r="M13" s="570">
        <f>A!L1052</f>
        <v>40379</v>
      </c>
      <c r="N13" s="567">
        <f>A!M1052</f>
        <v>15</v>
      </c>
      <c r="O13" s="569">
        <f>A!N1052</f>
        <v>13104</v>
      </c>
      <c r="P13" s="570">
        <f>A!O1052</f>
        <v>202</v>
      </c>
      <c r="Q13" s="567">
        <f>A!P1052</f>
        <v>15</v>
      </c>
      <c r="R13" s="569">
        <f>A!Q1052</f>
        <v>12875</v>
      </c>
      <c r="S13" s="570">
        <f>A!R1052</f>
        <v>37822</v>
      </c>
      <c r="T13" s="567">
        <f>A!S1052</f>
        <v>14</v>
      </c>
      <c r="U13" s="134">
        <f t="shared" si="0"/>
        <v>12875</v>
      </c>
      <c r="V13" s="25">
        <f t="shared" si="1"/>
        <v>13104</v>
      </c>
      <c r="W13" s="25">
        <f t="shared" si="2"/>
        <v>12976.437543058666</v>
      </c>
      <c r="X13" s="26">
        <f t="shared" si="3"/>
        <v>1.7647370415811565E-2</v>
      </c>
      <c r="Z13" s="711">
        <f>A!T1052</f>
        <v>12988.801615115517</v>
      </c>
      <c r="AA13" s="1065" t="str">
        <f>A!U1052</f>
        <v>20-Jul</v>
      </c>
      <c r="AB13" s="712">
        <f>A!V1052</f>
        <v>15</v>
      </c>
    </row>
    <row r="14" spans="2:28" ht="12" customHeight="1">
      <c r="B14" s="571" t="s">
        <v>448</v>
      </c>
      <c r="C14" s="567">
        <f>A!B1053</f>
        <v>13346.701022820673</v>
      </c>
      <c r="D14" s="568" t="str">
        <f>A!C1053</f>
        <v>20-Jul</v>
      </c>
      <c r="E14" s="567">
        <f>A!D1053</f>
        <v>15</v>
      </c>
      <c r="F14" s="569">
        <f>A!E1053</f>
        <v>13212</v>
      </c>
      <c r="G14" s="570">
        <f>A!F1053</f>
        <v>37457</v>
      </c>
      <c r="H14" s="567">
        <f>A!G1053</f>
        <v>15</v>
      </c>
      <c r="I14" s="569">
        <f>A!H1053</f>
        <v>13407</v>
      </c>
      <c r="J14" s="570">
        <f>A!I1053</f>
        <v>37457</v>
      </c>
      <c r="K14" s="567">
        <f>A!J1053</f>
        <v>15</v>
      </c>
      <c r="L14" s="569">
        <f>A!K1053</f>
        <v>13314.109901095449</v>
      </c>
      <c r="M14" s="570">
        <f>A!L1053</f>
        <v>40379</v>
      </c>
      <c r="N14" s="567">
        <f>A!M1053</f>
        <v>15</v>
      </c>
      <c r="O14" s="569">
        <f>A!N1053</f>
        <v>13467</v>
      </c>
      <c r="P14" s="570">
        <f>A!O1053</f>
        <v>202</v>
      </c>
      <c r="Q14" s="567">
        <f>A!P1053</f>
        <v>15</v>
      </c>
      <c r="R14" s="569">
        <f>A!Q1053</f>
        <v>13335</v>
      </c>
      <c r="S14" s="570">
        <f>A!R1053</f>
        <v>37822</v>
      </c>
      <c r="T14" s="567">
        <f>A!S1053</f>
        <v>15</v>
      </c>
      <c r="U14" s="134">
        <f t="shared" si="0"/>
        <v>13212</v>
      </c>
      <c r="V14" s="25">
        <f t="shared" si="1"/>
        <v>13467</v>
      </c>
      <c r="W14" s="25">
        <f t="shared" si="2"/>
        <v>13346.968487319353</v>
      </c>
      <c r="X14" s="26">
        <f t="shared" si="3"/>
        <v>1.9105462056216709E-2</v>
      </c>
      <c r="Z14" s="711">
        <f>A!T1053</f>
        <v>13356.234896114123</v>
      </c>
      <c r="AA14" s="1065" t="str">
        <f>A!U1053</f>
        <v>20-Jul</v>
      </c>
      <c r="AB14" s="712">
        <f>A!V1053</f>
        <v>15</v>
      </c>
    </row>
    <row r="15" spans="2:28" ht="12" customHeight="1">
      <c r="B15" s="572" t="s">
        <v>449</v>
      </c>
      <c r="C15" s="567">
        <f>A!B1054</f>
        <v>13180.901834486</v>
      </c>
      <c r="D15" s="568" t="str">
        <f>A!C1054</f>
        <v>20-Jul</v>
      </c>
      <c r="E15" s="567">
        <f>A!D1054</f>
        <v>15</v>
      </c>
      <c r="F15" s="569">
        <f>A!E1054</f>
        <v>13158</v>
      </c>
      <c r="G15" s="570">
        <f>A!F1054</f>
        <v>37457</v>
      </c>
      <c r="H15" s="567">
        <f>A!G1054</f>
        <v>15</v>
      </c>
      <c r="I15" s="569">
        <f>A!H1054</f>
        <v>13190</v>
      </c>
      <c r="J15" s="570">
        <f>A!I1054</f>
        <v>37457</v>
      </c>
      <c r="K15" s="567">
        <f>A!J1054</f>
        <v>15</v>
      </c>
      <c r="L15" s="569">
        <f>A!K1054</f>
        <v>13134.17030812735</v>
      </c>
      <c r="M15" s="570">
        <f>A!L1054</f>
        <v>40379</v>
      </c>
      <c r="N15" s="567">
        <f>A!M1054</f>
        <v>15</v>
      </c>
      <c r="O15" s="569">
        <f>A!N1054</f>
        <v>13277</v>
      </c>
      <c r="P15" s="570">
        <f>A!O1054</f>
        <v>202</v>
      </c>
      <c r="Q15" s="567">
        <f>A!P1054</f>
        <v>15</v>
      </c>
      <c r="R15" s="569">
        <f>A!Q1054</f>
        <v>13101</v>
      </c>
      <c r="S15" s="570">
        <f>A!R1054</f>
        <v>37822</v>
      </c>
      <c r="T15" s="567">
        <f>A!S1054</f>
        <v>14</v>
      </c>
      <c r="U15" s="134">
        <f t="shared" si="0"/>
        <v>13101</v>
      </c>
      <c r="V15" s="25">
        <f t="shared" si="1"/>
        <v>13277</v>
      </c>
      <c r="W15" s="25">
        <f t="shared" si="2"/>
        <v>13173.512023768892</v>
      </c>
      <c r="X15" s="26">
        <f t="shared" si="3"/>
        <v>1.3360142662218261E-2</v>
      </c>
      <c r="Z15" s="711">
        <f>A!T1054</f>
        <v>13356.234896114123</v>
      </c>
      <c r="AA15" s="1065" t="str">
        <f>A!U1054</f>
        <v>20-Jul</v>
      </c>
      <c r="AB15" s="712">
        <f>A!V1054</f>
        <v>15</v>
      </c>
    </row>
    <row r="16" spans="2:28" ht="12" customHeight="1">
      <c r="B16" s="571" t="s">
        <v>450</v>
      </c>
      <c r="C16" s="567">
        <f>A!B1055</f>
        <v>11626.889010941171</v>
      </c>
      <c r="D16" s="568" t="str">
        <f>A!C1055</f>
        <v>20-Jul</v>
      </c>
      <c r="E16" s="567">
        <f>A!D1055</f>
        <v>15</v>
      </c>
      <c r="F16" s="569">
        <f>A!E1055</f>
        <v>11654</v>
      </c>
      <c r="G16" s="570">
        <f>A!F1055</f>
        <v>37457</v>
      </c>
      <c r="H16" s="567">
        <f>A!G1055</f>
        <v>15</v>
      </c>
      <c r="I16" s="569">
        <f>A!H1055</f>
        <v>11602</v>
      </c>
      <c r="J16" s="570">
        <f>A!I1055</f>
        <v>37457</v>
      </c>
      <c r="K16" s="567">
        <f>A!J1055</f>
        <v>15</v>
      </c>
      <c r="L16" s="569">
        <f>A!K1055</f>
        <v>11899.861867467051</v>
      </c>
      <c r="M16" s="570">
        <f>A!L1055</f>
        <v>40379</v>
      </c>
      <c r="N16" s="567">
        <f>A!M1055</f>
        <v>15</v>
      </c>
      <c r="O16" s="569">
        <f>A!N1055</f>
        <v>11932</v>
      </c>
      <c r="P16" s="570">
        <f>A!O1055</f>
        <v>202</v>
      </c>
      <c r="Q16" s="567">
        <f>A!P1055</f>
        <v>15</v>
      </c>
      <c r="R16" s="569">
        <f>A!Q1055</f>
        <v>11546</v>
      </c>
      <c r="S16" s="570">
        <f>A!R1055</f>
        <v>37822</v>
      </c>
      <c r="T16" s="567">
        <f>A!S1055</f>
        <v>15</v>
      </c>
      <c r="U16" s="134">
        <f t="shared" si="0"/>
        <v>11546</v>
      </c>
      <c r="V16" s="25">
        <f t="shared" si="1"/>
        <v>11932</v>
      </c>
      <c r="W16" s="25">
        <f t="shared" si="2"/>
        <v>11710.125146401371</v>
      </c>
      <c r="X16" s="26">
        <f t="shared" si="3"/>
        <v>3.2962926969112821E-2</v>
      </c>
      <c r="Z16" s="711">
        <f>A!T1055</f>
        <v>11996.07787695876</v>
      </c>
      <c r="AA16" s="1065" t="str">
        <f>A!U1055</f>
        <v>20-Jul</v>
      </c>
      <c r="AB16" s="712">
        <f>A!V1055</f>
        <v>15</v>
      </c>
    </row>
    <row r="17" spans="2:28" ht="12" customHeight="1">
      <c r="B17" s="571" t="s">
        <v>451</v>
      </c>
      <c r="C17" s="567">
        <f>A!B1056</f>
        <v>12769.502182177162</v>
      </c>
      <c r="D17" s="568" t="str">
        <f>A!C1056</f>
        <v>20-Jul</v>
      </c>
      <c r="E17" s="567">
        <f>A!D1056</f>
        <v>15</v>
      </c>
      <c r="F17" s="569">
        <f>A!E1056</f>
        <v>12736</v>
      </c>
      <c r="G17" s="570">
        <f>A!F1056</f>
        <v>37457</v>
      </c>
      <c r="H17" s="567">
        <f>A!G1056</f>
        <v>15</v>
      </c>
      <c r="I17" s="569">
        <f>A!H1056</f>
        <v>12726</v>
      </c>
      <c r="J17" s="570">
        <f>A!I1056</f>
        <v>37457</v>
      </c>
      <c r="K17" s="567">
        <f>A!J1056</f>
        <v>15</v>
      </c>
      <c r="L17" s="569">
        <f>A!K1056</f>
        <v>12744.278282333151</v>
      </c>
      <c r="M17" s="570">
        <f>A!L1056</f>
        <v>40379</v>
      </c>
      <c r="N17" s="567">
        <f>A!M1056</f>
        <v>15</v>
      </c>
      <c r="O17" s="569">
        <f>A!N1056</f>
        <v>12863</v>
      </c>
      <c r="P17" s="570">
        <f>A!O1056</f>
        <v>202</v>
      </c>
      <c r="Q17" s="567">
        <f>A!P1056</f>
        <v>15</v>
      </c>
      <c r="R17" s="569">
        <f>A!Q1056</f>
        <v>12762</v>
      </c>
      <c r="S17" s="570">
        <f>A!R1056</f>
        <v>37822</v>
      </c>
      <c r="T17" s="567">
        <f>A!S1056</f>
        <v>14</v>
      </c>
      <c r="U17" s="134">
        <f t="shared" si="0"/>
        <v>12726</v>
      </c>
      <c r="V17" s="25">
        <f t="shared" si="1"/>
        <v>12863</v>
      </c>
      <c r="W17" s="25">
        <f t="shared" si="2"/>
        <v>12766.796744085053</v>
      </c>
      <c r="X17" s="26">
        <f t="shared" si="3"/>
        <v>1.0730961160126017E-2</v>
      </c>
      <c r="Z17" s="711">
        <f>A!T1056</f>
        <v>12776.503103472951</v>
      </c>
      <c r="AA17" s="1065" t="str">
        <f>A!U1056</f>
        <v>20-Jul</v>
      </c>
      <c r="AB17" s="712">
        <f>A!V1056</f>
        <v>15</v>
      </c>
    </row>
    <row r="18" spans="2:28" ht="12" customHeight="1">
      <c r="B18" s="571" t="s">
        <v>462</v>
      </c>
      <c r="C18" s="567">
        <f>A!B1057</f>
        <v>11627.867729678333</v>
      </c>
      <c r="D18" s="568" t="str">
        <f>A!C1057</f>
        <v>20-Jul</v>
      </c>
      <c r="E18" s="567">
        <f>A!D1057</f>
        <v>15</v>
      </c>
      <c r="F18" s="569">
        <f>A!E1057</f>
        <v>11564</v>
      </c>
      <c r="G18" s="570">
        <f>A!F1057</f>
        <v>37457</v>
      </c>
      <c r="H18" s="567">
        <f>A!G1057</f>
        <v>15</v>
      </c>
      <c r="I18" s="569">
        <f>A!H1057</f>
        <v>11677</v>
      </c>
      <c r="J18" s="570">
        <f>A!I1057</f>
        <v>38248</v>
      </c>
      <c r="K18" s="567">
        <f>A!J1057</f>
        <v>15</v>
      </c>
      <c r="L18" s="569">
        <f>A!K1057</f>
        <v>11899.85968201855</v>
      </c>
      <c r="M18" s="570">
        <f>A!L1057</f>
        <v>40379</v>
      </c>
      <c r="N18" s="567">
        <f>A!M1057</f>
        <v>15</v>
      </c>
      <c r="O18" s="569"/>
      <c r="P18" s="570"/>
      <c r="Q18" s="567"/>
      <c r="R18" s="569">
        <f>A!Q1057</f>
        <v>11519</v>
      </c>
      <c r="S18" s="570">
        <f>A!R1057</f>
        <v>37822</v>
      </c>
      <c r="T18" s="567">
        <f>A!S1057</f>
        <v>15</v>
      </c>
      <c r="U18" s="134">
        <f t="shared" si="0"/>
        <v>11519</v>
      </c>
      <c r="V18" s="25">
        <f t="shared" si="1"/>
        <v>11899.85968201855</v>
      </c>
      <c r="W18" s="25">
        <f t="shared" si="2"/>
        <v>11657.545482339377</v>
      </c>
      <c r="X18" s="26">
        <f t="shared" si="3"/>
        <v>3.2670658038223784E-2</v>
      </c>
      <c r="Z18" s="711">
        <f>A!T1057</f>
        <v>11996.087101562398</v>
      </c>
      <c r="AA18" s="1065" t="str">
        <f>A!U1057</f>
        <v>20-Jul</v>
      </c>
      <c r="AB18" s="712">
        <f>A!V1057</f>
        <v>15</v>
      </c>
    </row>
    <row r="19" spans="2:28" ht="12" customHeight="1">
      <c r="B19" s="571" t="s">
        <v>463</v>
      </c>
      <c r="C19" s="567">
        <f>A!B1058</f>
        <v>11627.867729678333</v>
      </c>
      <c r="D19" s="568" t="str">
        <f>A!C1058</f>
        <v>20-Jul</v>
      </c>
      <c r="E19" s="567">
        <f>A!D1058</f>
        <v>15</v>
      </c>
      <c r="F19" s="569">
        <f>A!E1058</f>
        <v>11564</v>
      </c>
      <c r="G19" s="570">
        <f>A!F1058</f>
        <v>37457</v>
      </c>
      <c r="H19" s="567">
        <f>A!G1058</f>
        <v>15</v>
      </c>
      <c r="I19" s="569">
        <f>A!H1058</f>
        <v>11602</v>
      </c>
      <c r="J19" s="570">
        <f>A!I1058</f>
        <v>37457</v>
      </c>
      <c r="K19" s="567">
        <f>A!J1058</f>
        <v>15</v>
      </c>
      <c r="L19" s="569"/>
      <c r="M19" s="570"/>
      <c r="N19" s="567"/>
      <c r="O19" s="569"/>
      <c r="P19" s="570"/>
      <c r="Q19" s="567"/>
      <c r="R19" s="569">
        <f>A!Q1058</f>
        <v>11549</v>
      </c>
      <c r="S19" s="570">
        <f>A!R1058</f>
        <v>37822</v>
      </c>
      <c r="T19" s="567">
        <f>A!S1058</f>
        <v>15</v>
      </c>
      <c r="U19" s="134">
        <f t="shared" si="0"/>
        <v>11549</v>
      </c>
      <c r="V19" s="25">
        <f t="shared" si="1"/>
        <v>11627.867729678333</v>
      </c>
      <c r="W19" s="25">
        <f t="shared" si="2"/>
        <v>11585.716932419584</v>
      </c>
      <c r="X19" s="26">
        <f t="shared" si="3"/>
        <v>6.8073240644817481E-3</v>
      </c>
      <c r="Z19" s="711">
        <f>A!T1058</f>
        <v>11996.087101678157</v>
      </c>
      <c r="AA19" s="1065" t="str">
        <f>A!U1058</f>
        <v>20-Jul</v>
      </c>
      <c r="AB19" s="712">
        <f>A!V1058</f>
        <v>15</v>
      </c>
    </row>
    <row r="20" spans="2:28" ht="12" customHeight="1">
      <c r="B20" s="571" t="s">
        <v>464</v>
      </c>
      <c r="C20" s="567">
        <f>A!B1059</f>
        <v>11626.03706926033</v>
      </c>
      <c r="D20" s="568" t="str">
        <f>A!C1059</f>
        <v>20-Jul</v>
      </c>
      <c r="E20" s="567">
        <f>A!D1059</f>
        <v>15</v>
      </c>
      <c r="F20" s="569">
        <f>A!E1059</f>
        <v>11564</v>
      </c>
      <c r="G20" s="570">
        <f>A!F1059</f>
        <v>37457</v>
      </c>
      <c r="H20" s="567">
        <f>A!G1059</f>
        <v>15</v>
      </c>
      <c r="I20" s="569">
        <f>A!H1059</f>
        <v>11602</v>
      </c>
      <c r="J20" s="570">
        <f>A!I1059</f>
        <v>37457</v>
      </c>
      <c r="K20" s="567">
        <f>A!J1059</f>
        <v>15</v>
      </c>
      <c r="L20" s="569">
        <f>A!K1059</f>
        <v>11899.85968377415</v>
      </c>
      <c r="M20" s="570">
        <f>A!L1059</f>
        <v>40379</v>
      </c>
      <c r="N20" s="567">
        <f>A!M1059</f>
        <v>15</v>
      </c>
      <c r="O20" s="569"/>
      <c r="P20" s="570"/>
      <c r="Q20" s="567"/>
      <c r="R20" s="569">
        <f>A!Q1059</f>
        <v>11548</v>
      </c>
      <c r="S20" s="570">
        <f>A!R1059</f>
        <v>37822</v>
      </c>
      <c r="T20" s="567">
        <f>A!S1059</f>
        <v>15</v>
      </c>
      <c r="U20" s="134">
        <f t="shared" si="0"/>
        <v>11548</v>
      </c>
      <c r="V20" s="25">
        <f t="shared" si="1"/>
        <v>11899.85968377415</v>
      </c>
      <c r="W20" s="25">
        <f t="shared" si="2"/>
        <v>11647.979350606896</v>
      </c>
      <c r="X20" s="26">
        <f t="shared" si="3"/>
        <v>3.020778739239581E-2</v>
      </c>
      <c r="Z20" s="711">
        <f>A!T1059</f>
        <v>11996.087101678157</v>
      </c>
      <c r="AA20" s="1065" t="str">
        <f>A!U1059</f>
        <v>20-Jul</v>
      </c>
      <c r="AB20" s="712">
        <f>A!V1059</f>
        <v>15</v>
      </c>
    </row>
    <row r="21" spans="2:28" ht="12" customHeight="1">
      <c r="B21" s="571" t="s">
        <v>465</v>
      </c>
      <c r="C21" s="567">
        <f>A!B1060</f>
        <v>11626.03706926033</v>
      </c>
      <c r="D21" s="568" t="str">
        <f>A!C1060</f>
        <v>20-Jul</v>
      </c>
      <c r="E21" s="567">
        <f>A!D1060</f>
        <v>15</v>
      </c>
      <c r="F21" s="569">
        <f>A!E1060</f>
        <v>11564</v>
      </c>
      <c r="G21" s="570">
        <f>A!F1060</f>
        <v>37457</v>
      </c>
      <c r="H21" s="567">
        <f>A!G1060</f>
        <v>15</v>
      </c>
      <c r="I21" s="569">
        <f>A!H1060</f>
        <v>11602</v>
      </c>
      <c r="J21" s="570">
        <f>A!I1060</f>
        <v>37457</v>
      </c>
      <c r="K21" s="567">
        <f>A!J1060</f>
        <v>15</v>
      </c>
      <c r="L21" s="569">
        <f>A!K1060</f>
        <v>11899.85968377405</v>
      </c>
      <c r="M21" s="570">
        <f>A!L1060</f>
        <v>40379</v>
      </c>
      <c r="N21" s="567">
        <f>A!M1060</f>
        <v>15</v>
      </c>
      <c r="O21" s="569"/>
      <c r="P21" s="570"/>
      <c r="Q21" s="567"/>
      <c r="R21" s="569">
        <f>A!Q1060</f>
        <v>11548</v>
      </c>
      <c r="S21" s="570">
        <f>A!R1060</f>
        <v>37822</v>
      </c>
      <c r="T21" s="567">
        <f>A!S1060</f>
        <v>15</v>
      </c>
      <c r="U21" s="134">
        <f t="shared" si="0"/>
        <v>11548</v>
      </c>
      <c r="V21" s="25">
        <f t="shared" si="1"/>
        <v>11899.85968377405</v>
      </c>
      <c r="W21" s="25">
        <f t="shared" si="2"/>
        <v>11647.979350606876</v>
      </c>
      <c r="X21" s="26">
        <f t="shared" si="3"/>
        <v>3.0207787392387272E-2</v>
      </c>
      <c r="Z21" s="711">
        <f>A!T1060</f>
        <v>11996.0871016781</v>
      </c>
      <c r="AA21" s="1065" t="str">
        <f>A!U1060</f>
        <v>20-Jul</v>
      </c>
      <c r="AB21" s="712">
        <f>A!V1060</f>
        <v>15</v>
      </c>
    </row>
    <row r="22" spans="2:28" ht="12" customHeight="1">
      <c r="B22" s="571" t="s">
        <v>466</v>
      </c>
      <c r="C22" s="567">
        <f>A!B1061</f>
        <v>11626.03706926033</v>
      </c>
      <c r="D22" s="568" t="str">
        <f>A!C1061</f>
        <v>20-Jul</v>
      </c>
      <c r="E22" s="567">
        <f>A!D1061</f>
        <v>15</v>
      </c>
      <c r="F22" s="569">
        <f>A!E1061</f>
        <v>11564</v>
      </c>
      <c r="G22" s="570">
        <f>A!F1061</f>
        <v>37457</v>
      </c>
      <c r="H22" s="567">
        <f>A!G1061</f>
        <v>15</v>
      </c>
      <c r="I22" s="569">
        <f>A!H1061</f>
        <v>11602</v>
      </c>
      <c r="J22" s="570">
        <f>A!I1061</f>
        <v>37457</v>
      </c>
      <c r="K22" s="567">
        <f>A!J1061</f>
        <v>15</v>
      </c>
      <c r="L22" s="569">
        <f>A!K1061</f>
        <v>11899.85968377415</v>
      </c>
      <c r="M22" s="570">
        <f>A!L1061</f>
        <v>40379</v>
      </c>
      <c r="N22" s="567">
        <f>A!M1061</f>
        <v>15</v>
      </c>
      <c r="O22" s="569"/>
      <c r="P22" s="570"/>
      <c r="Q22" s="567"/>
      <c r="R22" s="569">
        <f>A!Q1061</f>
        <v>11461</v>
      </c>
      <c r="S22" s="570">
        <f>A!R1061</f>
        <v>37849</v>
      </c>
      <c r="T22" s="567">
        <f>A!S1061</f>
        <v>16</v>
      </c>
      <c r="U22" s="134">
        <f t="shared" si="0"/>
        <v>11461</v>
      </c>
      <c r="V22" s="25">
        <f t="shared" si="1"/>
        <v>11899.85968377415</v>
      </c>
      <c r="W22" s="25">
        <f t="shared" si="2"/>
        <v>11630.579350606897</v>
      </c>
      <c r="X22" s="26">
        <f t="shared" si="3"/>
        <v>3.7733260789906353E-2</v>
      </c>
      <c r="Z22" s="711">
        <f>A!T1061</f>
        <v>11996.087101678171</v>
      </c>
      <c r="AA22" s="1065" t="str">
        <f>A!U1061</f>
        <v>20-Jul</v>
      </c>
      <c r="AB22" s="712">
        <f>A!V1061</f>
        <v>15</v>
      </c>
    </row>
    <row r="23" spans="2:28" ht="12" customHeight="1">
      <c r="B23" s="571" t="s">
        <v>473</v>
      </c>
      <c r="C23" s="567">
        <f>A!B1062</f>
        <v>10166.483125274943</v>
      </c>
      <c r="D23" s="568" t="str">
        <f>A!C1062</f>
        <v>20-Jul</v>
      </c>
      <c r="E23" s="567">
        <f>A!D1062</f>
        <v>15</v>
      </c>
      <c r="F23" s="569">
        <f>A!E1062</f>
        <v>10431</v>
      </c>
      <c r="G23" s="570">
        <f>A!F1062</f>
        <v>37457</v>
      </c>
      <c r="H23" s="567">
        <f>A!G1062</f>
        <v>15</v>
      </c>
      <c r="I23" s="569">
        <f>A!H1062</f>
        <v>10425</v>
      </c>
      <c r="J23" s="570">
        <f>A!I1062</f>
        <v>37457</v>
      </c>
      <c r="K23" s="567">
        <f>A!J1062</f>
        <v>15</v>
      </c>
      <c r="L23" s="569">
        <f>A!K1062</f>
        <v>10398.687242940161</v>
      </c>
      <c r="M23" s="570">
        <f>A!L1062</f>
        <v>40379</v>
      </c>
      <c r="N23" s="567">
        <f>A!M1062</f>
        <v>15</v>
      </c>
      <c r="O23" s="569">
        <f>A!N1062</f>
        <v>10177</v>
      </c>
      <c r="P23" s="570">
        <f>A!O1062</f>
        <v>202</v>
      </c>
      <c r="Q23" s="567">
        <f>A!P1062</f>
        <v>15</v>
      </c>
      <c r="R23" s="569">
        <f>A!Q1062</f>
        <v>10274</v>
      </c>
      <c r="S23" s="570">
        <f>A!R1062</f>
        <v>37776</v>
      </c>
      <c r="T23" s="567">
        <f>A!S1062</f>
        <v>15</v>
      </c>
      <c r="U23" s="134">
        <f t="shared" si="0"/>
        <v>10166.483125274943</v>
      </c>
      <c r="V23" s="25">
        <f t="shared" si="1"/>
        <v>10431</v>
      </c>
      <c r="W23" s="25">
        <f t="shared" si="2"/>
        <v>10312.028394702518</v>
      </c>
      <c r="X23" s="26">
        <f t="shared" si="3"/>
        <v>2.5651294255642717E-2</v>
      </c>
      <c r="Z23" s="711">
        <f>A!T1062</f>
        <v>10438.48225727353</v>
      </c>
      <c r="AA23" s="1065" t="str">
        <f>A!U1062</f>
        <v>20-Jul</v>
      </c>
      <c r="AB23" s="712">
        <f>A!V1062</f>
        <v>15</v>
      </c>
    </row>
    <row r="24" spans="2:28" ht="12" customHeight="1">
      <c r="B24" s="571" t="s">
        <v>476</v>
      </c>
      <c r="C24" s="567">
        <f>A!B1063</f>
        <v>11204.896753388282</v>
      </c>
      <c r="D24" s="568" t="str">
        <f>A!C1063</f>
        <v>20-Jul</v>
      </c>
      <c r="E24" s="567">
        <f>A!D1063</f>
        <v>15</v>
      </c>
      <c r="F24" s="569">
        <f>A!E1063</f>
        <v>11590</v>
      </c>
      <c r="G24" s="570">
        <f>A!F1063</f>
        <v>37457</v>
      </c>
      <c r="H24" s="567">
        <f>A!G1063</f>
        <v>15</v>
      </c>
      <c r="I24" s="569">
        <f>A!H1063</f>
        <v>11587</v>
      </c>
      <c r="J24" s="570">
        <f>A!I1063</f>
        <v>37457</v>
      </c>
      <c r="K24" s="567">
        <f>A!J1063</f>
        <v>15</v>
      </c>
      <c r="L24" s="569">
        <f>A!K1063</f>
        <v>11409.80343697233</v>
      </c>
      <c r="M24" s="570">
        <f>A!L1063</f>
        <v>40379</v>
      </c>
      <c r="N24" s="567">
        <f>A!M1063</f>
        <v>15</v>
      </c>
      <c r="O24" s="569">
        <f>A!N1063</f>
        <v>11186</v>
      </c>
      <c r="P24" s="570">
        <f>A!O1063</f>
        <v>202</v>
      </c>
      <c r="Q24" s="567">
        <f>A!P1063</f>
        <v>15</v>
      </c>
      <c r="R24" s="569">
        <f>A!Q1063</f>
        <v>11344</v>
      </c>
      <c r="S24" s="570">
        <f>A!R1063</f>
        <v>37822</v>
      </c>
      <c r="T24" s="567">
        <f>A!S1063</f>
        <v>14</v>
      </c>
      <c r="U24" s="134">
        <f t="shared" si="0"/>
        <v>11186</v>
      </c>
      <c r="V24" s="25">
        <f t="shared" si="1"/>
        <v>11590</v>
      </c>
      <c r="W24" s="25">
        <f t="shared" si="2"/>
        <v>11386.950031726768</v>
      </c>
      <c r="X24" s="26">
        <f t="shared" si="3"/>
        <v>3.5479210752164481E-2</v>
      </c>
      <c r="Z24" s="711">
        <f>A!T1063</f>
        <v>11450.749929493639</v>
      </c>
      <c r="AA24" s="1065" t="str">
        <f>A!U1063</f>
        <v>20-Jul</v>
      </c>
      <c r="AB24" s="712">
        <f>A!V1063</f>
        <v>15</v>
      </c>
    </row>
    <row r="25" spans="2:28" ht="12" customHeight="1">
      <c r="B25" s="571" t="s">
        <v>478</v>
      </c>
      <c r="C25" s="567">
        <f>A!B1064</f>
        <v>11035.389839962188</v>
      </c>
      <c r="D25" s="568" t="str">
        <f>A!C1064</f>
        <v>20-Jul</v>
      </c>
      <c r="E25" s="567">
        <f>A!D1064</f>
        <v>15</v>
      </c>
      <c r="F25" s="569">
        <f>A!E1064</f>
        <v>10989</v>
      </c>
      <c r="G25" s="570">
        <f>A!F1064</f>
        <v>37457</v>
      </c>
      <c r="H25" s="567">
        <f>A!G1064</f>
        <v>15</v>
      </c>
      <c r="I25" s="569">
        <f>A!H1064</f>
        <v>11014</v>
      </c>
      <c r="J25" s="570">
        <f>A!I1064</f>
        <v>37457</v>
      </c>
      <c r="K25" s="567">
        <f>A!J1064</f>
        <v>15</v>
      </c>
      <c r="L25" s="569">
        <f>A!K1064</f>
        <v>11100.525257695599</v>
      </c>
      <c r="M25" s="570">
        <f>A!L1064</f>
        <v>40379</v>
      </c>
      <c r="N25" s="567">
        <f>A!M1064</f>
        <v>15</v>
      </c>
      <c r="O25" s="569">
        <f>A!N1064</f>
        <v>11044</v>
      </c>
      <c r="P25" s="570">
        <f>A!O1064</f>
        <v>202</v>
      </c>
      <c r="Q25" s="567">
        <f>A!P1064</f>
        <v>15</v>
      </c>
      <c r="R25" s="569">
        <f>A!Q1064</f>
        <v>10684</v>
      </c>
      <c r="S25" s="570">
        <f>A!R1064</f>
        <v>37776</v>
      </c>
      <c r="T25" s="567">
        <f>A!S1064</f>
        <v>15</v>
      </c>
      <c r="U25" s="134">
        <f t="shared" si="0"/>
        <v>10684</v>
      </c>
      <c r="V25" s="25">
        <f t="shared" si="1"/>
        <v>11100.525257695599</v>
      </c>
      <c r="W25" s="25">
        <f t="shared" si="2"/>
        <v>10977.819182942965</v>
      </c>
      <c r="X25" s="26">
        <f t="shared" si="3"/>
        <v>3.7942441094564995E-2</v>
      </c>
      <c r="Z25" s="711">
        <f>A!T1064</f>
        <v>11261.829833117608</v>
      </c>
      <c r="AA25" s="1065" t="str">
        <f>A!U1064</f>
        <v>20-Jul</v>
      </c>
      <c r="AB25" s="712">
        <f>A!V1064</f>
        <v>15</v>
      </c>
    </row>
    <row r="26" spans="2:28" ht="12" customHeight="1">
      <c r="B26" s="571" t="s">
        <v>479</v>
      </c>
      <c r="C26" s="567">
        <f>A!B1065</f>
        <v>10430.779128711938</v>
      </c>
      <c r="D26" s="568" t="str">
        <f>A!C1065</f>
        <v>20-Jul</v>
      </c>
      <c r="E26" s="567">
        <f>A!D1065</f>
        <v>15</v>
      </c>
      <c r="F26" s="569">
        <f>A!E1065</f>
        <v>10972</v>
      </c>
      <c r="G26" s="570">
        <f>A!F1065</f>
        <v>37457</v>
      </c>
      <c r="H26" s="567">
        <f>A!G1065</f>
        <v>15</v>
      </c>
      <c r="I26" s="569">
        <f>A!H1065</f>
        <v>10966</v>
      </c>
      <c r="J26" s="570">
        <f>A!I1065</f>
        <v>37457</v>
      </c>
      <c r="K26" s="567">
        <f>A!J1065</f>
        <v>15</v>
      </c>
      <c r="L26" s="569">
        <f>A!K1065</f>
        <v>10762.38715226553</v>
      </c>
      <c r="M26" s="570">
        <f>A!L1065</f>
        <v>40379</v>
      </c>
      <c r="N26" s="567">
        <f>A!M1065</f>
        <v>15</v>
      </c>
      <c r="O26" s="569">
        <f>A!N1065</f>
        <v>10639</v>
      </c>
      <c r="P26" s="570">
        <f>A!O1065</f>
        <v>202</v>
      </c>
      <c r="Q26" s="567">
        <f>A!P1065</f>
        <v>15</v>
      </c>
      <c r="R26" s="569">
        <f>A!Q1065</f>
        <v>10747</v>
      </c>
      <c r="S26" s="570">
        <f>A!R1065</f>
        <v>37849</v>
      </c>
      <c r="T26" s="567">
        <f>A!S1065</f>
        <v>15</v>
      </c>
      <c r="U26" s="134">
        <f t="shared" si="0"/>
        <v>10430.779128711938</v>
      </c>
      <c r="V26" s="25">
        <f t="shared" si="1"/>
        <v>10972</v>
      </c>
      <c r="W26" s="25">
        <f t="shared" si="2"/>
        <v>10752.861046829579</v>
      </c>
      <c r="X26" s="26">
        <f t="shared" si="3"/>
        <v>5.03327318125847E-2</v>
      </c>
      <c r="Z26" s="711">
        <f>A!T1065</f>
        <v>10902.650610782122</v>
      </c>
      <c r="AA26" s="1065" t="str">
        <f>A!U1065</f>
        <v>20-Jul</v>
      </c>
      <c r="AB26" s="712">
        <f>A!V1065</f>
        <v>15</v>
      </c>
    </row>
    <row r="27" spans="2:28" ht="12" customHeight="1">
      <c r="B27" s="571" t="s">
        <v>480</v>
      </c>
      <c r="C27" s="567">
        <f>A!B1066</f>
        <v>9366.7480928703299</v>
      </c>
      <c r="D27" s="568" t="str">
        <f>A!C1066</f>
        <v>20-Jul</v>
      </c>
      <c r="E27" s="567">
        <f>A!D1066</f>
        <v>15</v>
      </c>
      <c r="F27" s="569">
        <f>A!E1066</f>
        <v>9538</v>
      </c>
      <c r="G27" s="570">
        <f>A!F1066</f>
        <v>37457</v>
      </c>
      <c r="H27" s="567">
        <f>A!G1066</f>
        <v>15</v>
      </c>
      <c r="I27" s="569">
        <f>A!H1066</f>
        <v>9531</v>
      </c>
      <c r="J27" s="570">
        <f>A!I1066</f>
        <v>37457</v>
      </c>
      <c r="K27" s="567">
        <f>A!J1066</f>
        <v>15</v>
      </c>
      <c r="L27" s="569">
        <f>A!K1066</f>
        <v>9569.5705257615919</v>
      </c>
      <c r="M27" s="570">
        <f>A!L1066</f>
        <v>40379</v>
      </c>
      <c r="N27" s="567">
        <f>A!M1066</f>
        <v>15</v>
      </c>
      <c r="O27" s="569">
        <f>A!N1066</f>
        <v>9419</v>
      </c>
      <c r="P27" s="570">
        <f>A!O1066</f>
        <v>202</v>
      </c>
      <c r="Q27" s="567">
        <f>A!P1066</f>
        <v>15</v>
      </c>
      <c r="R27" s="569">
        <f>A!Q1066</f>
        <v>9585</v>
      </c>
      <c r="S27" s="570">
        <f>A!R1066</f>
        <v>37849</v>
      </c>
      <c r="T27" s="567">
        <f>A!S1066</f>
        <v>15</v>
      </c>
      <c r="U27" s="134">
        <f t="shared" si="0"/>
        <v>9366.7480928703299</v>
      </c>
      <c r="V27" s="25">
        <f t="shared" si="1"/>
        <v>9585</v>
      </c>
      <c r="W27" s="25">
        <f t="shared" si="2"/>
        <v>9501.5531031053197</v>
      </c>
      <c r="X27" s="26">
        <f t="shared" si="3"/>
        <v>2.2970129699989843E-2</v>
      </c>
      <c r="Z27" s="711">
        <f>A!T1066</f>
        <v>9588.252809248972</v>
      </c>
      <c r="AA27" s="1065" t="str">
        <f>A!U1066</f>
        <v>20-Jul</v>
      </c>
      <c r="AB27" s="712">
        <f>A!V1066</f>
        <v>15</v>
      </c>
    </row>
    <row r="28" spans="2:28" ht="12" customHeight="1">
      <c r="B28" s="571" t="s">
        <v>481</v>
      </c>
      <c r="C28" s="567">
        <f>A!B1067</f>
        <v>8028.3285466124171</v>
      </c>
      <c r="D28" s="568" t="str">
        <f>A!C1067</f>
        <v>20-Jul</v>
      </c>
      <c r="E28" s="567">
        <f>A!D1067</f>
        <v>15</v>
      </c>
      <c r="F28" s="569">
        <f>A!E1067</f>
        <v>8059</v>
      </c>
      <c r="G28" s="570">
        <f>A!F1067</f>
        <v>37457</v>
      </c>
      <c r="H28" s="567">
        <f>A!G1067</f>
        <v>15</v>
      </c>
      <c r="I28" s="569">
        <f>A!H1067</f>
        <v>8055</v>
      </c>
      <c r="J28" s="570">
        <f>A!I1067</f>
        <v>37457</v>
      </c>
      <c r="K28" s="567">
        <f>A!J1067</f>
        <v>15</v>
      </c>
      <c r="L28" s="569">
        <f>A!K1067</f>
        <v>8171.0478515555824</v>
      </c>
      <c r="M28" s="570">
        <f>A!L1067</f>
        <v>40379</v>
      </c>
      <c r="N28" s="567">
        <f>A!M1067</f>
        <v>15</v>
      </c>
      <c r="O28" s="569">
        <f>A!N1067</f>
        <v>7992</v>
      </c>
      <c r="P28" s="570">
        <f>A!O1067</f>
        <v>202</v>
      </c>
      <c r="Q28" s="567">
        <f>A!P1067</f>
        <v>15</v>
      </c>
      <c r="R28" s="569">
        <f>A!Q1067</f>
        <v>8089</v>
      </c>
      <c r="S28" s="570">
        <f>A!R1067</f>
        <v>37849</v>
      </c>
      <c r="T28" s="567">
        <f>A!S1067</f>
        <v>15</v>
      </c>
      <c r="U28" s="134">
        <f t="shared" si="0"/>
        <v>7992</v>
      </c>
      <c r="V28" s="25">
        <f t="shared" si="1"/>
        <v>8171.0478515555824</v>
      </c>
      <c r="W28" s="25">
        <f t="shared" si="2"/>
        <v>8065.7293996946673</v>
      </c>
      <c r="X28" s="26">
        <f t="shared" si="3"/>
        <v>2.2198593912952293E-2</v>
      </c>
      <c r="Z28" s="711">
        <f>A!T1067</f>
        <v>8466.7977177859902</v>
      </c>
      <c r="AA28" s="1065" t="str">
        <f>A!U1067</f>
        <v>20-Jul</v>
      </c>
      <c r="AB28" s="712">
        <f>A!V1067</f>
        <v>15</v>
      </c>
    </row>
    <row r="29" spans="2:28" ht="12" customHeight="1">
      <c r="B29" s="571" t="s">
        <v>482</v>
      </c>
      <c r="C29" s="567">
        <f>A!B1068</f>
        <v>8698.956160670863</v>
      </c>
      <c r="D29" s="568" t="str">
        <f>A!C1068</f>
        <v>20-Jul</v>
      </c>
      <c r="E29" s="567">
        <f>A!D1068</f>
        <v>15</v>
      </c>
      <c r="F29" s="569">
        <f>A!E1068</f>
        <v>8943</v>
      </c>
      <c r="G29" s="570">
        <f>A!F1068</f>
        <v>37457</v>
      </c>
      <c r="H29" s="567">
        <f>A!G1068</f>
        <v>15</v>
      </c>
      <c r="I29" s="569">
        <f>A!H1068</f>
        <v>8939</v>
      </c>
      <c r="J29" s="570">
        <f>A!I1068</f>
        <v>37457</v>
      </c>
      <c r="K29" s="567">
        <f>A!J1068</f>
        <v>15</v>
      </c>
      <c r="L29" s="569">
        <f>A!K1068</f>
        <v>8677.4024795092264</v>
      </c>
      <c r="M29" s="570">
        <f>A!L1068</f>
        <v>40379</v>
      </c>
      <c r="N29" s="567">
        <f>A!M1068</f>
        <v>15</v>
      </c>
      <c r="O29" s="569">
        <f>A!N1068</f>
        <v>8846</v>
      </c>
      <c r="P29" s="570">
        <f>A!O1068</f>
        <v>202</v>
      </c>
      <c r="Q29" s="567">
        <f>A!P1068</f>
        <v>15</v>
      </c>
      <c r="R29" s="569">
        <f>A!Q1068</f>
        <v>8985</v>
      </c>
      <c r="S29" s="570">
        <f>A!R1068</f>
        <v>37849</v>
      </c>
      <c r="T29" s="567">
        <f>A!S1068</f>
        <v>15</v>
      </c>
      <c r="U29" s="134">
        <f t="shared" si="0"/>
        <v>8677.4024795092264</v>
      </c>
      <c r="V29" s="25">
        <f t="shared" si="1"/>
        <v>8985</v>
      </c>
      <c r="W29" s="25">
        <f t="shared" si="2"/>
        <v>8848.2264400300137</v>
      </c>
      <c r="X29" s="26">
        <f t="shared" si="3"/>
        <v>3.476374871004434E-2</v>
      </c>
      <c r="Z29" s="711">
        <f>A!T1068</f>
        <v>9126.9658205244796</v>
      </c>
      <c r="AA29" s="1065" t="str">
        <f>A!U1068</f>
        <v>20-Jul</v>
      </c>
      <c r="AB29" s="712">
        <f>A!V1068</f>
        <v>15</v>
      </c>
    </row>
    <row r="30" spans="2:28" ht="12" customHeight="1" thickBot="1">
      <c r="B30" s="573" t="s">
        <v>483</v>
      </c>
      <c r="C30" s="567">
        <f>A!B1069</f>
        <v>7204.8270241150658</v>
      </c>
      <c r="D30" s="568" t="str">
        <f>A!C1069</f>
        <v>20-Jul</v>
      </c>
      <c r="E30" s="567">
        <f>A!D1069</f>
        <v>15</v>
      </c>
      <c r="F30" s="574">
        <f>A!E1069</f>
        <v>7350</v>
      </c>
      <c r="G30" s="570">
        <f>A!F1069</f>
        <v>37457</v>
      </c>
      <c r="H30" s="567">
        <f>A!G1069</f>
        <v>15</v>
      </c>
      <c r="I30" s="574">
        <f>A!H1069</f>
        <v>7346</v>
      </c>
      <c r="J30" s="570">
        <f>A!I1069</f>
        <v>37457</v>
      </c>
      <c r="K30" s="567">
        <f>A!J1069</f>
        <v>15</v>
      </c>
      <c r="L30" s="569">
        <f>A!K1069</f>
        <v>7762.7560256616516</v>
      </c>
      <c r="M30" s="570">
        <f>A!L1069</f>
        <v>40379</v>
      </c>
      <c r="N30" s="567">
        <f>A!M1069</f>
        <v>15</v>
      </c>
      <c r="O30" s="569">
        <f>A!N1069</f>
        <v>7351</v>
      </c>
      <c r="P30" s="570">
        <f>A!O1069</f>
        <v>202</v>
      </c>
      <c r="Q30" s="567">
        <f>A!P1069</f>
        <v>15</v>
      </c>
      <c r="R30" s="569">
        <f>A!Q1069</f>
        <v>7471</v>
      </c>
      <c r="S30" s="570">
        <f>A!R1069</f>
        <v>37776</v>
      </c>
      <c r="T30" s="567">
        <f>A!S1069</f>
        <v>15</v>
      </c>
      <c r="U30" s="134">
        <f t="shared" si="0"/>
        <v>7204.8270241150658</v>
      </c>
      <c r="V30" s="25">
        <f t="shared" si="1"/>
        <v>7762.7560256616516</v>
      </c>
      <c r="W30" s="25">
        <f t="shared" si="2"/>
        <v>7414.2638416294531</v>
      </c>
      <c r="X30" s="26">
        <f t="shared" si="3"/>
        <v>7.5250761702589777E-2</v>
      </c>
      <c r="Z30" s="713">
        <f>A!T1069</f>
        <v>7932.8215101565011</v>
      </c>
      <c r="AA30" s="1066" t="str">
        <f>A!U1069</f>
        <v>20-Jul</v>
      </c>
      <c r="AB30" s="714">
        <f>A!V1069</f>
        <v>15</v>
      </c>
    </row>
    <row r="31" spans="2:28" ht="12" customHeight="1" thickTop="1">
      <c r="B31" s="19" t="s">
        <v>256</v>
      </c>
      <c r="C31" s="20"/>
      <c r="D31" s="161"/>
      <c r="E31" s="20"/>
      <c r="F31" s="131"/>
      <c r="G31" s="162"/>
      <c r="H31" s="20"/>
      <c r="I31" s="20"/>
      <c r="J31" s="162"/>
      <c r="K31" s="20"/>
      <c r="L31" s="20"/>
      <c r="M31" s="162"/>
      <c r="N31" s="167"/>
      <c r="O31" s="20"/>
      <c r="P31" s="162"/>
      <c r="Q31" s="20"/>
      <c r="R31" s="20"/>
      <c r="S31" s="20"/>
      <c r="T31" s="20"/>
      <c r="U31" s="1096" t="s">
        <v>23</v>
      </c>
      <c r="V31" s="1097"/>
      <c r="W31" s="1097"/>
      <c r="X31" s="1098"/>
      <c r="Z31" s="711"/>
      <c r="AA31" s="1065"/>
      <c r="AB31" s="712"/>
    </row>
    <row r="32" spans="2:28" ht="12" customHeight="1">
      <c r="B32" s="153"/>
      <c r="C32" s="381" t="s">
        <v>237</v>
      </c>
      <c r="D32" s="381"/>
      <c r="E32" s="381"/>
      <c r="F32" s="649" t="s">
        <v>426</v>
      </c>
      <c r="G32" s="381"/>
      <c r="H32" s="381"/>
      <c r="I32" s="938" t="s">
        <v>250</v>
      </c>
      <c r="J32" s="933"/>
      <c r="K32" s="933"/>
      <c r="L32" s="939" t="s">
        <v>357</v>
      </c>
      <c r="M32" s="933"/>
      <c r="N32" s="934"/>
      <c r="O32" s="935" t="s">
        <v>372</v>
      </c>
      <c r="P32" s="940"/>
      <c r="Q32" s="941"/>
      <c r="R32" s="937" t="s">
        <v>384</v>
      </c>
      <c r="S32" s="942"/>
      <c r="T32" s="942"/>
      <c r="U32" s="943"/>
      <c r="V32" s="944"/>
      <c r="W32" s="944"/>
      <c r="X32" s="945" t="s">
        <v>24</v>
      </c>
      <c r="Y32" s="942"/>
      <c r="Z32" s="936" t="str">
        <f>YourData!$J$4</f>
        <v>Tested Prg</v>
      </c>
      <c r="AA32" s="1063"/>
      <c r="AB32" s="709"/>
    </row>
    <row r="33" spans="2:28" ht="12" customHeight="1">
      <c r="B33" s="154" t="s">
        <v>803</v>
      </c>
      <c r="C33" s="23" t="s">
        <v>25</v>
      </c>
      <c r="D33" s="23" t="s">
        <v>75</v>
      </c>
      <c r="E33" s="23" t="s">
        <v>76</v>
      </c>
      <c r="F33" s="133" t="s">
        <v>13</v>
      </c>
      <c r="G33" s="164" t="s">
        <v>75</v>
      </c>
      <c r="H33" s="23" t="s">
        <v>76</v>
      </c>
      <c r="I33" s="133" t="s">
        <v>13</v>
      </c>
      <c r="J33" s="164" t="s">
        <v>75</v>
      </c>
      <c r="K33" s="23" t="s">
        <v>76</v>
      </c>
      <c r="L33" s="325" t="s">
        <v>355</v>
      </c>
      <c r="M33" s="164" t="s">
        <v>75</v>
      </c>
      <c r="N33" s="927" t="s">
        <v>76</v>
      </c>
      <c r="O33" s="325" t="s">
        <v>365</v>
      </c>
      <c r="P33" s="23" t="s">
        <v>75</v>
      </c>
      <c r="Q33" s="651" t="s">
        <v>76</v>
      </c>
      <c r="R33" s="322" t="s">
        <v>385</v>
      </c>
      <c r="S33" s="23" t="s">
        <v>75</v>
      </c>
      <c r="T33" s="160" t="s">
        <v>76</v>
      </c>
      <c r="U33" s="133" t="s">
        <v>26</v>
      </c>
      <c r="V33" s="23" t="s">
        <v>27</v>
      </c>
      <c r="W33" s="23" t="s">
        <v>603</v>
      </c>
      <c r="X33" s="24" t="s">
        <v>604</v>
      </c>
      <c r="Z33" s="710" t="str">
        <f>YourData!$J$8</f>
        <v>Org</v>
      </c>
      <c r="AA33" s="1064" t="s">
        <v>75</v>
      </c>
      <c r="AB33" s="706" t="s">
        <v>76</v>
      </c>
    </row>
    <row r="34" spans="2:28" ht="12" customHeight="1">
      <c r="B34" s="155" t="s">
        <v>445</v>
      </c>
      <c r="C34" s="25">
        <f>A!B1140</f>
        <v>32174.05</v>
      </c>
      <c r="D34" s="25" t="str">
        <f>A!C1140</f>
        <v>08-Jul</v>
      </c>
      <c r="E34" s="25">
        <f>A!D1140</f>
        <v>15</v>
      </c>
      <c r="F34" s="134">
        <f>A!E1140</f>
        <v>31401</v>
      </c>
      <c r="G34" s="159">
        <f>A!F1140</f>
        <v>37092</v>
      </c>
      <c r="H34" s="25">
        <f>A!G1140</f>
        <v>15</v>
      </c>
      <c r="I34" s="134">
        <f>A!H1140</f>
        <v>31455</v>
      </c>
      <c r="J34" s="159">
        <f>A!I1140</f>
        <v>37092</v>
      </c>
      <c r="K34" s="25">
        <f>A!J1140</f>
        <v>15</v>
      </c>
      <c r="L34" s="134">
        <f>A!K1140</f>
        <v>32733.255596879997</v>
      </c>
      <c r="M34" s="159">
        <f>A!L1140</f>
        <v>40379</v>
      </c>
      <c r="N34" s="25">
        <f>A!M1140</f>
        <v>15</v>
      </c>
      <c r="O34" s="134">
        <f>A!N1140</f>
        <v>32502</v>
      </c>
      <c r="P34" s="159">
        <f>A!O1140</f>
        <v>202</v>
      </c>
      <c r="Q34" s="25">
        <f>A!P1140</f>
        <v>15</v>
      </c>
      <c r="R34" s="134">
        <f>A!Q1140</f>
        <v>32072</v>
      </c>
      <c r="S34" s="159">
        <f>A!R1140</f>
        <v>37822</v>
      </c>
      <c r="T34" s="25">
        <f>A!S1140</f>
        <v>15</v>
      </c>
      <c r="U34" s="134">
        <f t="shared" ref="U34:U53" si="4">MINA(C34,F34,I34,L34,O34,R34)</f>
        <v>31401</v>
      </c>
      <c r="V34" s="25">
        <f t="shared" ref="V34:V53" si="5">MAXA(C34,F34,I34,L34,O34,R34)</f>
        <v>32733.255596879997</v>
      </c>
      <c r="W34" s="25">
        <f>AVERAGE(C34,F34,I34,L34,O34,R34)</f>
        <v>32056.217599480002</v>
      </c>
      <c r="X34" s="26">
        <f>ABS((V34-U34)/W34)</f>
        <v>4.1559974839377435E-2</v>
      </c>
      <c r="Z34" s="711">
        <f>A!T1140</f>
        <v>33059.131596184387</v>
      </c>
      <c r="AA34" s="1065" t="str">
        <f>A!U1140</f>
        <v>20-Jul</v>
      </c>
      <c r="AB34" s="712">
        <f>A!V1140</f>
        <v>15</v>
      </c>
    </row>
    <row r="35" spans="2:28" ht="12" customHeight="1">
      <c r="B35" s="156" t="s">
        <v>446</v>
      </c>
      <c r="C35" s="25">
        <f>A!B1141</f>
        <v>37328</v>
      </c>
      <c r="D35" s="25" t="str">
        <f>A!C1141</f>
        <v>03-Sep</v>
      </c>
      <c r="E35" s="25">
        <f>A!D1141</f>
        <v>15</v>
      </c>
      <c r="F35" s="134">
        <f>A!E1141</f>
        <v>36750</v>
      </c>
      <c r="G35" s="159">
        <f>A!F1141</f>
        <v>38233</v>
      </c>
      <c r="H35" s="25">
        <f>A!G1141</f>
        <v>16</v>
      </c>
      <c r="I35" s="134">
        <f>A!H1141</f>
        <v>37033</v>
      </c>
      <c r="J35" s="159">
        <f>A!I1141</f>
        <v>38233</v>
      </c>
      <c r="K35" s="25">
        <f>A!J1141</f>
        <v>16</v>
      </c>
      <c r="L35" s="134">
        <f>A!K1141</f>
        <v>37126.479468571393</v>
      </c>
      <c r="M35" s="159">
        <f>A!L1141</f>
        <v>40438</v>
      </c>
      <c r="N35" s="25">
        <f>A!M1141</f>
        <v>15</v>
      </c>
      <c r="O35" s="134">
        <f>A!N1141</f>
        <v>37261</v>
      </c>
      <c r="P35" s="159">
        <f>A!O1141</f>
        <v>247</v>
      </c>
      <c r="Q35" s="25">
        <f>A!P1141</f>
        <v>15</v>
      </c>
      <c r="R35" s="134">
        <f>A!Q1141</f>
        <v>36991</v>
      </c>
      <c r="S35" s="159">
        <f>A!R1141</f>
        <v>37867</v>
      </c>
      <c r="T35" s="25">
        <f>A!S1141</f>
        <v>16</v>
      </c>
      <c r="U35" s="134">
        <f t="shared" si="4"/>
        <v>36750</v>
      </c>
      <c r="V35" s="25">
        <f t="shared" si="5"/>
        <v>37328</v>
      </c>
      <c r="W35" s="25">
        <f t="shared" ref="W35:W53" si="6">AVERAGE(C35,F35,I35,L35,O35,R35)</f>
        <v>37081.579911428569</v>
      </c>
      <c r="X35" s="26">
        <f t="shared" ref="X35:X53" si="7">ABS((V35-U35)/W35)</f>
        <v>1.5587253870535866E-2</v>
      </c>
      <c r="Z35" s="711">
        <f>A!T1141</f>
        <v>37373.129739375217</v>
      </c>
      <c r="AA35" s="1065" t="str">
        <f>A!U1141</f>
        <v>17-Sep</v>
      </c>
      <c r="AB35" s="712">
        <f>A!V1141</f>
        <v>15</v>
      </c>
    </row>
    <row r="36" spans="2:28" ht="12" customHeight="1">
      <c r="B36" s="156" t="s">
        <v>447</v>
      </c>
      <c r="C36" s="25">
        <f>A!B1142</f>
        <v>40317.599999999999</v>
      </c>
      <c r="D36" s="25" t="str">
        <f>A!C1142</f>
        <v>03-Sep</v>
      </c>
      <c r="E36" s="25">
        <f>A!D1142</f>
        <v>16</v>
      </c>
      <c r="F36" s="134">
        <f>A!E1142</f>
        <v>53813</v>
      </c>
      <c r="G36" s="159">
        <f>A!F1142</f>
        <v>37531</v>
      </c>
      <c r="H36" s="25">
        <f>A!G1142</f>
        <v>9</v>
      </c>
      <c r="I36" s="134">
        <f>A!H1142</f>
        <v>53823</v>
      </c>
      <c r="J36" s="159">
        <f>A!I1142</f>
        <v>37531</v>
      </c>
      <c r="K36" s="25">
        <f>A!J1142</f>
        <v>9</v>
      </c>
      <c r="L36" s="134">
        <f>A!K1142</f>
        <v>39765.182849620003</v>
      </c>
      <c r="M36" s="159">
        <f>A!L1142</f>
        <v>40424</v>
      </c>
      <c r="N36" s="25">
        <f>A!M1142</f>
        <v>16</v>
      </c>
      <c r="O36" s="134">
        <f>A!N1142</f>
        <v>39904</v>
      </c>
      <c r="P36" s="159">
        <f>A!O1142</f>
        <v>247</v>
      </c>
      <c r="Q36" s="25">
        <f>A!P1142</f>
        <v>16</v>
      </c>
      <c r="R36" s="134">
        <f>A!Q1142</f>
        <v>39920</v>
      </c>
      <c r="S36" s="159">
        <f>A!R1142</f>
        <v>37867</v>
      </c>
      <c r="T36" s="25">
        <f>A!S1142</f>
        <v>16</v>
      </c>
      <c r="U36" s="134">
        <f t="shared" si="4"/>
        <v>39765.182849620003</v>
      </c>
      <c r="V36" s="25">
        <f t="shared" si="5"/>
        <v>53823</v>
      </c>
      <c r="W36" s="25">
        <f t="shared" si="6"/>
        <v>44590.463808269997</v>
      </c>
      <c r="X36" s="26">
        <f t="shared" si="7"/>
        <v>0.31526510266468133</v>
      </c>
      <c r="Z36" s="711">
        <f>A!T1142</f>
        <v>40096.66450346692</v>
      </c>
      <c r="AA36" s="1065" t="str">
        <f>A!U1142</f>
        <v>02-Oct</v>
      </c>
      <c r="AB36" s="712">
        <f>A!V1142</f>
        <v>10</v>
      </c>
    </row>
    <row r="37" spans="2:28" ht="12" customHeight="1">
      <c r="B37" s="156" t="s">
        <v>448</v>
      </c>
      <c r="C37" s="25">
        <f>A!B1143</f>
        <v>43492</v>
      </c>
      <c r="D37" s="25" t="str">
        <f>A!C1143</f>
        <v>02-Oct</v>
      </c>
      <c r="E37" s="25">
        <f>A!D1143</f>
        <v>9</v>
      </c>
      <c r="F37" s="134">
        <f>A!E1143</f>
        <v>43628</v>
      </c>
      <c r="G37" s="159">
        <f>A!F1143</f>
        <v>37531</v>
      </c>
      <c r="H37" s="25">
        <f>A!G1143</f>
        <v>9</v>
      </c>
      <c r="I37" s="134">
        <f>A!H1143</f>
        <v>64572</v>
      </c>
      <c r="J37" s="159">
        <f>A!I1143</f>
        <v>37531</v>
      </c>
      <c r="K37" s="25">
        <f>A!J1143</f>
        <v>9</v>
      </c>
      <c r="L37" s="134">
        <f>A!K1143</f>
        <v>43445.080810040832</v>
      </c>
      <c r="M37" s="159">
        <f>A!L1143</f>
        <v>40453</v>
      </c>
      <c r="N37" s="25">
        <f>A!M1143</f>
        <v>9</v>
      </c>
      <c r="O37" s="134">
        <f>A!N1143</f>
        <v>43978</v>
      </c>
      <c r="P37" s="159">
        <f>A!O1143</f>
        <v>276</v>
      </c>
      <c r="Q37" s="25">
        <f>A!P1143</f>
        <v>9</v>
      </c>
      <c r="R37" s="134">
        <f>A!Q1143</f>
        <v>42415</v>
      </c>
      <c r="S37" s="159">
        <f>A!R1143</f>
        <v>37812</v>
      </c>
      <c r="T37" s="25">
        <f>A!S1143</f>
        <v>11</v>
      </c>
      <c r="U37" s="134">
        <f t="shared" si="4"/>
        <v>42415</v>
      </c>
      <c r="V37" s="25">
        <f t="shared" si="5"/>
        <v>64572</v>
      </c>
      <c r="W37" s="25">
        <f t="shared" si="6"/>
        <v>46921.680135006805</v>
      </c>
      <c r="X37" s="26">
        <f t="shared" si="7"/>
        <v>0.47221241729298929</v>
      </c>
      <c r="Z37" s="711">
        <f>A!T1143</f>
        <v>43597.944904315256</v>
      </c>
      <c r="AA37" s="1065" t="str">
        <f>A!U1143</f>
        <v>02-Oct</v>
      </c>
      <c r="AB37" s="712">
        <f>A!V1143</f>
        <v>9</v>
      </c>
    </row>
    <row r="38" spans="2:28" ht="12" customHeight="1">
      <c r="B38" s="324" t="s">
        <v>449</v>
      </c>
      <c r="C38" s="25">
        <f>A!B1144</f>
        <v>41651.699999999997</v>
      </c>
      <c r="D38" s="25" t="str">
        <f>A!C1144</f>
        <v>02-Oct</v>
      </c>
      <c r="E38" s="25">
        <f>A!D1144</f>
        <v>10</v>
      </c>
      <c r="F38" s="134">
        <f>A!E1144</f>
        <v>50819</v>
      </c>
      <c r="G38" s="159">
        <f>A!F1144</f>
        <v>37531</v>
      </c>
      <c r="H38" s="25">
        <f>A!G1144</f>
        <v>9</v>
      </c>
      <c r="I38" s="134">
        <f>A!H1144</f>
        <v>59549</v>
      </c>
      <c r="J38" s="159">
        <f>A!I1144</f>
        <v>37531</v>
      </c>
      <c r="K38" s="25">
        <f>A!J1144</f>
        <v>9</v>
      </c>
      <c r="L38" s="134">
        <f>A!K1144</f>
        <v>41328.273605188333</v>
      </c>
      <c r="M38" s="159">
        <f>A!L1144</f>
        <v>40453</v>
      </c>
      <c r="N38" s="25">
        <f>A!M1144</f>
        <v>10</v>
      </c>
      <c r="O38" s="134">
        <f>A!N1144</f>
        <v>41366</v>
      </c>
      <c r="P38" s="159">
        <f>A!O1144</f>
        <v>247</v>
      </c>
      <c r="Q38" s="25">
        <f>A!P1144</f>
        <v>15</v>
      </c>
      <c r="R38" s="134">
        <f>A!Q1144</f>
        <v>41132</v>
      </c>
      <c r="S38" s="159">
        <f>A!R1144</f>
        <v>37867</v>
      </c>
      <c r="T38" s="25">
        <f>A!S1144</f>
        <v>16</v>
      </c>
      <c r="U38" s="134">
        <f t="shared" si="4"/>
        <v>41132</v>
      </c>
      <c r="V38" s="25">
        <f t="shared" si="5"/>
        <v>59549</v>
      </c>
      <c r="W38" s="25">
        <f t="shared" si="6"/>
        <v>45974.328934198049</v>
      </c>
      <c r="X38" s="26">
        <f t="shared" si="7"/>
        <v>0.40059312287863535</v>
      </c>
      <c r="Z38" s="711">
        <f>A!T1144</f>
        <v>43597.944904315256</v>
      </c>
      <c r="AA38" s="1065" t="str">
        <f>A!U1144</f>
        <v>02-Oct</v>
      </c>
      <c r="AB38" s="712">
        <f>A!V1144</f>
        <v>9</v>
      </c>
    </row>
    <row r="39" spans="2:28" ht="12" customHeight="1">
      <c r="B39" s="156" t="s">
        <v>450</v>
      </c>
      <c r="C39" s="25">
        <f>A!B1145</f>
        <v>32091.73</v>
      </c>
      <c r="D39" s="25" t="str">
        <f>A!C1145</f>
        <v>08-Jul</v>
      </c>
      <c r="E39" s="25">
        <f>A!D1145</f>
        <v>15</v>
      </c>
      <c r="F39" s="134">
        <f>A!E1145</f>
        <v>31401</v>
      </c>
      <c r="G39" s="159">
        <f>A!F1145</f>
        <v>37092</v>
      </c>
      <c r="H39" s="25">
        <f>A!G1145</f>
        <v>15</v>
      </c>
      <c r="I39" s="134">
        <f>A!H1145</f>
        <v>31454</v>
      </c>
      <c r="J39" s="159">
        <f>A!I1145</f>
        <v>37092</v>
      </c>
      <c r="K39" s="25">
        <f>A!J1145</f>
        <v>15</v>
      </c>
      <c r="L39" s="134">
        <f>A!K1145</f>
        <v>32733.264971190001</v>
      </c>
      <c r="M39" s="159">
        <f>A!L1145</f>
        <v>40379</v>
      </c>
      <c r="N39" s="25">
        <f>A!M1145</f>
        <v>15</v>
      </c>
      <c r="O39" s="134">
        <f>A!N1145</f>
        <v>32502</v>
      </c>
      <c r="P39" s="159">
        <f>A!O1145</f>
        <v>202</v>
      </c>
      <c r="Q39" s="25">
        <f>A!P1145</f>
        <v>15</v>
      </c>
      <c r="R39" s="134">
        <f>A!Q1145</f>
        <v>32077</v>
      </c>
      <c r="S39" s="159">
        <f>A!R1145</f>
        <v>37822</v>
      </c>
      <c r="T39" s="25">
        <f>A!S1145</f>
        <v>15</v>
      </c>
      <c r="U39" s="134">
        <f t="shared" si="4"/>
        <v>31401</v>
      </c>
      <c r="V39" s="25">
        <f t="shared" si="5"/>
        <v>32733.264971190001</v>
      </c>
      <c r="W39" s="25">
        <f t="shared" si="6"/>
        <v>32043.165828531666</v>
      </c>
      <c r="X39" s="26">
        <f t="shared" si="7"/>
        <v>4.1577195534273165E-2</v>
      </c>
      <c r="Z39" s="711">
        <f>A!T1145</f>
        <v>33059.098195552026</v>
      </c>
      <c r="AA39" s="1065" t="str">
        <f>A!U1145</f>
        <v>20-Jul</v>
      </c>
      <c r="AB39" s="712">
        <f>A!V1145</f>
        <v>15</v>
      </c>
    </row>
    <row r="40" spans="2:28" ht="12" customHeight="1">
      <c r="B40" s="156" t="s">
        <v>451</v>
      </c>
      <c r="C40" s="25">
        <f>A!B1146</f>
        <v>38857.160000000003</v>
      </c>
      <c r="D40" s="25" t="str">
        <f>A!C1146</f>
        <v>02-Oct</v>
      </c>
      <c r="E40" s="25">
        <f>A!D1146</f>
        <v>10</v>
      </c>
      <c r="F40" s="134">
        <f>A!E1146</f>
        <v>40613</v>
      </c>
      <c r="G40" s="159">
        <f>A!F1146</f>
        <v>37531</v>
      </c>
      <c r="H40" s="25">
        <f>A!G1146</f>
        <v>9</v>
      </c>
      <c r="I40" s="134">
        <f>A!H1146</f>
        <v>41019</v>
      </c>
      <c r="J40" s="159">
        <f>A!I1146</f>
        <v>37531</v>
      </c>
      <c r="K40" s="25">
        <f>A!J1146</f>
        <v>9</v>
      </c>
      <c r="L40" s="134">
        <f>A!K1146</f>
        <v>38459.728186112501</v>
      </c>
      <c r="M40" s="159">
        <f>A!L1146</f>
        <v>40453</v>
      </c>
      <c r="N40" s="25">
        <f>A!M1146</f>
        <v>11</v>
      </c>
      <c r="O40" s="134">
        <f>A!N1146</f>
        <v>38322</v>
      </c>
      <c r="P40" s="159">
        <f>A!O1146</f>
        <v>276</v>
      </c>
      <c r="Q40" s="25">
        <f>A!P1146</f>
        <v>10</v>
      </c>
      <c r="R40" s="134">
        <f>A!Q1146</f>
        <v>38451</v>
      </c>
      <c r="S40" s="159">
        <f>A!R1146</f>
        <v>37896</v>
      </c>
      <c r="T40" s="25">
        <f>A!S1146</f>
        <v>10</v>
      </c>
      <c r="U40" s="134">
        <f t="shared" si="4"/>
        <v>38322</v>
      </c>
      <c r="V40" s="25">
        <f t="shared" si="5"/>
        <v>41019</v>
      </c>
      <c r="W40" s="25">
        <f t="shared" si="6"/>
        <v>39286.981364352083</v>
      </c>
      <c r="X40" s="26">
        <f t="shared" si="7"/>
        <v>6.8648694970675023E-2</v>
      </c>
      <c r="Z40" s="711">
        <f>A!T1146</f>
        <v>38692.080186578118</v>
      </c>
      <c r="AA40" s="1065" t="str">
        <f>A!U1146</f>
        <v>02-Oct</v>
      </c>
      <c r="AB40" s="712">
        <f>A!V1146</f>
        <v>11</v>
      </c>
    </row>
    <row r="41" spans="2:28" ht="12" customHeight="1">
      <c r="B41" s="156" t="s">
        <v>462</v>
      </c>
      <c r="C41" s="25">
        <f>A!B1147</f>
        <v>41178.6</v>
      </c>
      <c r="D41" s="25" t="str">
        <f>A!C1147</f>
        <v>16-Sep</v>
      </c>
      <c r="E41" s="25">
        <f>A!D1147</f>
        <v>15</v>
      </c>
      <c r="F41" s="134">
        <f>A!E1147</f>
        <v>40543</v>
      </c>
      <c r="G41" s="159">
        <f>A!F1147</f>
        <v>37517</v>
      </c>
      <c r="H41" s="25">
        <f>A!G1147</f>
        <v>14</v>
      </c>
      <c r="I41" s="134">
        <f>A!H1147</f>
        <v>49838</v>
      </c>
      <c r="J41" s="159">
        <f>A!I1147</f>
        <v>37882</v>
      </c>
      <c r="K41" s="25">
        <f>A!J1147</f>
        <v>15</v>
      </c>
      <c r="L41" s="134">
        <f>A!K1147</f>
        <v>40728.142203556665</v>
      </c>
      <c r="M41" s="159">
        <f>A!L1147</f>
        <v>40437</v>
      </c>
      <c r="N41" s="25">
        <f>A!M1147</f>
        <v>15</v>
      </c>
      <c r="O41" s="134"/>
      <c r="P41" s="159"/>
      <c r="Q41" s="25"/>
      <c r="R41" s="134">
        <f>A!Q1147</f>
        <v>40774</v>
      </c>
      <c r="S41" s="159">
        <f>A!R1147</f>
        <v>37880</v>
      </c>
      <c r="T41" s="25">
        <f>A!S1147</f>
        <v>14</v>
      </c>
      <c r="U41" s="134">
        <f t="shared" si="4"/>
        <v>40543</v>
      </c>
      <c r="V41" s="25">
        <f t="shared" si="5"/>
        <v>49838</v>
      </c>
      <c r="W41" s="25">
        <f t="shared" si="6"/>
        <v>42612.348440711336</v>
      </c>
      <c r="X41" s="26">
        <f t="shared" si="7"/>
        <v>0.21812925924354046</v>
      </c>
      <c r="Z41" s="711">
        <f>A!T1147</f>
        <v>39122.29538524407</v>
      </c>
      <c r="AA41" s="1065" t="str">
        <f>A!U1147</f>
        <v>25-Oct</v>
      </c>
      <c r="AB41" s="712">
        <f>A!V1147</f>
        <v>15</v>
      </c>
    </row>
    <row r="42" spans="2:28" ht="12" customHeight="1">
      <c r="B42" s="156" t="s">
        <v>463</v>
      </c>
      <c r="C42" s="25">
        <f>A!B1148</f>
        <v>32091.73</v>
      </c>
      <c r="D42" s="25" t="str">
        <f>A!C1148</f>
        <v>08-Jul</v>
      </c>
      <c r="E42" s="25">
        <f>A!D1148</f>
        <v>15</v>
      </c>
      <c r="F42" s="134">
        <f>A!E1148</f>
        <v>31401</v>
      </c>
      <c r="G42" s="159">
        <f>A!F1148</f>
        <v>37092</v>
      </c>
      <c r="H42" s="25">
        <f>A!G1148</f>
        <v>15</v>
      </c>
      <c r="I42" s="134">
        <f>A!H1148</f>
        <v>31455</v>
      </c>
      <c r="J42" s="159">
        <f>A!I1148</f>
        <v>37092</v>
      </c>
      <c r="K42" s="25">
        <f>A!J1148</f>
        <v>15</v>
      </c>
      <c r="L42" s="134"/>
      <c r="M42" s="159"/>
      <c r="N42" s="25"/>
      <c r="O42" s="134"/>
      <c r="P42" s="159"/>
      <c r="Q42" s="25"/>
      <c r="R42" s="134">
        <f>A!Q1148</f>
        <v>32073</v>
      </c>
      <c r="S42" s="159">
        <f>A!R1148</f>
        <v>37822</v>
      </c>
      <c r="T42" s="25">
        <f>A!S1148</f>
        <v>15</v>
      </c>
      <c r="U42" s="134">
        <f t="shared" si="4"/>
        <v>31401</v>
      </c>
      <c r="V42" s="25">
        <f t="shared" si="5"/>
        <v>32091.73</v>
      </c>
      <c r="W42" s="25">
        <f t="shared" si="6"/>
        <v>31755.182499999999</v>
      </c>
      <c r="X42" s="26">
        <f t="shared" si="7"/>
        <v>2.1751725092431749E-2</v>
      </c>
      <c r="Z42" s="711">
        <f>A!T1148</f>
        <v>33059.131596184387</v>
      </c>
      <c r="AA42" s="1065" t="str">
        <f>A!U1148</f>
        <v>20-Jul</v>
      </c>
      <c r="AB42" s="712">
        <f>A!V1148</f>
        <v>15</v>
      </c>
    </row>
    <row r="43" spans="2:28" ht="12" customHeight="1">
      <c r="B43" s="156" t="s">
        <v>464</v>
      </c>
      <c r="C43" s="25">
        <f>A!B1149</f>
        <v>32174.05</v>
      </c>
      <c r="D43" s="25" t="str">
        <f>A!C1149</f>
        <v>08-Jul</v>
      </c>
      <c r="E43" s="25">
        <f>A!D1149</f>
        <v>15</v>
      </c>
      <c r="F43" s="134">
        <f>A!E1149</f>
        <v>31401</v>
      </c>
      <c r="G43" s="159">
        <f>A!F1149</f>
        <v>37092</v>
      </c>
      <c r="H43" s="25">
        <f>A!G1149</f>
        <v>15</v>
      </c>
      <c r="I43" s="134">
        <f>A!H1149</f>
        <v>31455</v>
      </c>
      <c r="J43" s="159">
        <f>A!I1149</f>
        <v>37092</v>
      </c>
      <c r="K43" s="25">
        <f>A!J1149</f>
        <v>15</v>
      </c>
      <c r="L43" s="134">
        <f>A!K1149</f>
        <v>32733.255596879997</v>
      </c>
      <c r="M43" s="159">
        <f>A!L1149</f>
        <v>40379</v>
      </c>
      <c r="N43" s="25">
        <f>A!M1149</f>
        <v>15</v>
      </c>
      <c r="O43" s="134"/>
      <c r="P43" s="159"/>
      <c r="Q43" s="25"/>
      <c r="R43" s="134">
        <f>A!Q1149</f>
        <v>32072</v>
      </c>
      <c r="S43" s="159">
        <f>A!R1149</f>
        <v>37822</v>
      </c>
      <c r="T43" s="25">
        <f>A!S1149</f>
        <v>15</v>
      </c>
      <c r="U43" s="134">
        <f t="shared" si="4"/>
        <v>31401</v>
      </c>
      <c r="V43" s="25">
        <f t="shared" si="5"/>
        <v>32733.255596879997</v>
      </c>
      <c r="W43" s="25">
        <f t="shared" si="6"/>
        <v>31967.061119376001</v>
      </c>
      <c r="X43" s="26">
        <f t="shared" si="7"/>
        <v>4.1675886059869452E-2</v>
      </c>
      <c r="Z43" s="711">
        <f>A!T1149</f>
        <v>33059.131596184387</v>
      </c>
      <c r="AA43" s="1065" t="str">
        <f>A!U1149</f>
        <v>20-Jul</v>
      </c>
      <c r="AB43" s="712">
        <f>A!V1149</f>
        <v>15</v>
      </c>
    </row>
    <row r="44" spans="2:28" ht="12" customHeight="1">
      <c r="B44" s="156" t="s">
        <v>465</v>
      </c>
      <c r="C44" s="25">
        <f>A!B1150</f>
        <v>32174.05</v>
      </c>
      <c r="D44" s="25" t="str">
        <f>A!C1150</f>
        <v>08-Jul</v>
      </c>
      <c r="E44" s="25">
        <f>A!D1150</f>
        <v>15</v>
      </c>
      <c r="F44" s="134">
        <f>A!E1150</f>
        <v>31401</v>
      </c>
      <c r="G44" s="159">
        <f>A!F1150</f>
        <v>37092</v>
      </c>
      <c r="H44" s="25">
        <f>A!G1150</f>
        <v>15</v>
      </c>
      <c r="I44" s="134">
        <f>A!H1150</f>
        <v>31455</v>
      </c>
      <c r="J44" s="159">
        <f>A!I1150</f>
        <v>37092</v>
      </c>
      <c r="K44" s="25">
        <f>A!J1150</f>
        <v>15</v>
      </c>
      <c r="L44" s="134">
        <f>A!K1150</f>
        <v>32733.255596879444</v>
      </c>
      <c r="M44" s="159">
        <f>A!L1150</f>
        <v>40379</v>
      </c>
      <c r="N44" s="25">
        <f>A!M1150</f>
        <v>15</v>
      </c>
      <c r="O44" s="134"/>
      <c r="P44" s="159"/>
      <c r="Q44" s="25"/>
      <c r="R44" s="134">
        <f>A!Q1150</f>
        <v>32072</v>
      </c>
      <c r="S44" s="159">
        <f>A!R1150</f>
        <v>37822</v>
      </c>
      <c r="T44" s="25">
        <f>A!S1150</f>
        <v>15</v>
      </c>
      <c r="U44" s="134">
        <f t="shared" si="4"/>
        <v>31401</v>
      </c>
      <c r="V44" s="25">
        <f t="shared" si="5"/>
        <v>32733.255596879444</v>
      </c>
      <c r="W44" s="25">
        <f t="shared" si="6"/>
        <v>31967.061119375889</v>
      </c>
      <c r="X44" s="26">
        <f t="shared" si="7"/>
        <v>4.1675886059852299E-2</v>
      </c>
      <c r="Z44" s="711">
        <f>A!T1150</f>
        <v>33059.131596184176</v>
      </c>
      <c r="AA44" s="1065" t="str">
        <f>A!U1150</f>
        <v>20-Jul</v>
      </c>
      <c r="AB44" s="712">
        <f>A!V1150</f>
        <v>15</v>
      </c>
    </row>
    <row r="45" spans="2:28" ht="12" customHeight="1">
      <c r="B45" s="156" t="s">
        <v>466</v>
      </c>
      <c r="C45" s="25">
        <f>A!B1151</f>
        <v>32174.05</v>
      </c>
      <c r="D45" s="25" t="str">
        <f>A!C1151</f>
        <v>08-Jul</v>
      </c>
      <c r="E45" s="25">
        <f>A!D1151</f>
        <v>15</v>
      </c>
      <c r="F45" s="134">
        <f>A!E1151</f>
        <v>31401</v>
      </c>
      <c r="G45" s="159">
        <f>A!F1151</f>
        <v>37092</v>
      </c>
      <c r="H45" s="25">
        <f>A!G1151</f>
        <v>15</v>
      </c>
      <c r="I45" s="134">
        <f>A!H1151</f>
        <v>31455</v>
      </c>
      <c r="J45" s="159">
        <f>A!I1151</f>
        <v>37822</v>
      </c>
      <c r="K45" s="25">
        <f>A!J1151</f>
        <v>15</v>
      </c>
      <c r="L45" s="134">
        <f>A!K1151</f>
        <v>32733.255596879721</v>
      </c>
      <c r="M45" s="159">
        <f>A!L1151</f>
        <v>40379</v>
      </c>
      <c r="N45" s="25">
        <f>A!M1151</f>
        <v>15</v>
      </c>
      <c r="O45" s="134"/>
      <c r="P45" s="159"/>
      <c r="Q45" s="25"/>
      <c r="R45" s="134">
        <f>A!Q1151</f>
        <v>31777</v>
      </c>
      <c r="S45" s="159">
        <f>A!R1151</f>
        <v>37810</v>
      </c>
      <c r="T45" s="25">
        <f>A!S1151</f>
        <v>16</v>
      </c>
      <c r="U45" s="134">
        <f t="shared" si="4"/>
        <v>31401</v>
      </c>
      <c r="V45" s="25">
        <f t="shared" si="5"/>
        <v>32733.255596879721</v>
      </c>
      <c r="W45" s="25">
        <f t="shared" si="6"/>
        <v>31908.061119375947</v>
      </c>
      <c r="X45" s="26">
        <f t="shared" si="7"/>
        <v>4.1752947378890334E-2</v>
      </c>
      <c r="Z45" s="711">
        <f>A!T1151</f>
        <v>33059.131596184452</v>
      </c>
      <c r="AA45" s="1065" t="str">
        <f>A!U1151</f>
        <v>20-Jul</v>
      </c>
      <c r="AB45" s="712">
        <f>A!V1151</f>
        <v>15</v>
      </c>
    </row>
    <row r="46" spans="2:28" ht="12" customHeight="1">
      <c r="B46" s="156" t="s">
        <v>473</v>
      </c>
      <c r="C46" s="25">
        <f>A!B1152</f>
        <v>27485.51</v>
      </c>
      <c r="D46" s="25" t="str">
        <f>A!C1152</f>
        <v>28-Oct</v>
      </c>
      <c r="E46" s="25">
        <f>A!D1152</f>
        <v>15</v>
      </c>
      <c r="F46" s="134">
        <f>A!E1152</f>
        <v>27707</v>
      </c>
      <c r="G46" s="159">
        <f>A!F1152</f>
        <v>37119</v>
      </c>
      <c r="H46" s="25">
        <f>A!G1152</f>
        <v>16</v>
      </c>
      <c r="I46" s="134">
        <f>A!H1152</f>
        <v>27706</v>
      </c>
      <c r="J46" s="159">
        <f>A!I1152</f>
        <v>37119</v>
      </c>
      <c r="K46" s="25">
        <f>A!J1152</f>
        <v>16</v>
      </c>
      <c r="L46" s="134">
        <f>A!K1152</f>
        <v>27646.425616607528</v>
      </c>
      <c r="M46" s="159">
        <f>A!L1152</f>
        <v>40358</v>
      </c>
      <c r="N46" s="25">
        <f>A!M1152</f>
        <v>16</v>
      </c>
      <c r="O46" s="134">
        <f>A!N1152</f>
        <v>26567</v>
      </c>
      <c r="P46" s="159">
        <f>A!O1152</f>
        <v>181</v>
      </c>
      <c r="Q46" s="25">
        <f>A!P1152</f>
        <v>16</v>
      </c>
      <c r="R46" s="134">
        <f>A!Q1152</f>
        <v>27555</v>
      </c>
      <c r="S46" s="159">
        <f>A!R1152</f>
        <v>37801</v>
      </c>
      <c r="T46" s="25">
        <f>A!S1152</f>
        <v>15</v>
      </c>
      <c r="U46" s="134">
        <f t="shared" si="4"/>
        <v>26567</v>
      </c>
      <c r="V46" s="25">
        <f t="shared" si="5"/>
        <v>27707</v>
      </c>
      <c r="W46" s="25">
        <f t="shared" si="6"/>
        <v>27444.489269434587</v>
      </c>
      <c r="X46" s="26">
        <f t="shared" si="7"/>
        <v>4.1538393693834857E-2</v>
      </c>
      <c r="Z46" s="711">
        <f>A!T1152</f>
        <v>27656.384975967103</v>
      </c>
      <c r="AA46" s="1065" t="str">
        <f>A!U1152</f>
        <v>29-Jun</v>
      </c>
      <c r="AB46" s="712">
        <f>A!V1152</f>
        <v>16</v>
      </c>
    </row>
    <row r="47" spans="2:28" ht="12" customHeight="1">
      <c r="B47" s="156" t="s">
        <v>476</v>
      </c>
      <c r="C47" s="25">
        <f>A!B1153</f>
        <v>30593.05</v>
      </c>
      <c r="D47" s="25" t="str">
        <f>A!C1153</f>
        <v>29-Apr</v>
      </c>
      <c r="E47" s="25">
        <f>A!D1153</f>
        <v>19</v>
      </c>
      <c r="F47" s="134">
        <f>A!E1153</f>
        <v>31188</v>
      </c>
      <c r="G47" s="159">
        <f>A!F1153</f>
        <v>37092</v>
      </c>
      <c r="H47" s="25">
        <f>A!G1153</f>
        <v>15</v>
      </c>
      <c r="I47" s="134">
        <f>A!H1153</f>
        <v>31188</v>
      </c>
      <c r="J47" s="159">
        <f>A!I1153</f>
        <v>37092</v>
      </c>
      <c r="K47" s="25">
        <f>A!J1153</f>
        <v>15</v>
      </c>
      <c r="L47" s="134">
        <f>A!K1153</f>
        <v>31177.750996972223</v>
      </c>
      <c r="M47" s="159">
        <f>A!L1153</f>
        <v>40346</v>
      </c>
      <c r="N47" s="25">
        <f>A!M1153</f>
        <v>14</v>
      </c>
      <c r="O47" s="134">
        <f>A!N1153</f>
        <v>29948</v>
      </c>
      <c r="P47" s="159">
        <f>A!O1153</f>
        <v>169</v>
      </c>
      <c r="Q47" s="25">
        <f>A!P1153</f>
        <v>14</v>
      </c>
      <c r="R47" s="134">
        <f>A!Q1153</f>
        <v>31097</v>
      </c>
      <c r="S47" s="159">
        <f>A!R1153</f>
        <v>37789</v>
      </c>
      <c r="T47" s="25">
        <f>A!S1153</f>
        <v>13</v>
      </c>
      <c r="U47" s="134">
        <f t="shared" si="4"/>
        <v>29948</v>
      </c>
      <c r="V47" s="25">
        <f t="shared" si="5"/>
        <v>31188</v>
      </c>
      <c r="W47" s="25">
        <f t="shared" si="6"/>
        <v>30865.300166162036</v>
      </c>
      <c r="X47" s="26">
        <f t="shared" si="7"/>
        <v>4.01745647482614E-2</v>
      </c>
      <c r="Z47" s="711">
        <f>A!T1153</f>
        <v>31194.489709234629</v>
      </c>
      <c r="AA47" s="1065" t="str">
        <f>A!U1153</f>
        <v>17-Jun</v>
      </c>
      <c r="AB47" s="712">
        <f>A!V1153</f>
        <v>14</v>
      </c>
    </row>
    <row r="48" spans="2:28" ht="12" customHeight="1">
      <c r="B48" s="156" t="s">
        <v>478</v>
      </c>
      <c r="C48" s="25">
        <f>A!B1154</f>
        <v>27329.599999999999</v>
      </c>
      <c r="D48" s="25" t="str">
        <f>A!C1154</f>
        <v>28-Sep</v>
      </c>
      <c r="E48" s="25">
        <f>A!D1154</f>
        <v>15</v>
      </c>
      <c r="F48" s="134">
        <f>A!E1154</f>
        <v>27878</v>
      </c>
      <c r="G48" s="159">
        <f>A!F1154</f>
        <v>38213</v>
      </c>
      <c r="H48" s="25">
        <f>A!G1154</f>
        <v>16</v>
      </c>
      <c r="I48" s="134">
        <f>A!H1154</f>
        <v>27878</v>
      </c>
      <c r="J48" s="159">
        <f>A!I1154</f>
        <v>38191</v>
      </c>
      <c r="K48" s="25">
        <f>A!J1154</f>
        <v>16</v>
      </c>
      <c r="L48" s="134">
        <f>A!K1154</f>
        <v>27652.695428857136</v>
      </c>
      <c r="M48" s="159">
        <f>A!L1154</f>
        <v>40358</v>
      </c>
      <c r="N48" s="25">
        <f>A!M1154</f>
        <v>16</v>
      </c>
      <c r="O48" s="134">
        <f>A!N1154</f>
        <v>26675</v>
      </c>
      <c r="P48" s="159">
        <f>A!O1154</f>
        <v>202</v>
      </c>
      <c r="Q48" s="25">
        <f>A!P1154</f>
        <v>16</v>
      </c>
      <c r="R48" s="134">
        <f>A!Q1154</f>
        <v>28343</v>
      </c>
      <c r="S48" s="159">
        <f>A!R1154</f>
        <v>37764</v>
      </c>
      <c r="T48" s="25">
        <f>A!S1154</f>
        <v>15</v>
      </c>
      <c r="U48" s="134">
        <f t="shared" si="4"/>
        <v>26675</v>
      </c>
      <c r="V48" s="25">
        <f t="shared" si="5"/>
        <v>28343</v>
      </c>
      <c r="W48" s="25">
        <f t="shared" si="6"/>
        <v>27626.049238142859</v>
      </c>
      <c r="X48" s="26">
        <f t="shared" si="7"/>
        <v>6.0377797260167704E-2</v>
      </c>
      <c r="Z48" s="711">
        <f>A!T1154</f>
        <v>27731.138064104824</v>
      </c>
      <c r="AA48" s="1065" t="str">
        <f>A!U1154</f>
        <v>29-Jun</v>
      </c>
      <c r="AB48" s="712">
        <f>A!V1154</f>
        <v>16</v>
      </c>
    </row>
    <row r="49" spans="2:28" ht="12" customHeight="1">
      <c r="B49" s="156" t="s">
        <v>479</v>
      </c>
      <c r="C49" s="25">
        <f>A!B1155</f>
        <v>27383.59</v>
      </c>
      <c r="D49" s="25" t="str">
        <f>A!C1155</f>
        <v>12-Mai</v>
      </c>
      <c r="E49" s="25">
        <f>A!D1155</f>
        <v>15</v>
      </c>
      <c r="F49" s="134">
        <f>A!E1155</f>
        <v>27868</v>
      </c>
      <c r="G49" s="159">
        <f>A!F1155</f>
        <v>37484</v>
      </c>
      <c r="H49" s="25">
        <f>A!G1155</f>
        <v>16</v>
      </c>
      <c r="I49" s="134">
        <f>A!H1155</f>
        <v>27866</v>
      </c>
      <c r="J49" s="159">
        <f>A!I1155</f>
        <v>37484</v>
      </c>
      <c r="K49" s="25">
        <f>A!J1155</f>
        <v>16</v>
      </c>
      <c r="L49" s="134">
        <f>A!K1155</f>
        <v>27658.791782768196</v>
      </c>
      <c r="M49" s="159">
        <f>A!L1155</f>
        <v>40358</v>
      </c>
      <c r="N49" s="25">
        <f>A!M1155</f>
        <v>16</v>
      </c>
      <c r="O49" s="134">
        <f>A!N1155</f>
        <v>26514</v>
      </c>
      <c r="P49" s="159">
        <f>A!O1155</f>
        <v>181</v>
      </c>
      <c r="Q49" s="25">
        <f>A!P1155</f>
        <v>16</v>
      </c>
      <c r="R49" s="134">
        <f>A!Q1155</f>
        <v>27636</v>
      </c>
      <c r="S49" s="159">
        <f>A!R1155</f>
        <v>37801</v>
      </c>
      <c r="T49" s="25">
        <f>A!S1155</f>
        <v>15</v>
      </c>
      <c r="U49" s="134">
        <f t="shared" si="4"/>
        <v>26514</v>
      </c>
      <c r="V49" s="25">
        <f t="shared" si="5"/>
        <v>27868</v>
      </c>
      <c r="W49" s="25">
        <f t="shared" si="6"/>
        <v>27487.73029712803</v>
      </c>
      <c r="X49" s="26">
        <f t="shared" si="7"/>
        <v>4.9258341280417339E-2</v>
      </c>
      <c r="Z49" s="711">
        <f>A!T1155</f>
        <v>27698.350646599745</v>
      </c>
      <c r="AA49" s="1065" t="str">
        <f>A!U1155</f>
        <v>29-Jun</v>
      </c>
      <c r="AB49" s="712">
        <f>A!V1155</f>
        <v>16</v>
      </c>
    </row>
    <row r="50" spans="2:28" ht="12" customHeight="1">
      <c r="B50" s="156" t="s">
        <v>480</v>
      </c>
      <c r="C50" s="25">
        <f>A!B1156</f>
        <v>27739.77</v>
      </c>
      <c r="D50" s="25" t="str">
        <f>A!C1156</f>
        <v>26-Jul</v>
      </c>
      <c r="E50" s="25">
        <f>A!D1156</f>
        <v>16</v>
      </c>
      <c r="F50" s="134">
        <f>A!E1156</f>
        <v>27466</v>
      </c>
      <c r="G50" s="159">
        <f>A!F1156</f>
        <v>37445</v>
      </c>
      <c r="H50" s="25">
        <f>A!G1156</f>
        <v>16</v>
      </c>
      <c r="I50" s="134">
        <f>A!H1156</f>
        <v>27466</v>
      </c>
      <c r="J50" s="159">
        <f>A!I1156</f>
        <v>37445</v>
      </c>
      <c r="K50" s="25">
        <f>A!J1156</f>
        <v>16</v>
      </c>
      <c r="L50" s="134">
        <f>A!K1156</f>
        <v>27576.513708109</v>
      </c>
      <c r="M50" s="159">
        <f>A!L1156</f>
        <v>40358</v>
      </c>
      <c r="N50" s="25">
        <f>A!M1156</f>
        <v>16</v>
      </c>
      <c r="O50" s="134">
        <f>A!N1156</f>
        <v>26683</v>
      </c>
      <c r="P50" s="159">
        <f>A!O1156</f>
        <v>181</v>
      </c>
      <c r="Q50" s="25">
        <f>A!P1156</f>
        <v>16</v>
      </c>
      <c r="R50" s="134">
        <f>A!Q1156</f>
        <v>27462</v>
      </c>
      <c r="S50" s="159">
        <f>A!R1156</f>
        <v>37801</v>
      </c>
      <c r="T50" s="25">
        <f>A!S1156</f>
        <v>15</v>
      </c>
      <c r="U50" s="134">
        <f t="shared" si="4"/>
        <v>26683</v>
      </c>
      <c r="V50" s="25">
        <f t="shared" si="5"/>
        <v>27739.77</v>
      </c>
      <c r="W50" s="25">
        <f t="shared" si="6"/>
        <v>27398.880618018167</v>
      </c>
      <c r="X50" s="26">
        <f t="shared" si="7"/>
        <v>3.8569823881967023E-2</v>
      </c>
      <c r="Z50" s="711">
        <f>A!T1156</f>
        <v>27564.79756733809</v>
      </c>
      <c r="AA50" s="1065" t="str">
        <f>A!U1156</f>
        <v>29-Jun</v>
      </c>
      <c r="AB50" s="712">
        <f>A!V1156</f>
        <v>16</v>
      </c>
    </row>
    <row r="51" spans="2:28" ht="12" customHeight="1">
      <c r="B51" s="156" t="s">
        <v>481</v>
      </c>
      <c r="C51" s="25">
        <f>A!B1157</f>
        <v>19834.099999999999</v>
      </c>
      <c r="D51" s="25" t="str">
        <f>A!C1157</f>
        <v>29-Mai</v>
      </c>
      <c r="E51" s="25">
        <f>A!D1157</f>
        <v>15</v>
      </c>
      <c r="F51" s="134">
        <f>A!E1157</f>
        <v>19576</v>
      </c>
      <c r="G51" s="159">
        <f>A!F1157</f>
        <v>37370</v>
      </c>
      <c r="H51" s="25">
        <f>A!G1157</f>
        <v>16</v>
      </c>
      <c r="I51" s="134">
        <f>A!H1157</f>
        <v>19575</v>
      </c>
      <c r="J51" s="159">
        <f>A!I1157</f>
        <v>37370</v>
      </c>
      <c r="K51" s="25">
        <f>A!J1157</f>
        <v>16</v>
      </c>
      <c r="L51" s="134">
        <f>A!K1157</f>
        <v>19638.765670699806</v>
      </c>
      <c r="M51" s="159">
        <f>A!L1157</f>
        <v>40379</v>
      </c>
      <c r="N51" s="25">
        <f>A!M1157</f>
        <v>15</v>
      </c>
      <c r="O51" s="134">
        <f>A!N1157</f>
        <v>18776</v>
      </c>
      <c r="P51" s="159">
        <f>A!O1157</f>
        <v>156</v>
      </c>
      <c r="Q51" s="25">
        <f>A!P1157</f>
        <v>15</v>
      </c>
      <c r="R51" s="134">
        <f>A!Q1157</f>
        <v>19626</v>
      </c>
      <c r="S51" s="159">
        <f>A!R1157</f>
        <v>37810</v>
      </c>
      <c r="T51" s="25">
        <f>A!S1157</f>
        <v>15</v>
      </c>
      <c r="U51" s="134">
        <f t="shared" si="4"/>
        <v>18776</v>
      </c>
      <c r="V51" s="25">
        <f t="shared" si="5"/>
        <v>19834.099999999999</v>
      </c>
      <c r="W51" s="25">
        <f t="shared" si="6"/>
        <v>19504.310945116635</v>
      </c>
      <c r="X51" s="26">
        <f t="shared" si="7"/>
        <v>5.4249545291674035E-2</v>
      </c>
      <c r="Z51" s="711">
        <f>A!T1157</f>
        <v>19688.516857994</v>
      </c>
      <c r="AA51" s="1065" t="str">
        <f>A!U1157</f>
        <v>20-Jul</v>
      </c>
      <c r="AB51" s="712">
        <f>A!V1157</f>
        <v>15</v>
      </c>
    </row>
    <row r="52" spans="2:28" ht="12" customHeight="1">
      <c r="B52" s="156" t="s">
        <v>482</v>
      </c>
      <c r="C52" s="25">
        <f>A!B1158</f>
        <v>19575</v>
      </c>
      <c r="D52" s="25" t="str">
        <f>A!C1158</f>
        <v>30-Aug</v>
      </c>
      <c r="E52" s="25">
        <f>A!D1158</f>
        <v>16</v>
      </c>
      <c r="F52" s="134">
        <f>A!E1158</f>
        <v>19766</v>
      </c>
      <c r="G52" s="159">
        <f>A!F1158</f>
        <v>37370</v>
      </c>
      <c r="H52" s="25">
        <f>A!G1158</f>
        <v>16</v>
      </c>
      <c r="I52" s="134">
        <f>A!H1158</f>
        <v>19766</v>
      </c>
      <c r="J52" s="159">
        <f>A!I1158</f>
        <v>37370</v>
      </c>
      <c r="K52" s="25">
        <f>A!J1158</f>
        <v>16</v>
      </c>
      <c r="L52" s="134">
        <f>A!K1158</f>
        <v>19726.320024435558</v>
      </c>
      <c r="M52" s="159">
        <f>A!L1158</f>
        <v>40379</v>
      </c>
      <c r="N52" s="25">
        <f>A!M1158</f>
        <v>15</v>
      </c>
      <c r="O52" s="134">
        <f>A!N1158</f>
        <v>18794</v>
      </c>
      <c r="P52" s="159">
        <f>A!O1158</f>
        <v>156</v>
      </c>
      <c r="Q52" s="25">
        <f>A!P1158</f>
        <v>15</v>
      </c>
      <c r="R52" s="134">
        <f>A!Q1158</f>
        <v>19799</v>
      </c>
      <c r="S52" s="159">
        <f>A!R1158</f>
        <v>37849</v>
      </c>
      <c r="T52" s="25">
        <f>A!S1158</f>
        <v>15</v>
      </c>
      <c r="U52" s="134">
        <f t="shared" si="4"/>
        <v>18794</v>
      </c>
      <c r="V52" s="25">
        <f t="shared" si="5"/>
        <v>19799</v>
      </c>
      <c r="W52" s="25">
        <f t="shared" si="6"/>
        <v>19571.053337405927</v>
      </c>
      <c r="X52" s="26">
        <f t="shared" si="7"/>
        <v>5.1351349499372895E-2</v>
      </c>
      <c r="Z52" s="711">
        <f>A!T1158</f>
        <v>19820.563697124348</v>
      </c>
      <c r="AA52" s="1065" t="str">
        <f>A!U1158</f>
        <v>20-Jul</v>
      </c>
      <c r="AB52" s="712">
        <f>A!V1158</f>
        <v>15</v>
      </c>
    </row>
    <row r="53" spans="2:28" ht="12" customHeight="1" thickBot="1">
      <c r="B53" s="157" t="s">
        <v>483</v>
      </c>
      <c r="C53" s="135">
        <f>A!B1159</f>
        <v>20075.2</v>
      </c>
      <c r="D53" s="28" t="str">
        <f>A!C1159</f>
        <v>17-Jun</v>
      </c>
      <c r="E53" s="28">
        <f>A!D1159</f>
        <v>16</v>
      </c>
      <c r="F53" s="135">
        <f>A!E1159</f>
        <v>19475</v>
      </c>
      <c r="G53" s="165">
        <f>A!F1159</f>
        <v>37370</v>
      </c>
      <c r="H53" s="28">
        <f>A!G1159</f>
        <v>16</v>
      </c>
      <c r="I53" s="135">
        <f>A!H1159</f>
        <v>19474</v>
      </c>
      <c r="J53" s="165">
        <f>A!I1159</f>
        <v>37370</v>
      </c>
      <c r="K53" s="28">
        <f>A!J1159</f>
        <v>16</v>
      </c>
      <c r="L53" s="135">
        <f>A!K1159</f>
        <v>19539.708108324583</v>
      </c>
      <c r="M53" s="165">
        <f>A!L1159</f>
        <v>40379</v>
      </c>
      <c r="N53" s="28">
        <f>A!M1159</f>
        <v>15</v>
      </c>
      <c r="O53" s="135">
        <f>A!N1159</f>
        <v>18764</v>
      </c>
      <c r="P53" s="165">
        <f>A!O1159</f>
        <v>202</v>
      </c>
      <c r="Q53" s="618">
        <f>A!P1159</f>
        <v>15</v>
      </c>
      <c r="R53" s="619">
        <f>A!Q1159</f>
        <v>19497</v>
      </c>
      <c r="S53" s="563">
        <f>A!R1159</f>
        <v>37776</v>
      </c>
      <c r="T53" s="620">
        <f>A!S1159</f>
        <v>15</v>
      </c>
      <c r="U53" s="135">
        <f t="shared" si="4"/>
        <v>18764</v>
      </c>
      <c r="V53" s="28">
        <f t="shared" si="5"/>
        <v>20075.2</v>
      </c>
      <c r="W53" s="620">
        <f t="shared" si="6"/>
        <v>19470.818018054099</v>
      </c>
      <c r="X53" s="29">
        <f t="shared" si="7"/>
        <v>6.7341803450897908E-2</v>
      </c>
      <c r="Z53" s="713">
        <f>A!T1159</f>
        <v>19570.147792494645</v>
      </c>
      <c r="AA53" s="1066" t="str">
        <f>A!U1159</f>
        <v>20-Jul</v>
      </c>
      <c r="AB53" s="714">
        <f>A!V1159</f>
        <v>15</v>
      </c>
    </row>
    <row r="54" spans="2:28" ht="12" customHeight="1" thickTop="1">
      <c r="B54" s="774" t="s">
        <v>807</v>
      </c>
      <c r="C54" s="643"/>
      <c r="D54" s="643"/>
      <c r="E54" s="643"/>
      <c r="F54" s="643"/>
      <c r="G54" s="644"/>
      <c r="H54" s="643"/>
      <c r="I54" s="643"/>
      <c r="J54" s="644"/>
      <c r="K54" s="643"/>
      <c r="L54" s="643"/>
      <c r="M54" s="644"/>
      <c r="N54" s="928"/>
      <c r="O54" s="643"/>
      <c r="P54" s="644"/>
      <c r="Q54" s="643"/>
      <c r="R54" s="643"/>
      <c r="S54" s="644"/>
      <c r="T54" s="643"/>
      <c r="U54" s="180"/>
      <c r="V54" s="180"/>
      <c r="W54" s="180"/>
      <c r="X54" s="622"/>
      <c r="Z54" s="690"/>
      <c r="AA54" s="1067"/>
      <c r="AB54" s="689"/>
    </row>
    <row r="55" spans="2:28" ht="15.75" customHeight="1" thickBot="1">
      <c r="B55" s="648" t="s">
        <v>2194</v>
      </c>
      <c r="C55" s="646"/>
      <c r="D55" s="646"/>
      <c r="E55" s="646"/>
      <c r="F55" s="646"/>
      <c r="G55" s="647"/>
      <c r="H55" s="646"/>
      <c r="I55" s="646"/>
      <c r="J55" s="647"/>
      <c r="K55" s="646"/>
      <c r="L55" s="646"/>
      <c r="M55" s="647"/>
      <c r="N55" s="929"/>
      <c r="O55" s="646"/>
      <c r="P55" s="647"/>
      <c r="Q55" s="646"/>
      <c r="R55" s="646"/>
      <c r="S55" s="647"/>
      <c r="T55" s="646"/>
      <c r="U55" s="28"/>
      <c r="V55" s="28"/>
      <c r="W55" s="28"/>
      <c r="X55" s="556"/>
      <c r="Z55" s="690"/>
      <c r="AA55" s="1067"/>
      <c r="AB55" s="689"/>
    </row>
    <row r="56" spans="2:28" ht="12" customHeight="1" thickTop="1">
      <c r="B56" s="575" t="s">
        <v>233</v>
      </c>
      <c r="C56" s="576"/>
      <c r="D56" s="576"/>
      <c r="E56" s="576"/>
      <c r="F56" s="576"/>
      <c r="G56" s="577"/>
      <c r="H56" s="576"/>
      <c r="I56" s="576"/>
      <c r="J56" s="577"/>
      <c r="K56" s="576"/>
      <c r="L56" s="576"/>
      <c r="M56" s="577"/>
      <c r="N56" s="930"/>
      <c r="O56" s="576"/>
      <c r="P56" s="577"/>
      <c r="Q56" s="576"/>
      <c r="R56" s="20"/>
      <c r="S56" s="20"/>
      <c r="T56" s="20"/>
      <c r="U56" s="1096" t="s">
        <v>23</v>
      </c>
      <c r="V56" s="1097"/>
      <c r="W56" s="1097"/>
      <c r="X56" s="1098"/>
      <c r="Z56" s="715"/>
      <c r="AA56" s="1068"/>
      <c r="AB56" s="716"/>
    </row>
    <row r="57" spans="2:28" ht="12" customHeight="1">
      <c r="B57" s="578"/>
      <c r="C57" s="381" t="s">
        <v>237</v>
      </c>
      <c r="D57" s="381"/>
      <c r="E57" s="381"/>
      <c r="F57" s="649" t="s">
        <v>426</v>
      </c>
      <c r="G57" s="381"/>
      <c r="H57" s="381"/>
      <c r="I57" s="938" t="s">
        <v>250</v>
      </c>
      <c r="J57" s="933"/>
      <c r="K57" s="933"/>
      <c r="L57" s="939" t="s">
        <v>357</v>
      </c>
      <c r="M57" s="933"/>
      <c r="N57" s="934"/>
      <c r="O57" s="935" t="s">
        <v>372</v>
      </c>
      <c r="P57" s="940"/>
      <c r="Q57" s="941"/>
      <c r="R57" s="937" t="s">
        <v>384</v>
      </c>
      <c r="S57" s="942"/>
      <c r="T57" s="942"/>
      <c r="U57" s="943"/>
      <c r="V57" s="944"/>
      <c r="W57" s="944"/>
      <c r="X57" s="945" t="s">
        <v>24</v>
      </c>
      <c r="Y57" s="942"/>
      <c r="Z57" s="936" t="str">
        <f>YourData!$J$4</f>
        <v>Tested Prg</v>
      </c>
      <c r="AA57" s="1063"/>
      <c r="AB57" s="709"/>
    </row>
    <row r="58" spans="2:28" ht="12" customHeight="1">
      <c r="B58" s="579" t="s">
        <v>803</v>
      </c>
      <c r="C58" s="580" t="s">
        <v>25</v>
      </c>
      <c r="D58" s="580" t="s">
        <v>75</v>
      </c>
      <c r="E58" s="580" t="s">
        <v>76</v>
      </c>
      <c r="F58" s="581" t="s">
        <v>13</v>
      </c>
      <c r="G58" s="582" t="s">
        <v>75</v>
      </c>
      <c r="H58" s="580" t="s">
        <v>76</v>
      </c>
      <c r="I58" s="581" t="s">
        <v>13</v>
      </c>
      <c r="J58" s="582" t="s">
        <v>75</v>
      </c>
      <c r="K58" s="583" t="s">
        <v>76</v>
      </c>
      <c r="L58" s="584" t="s">
        <v>355</v>
      </c>
      <c r="M58" s="582" t="s">
        <v>75</v>
      </c>
      <c r="N58" s="931" t="s">
        <v>76</v>
      </c>
      <c r="O58" s="584" t="s">
        <v>365</v>
      </c>
      <c r="P58" s="580" t="s">
        <v>75</v>
      </c>
      <c r="Q58" s="652" t="s">
        <v>76</v>
      </c>
      <c r="R58" s="322" t="s">
        <v>385</v>
      </c>
      <c r="S58" s="23" t="s">
        <v>75</v>
      </c>
      <c r="T58" s="160" t="s">
        <v>76</v>
      </c>
      <c r="U58" s="133" t="s">
        <v>26</v>
      </c>
      <c r="V58" s="23" t="s">
        <v>27</v>
      </c>
      <c r="W58" s="23" t="s">
        <v>603</v>
      </c>
      <c r="X58" s="24" t="s">
        <v>604</v>
      </c>
      <c r="Z58" s="710" t="str">
        <f>YourData!$J$8</f>
        <v>Org</v>
      </c>
      <c r="AA58" s="1064" t="s">
        <v>75</v>
      </c>
      <c r="AB58" s="706" t="s">
        <v>76</v>
      </c>
    </row>
    <row r="59" spans="2:28" ht="12" customHeight="1">
      <c r="B59" s="566" t="s">
        <v>445</v>
      </c>
      <c r="C59" s="567">
        <f>A!B1080</f>
        <v>23277.4</v>
      </c>
      <c r="D59" s="567" t="str">
        <f>A!C1080</f>
        <v>20-Jul</v>
      </c>
      <c r="E59" s="567">
        <f>A!D1080</f>
        <v>16</v>
      </c>
      <c r="F59" s="569">
        <f>A!E1080</f>
        <v>23203</v>
      </c>
      <c r="G59" s="570">
        <f>A!F1080</f>
        <v>37457</v>
      </c>
      <c r="H59" s="567">
        <f>A!G1080</f>
        <v>15</v>
      </c>
      <c r="I59" s="569">
        <f>A!H1080</f>
        <v>23205</v>
      </c>
      <c r="J59" s="570">
        <f>A!I1080</f>
        <v>37457</v>
      </c>
      <c r="K59" s="567">
        <f>A!J1080</f>
        <v>15</v>
      </c>
      <c r="L59" s="569">
        <f>A!K1080</f>
        <v>23530.807464313915</v>
      </c>
      <c r="M59" s="570">
        <f>A!L1080</f>
        <v>40379</v>
      </c>
      <c r="N59" s="25">
        <f>A!M1080</f>
        <v>15</v>
      </c>
      <c r="O59" s="569">
        <f>A!N1080</f>
        <v>23457</v>
      </c>
      <c r="P59" s="570">
        <f>A!O1080</f>
        <v>202</v>
      </c>
      <c r="Q59" s="567">
        <f>A!P1080</f>
        <v>15</v>
      </c>
      <c r="R59" s="569">
        <f>A!Q1080</f>
        <v>22908</v>
      </c>
      <c r="S59" s="570">
        <f>A!R1080</f>
        <v>37776</v>
      </c>
      <c r="T59" s="567">
        <f>A!S1080</f>
        <v>15</v>
      </c>
      <c r="U59" s="134">
        <f t="shared" ref="U59:U78" si="8">MINA(C59,F59,I59,L59,O59,R59)</f>
        <v>22908</v>
      </c>
      <c r="V59" s="25">
        <f t="shared" ref="V59:V78" si="9">MAXA(C59,F59,I59,L59,O59,R59)</f>
        <v>23530.807464313915</v>
      </c>
      <c r="W59" s="25">
        <f>AVERAGE(C59,F59,I59,L59,O59,R59)</f>
        <v>23263.53457738565</v>
      </c>
      <c r="X59" s="26">
        <f>ABS((V59-U59)/W59)</f>
        <v>2.6771833069569009E-2</v>
      </c>
      <c r="Z59" s="711">
        <f>A!T1080</f>
        <v>23463.694086696138</v>
      </c>
      <c r="AA59" s="1065" t="str">
        <f>A!U1080</f>
        <v>20-Jul</v>
      </c>
      <c r="AB59" s="712">
        <f>A!V1080</f>
        <v>15</v>
      </c>
    </row>
    <row r="60" spans="2:28" ht="12" customHeight="1">
      <c r="B60" s="571" t="s">
        <v>446</v>
      </c>
      <c r="C60" s="567">
        <f>A!B1081</f>
        <v>23094.3</v>
      </c>
      <c r="D60" s="567" t="str">
        <f>A!C1081</f>
        <v>10-Sep</v>
      </c>
      <c r="E60" s="567">
        <f>A!D1081</f>
        <v>15</v>
      </c>
      <c r="F60" s="569">
        <f>A!E1081</f>
        <v>23080</v>
      </c>
      <c r="G60" s="570">
        <f>A!F1081</f>
        <v>38240</v>
      </c>
      <c r="H60" s="567">
        <f>A!G1081</f>
        <v>16</v>
      </c>
      <c r="I60" s="569">
        <f>A!H1081</f>
        <v>23119</v>
      </c>
      <c r="J60" s="570">
        <f>A!I1081</f>
        <v>38142</v>
      </c>
      <c r="K60" s="567">
        <f>A!J1081</f>
        <v>16</v>
      </c>
      <c r="L60" s="569">
        <f>A!K1081</f>
        <v>23276.459069933499</v>
      </c>
      <c r="M60" s="570">
        <f>A!L1081</f>
        <v>40370</v>
      </c>
      <c r="N60" s="25">
        <f>A!M1081</f>
        <v>16</v>
      </c>
      <c r="O60" s="569">
        <f>A!N1081</f>
        <v>23078</v>
      </c>
      <c r="P60" s="570">
        <f>A!O1081</f>
        <v>254</v>
      </c>
      <c r="Q60" s="567">
        <f>A!P1081</f>
        <v>15</v>
      </c>
      <c r="R60" s="569">
        <f>A!Q1081</f>
        <v>22649</v>
      </c>
      <c r="S60" s="570">
        <f>A!R1081</f>
        <v>37785</v>
      </c>
      <c r="T60" s="567">
        <f>A!S1081</f>
        <v>16</v>
      </c>
      <c r="U60" s="134">
        <f t="shared" si="8"/>
        <v>22649</v>
      </c>
      <c r="V60" s="25">
        <f t="shared" si="9"/>
        <v>23276.459069933499</v>
      </c>
      <c r="W60" s="25">
        <f t="shared" ref="W60:W78" si="10">AVERAGE(C60,F60,I60,L60,O60,R60)</f>
        <v>23049.459844988916</v>
      </c>
      <c r="X60" s="26">
        <f t="shared" ref="X60:X78" si="11">ABS((V60-U60)/W60)</f>
        <v>2.7222289552694734E-2</v>
      </c>
      <c r="Z60" s="711">
        <f>A!T1081</f>
        <v>23145.345087517955</v>
      </c>
      <c r="AA60" s="1065" t="str">
        <f>A!U1081</f>
        <v>11-Jul</v>
      </c>
      <c r="AB60" s="712">
        <f>A!V1081</f>
        <v>16</v>
      </c>
    </row>
    <row r="61" spans="2:28" ht="12" customHeight="1">
      <c r="B61" s="571" t="s">
        <v>447</v>
      </c>
      <c r="C61" s="567">
        <f>A!B1082</f>
        <v>31315.599999999999</v>
      </c>
      <c r="D61" s="567" t="str">
        <f>A!C1082</f>
        <v>24-Apr</v>
      </c>
      <c r="E61" s="567">
        <f>A!D1082</f>
        <v>16</v>
      </c>
      <c r="F61" s="569">
        <f>A!E1082</f>
        <v>31119</v>
      </c>
      <c r="G61" s="570">
        <f>A!F1082</f>
        <v>38101</v>
      </c>
      <c r="H61" s="567">
        <f>A!G1082</f>
        <v>16</v>
      </c>
      <c r="I61" s="569">
        <f>A!H1082</f>
        <v>31072</v>
      </c>
      <c r="J61" s="570">
        <f>A!I1082</f>
        <v>37370</v>
      </c>
      <c r="K61" s="567">
        <f>A!J1082</f>
        <v>16</v>
      </c>
      <c r="L61" s="569">
        <f>A!K1082</f>
        <v>31972.084926899999</v>
      </c>
      <c r="M61" s="570">
        <f>A!L1082</f>
        <v>40292</v>
      </c>
      <c r="N61" s="25">
        <f>A!M1082</f>
        <v>15</v>
      </c>
      <c r="O61" s="569">
        <f>A!N1082</f>
        <v>31134</v>
      </c>
      <c r="P61" s="570">
        <f>A!O1082</f>
        <v>155</v>
      </c>
      <c r="Q61" s="567">
        <f>A!P1082</f>
        <v>16</v>
      </c>
      <c r="R61" s="569">
        <f>A!Q1082</f>
        <v>30967</v>
      </c>
      <c r="S61" s="570">
        <f>A!R1082</f>
        <v>37735</v>
      </c>
      <c r="T61" s="567">
        <f>A!S1082</f>
        <v>15</v>
      </c>
      <c r="U61" s="134">
        <f t="shared" si="8"/>
        <v>30967</v>
      </c>
      <c r="V61" s="25">
        <f t="shared" si="9"/>
        <v>31972.084926899999</v>
      </c>
      <c r="W61" s="25">
        <f t="shared" si="10"/>
        <v>31263.280821150005</v>
      </c>
      <c r="X61" s="26">
        <f t="shared" si="11"/>
        <v>3.2149054753717543E-2</v>
      </c>
      <c r="Z61" s="711">
        <f>A!T1082</f>
        <v>31528.634540023773</v>
      </c>
      <c r="AA61" s="1065" t="str">
        <f>A!U1082</f>
        <v>24-Apr</v>
      </c>
      <c r="AB61" s="712">
        <f>A!V1082</f>
        <v>15</v>
      </c>
    </row>
    <row r="62" spans="2:28" ht="12" customHeight="1">
      <c r="B62" s="571" t="s">
        <v>448</v>
      </c>
      <c r="C62" s="567">
        <f>A!B1083</f>
        <v>33226.1</v>
      </c>
      <c r="D62" s="567" t="str">
        <f>A!C1083</f>
        <v>14-Jun</v>
      </c>
      <c r="E62" s="567">
        <f>A!D1083</f>
        <v>14</v>
      </c>
      <c r="F62" s="569">
        <f>A!E1083</f>
        <v>33410</v>
      </c>
      <c r="G62" s="570">
        <f>A!F1083</f>
        <v>37421</v>
      </c>
      <c r="H62" s="567">
        <f>A!G1083</f>
        <v>14</v>
      </c>
      <c r="I62" s="569">
        <f>A!H1083</f>
        <v>34490</v>
      </c>
      <c r="J62" s="570">
        <f>A!I1083</f>
        <v>37421</v>
      </c>
      <c r="K62" s="567">
        <f>A!J1083</f>
        <v>15</v>
      </c>
      <c r="L62" s="569">
        <f>A!K1083</f>
        <v>34764.779406125555</v>
      </c>
      <c r="M62" s="570">
        <f>A!L1083</f>
        <v>40343</v>
      </c>
      <c r="N62" s="25">
        <f>A!M1083</f>
        <v>15</v>
      </c>
      <c r="O62" s="569">
        <f>A!N1083</f>
        <v>33997</v>
      </c>
      <c r="P62" s="570">
        <f>A!O1083</f>
        <v>115</v>
      </c>
      <c r="Q62" s="567">
        <f>A!P1083</f>
        <v>16</v>
      </c>
      <c r="R62" s="569">
        <f>A!Q1083</f>
        <v>33421</v>
      </c>
      <c r="S62" s="570">
        <f>A!R1083</f>
        <v>37873</v>
      </c>
      <c r="T62" s="567">
        <f>A!S1083</f>
        <v>14</v>
      </c>
      <c r="U62" s="134">
        <f t="shared" si="8"/>
        <v>33226.1</v>
      </c>
      <c r="V62" s="25">
        <f t="shared" si="9"/>
        <v>34764.779406125555</v>
      </c>
      <c r="W62" s="25">
        <f t="shared" si="10"/>
        <v>33884.81323435426</v>
      </c>
      <c r="X62" s="26">
        <f t="shared" si="11"/>
        <v>4.5409115744086799E-2</v>
      </c>
      <c r="Z62" s="711">
        <f>A!T1083</f>
        <v>34692.601542825563</v>
      </c>
      <c r="AA62" s="1065" t="str">
        <f>A!U1083</f>
        <v>14-Jun</v>
      </c>
      <c r="AB62" s="712">
        <f>A!V1083</f>
        <v>14</v>
      </c>
    </row>
    <row r="63" spans="2:28" ht="12" customHeight="1">
      <c r="B63" s="572" t="s">
        <v>449</v>
      </c>
      <c r="C63" s="567">
        <f>A!B1084</f>
        <v>32828.9</v>
      </c>
      <c r="D63" s="567" t="str">
        <f>A!C1084</f>
        <v>24-Apr</v>
      </c>
      <c r="E63" s="567">
        <f>A!D1084</f>
        <v>15</v>
      </c>
      <c r="F63" s="569">
        <f>A!E1084</f>
        <v>32086</v>
      </c>
      <c r="G63" s="570">
        <f>A!F1084</f>
        <v>37392</v>
      </c>
      <c r="H63" s="567">
        <f>A!G1084</f>
        <v>16</v>
      </c>
      <c r="I63" s="569">
        <f>A!H1084</f>
        <v>32086</v>
      </c>
      <c r="J63" s="570">
        <f>A!I1084</f>
        <v>37392</v>
      </c>
      <c r="K63" s="567">
        <f>A!J1084</f>
        <v>16</v>
      </c>
      <c r="L63" s="569">
        <f>A!K1084</f>
        <v>32887.784255231389</v>
      </c>
      <c r="M63" s="570">
        <f>A!L1084</f>
        <v>40292</v>
      </c>
      <c r="N63" s="25">
        <f>A!M1084</f>
        <v>15</v>
      </c>
      <c r="O63" s="569">
        <f>A!N1084</f>
        <v>32940</v>
      </c>
      <c r="P63" s="570">
        <f>A!O1084</f>
        <v>115</v>
      </c>
      <c r="Q63" s="567">
        <f>A!P1084</f>
        <v>16</v>
      </c>
      <c r="R63" s="569">
        <f>A!Q1084</f>
        <v>32180</v>
      </c>
      <c r="S63" s="570">
        <f>A!R1084</f>
        <v>37735</v>
      </c>
      <c r="T63" s="567">
        <f>A!S1084</f>
        <v>15</v>
      </c>
      <c r="U63" s="134">
        <f t="shared" si="8"/>
        <v>32086</v>
      </c>
      <c r="V63" s="25">
        <f t="shared" si="9"/>
        <v>32940</v>
      </c>
      <c r="W63" s="25">
        <f t="shared" si="10"/>
        <v>32501.447375871896</v>
      </c>
      <c r="X63" s="26">
        <f t="shared" si="11"/>
        <v>2.6275752895669014E-2</v>
      </c>
      <c r="Z63" s="711">
        <f>A!T1084</f>
        <v>34808.528343332022</v>
      </c>
      <c r="AA63" s="1065" t="str">
        <f>A!U1084</f>
        <v>14-Jun</v>
      </c>
      <c r="AB63" s="712">
        <f>A!V1084</f>
        <v>14</v>
      </c>
    </row>
    <row r="64" spans="2:28" ht="12" customHeight="1">
      <c r="B64" s="571" t="s">
        <v>450</v>
      </c>
      <c r="C64" s="567">
        <f>A!B1085</f>
        <v>23277.5</v>
      </c>
      <c r="D64" s="567" t="str">
        <f>A!C1085</f>
        <v>29-Jul</v>
      </c>
      <c r="E64" s="567">
        <f>A!D1085</f>
        <v>15</v>
      </c>
      <c r="F64" s="569">
        <f>A!E1085</f>
        <v>23203</v>
      </c>
      <c r="G64" s="570">
        <f>A!F1085</f>
        <v>37457</v>
      </c>
      <c r="H64" s="567">
        <f>A!G1085</f>
        <v>15</v>
      </c>
      <c r="I64" s="569">
        <f>A!H1085</f>
        <v>23205</v>
      </c>
      <c r="J64" s="570">
        <f>A!I1085</f>
        <v>37457</v>
      </c>
      <c r="K64" s="567">
        <f>A!J1085</f>
        <v>15</v>
      </c>
      <c r="L64" s="569">
        <f>A!K1085</f>
        <v>23530.80708457439</v>
      </c>
      <c r="M64" s="570">
        <f>A!L1085</f>
        <v>40379</v>
      </c>
      <c r="N64" s="25">
        <f>A!M1085</f>
        <v>15</v>
      </c>
      <c r="O64" s="569">
        <f>A!N1085</f>
        <v>23457</v>
      </c>
      <c r="P64" s="570">
        <f>A!O1085</f>
        <v>202</v>
      </c>
      <c r="Q64" s="567">
        <f>A!P1085</f>
        <v>15</v>
      </c>
      <c r="R64" s="569">
        <f>A!Q1085</f>
        <v>22876</v>
      </c>
      <c r="S64" s="570">
        <f>A!R1085</f>
        <v>37812</v>
      </c>
      <c r="T64" s="567">
        <f>A!S1085</f>
        <v>15</v>
      </c>
      <c r="U64" s="134">
        <f t="shared" si="8"/>
        <v>22876</v>
      </c>
      <c r="V64" s="25">
        <f t="shared" si="9"/>
        <v>23530.80708457439</v>
      </c>
      <c r="W64" s="25">
        <f t="shared" si="10"/>
        <v>23258.217847429067</v>
      </c>
      <c r="X64" s="26">
        <f t="shared" si="11"/>
        <v>2.815379445105555E-2</v>
      </c>
      <c r="Z64" s="711">
        <f>A!T1085</f>
        <v>23463.645735348247</v>
      </c>
      <c r="AA64" s="1065" t="str">
        <f>A!U1085</f>
        <v>20-Jul</v>
      </c>
      <c r="AB64" s="712">
        <f>A!V1085</f>
        <v>15</v>
      </c>
    </row>
    <row r="65" spans="2:28" ht="12" customHeight="1">
      <c r="B65" s="571" t="s">
        <v>451</v>
      </c>
      <c r="C65" s="567">
        <f>A!B1086</f>
        <v>32060.7</v>
      </c>
      <c r="D65" s="567" t="str">
        <f>A!C1086</f>
        <v>24-Apr</v>
      </c>
      <c r="E65" s="567">
        <f>A!D1086</f>
        <v>16</v>
      </c>
      <c r="F65" s="569">
        <f>A!E1086</f>
        <v>32111</v>
      </c>
      <c r="G65" s="570">
        <f>A!F1086</f>
        <v>37735</v>
      </c>
      <c r="H65" s="567">
        <f>A!G1086</f>
        <v>16</v>
      </c>
      <c r="I65" s="569">
        <f>A!H1086</f>
        <v>32065</v>
      </c>
      <c r="J65" s="570">
        <f>A!I1086</f>
        <v>38101</v>
      </c>
      <c r="K65" s="567">
        <f>A!J1086</f>
        <v>16</v>
      </c>
      <c r="L65" s="569">
        <f>A!K1086</f>
        <v>32620.913103262777</v>
      </c>
      <c r="M65" s="570">
        <f>A!L1086</f>
        <v>40292</v>
      </c>
      <c r="N65" s="25">
        <f>A!M1086</f>
        <v>16</v>
      </c>
      <c r="O65" s="569">
        <f>A!N1086</f>
        <v>31981</v>
      </c>
      <c r="P65" s="570">
        <f>A!O1086</f>
        <v>115</v>
      </c>
      <c r="Q65" s="567">
        <f>A!P1086</f>
        <v>16</v>
      </c>
      <c r="R65" s="569">
        <f>A!Q1086</f>
        <v>32179</v>
      </c>
      <c r="S65" s="570">
        <f>A!R1086</f>
        <v>37735</v>
      </c>
      <c r="T65" s="567">
        <f>A!S1086</f>
        <v>15</v>
      </c>
      <c r="U65" s="134">
        <f t="shared" si="8"/>
        <v>31981</v>
      </c>
      <c r="V65" s="25">
        <f t="shared" si="9"/>
        <v>32620.913103262777</v>
      </c>
      <c r="W65" s="25">
        <f t="shared" si="10"/>
        <v>32169.60218387713</v>
      </c>
      <c r="X65" s="26">
        <f t="shared" si="11"/>
        <v>1.9891856281128998E-2</v>
      </c>
      <c r="Z65" s="711">
        <f>A!T1086</f>
        <v>32409.637699776766</v>
      </c>
      <c r="AA65" s="1065" t="str">
        <f>A!U1086</f>
        <v>24-Apr</v>
      </c>
      <c r="AB65" s="712">
        <f>A!V1086</f>
        <v>16</v>
      </c>
    </row>
    <row r="66" spans="2:28" ht="12" customHeight="1">
      <c r="B66" s="571" t="s">
        <v>462</v>
      </c>
      <c r="C66" s="567">
        <f>A!B1087</f>
        <v>23277.5</v>
      </c>
      <c r="D66" s="567" t="str">
        <f>A!C1087</f>
        <v>29-Jul</v>
      </c>
      <c r="E66" s="567">
        <f>A!D1087</f>
        <v>15</v>
      </c>
      <c r="F66" s="569">
        <f>A!E1087</f>
        <v>23203</v>
      </c>
      <c r="G66" s="570">
        <f>A!F1087</f>
        <v>37457</v>
      </c>
      <c r="H66" s="567">
        <f>A!G1087</f>
        <v>15</v>
      </c>
      <c r="I66" s="569">
        <f>A!H1087</f>
        <v>23205</v>
      </c>
      <c r="J66" s="570">
        <f>A!I1087</f>
        <v>37457</v>
      </c>
      <c r="K66" s="567">
        <f>A!J1087</f>
        <v>15</v>
      </c>
      <c r="L66" s="569">
        <f>A!K1087</f>
        <v>23530.807456945582</v>
      </c>
      <c r="M66" s="570">
        <f>A!L1087</f>
        <v>40379</v>
      </c>
      <c r="N66" s="25">
        <f>A!M1087</f>
        <v>15</v>
      </c>
      <c r="O66" s="569"/>
      <c r="P66" s="570"/>
      <c r="Q66" s="567"/>
      <c r="R66" s="569">
        <f>A!Q1087</f>
        <v>22877</v>
      </c>
      <c r="S66" s="570">
        <f>A!R1087</f>
        <v>37810</v>
      </c>
      <c r="T66" s="567">
        <f>A!S1087</f>
        <v>16</v>
      </c>
      <c r="U66" s="134">
        <f t="shared" si="8"/>
        <v>22877</v>
      </c>
      <c r="V66" s="25">
        <f t="shared" si="9"/>
        <v>23530.807456945582</v>
      </c>
      <c r="W66" s="25">
        <f t="shared" si="10"/>
        <v>23218.661491389117</v>
      </c>
      <c r="X66" s="26">
        <f t="shared" si="11"/>
        <v>2.8158705754337019E-2</v>
      </c>
      <c r="Z66" s="711">
        <f>A!T1087</f>
        <v>23463.694086185722</v>
      </c>
      <c r="AA66" s="1065" t="str">
        <f>A!U1087</f>
        <v>20-Jul</v>
      </c>
      <c r="AB66" s="712">
        <f>A!V1087</f>
        <v>15</v>
      </c>
    </row>
    <row r="67" spans="2:28" ht="12" customHeight="1">
      <c r="B67" s="571" t="s">
        <v>463</v>
      </c>
      <c r="C67" s="567">
        <f>A!B1088</f>
        <v>23265.7</v>
      </c>
      <c r="D67" s="567" t="str">
        <f>A!C1088</f>
        <v>10-Sep</v>
      </c>
      <c r="E67" s="567">
        <f>A!D1088</f>
        <v>16</v>
      </c>
      <c r="F67" s="569">
        <f>A!E1088</f>
        <v>23203</v>
      </c>
      <c r="G67" s="570">
        <f>A!F1088</f>
        <v>37457</v>
      </c>
      <c r="H67" s="567">
        <f>A!G1088</f>
        <v>15</v>
      </c>
      <c r="I67" s="569">
        <f>A!H1088</f>
        <v>23205</v>
      </c>
      <c r="J67" s="570">
        <f>A!I1088</f>
        <v>37457</v>
      </c>
      <c r="K67" s="567">
        <f>A!J1088</f>
        <v>15</v>
      </c>
      <c r="L67" s="569"/>
      <c r="M67" s="570"/>
      <c r="N67" s="25"/>
      <c r="O67" s="569"/>
      <c r="P67" s="570"/>
      <c r="Q67" s="567"/>
      <c r="R67" s="569">
        <f>A!Q1088</f>
        <v>22893</v>
      </c>
      <c r="S67" s="570">
        <f>A!R1088</f>
        <v>37831</v>
      </c>
      <c r="T67" s="567">
        <f>A!S1088</f>
        <v>15</v>
      </c>
      <c r="U67" s="134">
        <f t="shared" si="8"/>
        <v>22893</v>
      </c>
      <c r="V67" s="25">
        <f t="shared" si="9"/>
        <v>23265.7</v>
      </c>
      <c r="W67" s="25">
        <f t="shared" si="10"/>
        <v>23141.674999999999</v>
      </c>
      <c r="X67" s="26">
        <f t="shared" si="11"/>
        <v>1.6105143642368185E-2</v>
      </c>
      <c r="Z67" s="711">
        <f>A!T1088</f>
        <v>23463.694086696138</v>
      </c>
      <c r="AA67" s="1065" t="str">
        <f>A!U1088</f>
        <v>20-Jul</v>
      </c>
      <c r="AB67" s="712">
        <f>A!V1088</f>
        <v>15</v>
      </c>
    </row>
    <row r="68" spans="2:28" ht="12" customHeight="1">
      <c r="B68" s="571" t="s">
        <v>464</v>
      </c>
      <c r="C68" s="567">
        <f>A!B1089</f>
        <v>23277.4</v>
      </c>
      <c r="D68" s="567" t="str">
        <f>A!C1089</f>
        <v>20-Jul</v>
      </c>
      <c r="E68" s="567">
        <f>A!D1089</f>
        <v>16</v>
      </c>
      <c r="F68" s="569">
        <f>A!E1089</f>
        <v>23203</v>
      </c>
      <c r="G68" s="570">
        <f>A!F1089</f>
        <v>37457</v>
      </c>
      <c r="H68" s="567">
        <f>A!G1089</f>
        <v>15</v>
      </c>
      <c r="I68" s="569">
        <f>A!H1089</f>
        <v>23205</v>
      </c>
      <c r="J68" s="570">
        <f>A!I1089</f>
        <v>37457</v>
      </c>
      <c r="K68" s="567">
        <f>A!J1089</f>
        <v>15</v>
      </c>
      <c r="L68" s="569">
        <f>A!K1089</f>
        <v>23530.807464313886</v>
      </c>
      <c r="M68" s="570">
        <f>A!L1089</f>
        <v>40379</v>
      </c>
      <c r="N68" s="25">
        <f>A!M1089</f>
        <v>15</v>
      </c>
      <c r="O68" s="569"/>
      <c r="P68" s="570"/>
      <c r="Q68" s="567"/>
      <c r="R68" s="569">
        <f>A!Q1089</f>
        <v>22893</v>
      </c>
      <c r="S68" s="570">
        <f>A!R1089</f>
        <v>37831</v>
      </c>
      <c r="T68" s="567">
        <f>A!S1089</f>
        <v>15</v>
      </c>
      <c r="U68" s="134">
        <f t="shared" si="8"/>
        <v>22893</v>
      </c>
      <c r="V68" s="25">
        <f t="shared" si="9"/>
        <v>23530.807464313886</v>
      </c>
      <c r="W68" s="25">
        <f t="shared" si="10"/>
        <v>23221.841492862775</v>
      </c>
      <c r="X68" s="26">
        <f t="shared" si="11"/>
        <v>2.7465843503837371E-2</v>
      </c>
      <c r="Z68" s="711">
        <f>A!T1089</f>
        <v>23463.694086696138</v>
      </c>
      <c r="AA68" s="1065" t="str">
        <f>A!U1089</f>
        <v>20-Jul</v>
      </c>
      <c r="AB68" s="712">
        <f>A!V1089</f>
        <v>15</v>
      </c>
    </row>
    <row r="69" spans="2:28" ht="12" customHeight="1">
      <c r="B69" s="571" t="s">
        <v>465</v>
      </c>
      <c r="C69" s="567">
        <f>A!B1090</f>
        <v>23277.4</v>
      </c>
      <c r="D69" s="567" t="str">
        <f>A!C1090</f>
        <v>20-Jul</v>
      </c>
      <c r="E69" s="567">
        <f>A!D1090</f>
        <v>16</v>
      </c>
      <c r="F69" s="569">
        <f>A!E1090</f>
        <v>23203</v>
      </c>
      <c r="G69" s="570">
        <f>A!F1090</f>
        <v>37457</v>
      </c>
      <c r="H69" s="567">
        <f>A!G1090</f>
        <v>15</v>
      </c>
      <c r="I69" s="569">
        <f>A!H1090</f>
        <v>23205</v>
      </c>
      <c r="J69" s="570">
        <f>A!I1090</f>
        <v>37457</v>
      </c>
      <c r="K69" s="567">
        <f>A!J1090</f>
        <v>15</v>
      </c>
      <c r="L69" s="569">
        <f>A!K1090</f>
        <v>23530.807464313501</v>
      </c>
      <c r="M69" s="570">
        <f>A!L1090</f>
        <v>40379</v>
      </c>
      <c r="N69" s="25">
        <f>A!M1090</f>
        <v>15</v>
      </c>
      <c r="O69" s="569"/>
      <c r="P69" s="570"/>
      <c r="Q69" s="567"/>
      <c r="R69" s="569">
        <f>A!Q1090</f>
        <v>22893</v>
      </c>
      <c r="S69" s="570">
        <f>A!R1090</f>
        <v>37831</v>
      </c>
      <c r="T69" s="567">
        <f>A!S1090</f>
        <v>15</v>
      </c>
      <c r="U69" s="134">
        <f t="shared" si="8"/>
        <v>22893</v>
      </c>
      <c r="V69" s="25">
        <f t="shared" si="9"/>
        <v>23530.807464313501</v>
      </c>
      <c r="W69" s="25">
        <f t="shared" si="10"/>
        <v>23221.841492862699</v>
      </c>
      <c r="X69" s="26">
        <f t="shared" si="11"/>
        <v>2.7465843503820853E-2</v>
      </c>
      <c r="Z69" s="711">
        <f>A!T1090</f>
        <v>23463.694086696014</v>
      </c>
      <c r="AA69" s="1065" t="str">
        <f>A!U1090</f>
        <v>20-Jul</v>
      </c>
      <c r="AB69" s="712">
        <f>A!V1090</f>
        <v>15</v>
      </c>
    </row>
    <row r="70" spans="2:28" ht="12" customHeight="1">
      <c r="B70" s="571" t="s">
        <v>466</v>
      </c>
      <c r="C70" s="567">
        <f>A!B1091</f>
        <v>23277.4</v>
      </c>
      <c r="D70" s="567" t="str">
        <f>A!C1091</f>
        <v>20-Jul</v>
      </c>
      <c r="E70" s="567">
        <f>A!D1091</f>
        <v>16</v>
      </c>
      <c r="F70" s="569">
        <f>A!E1091</f>
        <v>23203</v>
      </c>
      <c r="G70" s="570">
        <f>A!F1091</f>
        <v>37457</v>
      </c>
      <c r="H70" s="567">
        <f>A!G1091</f>
        <v>15</v>
      </c>
      <c r="I70" s="569">
        <f>A!H1091</f>
        <v>23205</v>
      </c>
      <c r="J70" s="570">
        <f>A!I1091</f>
        <v>37457</v>
      </c>
      <c r="K70" s="567">
        <f>A!J1091</f>
        <v>15</v>
      </c>
      <c r="L70" s="569">
        <f>A!K1091</f>
        <v>23530.807464313752</v>
      </c>
      <c r="M70" s="570">
        <f>A!L1091</f>
        <v>40379</v>
      </c>
      <c r="N70" s="25">
        <f>A!M1091</f>
        <v>15</v>
      </c>
      <c r="O70" s="569"/>
      <c r="P70" s="570"/>
      <c r="Q70" s="567"/>
      <c r="R70" s="569">
        <f>A!Q1091</f>
        <v>22875</v>
      </c>
      <c r="S70" s="570">
        <f>A!R1091</f>
        <v>37849</v>
      </c>
      <c r="T70" s="567">
        <f>A!S1091</f>
        <v>16</v>
      </c>
      <c r="U70" s="134">
        <f t="shared" si="8"/>
        <v>22875</v>
      </c>
      <c r="V70" s="25">
        <f t="shared" si="9"/>
        <v>23530.807464313752</v>
      </c>
      <c r="W70" s="25">
        <f t="shared" si="10"/>
        <v>23218.241492862748</v>
      </c>
      <c r="X70" s="26">
        <f t="shared" si="11"/>
        <v>2.8245354606865718E-2</v>
      </c>
      <c r="Z70" s="711">
        <f>A!T1091</f>
        <v>23463.694086696527</v>
      </c>
      <c r="AA70" s="1065" t="str">
        <f>A!U1091</f>
        <v>20-Jul</v>
      </c>
      <c r="AB70" s="712">
        <f>A!V1091</f>
        <v>15</v>
      </c>
    </row>
    <row r="71" spans="2:28" ht="12" customHeight="1">
      <c r="B71" s="571" t="s">
        <v>473</v>
      </c>
      <c r="C71" s="567">
        <f>A!B1092</f>
        <v>19549.2</v>
      </c>
      <c r="D71" s="567" t="str">
        <f>A!C1092</f>
        <v>28-Oct</v>
      </c>
      <c r="E71" s="567">
        <f>A!D1092</f>
        <v>15</v>
      </c>
      <c r="F71" s="569">
        <f>A!E1092</f>
        <v>20009</v>
      </c>
      <c r="G71" s="570">
        <f>A!F1092</f>
        <v>37776</v>
      </c>
      <c r="H71" s="567">
        <f>A!G1092</f>
        <v>16</v>
      </c>
      <c r="I71" s="569">
        <f>A!H1092</f>
        <v>20008</v>
      </c>
      <c r="J71" s="570">
        <f>A!I1092</f>
        <v>37509</v>
      </c>
      <c r="K71" s="567">
        <f>A!J1092</f>
        <v>16</v>
      </c>
      <c r="L71" s="569">
        <f>A!K1092</f>
        <v>19849.290091316332</v>
      </c>
      <c r="M71" s="570">
        <f>A!L1092</f>
        <v>40379</v>
      </c>
      <c r="N71" s="25">
        <f>A!M1092</f>
        <v>15</v>
      </c>
      <c r="O71" s="569">
        <f>A!N1092</f>
        <v>18776</v>
      </c>
      <c r="P71" s="570">
        <f>A!O1092</f>
        <v>156</v>
      </c>
      <c r="Q71" s="567">
        <f>A!P1092</f>
        <v>15</v>
      </c>
      <c r="R71" s="569">
        <f>A!Q1092</f>
        <v>19818</v>
      </c>
      <c r="S71" s="570">
        <f>A!R1092</f>
        <v>37831</v>
      </c>
      <c r="T71" s="567">
        <f>A!S1092</f>
        <v>15</v>
      </c>
      <c r="U71" s="134">
        <f t="shared" si="8"/>
        <v>18776</v>
      </c>
      <c r="V71" s="25">
        <f t="shared" si="9"/>
        <v>20009</v>
      </c>
      <c r="W71" s="25">
        <f t="shared" si="10"/>
        <v>19668.248348552723</v>
      </c>
      <c r="X71" s="26">
        <f t="shared" si="11"/>
        <v>6.2689873452341754E-2</v>
      </c>
      <c r="Z71" s="711">
        <f>A!T1092</f>
        <v>19795.778871156166</v>
      </c>
      <c r="AA71" s="1065" t="str">
        <f>A!U1092</f>
        <v>20-Jul</v>
      </c>
      <c r="AB71" s="712">
        <f>A!V1092</f>
        <v>15</v>
      </c>
    </row>
    <row r="72" spans="2:28" ht="12" customHeight="1">
      <c r="B72" s="571" t="s">
        <v>476</v>
      </c>
      <c r="C72" s="567">
        <f>A!B1093</f>
        <v>21729.200000000001</v>
      </c>
      <c r="D72" s="567" t="str">
        <f>A!C1093</f>
        <v>29-Apr</v>
      </c>
      <c r="E72" s="567">
        <f>A!D1093</f>
        <v>19</v>
      </c>
      <c r="F72" s="569">
        <f>A!E1093</f>
        <v>22513</v>
      </c>
      <c r="G72" s="570">
        <f>A!F1093</f>
        <v>37448</v>
      </c>
      <c r="H72" s="567">
        <f>A!G1093</f>
        <v>15</v>
      </c>
      <c r="I72" s="569">
        <f>A!H1093</f>
        <v>22513</v>
      </c>
      <c r="J72" s="570">
        <f>A!I1093</f>
        <v>37813</v>
      </c>
      <c r="K72" s="567">
        <f>A!J1093</f>
        <v>15</v>
      </c>
      <c r="L72" s="569">
        <f>A!K1093</f>
        <v>22290.311677514888</v>
      </c>
      <c r="M72" s="570">
        <f>A!L1093</f>
        <v>40379</v>
      </c>
      <c r="N72" s="25">
        <f>A!M1093</f>
        <v>15</v>
      </c>
      <c r="O72" s="569">
        <f>A!N1093</f>
        <v>21121</v>
      </c>
      <c r="P72" s="570">
        <f>A!O1093</f>
        <v>156</v>
      </c>
      <c r="Q72" s="567">
        <f>A!P1093</f>
        <v>13</v>
      </c>
      <c r="R72" s="569">
        <f>A!Q1093</f>
        <v>22269</v>
      </c>
      <c r="S72" s="570">
        <f>A!R1093</f>
        <v>37822</v>
      </c>
      <c r="T72" s="567">
        <f>A!S1093</f>
        <v>14</v>
      </c>
      <c r="U72" s="134">
        <f t="shared" si="8"/>
        <v>21121</v>
      </c>
      <c r="V72" s="25">
        <f t="shared" si="9"/>
        <v>22513</v>
      </c>
      <c r="W72" s="25">
        <f t="shared" si="10"/>
        <v>22072.585279585812</v>
      </c>
      <c r="X72" s="26">
        <f t="shared" si="11"/>
        <v>6.3064656104756964E-2</v>
      </c>
      <c r="Z72" s="711">
        <f>A!T1093</f>
        <v>22227.948962597715</v>
      </c>
      <c r="AA72" s="1065" t="str">
        <f>A!U1093</f>
        <v>20-Jul</v>
      </c>
      <c r="AB72" s="712">
        <f>A!V1093</f>
        <v>16</v>
      </c>
    </row>
    <row r="73" spans="2:28" ht="12" customHeight="1">
      <c r="B73" s="571" t="s">
        <v>478</v>
      </c>
      <c r="C73" s="567">
        <f>A!B1094</f>
        <v>19415.900000000001</v>
      </c>
      <c r="D73" s="567" t="str">
        <f>A!C1094</f>
        <v>28-Sep</v>
      </c>
      <c r="E73" s="567">
        <f>A!D1094</f>
        <v>15</v>
      </c>
      <c r="F73" s="569">
        <f>A!E1094</f>
        <v>20159</v>
      </c>
      <c r="G73" s="570">
        <f>A!F1094</f>
        <v>38133</v>
      </c>
      <c r="H73" s="567">
        <f>A!G1094</f>
        <v>16</v>
      </c>
      <c r="I73" s="569">
        <f>A!H1094</f>
        <v>20154</v>
      </c>
      <c r="J73" s="570">
        <f>A!I1094</f>
        <v>38133</v>
      </c>
      <c r="K73" s="567">
        <f>A!J1094</f>
        <v>16</v>
      </c>
      <c r="L73" s="569">
        <f>A!K1094</f>
        <v>19999.293649496391</v>
      </c>
      <c r="M73" s="570">
        <f>A!L1094</f>
        <v>40379</v>
      </c>
      <c r="N73" s="25">
        <f>A!M1094</f>
        <v>15</v>
      </c>
      <c r="O73" s="569">
        <f>A!N1094</f>
        <v>18969</v>
      </c>
      <c r="P73" s="570">
        <f>A!O1094</f>
        <v>202</v>
      </c>
      <c r="Q73" s="567">
        <f>A!P1094</f>
        <v>16</v>
      </c>
      <c r="R73" s="569">
        <f>A!Q1094</f>
        <v>20378</v>
      </c>
      <c r="S73" s="570">
        <f>A!R1094</f>
        <v>37764</v>
      </c>
      <c r="T73" s="567">
        <f>A!S1094</f>
        <v>15</v>
      </c>
      <c r="U73" s="134">
        <f t="shared" si="8"/>
        <v>18969</v>
      </c>
      <c r="V73" s="25">
        <f t="shared" si="9"/>
        <v>20378</v>
      </c>
      <c r="W73" s="25">
        <f t="shared" si="10"/>
        <v>19845.865608249398</v>
      </c>
      <c r="X73" s="26">
        <f t="shared" si="11"/>
        <v>7.0997155166379652E-2</v>
      </c>
      <c r="Z73" s="711">
        <f>A!T1094</f>
        <v>20012.46101380371</v>
      </c>
      <c r="AA73" s="1065" t="str">
        <f>A!U1094</f>
        <v>30-Jul</v>
      </c>
      <c r="AB73" s="712">
        <f>A!V1094</f>
        <v>16</v>
      </c>
    </row>
    <row r="74" spans="2:28" ht="12" customHeight="1">
      <c r="B74" s="571" t="s">
        <v>479</v>
      </c>
      <c r="C74" s="567">
        <f>A!B1095</f>
        <v>19488.8</v>
      </c>
      <c r="D74" s="567" t="str">
        <f>A!C1095</f>
        <v>12-Mai</v>
      </c>
      <c r="E74" s="567">
        <f>A!D1095</f>
        <v>15</v>
      </c>
      <c r="F74" s="569">
        <f>A!E1095</f>
        <v>20137</v>
      </c>
      <c r="G74" s="570">
        <f>A!F1095</f>
        <v>37448</v>
      </c>
      <c r="H74" s="567">
        <f>A!G1095</f>
        <v>16</v>
      </c>
      <c r="I74" s="569">
        <f>A!H1095</f>
        <v>20135</v>
      </c>
      <c r="J74" s="570">
        <f>A!I1095</f>
        <v>37448</v>
      </c>
      <c r="K74" s="567">
        <f>A!J1095</f>
        <v>16</v>
      </c>
      <c r="L74" s="569">
        <f>A!K1095</f>
        <v>19933.506201421638</v>
      </c>
      <c r="M74" s="570">
        <f>A!L1095</f>
        <v>40379</v>
      </c>
      <c r="N74" s="25">
        <f>A!M1095</f>
        <v>15</v>
      </c>
      <c r="O74" s="569">
        <f>A!N1095</f>
        <v>18785</v>
      </c>
      <c r="P74" s="570">
        <f>A!O1095</f>
        <v>156</v>
      </c>
      <c r="Q74" s="567">
        <f>A!P1095</f>
        <v>15</v>
      </c>
      <c r="R74" s="569">
        <f>A!Q1095</f>
        <v>19920</v>
      </c>
      <c r="S74" s="570">
        <f>A!R1095</f>
        <v>37849</v>
      </c>
      <c r="T74" s="567">
        <f>A!S1095</f>
        <v>15</v>
      </c>
      <c r="U74" s="134">
        <f t="shared" si="8"/>
        <v>18785</v>
      </c>
      <c r="V74" s="25">
        <f t="shared" si="9"/>
        <v>20137</v>
      </c>
      <c r="W74" s="25">
        <f t="shared" si="10"/>
        <v>19733.217700236939</v>
      </c>
      <c r="X74" s="26">
        <f t="shared" si="11"/>
        <v>6.8513914990344746E-2</v>
      </c>
      <c r="Z74" s="711">
        <f>A!T1095</f>
        <v>19901.788214683849</v>
      </c>
      <c r="AA74" s="1065" t="str">
        <f>A!U1095</f>
        <v>20-Jul</v>
      </c>
      <c r="AB74" s="712">
        <f>A!V1095</f>
        <v>15</v>
      </c>
    </row>
    <row r="75" spans="2:28" ht="12" customHeight="1">
      <c r="B75" s="571" t="s">
        <v>480</v>
      </c>
      <c r="C75" s="567">
        <f>A!B1096</f>
        <v>19702.7</v>
      </c>
      <c r="D75" s="567" t="str">
        <f>A!C1096</f>
        <v>26-Jul</v>
      </c>
      <c r="E75" s="567">
        <f>A!D1096</f>
        <v>16</v>
      </c>
      <c r="F75" s="569">
        <f>A!E1096</f>
        <v>19850</v>
      </c>
      <c r="G75" s="570">
        <f>A!F1096</f>
        <v>37370</v>
      </c>
      <c r="H75" s="567">
        <f>A!G1096</f>
        <v>16</v>
      </c>
      <c r="I75" s="569">
        <f>A!H1096</f>
        <v>19850</v>
      </c>
      <c r="J75" s="570">
        <f>A!I1096</f>
        <v>37370</v>
      </c>
      <c r="K75" s="567">
        <f>A!J1096</f>
        <v>16</v>
      </c>
      <c r="L75" s="569">
        <f>A!K1096</f>
        <v>19663.672191737052</v>
      </c>
      <c r="M75" s="570">
        <f>A!L1096</f>
        <v>40379</v>
      </c>
      <c r="N75" s="25">
        <f>A!M1096</f>
        <v>15</v>
      </c>
      <c r="O75" s="569">
        <f>A!N1096</f>
        <v>18759</v>
      </c>
      <c r="P75" s="570">
        <f>A!O1096</f>
        <v>156</v>
      </c>
      <c r="Q75" s="567">
        <f>A!P1096</f>
        <v>15</v>
      </c>
      <c r="R75" s="569">
        <f>A!Q1096</f>
        <v>19661</v>
      </c>
      <c r="S75" s="570">
        <f>A!R1096</f>
        <v>37776</v>
      </c>
      <c r="T75" s="567">
        <f>A!S1096</f>
        <v>15</v>
      </c>
      <c r="U75" s="134">
        <f t="shared" si="8"/>
        <v>18759</v>
      </c>
      <c r="V75" s="25">
        <f t="shared" si="9"/>
        <v>19850</v>
      </c>
      <c r="W75" s="25">
        <f t="shared" si="10"/>
        <v>19581.062031956175</v>
      </c>
      <c r="X75" s="26">
        <f t="shared" si="11"/>
        <v>5.5717100442228037E-2</v>
      </c>
      <c r="Z75" s="711">
        <f>A!T1096</f>
        <v>19599.061322804799</v>
      </c>
      <c r="AA75" s="1065" t="str">
        <f>A!U1096</f>
        <v>20-Jul</v>
      </c>
      <c r="AB75" s="712">
        <f>A!V1096</f>
        <v>15</v>
      </c>
    </row>
    <row r="76" spans="2:28" ht="12" customHeight="1">
      <c r="B76" s="571" t="s">
        <v>481</v>
      </c>
      <c r="C76" s="567">
        <f>A!B1097</f>
        <v>19834.099999999999</v>
      </c>
      <c r="D76" s="567" t="str">
        <f>A!C1097</f>
        <v>29-Mai</v>
      </c>
      <c r="E76" s="567">
        <f>A!D1097</f>
        <v>15</v>
      </c>
      <c r="F76" s="569">
        <f>A!E1097</f>
        <v>19576</v>
      </c>
      <c r="G76" s="570">
        <f>A!F1097</f>
        <v>37370</v>
      </c>
      <c r="H76" s="567">
        <f>A!G1097</f>
        <v>16</v>
      </c>
      <c r="I76" s="569">
        <f>A!H1097</f>
        <v>19575</v>
      </c>
      <c r="J76" s="570">
        <f>A!I1097</f>
        <v>37370</v>
      </c>
      <c r="K76" s="567">
        <f>A!J1097</f>
        <v>16</v>
      </c>
      <c r="L76" s="569">
        <f>A!K1097</f>
        <v>19638.765670699806</v>
      </c>
      <c r="M76" s="570">
        <f>A!L1097</f>
        <v>40379</v>
      </c>
      <c r="N76" s="25">
        <f>A!M1097</f>
        <v>15</v>
      </c>
      <c r="O76" s="569">
        <f>A!N1097</f>
        <v>18776</v>
      </c>
      <c r="P76" s="570">
        <f>A!O1097</f>
        <v>156</v>
      </c>
      <c r="Q76" s="567">
        <f>A!P1097</f>
        <v>15</v>
      </c>
      <c r="R76" s="569">
        <f>A!Q1097</f>
        <v>19626</v>
      </c>
      <c r="S76" s="570">
        <f>A!R1097</f>
        <v>37810</v>
      </c>
      <c r="T76" s="567">
        <f>A!S1097</f>
        <v>15</v>
      </c>
      <c r="U76" s="134">
        <f t="shared" si="8"/>
        <v>18776</v>
      </c>
      <c r="V76" s="25">
        <f t="shared" si="9"/>
        <v>19834.099999999999</v>
      </c>
      <c r="W76" s="25">
        <f t="shared" si="10"/>
        <v>19504.310945116635</v>
      </c>
      <c r="X76" s="26">
        <f t="shared" si="11"/>
        <v>5.4249545291674035E-2</v>
      </c>
      <c r="Z76" s="711">
        <f>A!T1097</f>
        <v>19688.516857994</v>
      </c>
      <c r="AA76" s="1065" t="str">
        <f>A!U1097</f>
        <v>20-Jul</v>
      </c>
      <c r="AB76" s="712">
        <f>A!V1097</f>
        <v>15</v>
      </c>
    </row>
    <row r="77" spans="2:28" ht="12" customHeight="1">
      <c r="B77" s="571" t="s">
        <v>482</v>
      </c>
      <c r="C77" s="567">
        <f>A!B1098</f>
        <v>19575</v>
      </c>
      <c r="D77" s="567" t="str">
        <f>A!C1098</f>
        <v>30-Aug</v>
      </c>
      <c r="E77" s="567">
        <f>A!D1098</f>
        <v>16</v>
      </c>
      <c r="F77" s="569">
        <f>A!E1098</f>
        <v>19766</v>
      </c>
      <c r="G77" s="570">
        <f>A!F1098</f>
        <v>37370</v>
      </c>
      <c r="H77" s="567">
        <f>A!G1098</f>
        <v>16</v>
      </c>
      <c r="I77" s="569">
        <f>A!H1098</f>
        <v>19766</v>
      </c>
      <c r="J77" s="570">
        <f>A!I1098</f>
        <v>37370</v>
      </c>
      <c r="K77" s="567">
        <f>A!J1098</f>
        <v>16</v>
      </c>
      <c r="L77" s="569">
        <f>A!K1098</f>
        <v>19726.320024435558</v>
      </c>
      <c r="M77" s="570">
        <f>A!L1098</f>
        <v>40379</v>
      </c>
      <c r="N77" s="25">
        <f>A!M1098</f>
        <v>15</v>
      </c>
      <c r="O77" s="569">
        <f>A!N1098</f>
        <v>18794</v>
      </c>
      <c r="P77" s="570">
        <f>A!O1098</f>
        <v>156</v>
      </c>
      <c r="Q77" s="567">
        <f>A!P1098</f>
        <v>15</v>
      </c>
      <c r="R77" s="569">
        <f>A!Q1098</f>
        <v>19799</v>
      </c>
      <c r="S77" s="570">
        <f>A!R1098</f>
        <v>37849</v>
      </c>
      <c r="T77" s="567">
        <f>A!S1098</f>
        <v>15</v>
      </c>
      <c r="U77" s="134">
        <f t="shared" si="8"/>
        <v>18794</v>
      </c>
      <c r="V77" s="25">
        <f t="shared" si="9"/>
        <v>19799</v>
      </c>
      <c r="W77" s="25">
        <f t="shared" si="10"/>
        <v>19571.053337405927</v>
      </c>
      <c r="X77" s="26">
        <f t="shared" si="11"/>
        <v>5.1351349499372895E-2</v>
      </c>
      <c r="Z77" s="711">
        <f>A!T1098</f>
        <v>19820.563697124348</v>
      </c>
      <c r="AA77" s="1065" t="str">
        <f>A!U1098</f>
        <v>20-Jul</v>
      </c>
      <c r="AB77" s="712">
        <f>A!V1098</f>
        <v>15</v>
      </c>
    </row>
    <row r="78" spans="2:28" ht="12" customHeight="1" thickBot="1">
      <c r="B78" s="573" t="s">
        <v>483</v>
      </c>
      <c r="C78" s="646">
        <f>A!B1099</f>
        <v>20075.2</v>
      </c>
      <c r="D78" s="646" t="str">
        <f>A!C1099</f>
        <v>17-Jun</v>
      </c>
      <c r="E78" s="646">
        <f>A!D1099</f>
        <v>16</v>
      </c>
      <c r="F78" s="574">
        <f>A!E1099</f>
        <v>19475</v>
      </c>
      <c r="G78" s="647">
        <f>A!F1099</f>
        <v>37370</v>
      </c>
      <c r="H78" s="646">
        <f>A!G1099</f>
        <v>16</v>
      </c>
      <c r="I78" s="574">
        <f>A!H1099</f>
        <v>19474</v>
      </c>
      <c r="J78" s="647">
        <f>A!I1099</f>
        <v>37370</v>
      </c>
      <c r="K78" s="646">
        <f>A!J1099</f>
        <v>16</v>
      </c>
      <c r="L78" s="574">
        <f>A!K1099</f>
        <v>19539.708108324583</v>
      </c>
      <c r="M78" s="647">
        <f>A!L1099</f>
        <v>40379</v>
      </c>
      <c r="N78" s="28">
        <f>A!M1099</f>
        <v>15</v>
      </c>
      <c r="O78" s="574">
        <f>A!N1099</f>
        <v>18759</v>
      </c>
      <c r="P78" s="647">
        <f>A!O1099</f>
        <v>156</v>
      </c>
      <c r="Q78" s="646">
        <f>A!P1099</f>
        <v>15</v>
      </c>
      <c r="R78" s="574">
        <f>A!Q1099</f>
        <v>19497</v>
      </c>
      <c r="S78" s="647">
        <f>A!R1099</f>
        <v>37776</v>
      </c>
      <c r="T78" s="646">
        <f>A!S1099</f>
        <v>15</v>
      </c>
      <c r="U78" s="134">
        <f t="shared" si="8"/>
        <v>18759</v>
      </c>
      <c r="V78" s="25">
        <f t="shared" si="9"/>
        <v>20075.2</v>
      </c>
      <c r="W78" s="25">
        <f t="shared" si="10"/>
        <v>19469.984684720763</v>
      </c>
      <c r="X78" s="26">
        <f t="shared" si="11"/>
        <v>6.7601491285861154E-2</v>
      </c>
      <c r="Z78" s="713">
        <f>A!T1099</f>
        <v>19570.147792494641</v>
      </c>
      <c r="AA78" s="1066" t="str">
        <f>A!U1099</f>
        <v>20-Jul</v>
      </c>
      <c r="AB78" s="714">
        <f>A!V1099</f>
        <v>15</v>
      </c>
    </row>
    <row r="79" spans="2:28" ht="12" customHeight="1" thickTop="1">
      <c r="B79" s="575" t="s">
        <v>234</v>
      </c>
      <c r="C79" s="576"/>
      <c r="D79" s="585"/>
      <c r="E79" s="576"/>
      <c r="F79" s="576"/>
      <c r="G79" s="577"/>
      <c r="H79" s="576"/>
      <c r="I79" s="576"/>
      <c r="J79" s="577"/>
      <c r="K79" s="576"/>
      <c r="L79" s="576"/>
      <c r="M79" s="577"/>
      <c r="N79" s="930"/>
      <c r="O79" s="576"/>
      <c r="P79" s="577"/>
      <c r="Q79" s="576"/>
      <c r="R79" s="20"/>
      <c r="S79" s="20"/>
      <c r="T79" s="20"/>
      <c r="U79" s="1096" t="s">
        <v>23</v>
      </c>
      <c r="V79" s="1097"/>
      <c r="W79" s="1097"/>
      <c r="X79" s="1098"/>
      <c r="Z79" s="711"/>
      <c r="AA79" s="1065"/>
      <c r="AB79" s="712"/>
    </row>
    <row r="80" spans="2:28" ht="12" customHeight="1">
      <c r="B80" s="578"/>
      <c r="C80" s="381" t="s">
        <v>237</v>
      </c>
      <c r="D80" s="381"/>
      <c r="E80" s="381"/>
      <c r="F80" s="649" t="s">
        <v>426</v>
      </c>
      <c r="G80" s="381"/>
      <c r="H80" s="381"/>
      <c r="I80" s="938" t="s">
        <v>250</v>
      </c>
      <c r="J80" s="933"/>
      <c r="K80" s="933"/>
      <c r="L80" s="939" t="s">
        <v>357</v>
      </c>
      <c r="M80" s="933"/>
      <c r="N80" s="934"/>
      <c r="O80" s="935" t="s">
        <v>372</v>
      </c>
      <c r="P80" s="940"/>
      <c r="Q80" s="941"/>
      <c r="R80" s="937" t="s">
        <v>384</v>
      </c>
      <c r="S80" s="942"/>
      <c r="T80" s="942"/>
      <c r="U80" s="943"/>
      <c r="V80" s="944"/>
      <c r="W80" s="944"/>
      <c r="X80" s="945" t="s">
        <v>24</v>
      </c>
      <c r="Y80" s="942"/>
      <c r="Z80" s="936" t="str">
        <f>YourData!$J$4</f>
        <v>Tested Prg</v>
      </c>
      <c r="AA80" s="1063"/>
      <c r="AB80" s="709"/>
    </row>
    <row r="81" spans="2:28" ht="12" customHeight="1">
      <c r="B81" s="579" t="s">
        <v>803</v>
      </c>
      <c r="C81" s="580" t="s">
        <v>25</v>
      </c>
      <c r="D81" s="580" t="s">
        <v>75</v>
      </c>
      <c r="E81" s="580" t="s">
        <v>76</v>
      </c>
      <c r="F81" s="581" t="s">
        <v>13</v>
      </c>
      <c r="G81" s="582" t="s">
        <v>75</v>
      </c>
      <c r="H81" s="580" t="s">
        <v>76</v>
      </c>
      <c r="I81" s="581" t="s">
        <v>13</v>
      </c>
      <c r="J81" s="582" t="s">
        <v>75</v>
      </c>
      <c r="K81" s="583" t="s">
        <v>76</v>
      </c>
      <c r="L81" s="584" t="s">
        <v>355</v>
      </c>
      <c r="M81" s="582" t="s">
        <v>75</v>
      </c>
      <c r="N81" s="931" t="s">
        <v>76</v>
      </c>
      <c r="O81" s="653" t="s">
        <v>365</v>
      </c>
      <c r="P81" s="580" t="s">
        <v>75</v>
      </c>
      <c r="Q81" s="654" t="s">
        <v>76</v>
      </c>
      <c r="R81" s="322" t="s">
        <v>385</v>
      </c>
      <c r="S81" s="23" t="s">
        <v>75</v>
      </c>
      <c r="T81" s="160" t="s">
        <v>76</v>
      </c>
      <c r="U81" s="133" t="s">
        <v>26</v>
      </c>
      <c r="V81" s="23" t="s">
        <v>27</v>
      </c>
      <c r="W81" s="23" t="s">
        <v>603</v>
      </c>
      <c r="X81" s="24" t="s">
        <v>604</v>
      </c>
      <c r="Z81" s="710" t="str">
        <f>YourData!$J$8</f>
        <v>Org</v>
      </c>
      <c r="AA81" s="1064" t="s">
        <v>75</v>
      </c>
      <c r="AB81" s="706" t="s">
        <v>76</v>
      </c>
    </row>
    <row r="82" spans="2:28" ht="12" customHeight="1">
      <c r="B82" s="566" t="s">
        <v>445</v>
      </c>
      <c r="C82" s="567">
        <f>A!B1110</f>
        <v>9635.7000000000007</v>
      </c>
      <c r="D82" s="567" t="str">
        <f>A!C1110</f>
        <v>03-Sep</v>
      </c>
      <c r="E82" s="567">
        <f>A!D1110</f>
        <v>16</v>
      </c>
      <c r="F82" s="569">
        <f>A!E1110</f>
        <v>9304</v>
      </c>
      <c r="G82" s="570">
        <f>A!F1110</f>
        <v>37137</v>
      </c>
      <c r="H82" s="567">
        <f>A!G1110</f>
        <v>15</v>
      </c>
      <c r="I82" s="569">
        <f>A!H1110</f>
        <v>9394</v>
      </c>
      <c r="J82" s="570">
        <f>A!I1110</f>
        <v>37137</v>
      </c>
      <c r="K82" s="567">
        <f>A!J1110</f>
        <v>15</v>
      </c>
      <c r="L82" s="569">
        <f>A!K1110</f>
        <v>10234.821717834529</v>
      </c>
      <c r="M82" s="570">
        <f>A!L1110</f>
        <v>40369</v>
      </c>
      <c r="N82" s="25">
        <f>A!M1110</f>
        <v>13</v>
      </c>
      <c r="O82" s="569">
        <f>A!N1110</f>
        <v>10375</v>
      </c>
      <c r="P82" s="570">
        <f>A!O1110</f>
        <v>247</v>
      </c>
      <c r="Q82" s="567">
        <f>A!P1110</f>
        <v>15</v>
      </c>
      <c r="R82" s="569">
        <f>A!Q1110</f>
        <v>10392</v>
      </c>
      <c r="S82" s="570">
        <f>A!R1110</f>
        <v>37867</v>
      </c>
      <c r="T82" s="567">
        <f>A!S1110</f>
        <v>15</v>
      </c>
      <c r="U82" s="134">
        <f t="shared" ref="U82:U101" si="12">MINA(C82,F82,I82,L82,O82,R82)</f>
        <v>9304</v>
      </c>
      <c r="V82" s="25">
        <f t="shared" ref="V82:V101" si="13">MAXA(C82,F82,I82,L82,O82,R82)</f>
        <v>10392</v>
      </c>
      <c r="W82" s="25">
        <f>AVERAGE(C82,F82,I82,L82,O82,R82)</f>
        <v>9889.2536196390884</v>
      </c>
      <c r="X82" s="26">
        <f>ABS((V82-U82)/W82)</f>
        <v>0.11001841411361304</v>
      </c>
      <c r="Z82" s="711">
        <f>A!T1110</f>
        <v>10596.29529817346</v>
      </c>
      <c r="AA82" s="1065" t="str">
        <f>A!U1110</f>
        <v>10-Jul</v>
      </c>
      <c r="AB82" s="712">
        <f>A!V1110</f>
        <v>13</v>
      </c>
    </row>
    <row r="83" spans="2:28" ht="12" customHeight="1">
      <c r="B83" s="571" t="s">
        <v>446</v>
      </c>
      <c r="C83" s="567">
        <f>A!B1111</f>
        <v>15907</v>
      </c>
      <c r="D83" s="567" t="str">
        <f>A!C1111</f>
        <v>03-Sep</v>
      </c>
      <c r="E83" s="567">
        <f>A!D1111</f>
        <v>15</v>
      </c>
      <c r="F83" s="569">
        <f>A!E1111</f>
        <v>15139</v>
      </c>
      <c r="G83" s="570">
        <f>A!F1111</f>
        <v>37137</v>
      </c>
      <c r="H83" s="567">
        <f>A!G1111</f>
        <v>15</v>
      </c>
      <c r="I83" s="569">
        <f>A!H1111</f>
        <v>15270</v>
      </c>
      <c r="J83" s="570">
        <f>A!I1111</f>
        <v>37137</v>
      </c>
      <c r="K83" s="567">
        <f>A!J1111</f>
        <v>15</v>
      </c>
      <c r="L83" s="569">
        <f>A!K1111</f>
        <v>16274.837923311194</v>
      </c>
      <c r="M83" s="570">
        <f>A!L1111</f>
        <v>40394</v>
      </c>
      <c r="N83" s="25">
        <f>A!M1111</f>
        <v>15</v>
      </c>
      <c r="O83" s="569">
        <f>A!N1111</f>
        <v>16112</v>
      </c>
      <c r="P83" s="570">
        <f>A!O1111</f>
        <v>217</v>
      </c>
      <c r="Q83" s="567">
        <f>A!P1111</f>
        <v>15</v>
      </c>
      <c r="R83" s="569">
        <f>A!Q1111</f>
        <v>16077</v>
      </c>
      <c r="S83" s="570">
        <f>A!R1111</f>
        <v>37867</v>
      </c>
      <c r="T83" s="567">
        <f>A!S1111</f>
        <v>16</v>
      </c>
      <c r="U83" s="134">
        <f t="shared" si="12"/>
        <v>15139</v>
      </c>
      <c r="V83" s="25">
        <f t="shared" si="13"/>
        <v>16274.837923311194</v>
      </c>
      <c r="W83" s="25">
        <f t="shared" ref="W83:W101" si="14">AVERAGE(C83,F83,I83,L83,O83,R83)</f>
        <v>15796.639653885199</v>
      </c>
      <c r="X83" s="26">
        <f t="shared" ref="X83:X101" si="15">ABS((V83-U83)/W83)</f>
        <v>7.1903768662079551E-2</v>
      </c>
      <c r="Z83" s="711">
        <f>A!T1111</f>
        <v>16645.113848390782</v>
      </c>
      <c r="AA83" s="1065" t="str">
        <f>A!U1111</f>
        <v>04-Aug</v>
      </c>
      <c r="AB83" s="712">
        <f>A!V1111</f>
        <v>15</v>
      </c>
    </row>
    <row r="84" spans="2:28" ht="12" customHeight="1">
      <c r="B84" s="571" t="s">
        <v>447</v>
      </c>
      <c r="C84" s="567">
        <f>A!B1112</f>
        <v>23147.3</v>
      </c>
      <c r="D84" s="567" t="str">
        <f>A!C1112</f>
        <v>02-Oct</v>
      </c>
      <c r="E84" s="567">
        <f>A!D1112</f>
        <v>10</v>
      </c>
      <c r="F84" s="569">
        <f>A!E1112</f>
        <v>31497</v>
      </c>
      <c r="G84" s="570">
        <f>A!F1112</f>
        <v>37531</v>
      </c>
      <c r="H84" s="567">
        <f>A!G1112</f>
        <v>9</v>
      </c>
      <c r="I84" s="569">
        <f>A!H1112</f>
        <v>31503</v>
      </c>
      <c r="J84" s="570">
        <f>A!I1112</f>
        <v>37531</v>
      </c>
      <c r="K84" s="567">
        <f>A!J1112</f>
        <v>9</v>
      </c>
      <c r="L84" s="569">
        <f>A!K1112</f>
        <v>22195.471166755364</v>
      </c>
      <c r="M84" s="570">
        <f>A!L1112</f>
        <v>40453</v>
      </c>
      <c r="N84" s="25">
        <f>A!M1112</f>
        <v>10</v>
      </c>
      <c r="O84" s="569">
        <f>A!N1112</f>
        <v>21697</v>
      </c>
      <c r="P84" s="570">
        <f>A!O1112</f>
        <v>261</v>
      </c>
      <c r="Q84" s="567">
        <f>A!P1112</f>
        <v>12</v>
      </c>
      <c r="R84" s="569">
        <f>A!Q1112</f>
        <v>21929</v>
      </c>
      <c r="S84" s="570">
        <f>A!R1112</f>
        <v>37895</v>
      </c>
      <c r="T84" s="567">
        <f>A!S1112</f>
        <v>20</v>
      </c>
      <c r="U84" s="134">
        <f t="shared" si="12"/>
        <v>21697</v>
      </c>
      <c r="V84" s="25">
        <f t="shared" si="13"/>
        <v>31503</v>
      </c>
      <c r="W84" s="25">
        <f t="shared" si="14"/>
        <v>25328.12852779256</v>
      </c>
      <c r="X84" s="26">
        <f t="shared" si="15"/>
        <v>0.38715849018374471</v>
      </c>
      <c r="Z84" s="711">
        <f>A!T1112</f>
        <v>22755.867250174771</v>
      </c>
      <c r="AA84" s="1065" t="str">
        <f>A!U1112</f>
        <v>02-Oct</v>
      </c>
      <c r="AB84" s="712">
        <f>A!V1112</f>
        <v>10</v>
      </c>
    </row>
    <row r="85" spans="2:28" ht="12" customHeight="1">
      <c r="B85" s="571" t="s">
        <v>448</v>
      </c>
      <c r="C85" s="567">
        <f>A!B1113</f>
        <v>27825.200000000001</v>
      </c>
      <c r="D85" s="567" t="str">
        <f>A!C1113</f>
        <v>18-Sep</v>
      </c>
      <c r="E85" s="567">
        <f>A!D1113</f>
        <v>16</v>
      </c>
      <c r="F85" s="569">
        <f>A!E1113</f>
        <v>26941</v>
      </c>
      <c r="G85" s="570">
        <f>A!F1113</f>
        <v>37882</v>
      </c>
      <c r="H85" s="567">
        <f>A!G1113</f>
        <v>15</v>
      </c>
      <c r="I85" s="569">
        <f>A!H1113</f>
        <v>40809</v>
      </c>
      <c r="J85" s="570">
        <f>A!I1113</f>
        <v>37531</v>
      </c>
      <c r="K85" s="567">
        <f>A!J1113</f>
        <v>9</v>
      </c>
      <c r="L85" s="569">
        <f>A!K1113</f>
        <v>27134.314868476751</v>
      </c>
      <c r="M85" s="570">
        <f>A!L1113</f>
        <v>40439</v>
      </c>
      <c r="N85" s="25">
        <f>A!M1113</f>
        <v>16</v>
      </c>
      <c r="O85" s="569">
        <f>A!N1113</f>
        <v>28184</v>
      </c>
      <c r="P85" s="570">
        <f>A!O1113</f>
        <v>262</v>
      </c>
      <c r="Q85" s="567">
        <f>A!P1113</f>
        <v>15</v>
      </c>
      <c r="R85" s="569">
        <f>A!Q1113</f>
        <v>27488</v>
      </c>
      <c r="S85" s="570">
        <f>A!R1113</f>
        <v>37882</v>
      </c>
      <c r="T85" s="567">
        <f>A!S1113</f>
        <v>15</v>
      </c>
      <c r="U85" s="134">
        <f t="shared" si="12"/>
        <v>26941</v>
      </c>
      <c r="V85" s="25">
        <f t="shared" si="13"/>
        <v>40809</v>
      </c>
      <c r="W85" s="25">
        <f t="shared" si="14"/>
        <v>29730.252478079459</v>
      </c>
      <c r="X85" s="26">
        <f t="shared" si="15"/>
        <v>0.46646088896234822</v>
      </c>
      <c r="Z85" s="711">
        <f>A!T1113</f>
        <v>27596.700484402732</v>
      </c>
      <c r="AA85" s="1065" t="str">
        <f>A!U1113</f>
        <v>18-Sep</v>
      </c>
      <c r="AB85" s="712">
        <f>A!V1113</f>
        <v>16</v>
      </c>
    </row>
    <row r="86" spans="2:28" ht="12" customHeight="1">
      <c r="B86" s="572" t="s">
        <v>449</v>
      </c>
      <c r="C86" s="567">
        <f>A!B1114</f>
        <v>24848.3</v>
      </c>
      <c r="D86" s="567" t="str">
        <f>A!C1114</f>
        <v>02-Oct</v>
      </c>
      <c r="E86" s="567">
        <f>A!D1114</f>
        <v>9</v>
      </c>
      <c r="F86" s="569">
        <f>A!E1114</f>
        <v>30451</v>
      </c>
      <c r="G86" s="570">
        <f>A!F1114</f>
        <v>37531</v>
      </c>
      <c r="H86" s="567">
        <f>A!G1114</f>
        <v>9</v>
      </c>
      <c r="I86" s="569">
        <f>A!H1114</f>
        <v>36011</v>
      </c>
      <c r="J86" s="570">
        <f>A!I1114</f>
        <v>37531</v>
      </c>
      <c r="K86" s="567">
        <f>A!J1114</f>
        <v>9</v>
      </c>
      <c r="L86" s="569">
        <f>A!K1114</f>
        <v>23911.241495511138</v>
      </c>
      <c r="M86" s="570">
        <f>A!L1114</f>
        <v>40453</v>
      </c>
      <c r="N86" s="25">
        <f>A!M1114</f>
        <v>10</v>
      </c>
      <c r="O86" s="569">
        <f>A!N1114</f>
        <v>24225</v>
      </c>
      <c r="P86" s="570">
        <f>A!O1114</f>
        <v>247</v>
      </c>
      <c r="Q86" s="567">
        <f>A!P1114</f>
        <v>17</v>
      </c>
      <c r="R86" s="569">
        <f>A!Q1114</f>
        <v>23794</v>
      </c>
      <c r="S86" s="570">
        <f>A!R1114</f>
        <v>37895</v>
      </c>
      <c r="T86" s="567">
        <f>A!S1114</f>
        <v>20</v>
      </c>
      <c r="U86" s="134">
        <f t="shared" si="12"/>
        <v>23794</v>
      </c>
      <c r="V86" s="25">
        <f t="shared" si="13"/>
        <v>36011</v>
      </c>
      <c r="W86" s="25">
        <f t="shared" si="14"/>
        <v>27206.756915918522</v>
      </c>
      <c r="X86" s="26">
        <f t="shared" si="15"/>
        <v>0.44904286232115748</v>
      </c>
      <c r="Z86" s="711">
        <f>A!T1114</f>
        <v>27596.700484402732</v>
      </c>
      <c r="AA86" s="1065" t="str">
        <f>A!U1114</f>
        <v>18-Sep</v>
      </c>
      <c r="AB86" s="712">
        <f>A!V1114</f>
        <v>16</v>
      </c>
    </row>
    <row r="87" spans="2:28" ht="12" customHeight="1">
      <c r="B87" s="571" t="s">
        <v>450</v>
      </c>
      <c r="C87" s="567">
        <f>A!B1115</f>
        <v>9751.26</v>
      </c>
      <c r="D87" s="567" t="str">
        <f>A!C1115</f>
        <v>01-Oct</v>
      </c>
      <c r="E87" s="567">
        <f>A!D1115</f>
        <v>13</v>
      </c>
      <c r="F87" s="569">
        <f>A!E1115</f>
        <v>9303</v>
      </c>
      <c r="G87" s="570">
        <f>A!F1115</f>
        <v>37137</v>
      </c>
      <c r="H87" s="567">
        <f>A!G1115</f>
        <v>15</v>
      </c>
      <c r="I87" s="569">
        <f>A!H1115</f>
        <v>9393</v>
      </c>
      <c r="J87" s="570">
        <f>A!I1115</f>
        <v>37137</v>
      </c>
      <c r="K87" s="567">
        <f>A!J1115</f>
        <v>15</v>
      </c>
      <c r="L87" s="569">
        <f>A!K1115</f>
        <v>10235.353160549585</v>
      </c>
      <c r="M87" s="570">
        <f>A!L1115</f>
        <v>40369</v>
      </c>
      <c r="N87" s="25">
        <f>A!M1115</f>
        <v>13</v>
      </c>
      <c r="O87" s="569">
        <f>A!N1115</f>
        <v>10755</v>
      </c>
      <c r="P87" s="570">
        <f>A!O1115</f>
        <v>276</v>
      </c>
      <c r="Q87" s="567">
        <f>A!P1115</f>
        <v>8</v>
      </c>
      <c r="R87" s="569">
        <f>A!Q1115</f>
        <v>11603</v>
      </c>
      <c r="S87" s="570">
        <f>A!R1115</f>
        <v>37836</v>
      </c>
      <c r="T87" s="567">
        <f>A!S1115</f>
        <v>7</v>
      </c>
      <c r="U87" s="134">
        <f t="shared" si="12"/>
        <v>9303</v>
      </c>
      <c r="V87" s="25">
        <f t="shared" si="13"/>
        <v>11603</v>
      </c>
      <c r="W87" s="25">
        <f t="shared" si="14"/>
        <v>10173.435526758265</v>
      </c>
      <c r="X87" s="26">
        <f t="shared" si="15"/>
        <v>0.22607898717699823</v>
      </c>
      <c r="Z87" s="711">
        <f>A!T1115</f>
        <v>10596.867715247454</v>
      </c>
      <c r="AA87" s="1065" t="str">
        <f>A!U1115</f>
        <v>10-Jul</v>
      </c>
      <c r="AB87" s="712">
        <f>A!V1115</f>
        <v>13</v>
      </c>
    </row>
    <row r="88" spans="2:28" ht="12" customHeight="1">
      <c r="B88" s="571" t="s">
        <v>451</v>
      </c>
      <c r="C88" s="567">
        <f>A!B1116</f>
        <v>9275.16</v>
      </c>
      <c r="D88" s="567" t="str">
        <f>A!C1116</f>
        <v>02-Oct</v>
      </c>
      <c r="E88" s="567">
        <f>A!D1116</f>
        <v>10</v>
      </c>
      <c r="F88" s="569">
        <f>A!E1116</f>
        <v>10026</v>
      </c>
      <c r="G88" s="570">
        <f>A!F1116</f>
        <v>37531</v>
      </c>
      <c r="H88" s="567">
        <f>A!G1116</f>
        <v>9</v>
      </c>
      <c r="I88" s="569">
        <f>A!H1116</f>
        <v>10336</v>
      </c>
      <c r="J88" s="570">
        <f>A!I1116</f>
        <v>37531</v>
      </c>
      <c r="K88" s="567">
        <f>A!J1116</f>
        <v>9</v>
      </c>
      <c r="L88" s="569">
        <f>A!K1116</f>
        <v>8520.3176358191668</v>
      </c>
      <c r="M88" s="570">
        <f>A!L1116</f>
        <v>40453</v>
      </c>
      <c r="N88" s="25">
        <f>A!M1116</f>
        <v>11</v>
      </c>
      <c r="O88" s="569">
        <f>A!N1116</f>
        <v>8859</v>
      </c>
      <c r="P88" s="570">
        <f>A!O1116</f>
        <v>247</v>
      </c>
      <c r="Q88" s="567">
        <f>A!P1116</f>
        <v>17</v>
      </c>
      <c r="R88" s="569">
        <f>A!Q1116</f>
        <v>8934</v>
      </c>
      <c r="S88" s="570">
        <f>A!R1116</f>
        <v>37867</v>
      </c>
      <c r="T88" s="567">
        <f>A!S1116</f>
        <v>17</v>
      </c>
      <c r="U88" s="134">
        <f t="shared" si="12"/>
        <v>8520.3176358191668</v>
      </c>
      <c r="V88" s="25">
        <f t="shared" si="13"/>
        <v>10336</v>
      </c>
      <c r="W88" s="25">
        <f t="shared" si="14"/>
        <v>9325.0796059698605</v>
      </c>
      <c r="X88" s="26">
        <f t="shared" si="15"/>
        <v>0.19470958328532062</v>
      </c>
      <c r="Z88" s="711">
        <f>A!T1116</f>
        <v>8908.3109457046012</v>
      </c>
      <c r="AA88" s="1065" t="str">
        <f>A!U1116</f>
        <v>02-Oct</v>
      </c>
      <c r="AB88" s="712">
        <f>A!V1116</f>
        <v>10</v>
      </c>
    </row>
    <row r="89" spans="2:28" ht="12" customHeight="1">
      <c r="B89" s="571" t="s">
        <v>462</v>
      </c>
      <c r="C89" s="567">
        <f>A!B1117</f>
        <v>27075.3</v>
      </c>
      <c r="D89" s="567" t="str">
        <f>A!C1117</f>
        <v>16-Sep</v>
      </c>
      <c r="E89" s="567">
        <f>A!D1117</f>
        <v>15</v>
      </c>
      <c r="F89" s="569">
        <f>A!E1117</f>
        <v>25578</v>
      </c>
      <c r="G89" s="570">
        <f>A!F1117</f>
        <v>37517</v>
      </c>
      <c r="H89" s="567">
        <f>A!G1117</f>
        <v>14</v>
      </c>
      <c r="I89" s="569">
        <f>A!H1117</f>
        <v>32396</v>
      </c>
      <c r="J89" s="570">
        <f>A!I1117</f>
        <v>37882</v>
      </c>
      <c r="K89" s="567">
        <f>A!J1117</f>
        <v>15</v>
      </c>
      <c r="L89" s="569">
        <f>A!K1117</f>
        <v>26317.281802013167</v>
      </c>
      <c r="M89" s="570">
        <f>A!L1117</f>
        <v>40437</v>
      </c>
      <c r="N89" s="25">
        <f>A!M1117</f>
        <v>14</v>
      </c>
      <c r="O89" s="569"/>
      <c r="P89" s="570"/>
      <c r="Q89" s="567"/>
      <c r="R89" s="569">
        <f>A!Q1117</f>
        <v>26645</v>
      </c>
      <c r="S89" s="570">
        <f>A!R1117</f>
        <v>37880</v>
      </c>
      <c r="T89" s="567">
        <f>A!S1117</f>
        <v>14</v>
      </c>
      <c r="U89" s="134">
        <f t="shared" si="12"/>
        <v>25578</v>
      </c>
      <c r="V89" s="25">
        <f t="shared" si="13"/>
        <v>32396</v>
      </c>
      <c r="W89" s="25">
        <f t="shared" si="14"/>
        <v>27602.31636040263</v>
      </c>
      <c r="X89" s="26">
        <f t="shared" si="15"/>
        <v>0.24700825506734925</v>
      </c>
      <c r="Z89" s="711">
        <f>A!T1117</f>
        <v>22715.837179116537</v>
      </c>
      <c r="AA89" s="1065" t="str">
        <f>A!U1117</f>
        <v>17-Jun</v>
      </c>
      <c r="AB89" s="712">
        <f>A!V1117</f>
        <v>16</v>
      </c>
    </row>
    <row r="90" spans="2:28" ht="12" customHeight="1">
      <c r="B90" s="571" t="s">
        <v>463</v>
      </c>
      <c r="C90" s="567">
        <f>A!B1118</f>
        <v>11138.9</v>
      </c>
      <c r="D90" s="567" t="str">
        <f>A!C1118</f>
        <v>16-Sep</v>
      </c>
      <c r="E90" s="567">
        <f>A!D1118</f>
        <v>15</v>
      </c>
      <c r="F90" s="569">
        <f>A!E1118</f>
        <v>9304</v>
      </c>
      <c r="G90" s="570">
        <f>A!F1118</f>
        <v>37137</v>
      </c>
      <c r="H90" s="567">
        <f>A!G1118</f>
        <v>15</v>
      </c>
      <c r="I90" s="569">
        <f>A!H1118</f>
        <v>9391</v>
      </c>
      <c r="J90" s="570">
        <f>A!I1118</f>
        <v>37867</v>
      </c>
      <c r="K90" s="567">
        <f>A!J1118</f>
        <v>15</v>
      </c>
      <c r="L90" s="569"/>
      <c r="M90" s="570"/>
      <c r="N90" s="25"/>
      <c r="O90" s="569"/>
      <c r="P90" s="570"/>
      <c r="Q90" s="567"/>
      <c r="R90" s="569">
        <f>A!Q1118</f>
        <v>10377</v>
      </c>
      <c r="S90" s="570">
        <f>A!R1118</f>
        <v>37873</v>
      </c>
      <c r="T90" s="567">
        <f>A!S1118</f>
        <v>15</v>
      </c>
      <c r="U90" s="134">
        <f t="shared" si="12"/>
        <v>9304</v>
      </c>
      <c r="V90" s="25">
        <f t="shared" si="13"/>
        <v>11138.9</v>
      </c>
      <c r="W90" s="25">
        <f t="shared" si="14"/>
        <v>10052.725</v>
      </c>
      <c r="X90" s="26">
        <f t="shared" si="15"/>
        <v>0.18252762310716741</v>
      </c>
      <c r="Z90" s="711">
        <f>A!T1118</f>
        <v>10596.29529817346</v>
      </c>
      <c r="AA90" s="1065" t="str">
        <f>A!U1118</f>
        <v>10-Jul</v>
      </c>
      <c r="AB90" s="712">
        <f>A!V1118</f>
        <v>13</v>
      </c>
    </row>
    <row r="91" spans="2:28" ht="12" customHeight="1">
      <c r="B91" s="571" t="s">
        <v>464</v>
      </c>
      <c r="C91" s="567">
        <f>A!B1119</f>
        <v>9751.0400000000009</v>
      </c>
      <c r="D91" s="567" t="str">
        <f>A!C1119</f>
        <v>01-Oct</v>
      </c>
      <c r="E91" s="567">
        <f>A!D1119</f>
        <v>13</v>
      </c>
      <c r="F91" s="569">
        <f>A!E1119</f>
        <v>9304</v>
      </c>
      <c r="G91" s="570">
        <f>A!F1119</f>
        <v>37137</v>
      </c>
      <c r="H91" s="567">
        <f>A!G1119</f>
        <v>15</v>
      </c>
      <c r="I91" s="569">
        <f>A!H1119</f>
        <v>9394</v>
      </c>
      <c r="J91" s="570">
        <f>A!I1119</f>
        <v>37867</v>
      </c>
      <c r="K91" s="567">
        <f>A!J1119</f>
        <v>15</v>
      </c>
      <c r="L91" s="569">
        <f>A!K1119</f>
        <v>10234.821717834473</v>
      </c>
      <c r="M91" s="570">
        <f>A!L1119</f>
        <v>40369</v>
      </c>
      <c r="N91" s="25">
        <f>A!M1119</f>
        <v>13</v>
      </c>
      <c r="O91" s="569"/>
      <c r="P91" s="570"/>
      <c r="Q91" s="567"/>
      <c r="R91" s="569">
        <f>A!Q1119</f>
        <v>10394</v>
      </c>
      <c r="S91" s="570">
        <f>A!R1119</f>
        <v>37867</v>
      </c>
      <c r="T91" s="567">
        <f>A!S1119</f>
        <v>15</v>
      </c>
      <c r="U91" s="134">
        <f t="shared" si="12"/>
        <v>9304</v>
      </c>
      <c r="V91" s="25">
        <f t="shared" si="13"/>
        <v>10394</v>
      </c>
      <c r="W91" s="25">
        <f t="shared" si="14"/>
        <v>9815.5723435668951</v>
      </c>
      <c r="X91" s="26">
        <f t="shared" si="15"/>
        <v>0.11104803284490931</v>
      </c>
      <c r="Z91" s="711">
        <f>A!T1119</f>
        <v>10596.29529817346</v>
      </c>
      <c r="AA91" s="1065" t="str">
        <f>A!U1119</f>
        <v>10-Jul</v>
      </c>
      <c r="AB91" s="712">
        <f>A!V1119</f>
        <v>13</v>
      </c>
    </row>
    <row r="92" spans="2:28" ht="12" customHeight="1">
      <c r="B92" s="571" t="s">
        <v>465</v>
      </c>
      <c r="C92" s="567">
        <f>A!B1120</f>
        <v>9635.7000000000007</v>
      </c>
      <c r="D92" s="567" t="str">
        <f>A!C1120</f>
        <v>03-Sep</v>
      </c>
      <c r="E92" s="567">
        <f>A!D1120</f>
        <v>16</v>
      </c>
      <c r="F92" s="569">
        <f>A!E1120</f>
        <v>11105</v>
      </c>
      <c r="G92" s="570">
        <f>A!F1120</f>
        <v>38284</v>
      </c>
      <c r="H92" s="567">
        <f>A!G1120</f>
        <v>14</v>
      </c>
      <c r="I92" s="569">
        <f>A!H1120</f>
        <v>11101</v>
      </c>
      <c r="J92" s="570">
        <f>A!I1120</f>
        <v>37762</v>
      </c>
      <c r="K92" s="567">
        <f>A!J1120</f>
        <v>15</v>
      </c>
      <c r="L92" s="569">
        <f>A!K1120</f>
        <v>11073.773911647362</v>
      </c>
      <c r="M92" s="570">
        <f>A!L1120</f>
        <v>40475</v>
      </c>
      <c r="N92" s="25">
        <f>A!M1120</f>
        <v>13</v>
      </c>
      <c r="O92" s="569"/>
      <c r="P92" s="570"/>
      <c r="Q92" s="567"/>
      <c r="R92" s="569">
        <f>A!Q1120</f>
        <v>10394</v>
      </c>
      <c r="S92" s="570">
        <f>A!R1120</f>
        <v>37867</v>
      </c>
      <c r="T92" s="567">
        <f>A!S1120</f>
        <v>15</v>
      </c>
      <c r="U92" s="134">
        <f t="shared" si="12"/>
        <v>9635.7000000000007</v>
      </c>
      <c r="V92" s="25">
        <f t="shared" si="13"/>
        <v>11105</v>
      </c>
      <c r="W92" s="25">
        <f t="shared" si="14"/>
        <v>10661.894782329473</v>
      </c>
      <c r="X92" s="26">
        <f t="shared" si="15"/>
        <v>0.13780852559482659</v>
      </c>
      <c r="Z92" s="711">
        <f>A!T1120</f>
        <v>11373.717900767882</v>
      </c>
      <c r="AA92" s="1065" t="str">
        <f>A!U1120</f>
        <v>24-Oct</v>
      </c>
      <c r="AB92" s="712">
        <f>A!V1120</f>
        <v>13</v>
      </c>
    </row>
    <row r="93" spans="2:28" ht="12" customHeight="1">
      <c r="B93" s="156" t="s">
        <v>466</v>
      </c>
      <c r="C93" s="25">
        <f>A!B1121</f>
        <v>9635.7000000000007</v>
      </c>
      <c r="D93" s="25" t="str">
        <f>A!C1121</f>
        <v>03-Sep</v>
      </c>
      <c r="E93" s="25">
        <f>A!D1121</f>
        <v>16</v>
      </c>
      <c r="F93" s="134">
        <f>A!E1121</f>
        <v>9304</v>
      </c>
      <c r="G93" s="159">
        <f>A!F1121</f>
        <v>37137</v>
      </c>
      <c r="H93" s="25">
        <f>A!G1121</f>
        <v>15</v>
      </c>
      <c r="I93" s="134">
        <f>A!H1121</f>
        <v>9391</v>
      </c>
      <c r="J93" s="159">
        <f>A!I1121</f>
        <v>37867</v>
      </c>
      <c r="K93" s="25">
        <f>A!J1121</f>
        <v>15</v>
      </c>
      <c r="L93" s="134">
        <f>A!K1121</f>
        <v>10234.8217178345</v>
      </c>
      <c r="M93" s="159">
        <f>A!L1121</f>
        <v>40369</v>
      </c>
      <c r="N93" s="25">
        <f>A!M1121</f>
        <v>13</v>
      </c>
      <c r="O93" s="134"/>
      <c r="P93" s="159"/>
      <c r="Q93" s="25"/>
      <c r="R93" s="569">
        <f>A!Q1121</f>
        <v>10139</v>
      </c>
      <c r="S93" s="570">
        <f>A!R1121</f>
        <v>37867</v>
      </c>
      <c r="T93" s="567">
        <f>A!S1121</f>
        <v>15</v>
      </c>
      <c r="U93" s="134">
        <f t="shared" si="12"/>
        <v>9304</v>
      </c>
      <c r="V93" s="25">
        <f t="shared" si="13"/>
        <v>10234.8217178345</v>
      </c>
      <c r="W93" s="25">
        <f t="shared" si="14"/>
        <v>9740.9043435669009</v>
      </c>
      <c r="X93" s="26">
        <f t="shared" si="15"/>
        <v>9.5558039069466347E-2</v>
      </c>
      <c r="Z93" s="711">
        <f>A!T1121</f>
        <v>10596.295298173616</v>
      </c>
      <c r="AA93" s="1065" t="str">
        <f>A!U1121</f>
        <v>10-Jul</v>
      </c>
      <c r="AB93" s="712">
        <f>A!V1121</f>
        <v>13</v>
      </c>
    </row>
    <row r="94" spans="2:28" ht="12" customHeight="1">
      <c r="B94" s="156" t="s">
        <v>473</v>
      </c>
      <c r="C94" s="25">
        <f>A!B1122</f>
        <v>7965.46</v>
      </c>
      <c r="D94" s="25" t="str">
        <f>A!C1122</f>
        <v>06-Oct</v>
      </c>
      <c r="E94" s="25">
        <f>A!D1122</f>
        <v>15</v>
      </c>
      <c r="F94" s="134">
        <f>A!E1122</f>
        <v>7733</v>
      </c>
      <c r="G94" s="159">
        <f>A!F1122</f>
        <v>37137</v>
      </c>
      <c r="H94" s="25">
        <f>A!G1122</f>
        <v>15</v>
      </c>
      <c r="I94" s="134">
        <f>A!H1122</f>
        <v>7733</v>
      </c>
      <c r="J94" s="159">
        <f>A!I1122</f>
        <v>37137</v>
      </c>
      <c r="K94" s="25">
        <f>A!J1122</f>
        <v>15</v>
      </c>
      <c r="L94" s="134">
        <f>A!K1122</f>
        <v>7838.7203372169997</v>
      </c>
      <c r="M94" s="159">
        <f>A!L1122</f>
        <v>40358</v>
      </c>
      <c r="N94" s="25">
        <f>A!M1122</f>
        <v>16</v>
      </c>
      <c r="O94" s="134">
        <f>A!N1122</f>
        <v>7805</v>
      </c>
      <c r="P94" s="159">
        <f>A!O1122</f>
        <v>181</v>
      </c>
      <c r="Q94" s="25">
        <f>A!P1122</f>
        <v>16</v>
      </c>
      <c r="R94" s="569">
        <f>A!Q1122</f>
        <v>7762</v>
      </c>
      <c r="S94" s="570">
        <f>A!R1122</f>
        <v>37801</v>
      </c>
      <c r="T94" s="567">
        <f>A!S1122</f>
        <v>15</v>
      </c>
      <c r="U94" s="134">
        <f t="shared" si="12"/>
        <v>7733</v>
      </c>
      <c r="V94" s="25">
        <f t="shared" si="13"/>
        <v>7965.46</v>
      </c>
      <c r="W94" s="25">
        <f t="shared" si="14"/>
        <v>7806.1967228694994</v>
      </c>
      <c r="X94" s="26">
        <f t="shared" si="15"/>
        <v>2.977890620139912E-2</v>
      </c>
      <c r="Z94" s="711">
        <f>A!T1122</f>
        <v>7908.9775784557996</v>
      </c>
      <c r="AA94" s="1065" t="str">
        <f>A!U1122</f>
        <v>29-Jun</v>
      </c>
      <c r="AB94" s="712">
        <f>A!V1122</f>
        <v>16</v>
      </c>
    </row>
    <row r="95" spans="2:28" ht="12" customHeight="1">
      <c r="B95" s="156" t="s">
        <v>476</v>
      </c>
      <c r="C95" s="25">
        <f>A!B1123</f>
        <v>8892.56</v>
      </c>
      <c r="D95" s="25" t="str">
        <f>A!C1123</f>
        <v>15-Sep</v>
      </c>
      <c r="E95" s="25">
        <f>A!D1123</f>
        <v>11</v>
      </c>
      <c r="F95" s="134">
        <f>A!E1123</f>
        <v>8723</v>
      </c>
      <c r="G95" s="159">
        <f>A!F1123</f>
        <v>37531</v>
      </c>
      <c r="H95" s="25">
        <f>A!G1123</f>
        <v>9</v>
      </c>
      <c r="I95" s="134">
        <f>A!H1123</f>
        <v>8723</v>
      </c>
      <c r="J95" s="159">
        <f>A!I1123</f>
        <v>37896</v>
      </c>
      <c r="K95" s="25">
        <f>A!J1123</f>
        <v>9</v>
      </c>
      <c r="L95" s="134">
        <f>A!K1123</f>
        <v>8954.7918008669731</v>
      </c>
      <c r="M95" s="159">
        <f>A!L1123</f>
        <v>40346</v>
      </c>
      <c r="N95" s="25">
        <f>A!M1123</f>
        <v>14</v>
      </c>
      <c r="O95" s="134">
        <f>A!N1123</f>
        <v>8850</v>
      </c>
      <c r="P95" s="159">
        <f>A!O1123</f>
        <v>169</v>
      </c>
      <c r="Q95" s="25">
        <f>A!P1123</f>
        <v>14</v>
      </c>
      <c r="R95" s="569">
        <f>A!Q1123</f>
        <v>8874</v>
      </c>
      <c r="S95" s="570">
        <f>A!R1123</f>
        <v>37789</v>
      </c>
      <c r="T95" s="567">
        <f>A!S1123</f>
        <v>13</v>
      </c>
      <c r="U95" s="134">
        <f t="shared" si="12"/>
        <v>8723</v>
      </c>
      <c r="V95" s="25">
        <f t="shared" si="13"/>
        <v>8954.7918008669731</v>
      </c>
      <c r="W95" s="25">
        <f t="shared" si="14"/>
        <v>8836.2253001444951</v>
      </c>
      <c r="X95" s="26">
        <f t="shared" si="15"/>
        <v>2.6231993073239392E-2</v>
      </c>
      <c r="Z95" s="711">
        <f>A!T1123</f>
        <v>9048.2118954287907</v>
      </c>
      <c r="AA95" s="1065" t="str">
        <f>A!U1123</f>
        <v>20-Apr</v>
      </c>
      <c r="AB95" s="712">
        <f>A!V1123</f>
        <v>1</v>
      </c>
    </row>
    <row r="96" spans="2:28" ht="12" customHeight="1">
      <c r="B96" s="156" t="s">
        <v>478</v>
      </c>
      <c r="C96" s="25">
        <f>A!B1124</f>
        <v>7913.7</v>
      </c>
      <c r="D96" s="25" t="str">
        <f>A!C1124</f>
        <v>28-Sep</v>
      </c>
      <c r="E96" s="25">
        <f>A!D1124</f>
        <v>15</v>
      </c>
      <c r="F96" s="134">
        <f>A!E1124</f>
        <v>7785</v>
      </c>
      <c r="G96" s="159">
        <f>A!F1124</f>
        <v>37137</v>
      </c>
      <c r="H96" s="25">
        <f>A!G1124</f>
        <v>15</v>
      </c>
      <c r="I96" s="134">
        <f>A!H1124</f>
        <v>7785</v>
      </c>
      <c r="J96" s="159">
        <f>A!I1124</f>
        <v>37137</v>
      </c>
      <c r="K96" s="25">
        <f>A!J1124</f>
        <v>15</v>
      </c>
      <c r="L96" s="134">
        <f>A!K1124</f>
        <v>7698.5341556048888</v>
      </c>
      <c r="M96" s="159">
        <f>A!L1124</f>
        <v>40358</v>
      </c>
      <c r="N96" s="25">
        <f>A!M1124</f>
        <v>16</v>
      </c>
      <c r="O96" s="134">
        <f>A!N1124</f>
        <v>7726</v>
      </c>
      <c r="P96" s="159">
        <f>A!O1124</f>
        <v>182</v>
      </c>
      <c r="Q96" s="25">
        <f>A!P1124</f>
        <v>16</v>
      </c>
      <c r="R96" s="569">
        <f>A!Q1124</f>
        <v>7964</v>
      </c>
      <c r="S96" s="570">
        <f>A!R1124</f>
        <v>37764</v>
      </c>
      <c r="T96" s="567">
        <f>A!S1124</f>
        <v>15</v>
      </c>
      <c r="U96" s="134">
        <f t="shared" si="12"/>
        <v>7698.5341556048888</v>
      </c>
      <c r="V96" s="25">
        <f t="shared" si="13"/>
        <v>7964</v>
      </c>
      <c r="W96" s="25">
        <f t="shared" si="14"/>
        <v>7812.0390259341484</v>
      </c>
      <c r="X96" s="26">
        <f t="shared" si="15"/>
        <v>3.3981633157979169E-2</v>
      </c>
      <c r="Z96" s="711">
        <f>A!T1124</f>
        <v>7785.2374354168951</v>
      </c>
      <c r="AA96" s="1065" t="str">
        <f>A!U1124</f>
        <v>29-Jun</v>
      </c>
      <c r="AB96" s="712">
        <f>A!V1124</f>
        <v>16</v>
      </c>
    </row>
    <row r="97" spans="2:28" ht="12" customHeight="1">
      <c r="B97" s="156" t="s">
        <v>479</v>
      </c>
      <c r="C97" s="25">
        <f>A!B1125</f>
        <v>7906.7</v>
      </c>
      <c r="D97" s="25" t="str">
        <f>A!C1125</f>
        <v>02-Mai</v>
      </c>
      <c r="E97" s="25">
        <f>A!D1125</f>
        <v>15</v>
      </c>
      <c r="F97" s="134">
        <f>A!E1125</f>
        <v>7760</v>
      </c>
      <c r="G97" s="159">
        <f>A!F1125</f>
        <v>37137</v>
      </c>
      <c r="H97" s="25">
        <f>A!G1125</f>
        <v>15</v>
      </c>
      <c r="I97" s="134">
        <f>A!H1125</f>
        <v>7760</v>
      </c>
      <c r="J97" s="159">
        <f>A!I1125</f>
        <v>37137</v>
      </c>
      <c r="K97" s="25">
        <f>A!J1125</f>
        <v>15</v>
      </c>
      <c r="L97" s="134">
        <f>A!K1125</f>
        <v>7769.7702360302783</v>
      </c>
      <c r="M97" s="159">
        <f>A!L1125</f>
        <v>40358</v>
      </c>
      <c r="N97" s="25">
        <f>A!M1125</f>
        <v>16</v>
      </c>
      <c r="O97" s="134">
        <f>A!N1125</f>
        <v>7743</v>
      </c>
      <c r="P97" s="159">
        <f>A!O1125</f>
        <v>181</v>
      </c>
      <c r="Q97" s="25">
        <f>A!P1125</f>
        <v>16</v>
      </c>
      <c r="R97" s="569">
        <f>A!Q1125</f>
        <v>7745</v>
      </c>
      <c r="S97" s="570">
        <f>A!R1125</f>
        <v>37801</v>
      </c>
      <c r="T97" s="567">
        <f>A!S1125</f>
        <v>15</v>
      </c>
      <c r="U97" s="134">
        <f t="shared" si="12"/>
        <v>7743</v>
      </c>
      <c r="V97" s="25">
        <f t="shared" si="13"/>
        <v>7906.7</v>
      </c>
      <c r="W97" s="25">
        <f t="shared" si="14"/>
        <v>7780.7450393383797</v>
      </c>
      <c r="X97" s="26">
        <f t="shared" si="15"/>
        <v>2.1039116327852291E-2</v>
      </c>
      <c r="Z97" s="711">
        <f>A!T1125</f>
        <v>7850.1813418618249</v>
      </c>
      <c r="AA97" s="1065" t="str">
        <f>A!U1125</f>
        <v>29-Jun</v>
      </c>
      <c r="AB97" s="712">
        <f>A!V1125</f>
        <v>16</v>
      </c>
    </row>
    <row r="98" spans="2:28" ht="12" customHeight="1">
      <c r="B98" s="156" t="s">
        <v>480</v>
      </c>
      <c r="C98" s="25">
        <f>A!B1126</f>
        <v>8037.07</v>
      </c>
      <c r="D98" s="25" t="str">
        <f>A!C1126</f>
        <v>26-Jul</v>
      </c>
      <c r="E98" s="25">
        <f>A!D1126</f>
        <v>16</v>
      </c>
      <c r="F98" s="134">
        <f>A!E1126</f>
        <v>7663</v>
      </c>
      <c r="G98" s="159">
        <f>A!F1126</f>
        <v>37137</v>
      </c>
      <c r="H98" s="25">
        <f>A!G1126</f>
        <v>15</v>
      </c>
      <c r="I98" s="134">
        <f>A!H1126</f>
        <v>7663</v>
      </c>
      <c r="J98" s="159">
        <f>A!I1126</f>
        <v>37137</v>
      </c>
      <c r="K98" s="25">
        <f>A!J1126</f>
        <v>15</v>
      </c>
      <c r="L98" s="134">
        <f>A!K1126</f>
        <v>7947.3919267814717</v>
      </c>
      <c r="M98" s="159">
        <f>A!L1126</f>
        <v>40358</v>
      </c>
      <c r="N98" s="25">
        <f>A!M1126</f>
        <v>16</v>
      </c>
      <c r="O98" s="134">
        <f>A!N1126</f>
        <v>7938</v>
      </c>
      <c r="P98" s="159">
        <f>A!O1126</f>
        <v>181</v>
      </c>
      <c r="Q98" s="25">
        <f>A!P1126</f>
        <v>16</v>
      </c>
      <c r="R98" s="569">
        <f>A!Q1126</f>
        <v>7820</v>
      </c>
      <c r="S98" s="570">
        <f>A!R1126</f>
        <v>37801</v>
      </c>
      <c r="T98" s="567">
        <f>A!S1126</f>
        <v>15</v>
      </c>
      <c r="U98" s="134">
        <f t="shared" si="12"/>
        <v>7663</v>
      </c>
      <c r="V98" s="25">
        <f t="shared" si="13"/>
        <v>8037.07</v>
      </c>
      <c r="W98" s="25">
        <f t="shared" si="14"/>
        <v>7844.7436544635784</v>
      </c>
      <c r="X98" s="26">
        <f t="shared" si="15"/>
        <v>4.7684158524052944E-2</v>
      </c>
      <c r="Z98" s="711">
        <f>A!T1126</f>
        <v>8006.5357830712182</v>
      </c>
      <c r="AA98" s="1065" t="str">
        <f>A!U1126</f>
        <v>29-Jun</v>
      </c>
      <c r="AB98" s="712">
        <f>A!V1126</f>
        <v>16</v>
      </c>
    </row>
    <row r="99" spans="2:28" ht="12" customHeight="1">
      <c r="B99" s="156" t="s">
        <v>481</v>
      </c>
      <c r="C99" s="25">
        <f>A!B1127</f>
        <v>1.6431299999999999E-11</v>
      </c>
      <c r="D99" s="25" t="str">
        <f>A!C1127</f>
        <v>18-Jun</v>
      </c>
      <c r="E99" s="25">
        <f>A!D1127</f>
        <v>16</v>
      </c>
      <c r="F99" s="134">
        <f>A!E1127</f>
        <v>0</v>
      </c>
      <c r="G99" s="159">
        <f>A!F1127</f>
        <v>0</v>
      </c>
      <c r="H99" s="25">
        <f>A!G1127</f>
        <v>0</v>
      </c>
      <c r="I99" s="134">
        <f>A!H1127</f>
        <v>0</v>
      </c>
      <c r="J99" s="159">
        <f>A!I1127</f>
        <v>0</v>
      </c>
      <c r="K99" s="25">
        <f>A!J1127</f>
        <v>0</v>
      </c>
      <c r="L99" s="134">
        <f>A!K1127</f>
        <v>1.058729622971214</v>
      </c>
      <c r="M99" s="159">
        <f>A!L1127</f>
        <v>40253</v>
      </c>
      <c r="N99" s="25">
        <f>A!M1127</f>
        <v>10</v>
      </c>
      <c r="O99" s="134">
        <f>A!N1127</f>
        <v>179</v>
      </c>
      <c r="P99" s="159">
        <f>A!O1127</f>
        <v>71</v>
      </c>
      <c r="Q99" s="25">
        <f>A!P1127</f>
        <v>11</v>
      </c>
      <c r="R99" s="569">
        <f>A!Q1127</f>
        <v>35.9</v>
      </c>
      <c r="S99" s="570">
        <f>A!R1127</f>
        <v>37926</v>
      </c>
      <c r="T99" s="567">
        <f>A!S1127</f>
        <v>20</v>
      </c>
      <c r="U99" s="134">
        <f t="shared" si="12"/>
        <v>0</v>
      </c>
      <c r="V99" s="25">
        <f t="shared" si="13"/>
        <v>179</v>
      </c>
      <c r="W99" s="25">
        <f t="shared" si="14"/>
        <v>35.993121603831277</v>
      </c>
      <c r="X99" s="26">
        <f t="shared" si="15"/>
        <v>4.9731724291717558</v>
      </c>
      <c r="Z99" s="711">
        <f>A!T1127</f>
        <v>5.4569682106375694E-12</v>
      </c>
      <c r="AA99" s="1065" t="str">
        <f>A!U1127</f>
        <v>04-Jun</v>
      </c>
      <c r="AB99" s="712">
        <f>A!V1127</f>
        <v>15</v>
      </c>
    </row>
    <row r="100" spans="2:28" ht="12" customHeight="1">
      <c r="B100" s="156" t="s">
        <v>482</v>
      </c>
      <c r="C100" s="25">
        <f>A!B1128</f>
        <v>627.18600000000004</v>
      </c>
      <c r="D100" s="25" t="str">
        <f>A!C1128</f>
        <v>11-Mar</v>
      </c>
      <c r="E100" s="25">
        <f>A!D1128</f>
        <v>10</v>
      </c>
      <c r="F100" s="134">
        <f>A!E1128</f>
        <v>0</v>
      </c>
      <c r="G100" s="159">
        <f>A!F1128</f>
        <v>0</v>
      </c>
      <c r="H100" s="25">
        <f>A!G1128</f>
        <v>0</v>
      </c>
      <c r="I100" s="134">
        <f>A!H1128</f>
        <v>0</v>
      </c>
      <c r="J100" s="159">
        <f>A!I1128</f>
        <v>0</v>
      </c>
      <c r="K100" s="25">
        <f>A!J1128</f>
        <v>0</v>
      </c>
      <c r="L100" s="134">
        <f>A!K1128</f>
        <v>1654.9514186530416</v>
      </c>
      <c r="M100" s="159">
        <f>A!L1128</f>
        <v>40248</v>
      </c>
      <c r="N100" s="25">
        <f>A!M1128</f>
        <v>10</v>
      </c>
      <c r="O100" s="134">
        <f>A!N1128</f>
        <v>845</v>
      </c>
      <c r="P100" s="159">
        <f>A!O1128</f>
        <v>71</v>
      </c>
      <c r="Q100" s="25">
        <f>A!P1128</f>
        <v>10</v>
      </c>
      <c r="R100" s="569">
        <f>A!Q1128</f>
        <v>1181</v>
      </c>
      <c r="S100" s="570">
        <f>A!R1128</f>
        <v>37691</v>
      </c>
      <c r="T100" s="567">
        <f>A!S1128</f>
        <v>10</v>
      </c>
      <c r="U100" s="134">
        <f t="shared" si="12"/>
        <v>0</v>
      </c>
      <c r="V100" s="25">
        <f t="shared" si="13"/>
        <v>1654.9514186530416</v>
      </c>
      <c r="W100" s="25">
        <f t="shared" si="14"/>
        <v>718.02290310884018</v>
      </c>
      <c r="X100" s="26">
        <f t="shared" si="15"/>
        <v>2.3048727435957272</v>
      </c>
      <c r="Z100" s="711">
        <f>A!T1128</f>
        <v>3.637978807091713E-12</v>
      </c>
      <c r="AA100" s="1065" t="str">
        <f>A!U1128</f>
        <v>09-Jun</v>
      </c>
      <c r="AB100" s="712">
        <f>A!V1128</f>
        <v>13</v>
      </c>
    </row>
    <row r="101" spans="2:28" ht="12" customHeight="1" thickBot="1">
      <c r="B101" s="157" t="s">
        <v>483</v>
      </c>
      <c r="C101" s="28">
        <f>A!B1129</f>
        <v>1.81188E-11</v>
      </c>
      <c r="D101" s="28" t="str">
        <f>A!C1129</f>
        <v>01-Jul</v>
      </c>
      <c r="E101" s="28">
        <f>A!D1129</f>
        <v>16</v>
      </c>
      <c r="F101" s="135">
        <f>A!E1129</f>
        <v>0</v>
      </c>
      <c r="G101" s="165">
        <f>A!F1129</f>
        <v>0</v>
      </c>
      <c r="H101" s="28">
        <f>A!G1129</f>
        <v>0</v>
      </c>
      <c r="I101" s="135">
        <f>A!H1129</f>
        <v>0</v>
      </c>
      <c r="J101" s="165">
        <f>A!I1129</f>
        <v>0</v>
      </c>
      <c r="K101" s="28">
        <f>A!J1129</f>
        <v>0</v>
      </c>
      <c r="L101" s="135">
        <f>A!K1129</f>
        <v>8.2784228854709169E-12</v>
      </c>
      <c r="M101" s="165">
        <f>A!L1129</f>
        <v>40321</v>
      </c>
      <c r="N101" s="28">
        <f>A!M1129</f>
        <v>15</v>
      </c>
      <c r="O101" s="135">
        <f>A!N1129</f>
        <v>4</v>
      </c>
      <c r="P101" s="165">
        <f>A!O1129</f>
        <v>202</v>
      </c>
      <c r="Q101" s="28">
        <f>A!P1129</f>
        <v>15</v>
      </c>
      <c r="R101" s="574">
        <f>A!Q1129</f>
        <v>0</v>
      </c>
      <c r="S101" s="647">
        <f>A!R1129</f>
        <v>37622</v>
      </c>
      <c r="T101" s="646">
        <f>A!S1129</f>
        <v>1</v>
      </c>
      <c r="U101" s="135">
        <f t="shared" si="12"/>
        <v>0</v>
      </c>
      <c r="V101" s="28">
        <f t="shared" si="13"/>
        <v>4</v>
      </c>
      <c r="W101" s="620">
        <f t="shared" si="14"/>
        <v>0.66666666667106622</v>
      </c>
      <c r="X101" s="29">
        <f t="shared" si="15"/>
        <v>5.9999999999604041</v>
      </c>
      <c r="Z101" s="713">
        <f>A!T1129</f>
        <v>1.2732925824820995E-11</v>
      </c>
      <c r="AA101" s="1066" t="str">
        <f>A!U1129</f>
        <v>11-Jun</v>
      </c>
      <c r="AB101" s="714">
        <f>A!V1129</f>
        <v>15</v>
      </c>
    </row>
    <row r="102" spans="2:28" ht="12" customHeight="1" thickTop="1">
      <c r="B102" s="774" t="s">
        <v>807</v>
      </c>
      <c r="J102" s="105"/>
      <c r="K102" s="30"/>
      <c r="N102" s="25"/>
      <c r="Z102" s="690"/>
      <c r="AA102" s="1067"/>
      <c r="AB102" s="689"/>
    </row>
    <row r="103" spans="2:28" ht="15.75" customHeight="1" thickBot="1">
      <c r="B103" s="173" t="s">
        <v>2195</v>
      </c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25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Z103" s="690"/>
      <c r="AA103" s="1067"/>
      <c r="AB103" s="689"/>
    </row>
    <row r="104" spans="2:28" ht="12" customHeight="1" thickTop="1">
      <c r="B104" s="19" t="s">
        <v>241</v>
      </c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930"/>
      <c r="O104" s="20"/>
      <c r="P104" s="20"/>
      <c r="Q104" s="20"/>
      <c r="R104" s="20"/>
      <c r="S104" s="20"/>
      <c r="T104" s="126"/>
      <c r="U104" s="1096" t="s">
        <v>23</v>
      </c>
      <c r="V104" s="1097"/>
      <c r="W104" s="1097"/>
      <c r="X104" s="1098"/>
      <c r="Z104" s="715"/>
      <c r="AA104" s="1068"/>
      <c r="AB104" s="716"/>
    </row>
    <row r="105" spans="2:28" ht="12" customHeight="1">
      <c r="B105" s="153"/>
      <c r="C105" s="381" t="s">
        <v>237</v>
      </c>
      <c r="D105" s="381"/>
      <c r="E105" s="381"/>
      <c r="F105" s="649" t="s">
        <v>426</v>
      </c>
      <c r="G105" s="381"/>
      <c r="H105" s="381"/>
      <c r="I105" s="938" t="s">
        <v>250</v>
      </c>
      <c r="J105" s="933"/>
      <c r="K105" s="933"/>
      <c r="L105" s="939" t="s">
        <v>357</v>
      </c>
      <c r="M105" s="933"/>
      <c r="N105" s="934"/>
      <c r="O105" s="935" t="s">
        <v>372</v>
      </c>
      <c r="P105" s="940"/>
      <c r="Q105" s="941"/>
      <c r="R105" s="937" t="s">
        <v>384</v>
      </c>
      <c r="S105" s="942"/>
      <c r="T105" s="942"/>
      <c r="U105" s="943"/>
      <c r="V105" s="944"/>
      <c r="W105" s="944"/>
      <c r="X105" s="945" t="s">
        <v>24</v>
      </c>
      <c r="Y105" s="942"/>
      <c r="Z105" s="936" t="str">
        <f>YourData!$J$4</f>
        <v>Tested Prg</v>
      </c>
      <c r="AA105" s="1063"/>
      <c r="AB105" s="709"/>
    </row>
    <row r="106" spans="2:28" ht="12" customHeight="1">
      <c r="B106" s="154" t="s">
        <v>803</v>
      </c>
      <c r="C106" s="23" t="s">
        <v>25</v>
      </c>
      <c r="D106" s="23" t="s">
        <v>75</v>
      </c>
      <c r="E106" s="177" t="s">
        <v>76</v>
      </c>
      <c r="F106" s="329" t="s">
        <v>13</v>
      </c>
      <c r="G106" s="23" t="s">
        <v>75</v>
      </c>
      <c r="H106" s="177" t="s">
        <v>76</v>
      </c>
      <c r="I106" s="329" t="s">
        <v>13</v>
      </c>
      <c r="J106" s="164" t="s">
        <v>75</v>
      </c>
      <c r="K106" s="178" t="s">
        <v>76</v>
      </c>
      <c r="L106" s="325" t="s">
        <v>355</v>
      </c>
      <c r="M106" s="164" t="s">
        <v>75</v>
      </c>
      <c r="N106" s="931" t="s">
        <v>76</v>
      </c>
      <c r="O106" s="322" t="s">
        <v>365</v>
      </c>
      <c r="P106" s="23" t="s">
        <v>75</v>
      </c>
      <c r="Q106" s="160" t="s">
        <v>76</v>
      </c>
      <c r="R106" s="325" t="s">
        <v>385</v>
      </c>
      <c r="S106" s="23" t="s">
        <v>75</v>
      </c>
      <c r="T106" s="651" t="s">
        <v>76</v>
      </c>
      <c r="U106" s="23" t="s">
        <v>26</v>
      </c>
      <c r="V106" s="23" t="s">
        <v>27</v>
      </c>
      <c r="W106" s="23" t="s">
        <v>603</v>
      </c>
      <c r="X106" s="24" t="s">
        <v>604</v>
      </c>
      <c r="Z106" s="710" t="str">
        <f>YourData!$J$8</f>
        <v>Org</v>
      </c>
      <c r="AA106" s="1064" t="s">
        <v>75</v>
      </c>
      <c r="AB106" s="706" t="s">
        <v>76</v>
      </c>
    </row>
    <row r="107" spans="2:28" ht="12" customHeight="1">
      <c r="B107" s="155" t="s">
        <v>445</v>
      </c>
      <c r="C107" s="136">
        <f>A!B1190</f>
        <v>4.1683375374401095</v>
      </c>
      <c r="D107" s="163" t="str">
        <f>A!C1190</f>
        <v>16-Apr</v>
      </c>
      <c r="E107" s="148">
        <f>A!D1190</f>
        <v>3</v>
      </c>
      <c r="F107" s="330">
        <f>A!E1190</f>
        <v>3.8690000000000002</v>
      </c>
      <c r="G107" s="159">
        <f>A!F1190</f>
        <v>37376</v>
      </c>
      <c r="H107" s="148">
        <f>A!G1190</f>
        <v>16</v>
      </c>
      <c r="I107" s="330">
        <f>A!H1190</f>
        <v>3.8570000000000002</v>
      </c>
      <c r="J107" s="159">
        <f>A!I1190</f>
        <v>37376</v>
      </c>
      <c r="K107" s="148">
        <f>A!J1190</f>
        <v>16</v>
      </c>
      <c r="L107" s="330">
        <f>A!K1190</f>
        <v>3.925207167876799</v>
      </c>
      <c r="M107" s="159">
        <f>A!L1190</f>
        <v>40298</v>
      </c>
      <c r="N107" s="25">
        <f>A!M1190</f>
        <v>15</v>
      </c>
      <c r="O107" s="330">
        <f>A!N1190</f>
        <v>3.8706106870229005</v>
      </c>
      <c r="P107" s="159">
        <f>A!O1190</f>
        <v>121</v>
      </c>
      <c r="Q107" s="148">
        <f>A!P1190</f>
        <v>16</v>
      </c>
      <c r="R107" s="330">
        <f>A!Q1190</f>
        <v>3.88</v>
      </c>
      <c r="S107" s="159">
        <f>A!R1190</f>
        <v>37741</v>
      </c>
      <c r="T107" s="148">
        <f>A!S1190</f>
        <v>16</v>
      </c>
      <c r="U107" s="169">
        <f>MINA(C107,F107,I107,L107,O107,R107)</f>
        <v>3.8570000000000002</v>
      </c>
      <c r="V107" s="136">
        <f>MAXA(C107,F107,I107,L107,O107,R107)</f>
        <v>4.1683375374401095</v>
      </c>
      <c r="W107" s="893">
        <f>AVERAGE(C107,F107,I107,L107,O107,R107)</f>
        <v>3.9283592320566343</v>
      </c>
      <c r="X107" s="26">
        <f>ABS((V107-U107)/W107)</f>
        <v>7.9253835774360459E-2</v>
      </c>
      <c r="Z107" s="717">
        <f>A!T1190</f>
        <v>4.0174215072869375</v>
      </c>
      <c r="AA107" s="1065" t="str">
        <f>A!U1190</f>
        <v>31-DEC</v>
      </c>
      <c r="AB107" s="712">
        <f>A!V1190</f>
        <v>23</v>
      </c>
    </row>
    <row r="108" spans="2:28" ht="12" customHeight="1">
      <c r="B108" s="156" t="s">
        <v>446</v>
      </c>
      <c r="C108" s="136">
        <f>A!B1191</f>
        <v>4.1433004323979068</v>
      </c>
      <c r="D108" s="163" t="str">
        <f>A!C1191</f>
        <v>30-Apr</v>
      </c>
      <c r="E108" s="148">
        <f>A!D1191</f>
        <v>15</v>
      </c>
      <c r="F108" s="330">
        <f>A!E1191</f>
        <v>4.141</v>
      </c>
      <c r="G108" s="159">
        <f>A!F1191</f>
        <v>37376</v>
      </c>
      <c r="H108" s="148">
        <f>A!G1191</f>
        <v>16</v>
      </c>
      <c r="I108" s="330">
        <f>A!H1191</f>
        <v>4.1280000000000001</v>
      </c>
      <c r="J108" s="159">
        <f>A!I1191</f>
        <v>37376</v>
      </c>
      <c r="K108" s="148">
        <f>A!J1191</f>
        <v>16</v>
      </c>
      <c r="L108" s="330">
        <f>A!K1191</f>
        <v>4.1729080768923774</v>
      </c>
      <c r="M108" s="159">
        <f>A!L1191</f>
        <v>40298</v>
      </c>
      <c r="N108" s="25">
        <f>A!M1191</f>
        <v>15</v>
      </c>
      <c r="O108" s="330">
        <f>A!N1191</f>
        <v>4.1276400367309449</v>
      </c>
      <c r="P108" s="159">
        <f>A!O1191</f>
        <v>121</v>
      </c>
      <c r="Q108" s="148">
        <f>A!P1191</f>
        <v>15</v>
      </c>
      <c r="R108" s="330">
        <f>A!Q1191</f>
        <v>4.12</v>
      </c>
      <c r="S108" s="159">
        <f>A!R1191</f>
        <v>37741</v>
      </c>
      <c r="T108" s="148">
        <f>A!S1191</f>
        <v>15</v>
      </c>
      <c r="U108" s="169">
        <f t="shared" ref="U108:U126" si="16">MINA(C108,F108,I108,L108,O108,R108)</f>
        <v>4.12</v>
      </c>
      <c r="V108" s="136">
        <f t="shared" ref="V108:V126" si="17">MAXA(C108,F108,I108,L108,O108,R108)</f>
        <v>4.1729080768923774</v>
      </c>
      <c r="W108" s="893">
        <f t="shared" ref="W108:W126" si="18">AVERAGE(C108,F108,I108,L108,O108,R108)</f>
        <v>4.1388080910035381</v>
      </c>
      <c r="X108" s="26">
        <f t="shared" ref="X108:X126" si="19">ABS((V108-U108)/W108)</f>
        <v>1.27834090706894E-2</v>
      </c>
      <c r="Z108" s="717">
        <f>A!T1191</f>
        <v>4.3803360648005549</v>
      </c>
      <c r="AA108" s="1065" t="str">
        <f>A!U1191</f>
        <v>31-DEC</v>
      </c>
      <c r="AB108" s="712">
        <f>A!V1191</f>
        <v>23</v>
      </c>
    </row>
    <row r="109" spans="2:28" ht="12" customHeight="1">
      <c r="B109" s="156" t="s">
        <v>447</v>
      </c>
      <c r="C109" s="136">
        <f>A!B1192</f>
        <v>4.1683375374401095</v>
      </c>
      <c r="D109" s="163" t="str">
        <f>A!C1192</f>
        <v>16-Apr</v>
      </c>
      <c r="E109" s="148">
        <f>A!D1192</f>
        <v>3</v>
      </c>
      <c r="F109" s="330">
        <f>A!E1192</f>
        <v>5.1429999999999998</v>
      </c>
      <c r="G109" s="159">
        <f>A!F1192</f>
        <v>37531</v>
      </c>
      <c r="H109" s="148">
        <f>A!G1192</f>
        <v>9</v>
      </c>
      <c r="I109" s="330">
        <f>A!H1192</f>
        <v>4.9669999999999996</v>
      </c>
      <c r="J109" s="159">
        <f>A!I1192</f>
        <v>37531</v>
      </c>
      <c r="K109" s="148">
        <f>A!J1192</f>
        <v>9</v>
      </c>
      <c r="L109" s="330">
        <f>A!K1192</f>
        <v>3.9395050865418062</v>
      </c>
      <c r="M109" s="159">
        <f>A!L1192</f>
        <v>40437</v>
      </c>
      <c r="N109" s="25">
        <f>A!M1192</f>
        <v>15</v>
      </c>
      <c r="O109" s="330">
        <f>A!N1192</f>
        <v>3.9433046993431025</v>
      </c>
      <c r="P109" s="159">
        <f>A!O1192</f>
        <v>260</v>
      </c>
      <c r="Q109" s="148">
        <f>A!P1192</f>
        <v>15</v>
      </c>
      <c r="R109" s="330">
        <f>A!Q1192</f>
        <v>4.38</v>
      </c>
      <c r="S109" s="159">
        <f>A!R1192</f>
        <v>37973</v>
      </c>
      <c r="T109" s="148">
        <f>A!S1192</f>
        <v>3</v>
      </c>
      <c r="U109" s="169">
        <f t="shared" si="16"/>
        <v>3.9395050865418062</v>
      </c>
      <c r="V109" s="136">
        <f t="shared" si="17"/>
        <v>5.1429999999999998</v>
      </c>
      <c r="W109" s="893">
        <f t="shared" si="18"/>
        <v>4.4235245538875025</v>
      </c>
      <c r="X109" s="26">
        <f t="shared" si="19"/>
        <v>0.27206696804712716</v>
      </c>
      <c r="Z109" s="717">
        <f>A!T1192</f>
        <v>4.1000066814650156</v>
      </c>
      <c r="AA109" s="1065" t="str">
        <f>A!U1192</f>
        <v>31-DEC</v>
      </c>
      <c r="AB109" s="712">
        <f>A!V1192</f>
        <v>23</v>
      </c>
    </row>
    <row r="110" spans="2:28" ht="12" customHeight="1">
      <c r="B110" s="156" t="s">
        <v>448</v>
      </c>
      <c r="C110" s="136">
        <f>A!B1193</f>
        <v>4.1683375374401095</v>
      </c>
      <c r="D110" s="163" t="str">
        <f>A!C1193</f>
        <v>16-Apr</v>
      </c>
      <c r="E110" s="148">
        <f>A!D1193</f>
        <v>3</v>
      </c>
      <c r="F110" s="330">
        <f>A!E1193</f>
        <v>4.109</v>
      </c>
      <c r="G110" s="159">
        <f>A!F1193</f>
        <v>37789</v>
      </c>
      <c r="H110" s="148">
        <f>A!G1193</f>
        <v>16</v>
      </c>
      <c r="I110" s="330">
        <f>A!H1193</f>
        <v>5.5949999999999998</v>
      </c>
      <c r="J110" s="159">
        <f>A!I1193</f>
        <v>37531</v>
      </c>
      <c r="K110" s="148">
        <f>A!J1193</f>
        <v>9</v>
      </c>
      <c r="L110" s="330">
        <f>A!K1193</f>
        <v>4.0714684874766807</v>
      </c>
      <c r="M110" s="159">
        <f>A!L1193</f>
        <v>40437</v>
      </c>
      <c r="N110" s="25">
        <f>A!M1193</f>
        <v>14</v>
      </c>
      <c r="O110" s="330">
        <f>A!N1193</f>
        <v>4.1219461046450672</v>
      </c>
      <c r="P110" s="159">
        <f>A!O1193</f>
        <v>169</v>
      </c>
      <c r="Q110" s="148">
        <f>A!P1193</f>
        <v>16</v>
      </c>
      <c r="R110" s="330">
        <f>A!Q1193</f>
        <v>4.05</v>
      </c>
      <c r="S110" s="159">
        <f>A!R1193</f>
        <v>37789</v>
      </c>
      <c r="T110" s="148">
        <f>A!S1193</f>
        <v>16</v>
      </c>
      <c r="U110" s="169">
        <f t="shared" si="16"/>
        <v>4.05</v>
      </c>
      <c r="V110" s="136">
        <f t="shared" si="17"/>
        <v>5.5949999999999998</v>
      </c>
      <c r="W110" s="893">
        <f t="shared" si="18"/>
        <v>4.3526253549269764</v>
      </c>
      <c r="X110" s="26">
        <f t="shared" si="19"/>
        <v>0.35495818592591005</v>
      </c>
      <c r="Z110" s="717">
        <f>A!T1193</f>
        <v>4.0961440714040176</v>
      </c>
      <c r="AA110" s="1065" t="str">
        <f>A!U1193</f>
        <v>31-DEC</v>
      </c>
      <c r="AB110" s="712">
        <f>A!V1193</f>
        <v>23</v>
      </c>
    </row>
    <row r="111" spans="2:28" ht="12" customHeight="1">
      <c r="B111" s="156" t="s">
        <v>449</v>
      </c>
      <c r="C111" s="136">
        <f>A!B1194</f>
        <v>4.1683375374401095</v>
      </c>
      <c r="D111" s="163" t="str">
        <f>A!C1194</f>
        <v>16-Apr</v>
      </c>
      <c r="E111" s="148">
        <f>A!D1194</f>
        <v>3</v>
      </c>
      <c r="F111" s="330">
        <f>A!E1194</f>
        <v>4.6210000000000004</v>
      </c>
      <c r="G111" s="159">
        <f>A!F1194</f>
        <v>37531</v>
      </c>
      <c r="H111" s="148">
        <f>A!G1194</f>
        <v>9</v>
      </c>
      <c r="I111" s="330">
        <f>A!H1194</f>
        <v>5.3390000000000004</v>
      </c>
      <c r="J111" s="159">
        <f>A!I1194</f>
        <v>37531</v>
      </c>
      <c r="K111" s="148">
        <f>A!J1194</f>
        <v>9</v>
      </c>
      <c r="L111" s="330">
        <f>A!K1194</f>
        <v>3.9865836498914717</v>
      </c>
      <c r="M111" s="159">
        <f>A!L1194</f>
        <v>40437</v>
      </c>
      <c r="N111" s="25">
        <f>A!M1194</f>
        <v>15</v>
      </c>
      <c r="O111" s="330">
        <f>A!N1194</f>
        <v>4.0171608448415927</v>
      </c>
      <c r="P111" s="159">
        <f>A!O1194</f>
        <v>260</v>
      </c>
      <c r="Q111" s="148">
        <f>A!P1194</f>
        <v>16</v>
      </c>
      <c r="R111" s="330">
        <f>A!Q1194</f>
        <v>3.95</v>
      </c>
      <c r="S111" s="159">
        <f>A!R1194</f>
        <v>37880</v>
      </c>
      <c r="T111" s="148">
        <f>A!S1194</f>
        <v>16</v>
      </c>
      <c r="U111" s="169">
        <f t="shared" si="16"/>
        <v>3.95</v>
      </c>
      <c r="V111" s="136">
        <f t="shared" si="17"/>
        <v>5.3390000000000004</v>
      </c>
      <c r="W111" s="893">
        <f t="shared" si="18"/>
        <v>4.3470136720288624</v>
      </c>
      <c r="X111" s="26">
        <f t="shared" si="19"/>
        <v>0.31952970586166074</v>
      </c>
      <c r="Z111" s="717">
        <f>A!T1194</f>
        <v>4.0802637808603235</v>
      </c>
      <c r="AA111" s="1065" t="str">
        <f>A!U1194</f>
        <v>31-DEC</v>
      </c>
      <c r="AB111" s="712">
        <f>A!V1194</f>
        <v>23</v>
      </c>
    </row>
    <row r="112" spans="2:28" ht="12" customHeight="1">
      <c r="B112" s="156" t="s">
        <v>450</v>
      </c>
      <c r="C112" s="136">
        <f>A!B1195</f>
        <v>4.1683375374401095</v>
      </c>
      <c r="D112" s="163" t="str">
        <f>A!C1195</f>
        <v>16-Apr</v>
      </c>
      <c r="E112" s="148">
        <f>A!D1195</f>
        <v>3</v>
      </c>
      <c r="F112" s="330">
        <f>A!E1195</f>
        <v>3.8889999999999998</v>
      </c>
      <c r="G112" s="159">
        <f>A!F1195</f>
        <v>37738</v>
      </c>
      <c r="H112" s="148">
        <f>A!G1195</f>
        <v>5</v>
      </c>
      <c r="I112" s="330">
        <f>A!H1195</f>
        <v>3.863</v>
      </c>
      <c r="J112" s="159">
        <f>A!I1195</f>
        <v>38265</v>
      </c>
      <c r="K112" s="148">
        <f>A!J1195</f>
        <v>3</v>
      </c>
      <c r="L112" s="330">
        <f>A!K1195</f>
        <v>4.555230809047135</v>
      </c>
      <c r="M112" s="159">
        <f>A!L1195</f>
        <v>40464</v>
      </c>
      <c r="N112" s="25">
        <f>A!M1195</f>
        <v>1</v>
      </c>
      <c r="O112" s="330">
        <f>A!N1195</f>
        <v>3.9320987654320994</v>
      </c>
      <c r="P112" s="159">
        <f>A!O1195</f>
        <v>278</v>
      </c>
      <c r="Q112" s="148">
        <f>A!P1195</f>
        <v>24</v>
      </c>
      <c r="R112" s="330">
        <f>A!Q1195</f>
        <v>3.88</v>
      </c>
      <c r="S112" s="159">
        <f>A!R1195</f>
        <v>37741</v>
      </c>
      <c r="T112" s="148">
        <f>A!S1195</f>
        <v>16</v>
      </c>
      <c r="U112" s="169">
        <f t="shared" si="16"/>
        <v>3.863</v>
      </c>
      <c r="V112" s="136">
        <f t="shared" si="17"/>
        <v>4.555230809047135</v>
      </c>
      <c r="W112" s="893">
        <f t="shared" si="18"/>
        <v>4.0479445186532237</v>
      </c>
      <c r="X112" s="26">
        <f t="shared" si="19"/>
        <v>0.17100797845852009</v>
      </c>
      <c r="Z112" s="717">
        <f>A!T1195</f>
        <v>4.7586895967614833</v>
      </c>
      <c r="AA112" s="1065" t="str">
        <f>A!U1195</f>
        <v>31-DEC</v>
      </c>
      <c r="AB112" s="712">
        <f>A!V1195</f>
        <v>23</v>
      </c>
    </row>
    <row r="113" spans="2:28" ht="12" customHeight="1">
      <c r="B113" s="156" t="s">
        <v>451</v>
      </c>
      <c r="C113" s="136">
        <f>A!B1196</f>
        <v>4.4009649556697976</v>
      </c>
      <c r="D113" s="163" t="str">
        <f>A!C1196</f>
        <v>05-Oct</v>
      </c>
      <c r="E113" s="148">
        <f>A!D1196</f>
        <v>1</v>
      </c>
      <c r="F113" s="330">
        <f>A!E1196</f>
        <v>4.4279999999999999</v>
      </c>
      <c r="G113" s="159">
        <f>A!F1196</f>
        <v>37533</v>
      </c>
      <c r="H113" s="148">
        <f>A!G1196</f>
        <v>24</v>
      </c>
      <c r="I113" s="330">
        <f>A!H1196</f>
        <v>4.4269999999999996</v>
      </c>
      <c r="J113" s="159">
        <f>A!I1196</f>
        <v>37533</v>
      </c>
      <c r="K113" s="148">
        <f>A!J1196</f>
        <v>24</v>
      </c>
      <c r="L113" s="330">
        <f>A!K1196</f>
        <v>4.4553511245654542</v>
      </c>
      <c r="M113" s="159">
        <f>A!L1196</f>
        <v>40455</v>
      </c>
      <c r="N113" s="25">
        <f>A!M1196</f>
        <v>24</v>
      </c>
      <c r="O113" s="330">
        <f>A!N1196</f>
        <v>4.4320100031259768</v>
      </c>
      <c r="P113" s="159">
        <f>A!O1196</f>
        <v>278</v>
      </c>
      <c r="Q113" s="148">
        <f>A!P1196</f>
        <v>24</v>
      </c>
      <c r="R113" s="330">
        <f>A!Q1196</f>
        <v>4.4400000000000004</v>
      </c>
      <c r="S113" s="159">
        <f>A!R1196</f>
        <v>37898</v>
      </c>
      <c r="T113" s="148">
        <f>A!S1196</f>
        <v>24</v>
      </c>
      <c r="U113" s="169">
        <f t="shared" si="16"/>
        <v>4.4009649556697976</v>
      </c>
      <c r="V113" s="136">
        <f t="shared" si="17"/>
        <v>4.4553511245654542</v>
      </c>
      <c r="W113" s="893">
        <f t="shared" si="18"/>
        <v>4.4305543472268711</v>
      </c>
      <c r="X113" s="26">
        <f t="shared" si="19"/>
        <v>1.2275251499780714E-2</v>
      </c>
      <c r="Z113" s="717">
        <f>A!T1196</f>
        <v>4.626536894443392</v>
      </c>
      <c r="AA113" s="1065" t="str">
        <f>A!U1196</f>
        <v>31-DEC</v>
      </c>
      <c r="AB113" s="712">
        <f>A!V1196</f>
        <v>23</v>
      </c>
    </row>
    <row r="114" spans="2:28" ht="12" customHeight="1">
      <c r="B114" s="156" t="s">
        <v>462</v>
      </c>
      <c r="C114" s="136">
        <f>A!B1197</f>
        <v>4.0769395929961423</v>
      </c>
      <c r="D114" s="163" t="str">
        <f>A!C1197</f>
        <v>16-Sep</v>
      </c>
      <c r="E114" s="148">
        <f>A!D1197</f>
        <v>15</v>
      </c>
      <c r="F114" s="330">
        <f>A!E1197</f>
        <v>4.0880000000000001</v>
      </c>
      <c r="G114" s="159">
        <f>A!F1197</f>
        <v>37789</v>
      </c>
      <c r="H114" s="148">
        <f>A!G1197</f>
        <v>16</v>
      </c>
      <c r="I114" s="330">
        <f>A!H1197</f>
        <v>4.7759999999999998</v>
      </c>
      <c r="J114" s="159">
        <f>A!I1197</f>
        <v>37882</v>
      </c>
      <c r="K114" s="148">
        <f>A!J1197</f>
        <v>15</v>
      </c>
      <c r="L114" s="330">
        <f>A!K1197</f>
        <v>4.0714545629501995</v>
      </c>
      <c r="M114" s="159">
        <f>A!L1197</f>
        <v>40437</v>
      </c>
      <c r="N114" s="25">
        <f>A!M1197</f>
        <v>14</v>
      </c>
      <c r="O114" s="330"/>
      <c r="P114" s="159"/>
      <c r="Q114" s="148"/>
      <c r="R114" s="330">
        <f>A!Q1197</f>
        <v>4.05</v>
      </c>
      <c r="S114" s="159">
        <f>A!R1197</f>
        <v>37789</v>
      </c>
      <c r="T114" s="148">
        <f>A!S1197</f>
        <v>16</v>
      </c>
      <c r="U114" s="169">
        <f t="shared" si="16"/>
        <v>4.05</v>
      </c>
      <c r="V114" s="136">
        <f t="shared" si="17"/>
        <v>4.7759999999999998</v>
      </c>
      <c r="W114" s="893">
        <f t="shared" si="18"/>
        <v>4.2124788311892676</v>
      </c>
      <c r="X114" s="26">
        <f t="shared" si="19"/>
        <v>0.17234507972471771</v>
      </c>
      <c r="Z114" s="717">
        <f>A!T1197</f>
        <v>4.0881624879800418</v>
      </c>
      <c r="AA114" s="1065" t="str">
        <f>A!U1197</f>
        <v>31-DEC</v>
      </c>
      <c r="AB114" s="712">
        <f>A!V1197</f>
        <v>23</v>
      </c>
    </row>
    <row r="115" spans="2:28" ht="12" customHeight="1">
      <c r="B115" s="156" t="s">
        <v>463</v>
      </c>
      <c r="C115" s="136">
        <f>A!B1198</f>
        <v>3.8879096164892295</v>
      </c>
      <c r="D115" s="163" t="str">
        <f>A!C1198</f>
        <v>30-Apr</v>
      </c>
      <c r="E115" s="148">
        <f>A!D1198</f>
        <v>15</v>
      </c>
      <c r="F115" s="330">
        <f>A!E1198</f>
        <v>3.903</v>
      </c>
      <c r="G115" s="159">
        <f>A!F1198</f>
        <v>37376</v>
      </c>
      <c r="H115" s="148">
        <f>A!G1198</f>
        <v>15</v>
      </c>
      <c r="I115" s="330">
        <f>A!H1198</f>
        <v>3.855</v>
      </c>
      <c r="J115" s="159">
        <f>A!I1198</f>
        <v>37376</v>
      </c>
      <c r="K115" s="148">
        <f>A!J1198</f>
        <v>16</v>
      </c>
      <c r="L115" s="330"/>
      <c r="M115" s="159"/>
      <c r="N115" s="25"/>
      <c r="O115" s="330"/>
      <c r="P115" s="159"/>
      <c r="Q115" s="148"/>
      <c r="R115" s="330">
        <f>A!Q1198</f>
        <v>3.84</v>
      </c>
      <c r="S115" s="159">
        <f>A!R1198</f>
        <v>37762</v>
      </c>
      <c r="T115" s="148">
        <f>A!S1198</f>
        <v>15</v>
      </c>
      <c r="U115" s="169">
        <f t="shared" si="16"/>
        <v>3.84</v>
      </c>
      <c r="V115" s="136">
        <f t="shared" si="17"/>
        <v>3.903</v>
      </c>
      <c r="W115" s="893">
        <f t="shared" si="18"/>
        <v>3.8714774041223072</v>
      </c>
      <c r="X115" s="26">
        <f t="shared" si="19"/>
        <v>1.6272857471134522E-2</v>
      </c>
      <c r="Z115" s="717">
        <f>A!T1198</f>
        <v>4.0174215072869375</v>
      </c>
      <c r="AA115" s="1065" t="str">
        <f>A!U1198</f>
        <v>31-DEC</v>
      </c>
      <c r="AB115" s="712">
        <f>A!V1198</f>
        <v>23</v>
      </c>
    </row>
    <row r="116" spans="2:28" ht="12" customHeight="1">
      <c r="B116" s="156" t="s">
        <v>464</v>
      </c>
      <c r="C116" s="136">
        <f>A!B1199</f>
        <v>3.7812884390914867</v>
      </c>
      <c r="D116" s="163" t="str">
        <f>A!C1199</f>
        <v>27-Sep</v>
      </c>
      <c r="E116" s="148">
        <f>A!D1199</f>
        <v>16</v>
      </c>
      <c r="F116" s="330">
        <f>A!E1199</f>
        <v>3.8069999999999999</v>
      </c>
      <c r="G116" s="159">
        <f>A!F1199</f>
        <v>37762</v>
      </c>
      <c r="H116" s="148">
        <f>A!G1199</f>
        <v>15</v>
      </c>
      <c r="I116" s="330">
        <f>A!H1199</f>
        <v>3.7589999999999999</v>
      </c>
      <c r="J116" s="159">
        <f>A!I1199</f>
        <v>37891</v>
      </c>
      <c r="K116" s="148">
        <f>A!J1199</f>
        <v>15</v>
      </c>
      <c r="L116" s="330">
        <f>A!K1199</f>
        <v>3.8213622217605439</v>
      </c>
      <c r="M116" s="159">
        <f>A!L1199</f>
        <v>40319</v>
      </c>
      <c r="N116" s="25">
        <f>A!M1199</f>
        <v>15</v>
      </c>
      <c r="O116" s="330"/>
      <c r="P116" s="159"/>
      <c r="Q116" s="148"/>
      <c r="R116" s="330">
        <f>A!Q1199</f>
        <v>3.94</v>
      </c>
      <c r="S116" s="159">
        <f>A!R1199</f>
        <v>37762</v>
      </c>
      <c r="T116" s="148">
        <f>A!S1199</f>
        <v>13</v>
      </c>
      <c r="U116" s="169">
        <f t="shared" si="16"/>
        <v>3.7589999999999999</v>
      </c>
      <c r="V116" s="136">
        <f t="shared" si="17"/>
        <v>3.94</v>
      </c>
      <c r="W116" s="893">
        <f t="shared" si="18"/>
        <v>3.8217301321704062</v>
      </c>
      <c r="X116" s="26">
        <f t="shared" si="19"/>
        <v>4.7360748598229252E-2</v>
      </c>
      <c r="Z116" s="717">
        <f>A!T1199</f>
        <v>4.0174215072869375</v>
      </c>
      <c r="AA116" s="1065" t="str">
        <f>A!U1199</f>
        <v>31-DEC</v>
      </c>
      <c r="AB116" s="712">
        <f>A!V1199</f>
        <v>23</v>
      </c>
    </row>
    <row r="117" spans="2:28" ht="12" customHeight="1">
      <c r="B117" s="156" t="s">
        <v>465</v>
      </c>
      <c r="C117" s="136">
        <f>A!B1200</f>
        <v>3.7812884390914867</v>
      </c>
      <c r="D117" s="163" t="str">
        <f>A!C1200</f>
        <v>27-Sep</v>
      </c>
      <c r="E117" s="148">
        <f>A!D1200</f>
        <v>16</v>
      </c>
      <c r="F117" s="330">
        <f>A!E1200</f>
        <v>3.8050000000000002</v>
      </c>
      <c r="G117" s="159">
        <f>A!F1200</f>
        <v>37918</v>
      </c>
      <c r="H117" s="148">
        <f>A!G1200</f>
        <v>15</v>
      </c>
      <c r="I117" s="330">
        <f>A!H1200</f>
        <v>3.7589999999999999</v>
      </c>
      <c r="J117" s="159">
        <f>A!I1200</f>
        <v>37891</v>
      </c>
      <c r="K117" s="148">
        <f>A!J1200</f>
        <v>15</v>
      </c>
      <c r="L117" s="330">
        <f>A!K1200</f>
        <v>3.7926802045028154</v>
      </c>
      <c r="M117" s="159">
        <f>A!L1200</f>
        <v>40319</v>
      </c>
      <c r="N117" s="25">
        <f>A!M1200</f>
        <v>16</v>
      </c>
      <c r="O117" s="330"/>
      <c r="P117" s="159"/>
      <c r="Q117" s="148"/>
      <c r="R117" s="330">
        <f>A!Q1200</f>
        <v>3.93</v>
      </c>
      <c r="S117" s="159">
        <f>A!R1200</f>
        <v>37741</v>
      </c>
      <c r="T117" s="148">
        <f>A!S1200</f>
        <v>13</v>
      </c>
      <c r="U117" s="169">
        <f t="shared" si="16"/>
        <v>3.7589999999999999</v>
      </c>
      <c r="V117" s="136">
        <f t="shared" si="17"/>
        <v>3.93</v>
      </c>
      <c r="W117" s="893">
        <f t="shared" si="18"/>
        <v>3.8135937287188604</v>
      </c>
      <c r="X117" s="26">
        <f t="shared" si="19"/>
        <v>4.4839595448319045E-2</v>
      </c>
      <c r="Z117" s="717">
        <f>A!T1200</f>
        <v>3.8044165614808216</v>
      </c>
      <c r="AA117" s="1065" t="str">
        <f>A!U1200</f>
        <v>31-DEC</v>
      </c>
      <c r="AB117" s="712">
        <f>A!V1200</f>
        <v>23</v>
      </c>
    </row>
    <row r="118" spans="2:28" ht="12" customHeight="1">
      <c r="B118" s="156" t="s">
        <v>466</v>
      </c>
      <c r="C118" s="136">
        <f>A!B1201</f>
        <v>3.8834748713994482</v>
      </c>
      <c r="D118" s="163" t="str">
        <f>A!C1201</f>
        <v>12-Dez</v>
      </c>
      <c r="E118" s="148">
        <f>A!D1201</f>
        <v>7</v>
      </c>
      <c r="F118" s="330">
        <f>A!E1201</f>
        <v>3.774</v>
      </c>
      <c r="G118" s="159">
        <f>A!F1201</f>
        <v>37526</v>
      </c>
      <c r="H118" s="148">
        <f>A!G1201</f>
        <v>15</v>
      </c>
      <c r="I118" s="330">
        <f>A!H1201</f>
        <v>3.7589999999999999</v>
      </c>
      <c r="J118" s="159">
        <f>A!I1201</f>
        <v>37526</v>
      </c>
      <c r="K118" s="148">
        <f>A!J1201</f>
        <v>15</v>
      </c>
      <c r="L118" s="330">
        <f>A!K1201</f>
        <v>3.8018289094579329</v>
      </c>
      <c r="M118" s="159">
        <f>A!L1201</f>
        <v>40319</v>
      </c>
      <c r="N118" s="25">
        <f>A!M1201</f>
        <v>15</v>
      </c>
      <c r="O118" s="330"/>
      <c r="P118" s="159"/>
      <c r="Q118" s="148"/>
      <c r="R118" s="330">
        <f>A!Q1201</f>
        <v>3.81</v>
      </c>
      <c r="S118" s="159">
        <f>A!R1201</f>
        <v>37741</v>
      </c>
      <c r="T118" s="148">
        <f>A!S1201</f>
        <v>15</v>
      </c>
      <c r="U118" s="169">
        <f t="shared" si="16"/>
        <v>3.7589999999999999</v>
      </c>
      <c r="V118" s="136">
        <f t="shared" si="17"/>
        <v>3.8834748713994482</v>
      </c>
      <c r="W118" s="893">
        <f t="shared" si="18"/>
        <v>3.8056607561714761</v>
      </c>
      <c r="X118" s="26">
        <f t="shared" si="19"/>
        <v>3.2707821157624946E-2</v>
      </c>
      <c r="Z118" s="717">
        <f>A!T1201</f>
        <v>3.8044165614808163</v>
      </c>
      <c r="AA118" s="1065" t="str">
        <f>A!U1201</f>
        <v>31-DEC</v>
      </c>
      <c r="AB118" s="712">
        <f>A!V1201</f>
        <v>23</v>
      </c>
    </row>
    <row r="119" spans="2:28" ht="12" customHeight="1">
      <c r="B119" s="156" t="s">
        <v>473</v>
      </c>
      <c r="C119" s="136">
        <f>A!B1202</f>
        <v>4.2751401713091282</v>
      </c>
      <c r="D119" s="163" t="str">
        <f>A!C1202</f>
        <v>13-Oct</v>
      </c>
      <c r="E119" s="148">
        <f>A!D1202</f>
        <v>1</v>
      </c>
      <c r="F119" s="330">
        <f>A!E1202</f>
        <v>7.367</v>
      </c>
      <c r="G119" s="159">
        <f>A!F1202</f>
        <v>38057</v>
      </c>
      <c r="H119" s="148">
        <f>A!G1202</f>
        <v>10</v>
      </c>
      <c r="I119" s="330">
        <f>A!H1202</f>
        <v>5.3010000000000002</v>
      </c>
      <c r="J119" s="159">
        <f>A!I1202</f>
        <v>38273</v>
      </c>
      <c r="K119" s="148">
        <f>A!J1202</f>
        <v>9</v>
      </c>
      <c r="L119" s="330">
        <f>A!K1202</f>
        <v>4.1979631776990924</v>
      </c>
      <c r="M119" s="159">
        <f>A!L1202</f>
        <v>40253</v>
      </c>
      <c r="N119" s="25">
        <f>A!M1202</f>
        <v>10</v>
      </c>
      <c r="O119" s="330">
        <f>A!N1202</f>
        <v>4.1846218842416558</v>
      </c>
      <c r="P119" s="159">
        <f>A!O1202</f>
        <v>76</v>
      </c>
      <c r="Q119" s="148">
        <f>A!P1202</f>
        <v>10</v>
      </c>
      <c r="R119" s="330">
        <f>A!Q1202</f>
        <v>4.1399999999999997</v>
      </c>
      <c r="S119" s="159">
        <f>A!R1202</f>
        <v>37741</v>
      </c>
      <c r="T119" s="148">
        <f>A!S1202</f>
        <v>16</v>
      </c>
      <c r="U119" s="169">
        <f t="shared" si="16"/>
        <v>4.1399999999999997</v>
      </c>
      <c r="V119" s="136">
        <f t="shared" si="17"/>
        <v>7.367</v>
      </c>
      <c r="W119" s="893">
        <f t="shared" si="18"/>
        <v>4.9109542055416462</v>
      </c>
      <c r="X119" s="26">
        <f t="shared" si="19"/>
        <v>0.65710244179401456</v>
      </c>
      <c r="Z119" s="717">
        <f>A!T1202</f>
        <v>4.6192380693433179</v>
      </c>
      <c r="AA119" s="1065" t="str">
        <f>A!U1202</f>
        <v>02-OCT</v>
      </c>
      <c r="AB119" s="712">
        <f>A!V1202</f>
        <v>23</v>
      </c>
    </row>
    <row r="120" spans="2:28" ht="12" customHeight="1">
      <c r="B120" s="156" t="s">
        <v>476</v>
      </c>
      <c r="C120" s="136">
        <f>A!B1203</f>
        <v>4.6925417995477332</v>
      </c>
      <c r="D120" s="163" t="str">
        <f>A!C1203</f>
        <v>05-Oct</v>
      </c>
      <c r="E120" s="148">
        <f>A!D1203</f>
        <v>1</v>
      </c>
      <c r="F120" s="330">
        <f>A!E1203</f>
        <v>7.367</v>
      </c>
      <c r="G120" s="159">
        <f>A!F1203</f>
        <v>38057</v>
      </c>
      <c r="H120" s="148">
        <f>A!G1203</f>
        <v>10</v>
      </c>
      <c r="I120" s="330">
        <f>A!H1203</f>
        <v>5.3010000000000002</v>
      </c>
      <c r="J120" s="159">
        <f>A!I1203</f>
        <v>38273</v>
      </c>
      <c r="K120" s="148">
        <f>A!J1203</f>
        <v>9</v>
      </c>
      <c r="L120" s="330">
        <f>A!K1203</f>
        <v>4.6846519310443204</v>
      </c>
      <c r="M120" s="159">
        <f>A!L1203</f>
        <v>40456</v>
      </c>
      <c r="N120" s="25">
        <f>A!M1203</f>
        <v>1</v>
      </c>
      <c r="O120" s="330">
        <f>A!N1203</f>
        <v>4.6895843211632684</v>
      </c>
      <c r="P120" s="159">
        <f>A!O1203</f>
        <v>278</v>
      </c>
      <c r="Q120" s="148">
        <f>A!P1203</f>
        <v>24</v>
      </c>
      <c r="R120" s="330">
        <f>A!Q1203</f>
        <v>4.53</v>
      </c>
      <c r="S120" s="159">
        <f>A!R1203</f>
        <v>37745</v>
      </c>
      <c r="T120" s="148">
        <f>A!S1203</f>
        <v>3</v>
      </c>
      <c r="U120" s="169">
        <f t="shared" si="16"/>
        <v>4.53</v>
      </c>
      <c r="V120" s="136">
        <f t="shared" si="17"/>
        <v>7.367</v>
      </c>
      <c r="W120" s="893">
        <f t="shared" si="18"/>
        <v>5.2107963419592203</v>
      </c>
      <c r="X120" s="26">
        <f t="shared" si="19"/>
        <v>0.5444465325108655</v>
      </c>
      <c r="Z120" s="717">
        <f>A!T1203</f>
        <v>4.9929595267644222</v>
      </c>
      <c r="AA120" s="1065" t="str">
        <f>A!U1203</f>
        <v>02-OCT</v>
      </c>
      <c r="AB120" s="712">
        <f>A!V1203</f>
        <v>23</v>
      </c>
    </row>
    <row r="121" spans="2:28" ht="12" customHeight="1">
      <c r="B121" s="156" t="s">
        <v>478</v>
      </c>
      <c r="C121" s="136">
        <f>A!B1204</f>
        <v>3.8137362627521112</v>
      </c>
      <c r="D121" s="163" t="str">
        <f>A!C1204</f>
        <v>30-Apr</v>
      </c>
      <c r="E121" s="148">
        <f>A!D1204</f>
        <v>15</v>
      </c>
      <c r="F121" s="330">
        <f>A!E1204</f>
        <v>4.8959999999999999</v>
      </c>
      <c r="G121" s="159">
        <f>A!F1204</f>
        <v>38062</v>
      </c>
      <c r="H121" s="148">
        <f>A!G1204</f>
        <v>10</v>
      </c>
      <c r="I121" s="330">
        <f>A!H1204</f>
        <v>4.6520000000000001</v>
      </c>
      <c r="J121" s="159">
        <f>A!I1204</f>
        <v>37696</v>
      </c>
      <c r="K121" s="148">
        <f>A!J1204</f>
        <v>10</v>
      </c>
      <c r="L121" s="330">
        <f>A!K1204</f>
        <v>3.9376595698056289</v>
      </c>
      <c r="M121" s="159">
        <f>A!L1204</f>
        <v>40298</v>
      </c>
      <c r="N121" s="25">
        <f>A!M1204</f>
        <v>15</v>
      </c>
      <c r="O121" s="330">
        <f>A!N1204</f>
        <v>3.8017291066282426</v>
      </c>
      <c r="P121" s="159">
        <f>A!O1204</f>
        <v>121</v>
      </c>
      <c r="Q121" s="148">
        <f>A!P1204</f>
        <v>16</v>
      </c>
      <c r="R121" s="330">
        <f>A!Q1204</f>
        <v>3.84</v>
      </c>
      <c r="S121" s="159">
        <f>A!R1204</f>
        <v>37741</v>
      </c>
      <c r="T121" s="148">
        <f>A!S1204</f>
        <v>16</v>
      </c>
      <c r="U121" s="169">
        <f t="shared" si="16"/>
        <v>3.8017291066282426</v>
      </c>
      <c r="V121" s="136">
        <f t="shared" si="17"/>
        <v>4.8959999999999999</v>
      </c>
      <c r="W121" s="893">
        <f t="shared" si="18"/>
        <v>4.1568541565309971</v>
      </c>
      <c r="X121" s="26">
        <f t="shared" si="19"/>
        <v>0.2632449569231351</v>
      </c>
      <c r="Z121" s="717">
        <f>A!T1204</f>
        <v>4.1508135392801533</v>
      </c>
      <c r="AA121" s="1065" t="str">
        <f>A!U1204</f>
        <v>02-OCT</v>
      </c>
      <c r="AB121" s="712">
        <f>A!V1204</f>
        <v>23</v>
      </c>
    </row>
    <row r="122" spans="2:28" ht="12" customHeight="1">
      <c r="B122" s="156" t="s">
        <v>479</v>
      </c>
      <c r="C122" s="136">
        <f>A!B1205</f>
        <v>3.9855085757608739</v>
      </c>
      <c r="D122" s="163" t="str">
        <f>A!C1205</f>
        <v>16-Mar</v>
      </c>
      <c r="E122" s="148">
        <f>A!D1205</f>
        <v>10</v>
      </c>
      <c r="F122" s="330">
        <f>A!E1205</f>
        <v>6.2329999999999997</v>
      </c>
      <c r="G122" s="159">
        <f>A!F1205</f>
        <v>38057</v>
      </c>
      <c r="H122" s="148">
        <f>A!G1205</f>
        <v>10</v>
      </c>
      <c r="I122" s="330">
        <f>A!H1205</f>
        <v>5.6779999999999999</v>
      </c>
      <c r="J122" s="159">
        <f>A!I1205</f>
        <v>38057</v>
      </c>
      <c r="K122" s="148">
        <f>A!J1205</f>
        <v>10</v>
      </c>
      <c r="L122" s="330">
        <f>A!K1205</f>
        <v>4.0423817269763118</v>
      </c>
      <c r="M122" s="159">
        <f>A!L1205</f>
        <v>40298</v>
      </c>
      <c r="N122" s="25">
        <f>A!M1205</f>
        <v>15</v>
      </c>
      <c r="O122" s="330">
        <f>A!N1205</f>
        <v>3.9857984589817197</v>
      </c>
      <c r="P122" s="159">
        <f>A!O1205</f>
        <v>121</v>
      </c>
      <c r="Q122" s="148">
        <f>A!P1205</f>
        <v>16</v>
      </c>
      <c r="R122" s="330">
        <f>A!Q1205</f>
        <v>4</v>
      </c>
      <c r="S122" s="159">
        <f>A!R1205</f>
        <v>37741</v>
      </c>
      <c r="T122" s="148">
        <f>A!S1205</f>
        <v>16</v>
      </c>
      <c r="U122" s="169">
        <f t="shared" si="16"/>
        <v>3.9855085757608739</v>
      </c>
      <c r="V122" s="136">
        <f t="shared" si="17"/>
        <v>6.2329999999999997</v>
      </c>
      <c r="W122" s="893">
        <f t="shared" si="18"/>
        <v>4.6541147936198177</v>
      </c>
      <c r="X122" s="26">
        <f t="shared" si="19"/>
        <v>0.4829041662917602</v>
      </c>
      <c r="Z122" s="717">
        <f>A!T1205</f>
        <v>4.3871079967061295</v>
      </c>
      <c r="AA122" s="1065" t="str">
        <f>A!U1205</f>
        <v>02-OCT</v>
      </c>
      <c r="AB122" s="712">
        <f>A!V1205</f>
        <v>23</v>
      </c>
    </row>
    <row r="123" spans="2:28" ht="12" customHeight="1">
      <c r="B123" s="156" t="s">
        <v>480</v>
      </c>
      <c r="C123" s="136">
        <f>A!B1206</f>
        <v>4.7177562254396657</v>
      </c>
      <c r="D123" s="163" t="str">
        <f>A!C1206</f>
        <v>13-Oct</v>
      </c>
      <c r="E123" s="148">
        <f>A!D1206</f>
        <v>1</v>
      </c>
      <c r="F123" s="330">
        <f>A!E1206</f>
        <v>6.3250000000000002</v>
      </c>
      <c r="G123" s="159">
        <f>A!F1206</f>
        <v>38089</v>
      </c>
      <c r="H123" s="148">
        <f>A!G1206</f>
        <v>9</v>
      </c>
      <c r="I123" s="330">
        <f>A!H1206</f>
        <v>6.0309999999999997</v>
      </c>
      <c r="J123" s="159">
        <f>A!I1206</f>
        <v>38062</v>
      </c>
      <c r="K123" s="148">
        <f>A!J1206</f>
        <v>10</v>
      </c>
      <c r="L123" s="330">
        <f>A!K1206</f>
        <v>4.7040196116884543</v>
      </c>
      <c r="M123" s="159">
        <f>A!L1206</f>
        <v>40253</v>
      </c>
      <c r="N123" s="25">
        <f>A!M1206</f>
        <v>10</v>
      </c>
      <c r="O123" s="330">
        <f>A!N1206</f>
        <v>4.6380543633762521</v>
      </c>
      <c r="P123" s="159">
        <f>A!O1206</f>
        <v>76</v>
      </c>
      <c r="Q123" s="148">
        <f>A!P1206</f>
        <v>10</v>
      </c>
      <c r="R123" s="330">
        <f>A!Q1206</f>
        <v>4.4000000000000004</v>
      </c>
      <c r="S123" s="159">
        <f>A!R1206</f>
        <v>37696</v>
      </c>
      <c r="T123" s="148">
        <f>A!S1206</f>
        <v>10</v>
      </c>
      <c r="U123" s="169">
        <f t="shared" si="16"/>
        <v>4.4000000000000004</v>
      </c>
      <c r="V123" s="136">
        <f t="shared" si="17"/>
        <v>6.3250000000000002</v>
      </c>
      <c r="W123" s="893">
        <f t="shared" si="18"/>
        <v>5.1359717000840623</v>
      </c>
      <c r="X123" s="26">
        <f t="shared" si="19"/>
        <v>0.3748073611792862</v>
      </c>
      <c r="Z123" s="717">
        <f>A!T1206</f>
        <v>5.0604771438011049</v>
      </c>
      <c r="AA123" s="1065" t="str">
        <f>A!U1206</f>
        <v>02-OCT</v>
      </c>
      <c r="AB123" s="712">
        <f>A!V1206</f>
        <v>23</v>
      </c>
    </row>
    <row r="124" spans="2:28" ht="12" customHeight="1">
      <c r="B124" s="156" t="s">
        <v>481</v>
      </c>
      <c r="C124" s="136">
        <f>A!B1207</f>
        <v>4.0060722426657005</v>
      </c>
      <c r="D124" s="163" t="str">
        <f>A!C1207</f>
        <v>02-Nov</v>
      </c>
      <c r="E124" s="148">
        <f>A!D1207</f>
        <v>1</v>
      </c>
      <c r="F124" s="330">
        <f>A!E1207</f>
        <v>3.9809999999999999</v>
      </c>
      <c r="G124" s="159">
        <f>A!F1207</f>
        <v>38057</v>
      </c>
      <c r="H124" s="148">
        <f>A!G1207</f>
        <v>10</v>
      </c>
      <c r="I124" s="330">
        <f>A!H1207</f>
        <v>3.85</v>
      </c>
      <c r="J124" s="159">
        <f>A!I1207</f>
        <v>38273</v>
      </c>
      <c r="K124" s="148">
        <f>A!J1207</f>
        <v>9</v>
      </c>
      <c r="L124" s="330">
        <f>A!K1207</f>
        <v>3.9250063327252209</v>
      </c>
      <c r="M124" s="159">
        <f>A!L1207</f>
        <v>40253</v>
      </c>
      <c r="N124" s="25">
        <f>A!M1207</f>
        <v>10</v>
      </c>
      <c r="O124" s="330">
        <f>A!N1207</f>
        <v>3.8400447427293063</v>
      </c>
      <c r="P124" s="159">
        <f>A!O1207</f>
        <v>76</v>
      </c>
      <c r="Q124" s="148">
        <f>A!P1207</f>
        <v>10</v>
      </c>
      <c r="R124" s="330">
        <f>A!Q1207</f>
        <v>3.88</v>
      </c>
      <c r="S124" s="159">
        <f>A!R1207</f>
        <v>37696</v>
      </c>
      <c r="T124" s="148">
        <f>A!S1207</f>
        <v>10</v>
      </c>
      <c r="U124" s="169">
        <f t="shared" si="16"/>
        <v>3.8400447427293063</v>
      </c>
      <c r="V124" s="136">
        <f t="shared" si="17"/>
        <v>4.0060722426657005</v>
      </c>
      <c r="W124" s="893">
        <f t="shared" si="18"/>
        <v>3.9136872196867043</v>
      </c>
      <c r="X124" s="26">
        <f t="shared" si="19"/>
        <v>4.2422271023918184E-2</v>
      </c>
      <c r="Z124" s="717">
        <f>A!T1207</f>
        <v>4.1986352436535563</v>
      </c>
      <c r="AA124" s="1065" t="str">
        <f>A!U1207</f>
        <v>02-OCT</v>
      </c>
      <c r="AB124" s="712">
        <f>A!V1207</f>
        <v>23</v>
      </c>
    </row>
    <row r="125" spans="2:28" ht="12" customHeight="1">
      <c r="B125" s="156" t="s">
        <v>482</v>
      </c>
      <c r="C125" s="136">
        <f>A!B1208</f>
        <v>3.4559785684339444</v>
      </c>
      <c r="D125" s="163" t="str">
        <f>A!C1208</f>
        <v>30-Apr</v>
      </c>
      <c r="E125" s="148">
        <f>A!D1208</f>
        <v>15</v>
      </c>
      <c r="F125" s="330">
        <f>A!E1208</f>
        <v>3.456</v>
      </c>
      <c r="G125" s="159">
        <f>A!F1208</f>
        <v>38107</v>
      </c>
      <c r="H125" s="148">
        <f>A!G1208</f>
        <v>16</v>
      </c>
      <c r="I125" s="330">
        <f>A!H1208</f>
        <v>3.4550000000000001</v>
      </c>
      <c r="J125" s="159">
        <f>A!I1208</f>
        <v>38107</v>
      </c>
      <c r="K125" s="148">
        <f>A!J1208</f>
        <v>16</v>
      </c>
      <c r="L125" s="330">
        <f>A!K1208</f>
        <v>3.6958842184098093</v>
      </c>
      <c r="M125" s="159">
        <f>A!L1208</f>
        <v>40253</v>
      </c>
      <c r="N125" s="25">
        <f>A!M1208</f>
        <v>10</v>
      </c>
      <c r="O125" s="330">
        <f>A!N1208</f>
        <v>3.6666666666666665</v>
      </c>
      <c r="P125" s="159">
        <f>A!O1208</f>
        <v>71</v>
      </c>
      <c r="Q125" s="148">
        <f>A!P1208</f>
        <v>22</v>
      </c>
      <c r="R125" s="330">
        <f>A!Q1208</f>
        <v>3.69</v>
      </c>
      <c r="S125" s="159">
        <f>A!R1208</f>
        <v>37911</v>
      </c>
      <c r="T125" s="148">
        <f>A!S1208</f>
        <v>5</v>
      </c>
      <c r="U125" s="169">
        <f t="shared" si="16"/>
        <v>3.4550000000000001</v>
      </c>
      <c r="V125" s="136">
        <f t="shared" si="17"/>
        <v>3.6958842184098093</v>
      </c>
      <c r="W125" s="893">
        <f t="shared" si="18"/>
        <v>3.5699215755850702</v>
      </c>
      <c r="X125" s="26">
        <f t="shared" si="19"/>
        <v>6.7476053271655137E-2</v>
      </c>
      <c r="Z125" s="717">
        <f>A!T1208</f>
        <v>3.8266980334008123</v>
      </c>
      <c r="AA125" s="1065" t="str">
        <f>A!U1208</f>
        <v>02-OCT</v>
      </c>
      <c r="AB125" s="712">
        <f>A!V1208</f>
        <v>23</v>
      </c>
    </row>
    <row r="126" spans="2:28" ht="12" customHeight="1" thickBot="1">
      <c r="B126" s="157" t="s">
        <v>483</v>
      </c>
      <c r="C126" s="136">
        <f>A!B1209</f>
        <v>4.2504539844715268</v>
      </c>
      <c r="D126" s="163" t="str">
        <f>A!C1209</f>
        <v>16-Mar</v>
      </c>
      <c r="E126" s="148">
        <f>A!D1209</f>
        <v>10</v>
      </c>
      <c r="F126" s="330">
        <f>A!E1209</f>
        <v>4.2750000000000004</v>
      </c>
      <c r="G126" s="159">
        <f>A!F1209</f>
        <v>38062</v>
      </c>
      <c r="H126" s="148">
        <f>A!G1209</f>
        <v>10</v>
      </c>
      <c r="I126" s="330">
        <f>A!H1209</f>
        <v>4.4279999999999999</v>
      </c>
      <c r="J126" s="159">
        <f>A!I1209</f>
        <v>38062</v>
      </c>
      <c r="K126" s="148">
        <f>A!J1209</f>
        <v>10</v>
      </c>
      <c r="L126" s="330">
        <f>A!K1209</f>
        <v>4.1660966084146009</v>
      </c>
      <c r="M126" s="159">
        <f>A!L1209</f>
        <v>40253</v>
      </c>
      <c r="N126" s="28">
        <f>A!M1209</f>
        <v>10</v>
      </c>
      <c r="O126" s="330">
        <f>A!N1209</f>
        <v>4.1564885496183201</v>
      </c>
      <c r="P126" s="159">
        <f>A!O1209</f>
        <v>76</v>
      </c>
      <c r="Q126" s="148">
        <f>A!P1209</f>
        <v>10</v>
      </c>
      <c r="R126" s="330">
        <f>A!Q1209</f>
        <v>4.17</v>
      </c>
      <c r="S126" s="159">
        <f>A!R1209</f>
        <v>37696</v>
      </c>
      <c r="T126" s="148">
        <f>A!S1209</f>
        <v>10</v>
      </c>
      <c r="U126" s="169">
        <f t="shared" si="16"/>
        <v>4.1564885496183201</v>
      </c>
      <c r="V126" s="136">
        <f t="shared" si="17"/>
        <v>4.4279999999999999</v>
      </c>
      <c r="W126" s="893">
        <f t="shared" si="18"/>
        <v>4.2410065237507411</v>
      </c>
      <c r="X126" s="26">
        <f t="shared" si="19"/>
        <v>6.4020521746699741E-2</v>
      </c>
      <c r="Z126" s="718">
        <f>A!T1209</f>
        <v>4.5272665876579721</v>
      </c>
      <c r="AA126" s="1066" t="str">
        <f>A!U1209</f>
        <v>02-OCT</v>
      </c>
      <c r="AB126" s="714">
        <f>A!V1209</f>
        <v>23</v>
      </c>
    </row>
    <row r="127" spans="2:28" ht="12" customHeight="1" thickTop="1">
      <c r="B127" s="19" t="s">
        <v>242</v>
      </c>
      <c r="C127" s="20"/>
      <c r="D127" s="326"/>
      <c r="E127" s="176"/>
      <c r="F127" s="20"/>
      <c r="G127" s="162"/>
      <c r="H127" s="176"/>
      <c r="I127" s="20"/>
      <c r="J127" s="162"/>
      <c r="K127" s="176"/>
      <c r="L127" s="20"/>
      <c r="M127" s="162"/>
      <c r="N127" s="930"/>
      <c r="O127" s="20"/>
      <c r="P127" s="162"/>
      <c r="Q127" s="176"/>
      <c r="R127" s="176"/>
      <c r="S127" s="176"/>
      <c r="T127" s="176"/>
      <c r="U127" s="1096" t="s">
        <v>23</v>
      </c>
      <c r="V127" s="1097"/>
      <c r="W127" s="1097"/>
      <c r="X127" s="1098"/>
      <c r="Z127" s="717"/>
      <c r="AA127" s="1065"/>
      <c r="AB127" s="712"/>
    </row>
    <row r="128" spans="2:28" ht="12" customHeight="1">
      <c r="B128" s="153"/>
      <c r="C128" s="381" t="s">
        <v>237</v>
      </c>
      <c r="D128" s="381"/>
      <c r="E128" s="381"/>
      <c r="F128" s="649" t="s">
        <v>426</v>
      </c>
      <c r="G128" s="381"/>
      <c r="H128" s="381"/>
      <c r="I128" s="938" t="s">
        <v>250</v>
      </c>
      <c r="J128" s="933"/>
      <c r="K128" s="933"/>
      <c r="L128" s="939" t="s">
        <v>357</v>
      </c>
      <c r="M128" s="933"/>
      <c r="N128" s="934"/>
      <c r="O128" s="935" t="s">
        <v>372</v>
      </c>
      <c r="P128" s="940"/>
      <c r="Q128" s="941"/>
      <c r="R128" s="937" t="s">
        <v>384</v>
      </c>
      <c r="S128" s="942"/>
      <c r="T128" s="942"/>
      <c r="U128" s="943"/>
      <c r="V128" s="944"/>
      <c r="W128" s="944"/>
      <c r="X128" s="945" t="s">
        <v>24</v>
      </c>
      <c r="Y128" s="942"/>
      <c r="Z128" s="936" t="str">
        <f>YourData!$J$4</f>
        <v>Tested Prg</v>
      </c>
      <c r="AA128" s="1063"/>
      <c r="AB128" s="709"/>
    </row>
    <row r="129" spans="2:28" ht="12" customHeight="1">
      <c r="B129" s="154" t="s">
        <v>803</v>
      </c>
      <c r="C129" s="23" t="s">
        <v>25</v>
      </c>
      <c r="D129" s="164" t="s">
        <v>75</v>
      </c>
      <c r="E129" s="177" t="s">
        <v>76</v>
      </c>
      <c r="F129" s="329" t="s">
        <v>13</v>
      </c>
      <c r="G129" s="164" t="s">
        <v>75</v>
      </c>
      <c r="H129" s="177" t="s">
        <v>76</v>
      </c>
      <c r="I129" s="329" t="s">
        <v>13</v>
      </c>
      <c r="J129" s="164" t="s">
        <v>75</v>
      </c>
      <c r="K129" s="178" t="s">
        <v>76</v>
      </c>
      <c r="L129" s="333" t="s">
        <v>355</v>
      </c>
      <c r="M129" s="164" t="s">
        <v>75</v>
      </c>
      <c r="N129" s="931" t="s">
        <v>76</v>
      </c>
      <c r="O129" s="325" t="s">
        <v>365</v>
      </c>
      <c r="P129" s="23" t="s">
        <v>75</v>
      </c>
      <c r="Q129" s="651" t="s">
        <v>76</v>
      </c>
      <c r="R129" s="322" t="s">
        <v>385</v>
      </c>
      <c r="S129" s="23" t="s">
        <v>75</v>
      </c>
      <c r="T129" s="160" t="s">
        <v>76</v>
      </c>
      <c r="U129" s="390" t="s">
        <v>26</v>
      </c>
      <c r="V129" s="166" t="s">
        <v>27</v>
      </c>
      <c r="W129" s="23" t="s">
        <v>603</v>
      </c>
      <c r="X129" s="24" t="s">
        <v>604</v>
      </c>
      <c r="Z129" s="710" t="str">
        <f>YourData!$J$8</f>
        <v>Org</v>
      </c>
      <c r="AA129" s="1064" t="s">
        <v>75</v>
      </c>
      <c r="AB129" s="706" t="s">
        <v>76</v>
      </c>
    </row>
    <row r="130" spans="2:28" ht="12" customHeight="1">
      <c r="B130" s="155" t="s">
        <v>445</v>
      </c>
      <c r="C130" s="136">
        <f>A!B1220</f>
        <v>2.7930660792870952</v>
      </c>
      <c r="D130" s="163" t="str">
        <f>A!C1220</f>
        <v>24-Apr</v>
      </c>
      <c r="E130" s="148">
        <f>A!D1220</f>
        <v>17</v>
      </c>
      <c r="F130" s="330">
        <f>A!E1220</f>
        <v>2.798</v>
      </c>
      <c r="G130" s="159">
        <f>A!F1220</f>
        <v>37591</v>
      </c>
      <c r="H130" s="148">
        <f>A!G1220</f>
        <v>14</v>
      </c>
      <c r="I130" s="330">
        <f>A!H1220</f>
        <v>2.8010000000000002</v>
      </c>
      <c r="J130" s="159">
        <f>A!I1220</f>
        <v>37956</v>
      </c>
      <c r="K130" s="148">
        <f>A!J1220</f>
        <v>12</v>
      </c>
      <c r="L130" s="330">
        <f>A!K1220</f>
        <v>2.7815288137980563</v>
      </c>
      <c r="M130" s="159">
        <f>A!L1220</f>
        <v>40342</v>
      </c>
      <c r="N130" s="25">
        <f>A!M1220</f>
        <v>17</v>
      </c>
      <c r="O130" s="330">
        <f>A!N1220</f>
        <v>2.7856291503490547</v>
      </c>
      <c r="P130" s="159">
        <f>A!O1220</f>
        <v>165</v>
      </c>
      <c r="Q130" s="148">
        <f>A!P1220</f>
        <v>17</v>
      </c>
      <c r="R130" s="330">
        <f>A!Q1220</f>
        <v>2.81</v>
      </c>
      <c r="S130" s="159">
        <f>A!R1220</f>
        <v>37786</v>
      </c>
      <c r="T130" s="148">
        <f>A!S1220</f>
        <v>12</v>
      </c>
      <c r="U130" s="169">
        <f t="shared" ref="U130:U148" si="20">MINA(C130,F130,I130,L130,O130,R130)</f>
        <v>2.7815288137980563</v>
      </c>
      <c r="V130" s="136">
        <f t="shared" ref="V130:V148" si="21">MAXA(C130,F130,I130,L130,O130,R130)</f>
        <v>2.81</v>
      </c>
      <c r="W130" s="893">
        <f>AVERAGE(C130,F130,I130,L130,O130,R130)</f>
        <v>2.794870673905701</v>
      </c>
      <c r="X130" s="26">
        <f>ABS((V130-U130)/W130)</f>
        <v>1.0186942268121705E-2</v>
      </c>
      <c r="Z130" s="717">
        <f>A!T1220</f>
        <v>2.7744200538169843</v>
      </c>
      <c r="AA130" s="1065" t="str">
        <f>A!U1220</f>
        <v>13-JUN</v>
      </c>
      <c r="AB130" s="712">
        <f>A!V1220</f>
        <v>16</v>
      </c>
    </row>
    <row r="131" spans="2:28" ht="12" customHeight="1">
      <c r="B131" s="156" t="s">
        <v>446</v>
      </c>
      <c r="C131" s="136">
        <f>A!B1221</f>
        <v>2.8652350328328815</v>
      </c>
      <c r="D131" s="163" t="str">
        <f>A!C1221</f>
        <v>01-Dec</v>
      </c>
      <c r="E131" s="148">
        <f>A!D1221</f>
        <v>15</v>
      </c>
      <c r="F131" s="330">
        <f>A!E1221</f>
        <v>2.85</v>
      </c>
      <c r="G131" s="159">
        <f>A!F1221</f>
        <v>37591</v>
      </c>
      <c r="H131" s="148">
        <f>A!G1221</f>
        <v>14</v>
      </c>
      <c r="I131" s="330">
        <f>A!H1221</f>
        <v>2.851</v>
      </c>
      <c r="J131" s="159">
        <f>A!I1221</f>
        <v>37591</v>
      </c>
      <c r="K131" s="148">
        <f>A!J1221</f>
        <v>12</v>
      </c>
      <c r="L131" s="330">
        <f>A!K1221</f>
        <v>2.8926579421717062</v>
      </c>
      <c r="M131" s="159">
        <f>A!L1221</f>
        <v>40513</v>
      </c>
      <c r="N131" s="25">
        <f>A!M1221</f>
        <v>15</v>
      </c>
      <c r="O131" s="330">
        <f>A!N1221</f>
        <v>2.8726445743989606</v>
      </c>
      <c r="P131" s="159">
        <f>A!O1221</f>
        <v>336</v>
      </c>
      <c r="Q131" s="148">
        <f>A!P1221</f>
        <v>15</v>
      </c>
      <c r="R131" s="330">
        <f>A!Q1221</f>
        <v>2.87</v>
      </c>
      <c r="S131" s="159">
        <f>A!R1221</f>
        <v>37956</v>
      </c>
      <c r="T131" s="148">
        <f>A!S1221</f>
        <v>14</v>
      </c>
      <c r="U131" s="169">
        <f t="shared" si="20"/>
        <v>2.85</v>
      </c>
      <c r="V131" s="136">
        <f t="shared" si="21"/>
        <v>2.8926579421717062</v>
      </c>
      <c r="W131" s="893">
        <f t="shared" ref="W131:W149" si="22">AVERAGE(C131,F131,I131,L131,O131,R131)</f>
        <v>2.8669229249005919</v>
      </c>
      <c r="X131" s="26">
        <f t="shared" ref="X131:X149" si="23">ABS((V131-U131)/W131)</f>
        <v>1.4879347401076463E-2</v>
      </c>
      <c r="Z131" s="717">
        <f>A!T1221</f>
        <v>2.8671167269558211</v>
      </c>
      <c r="AA131" s="1065" t="str">
        <f>A!U1221</f>
        <v>31-NOV</v>
      </c>
      <c r="AB131" s="712">
        <f>A!V1221</f>
        <v>14</v>
      </c>
    </row>
    <row r="132" spans="2:28" ht="12" customHeight="1">
      <c r="B132" s="156" t="s">
        <v>447</v>
      </c>
      <c r="C132" s="136">
        <f>A!B1222</f>
        <v>2.8252032267490548</v>
      </c>
      <c r="D132" s="163" t="str">
        <f>A!C1222</f>
        <v>31-Mar</v>
      </c>
      <c r="E132" s="148">
        <f>A!D1222</f>
        <v>14</v>
      </c>
      <c r="F132" s="330">
        <f>A!E1222</f>
        <v>2.8010000000000002</v>
      </c>
      <c r="G132" s="159">
        <f>A!F1222</f>
        <v>37591</v>
      </c>
      <c r="H132" s="148">
        <f>A!G1222</f>
        <v>14</v>
      </c>
      <c r="I132" s="330">
        <f>A!H1222</f>
        <v>2.8050000000000002</v>
      </c>
      <c r="J132" s="159">
        <f>A!I1222</f>
        <v>37956</v>
      </c>
      <c r="K132" s="148">
        <f>A!J1222</f>
        <v>15</v>
      </c>
      <c r="L132" s="330">
        <f>A!K1222</f>
        <v>2.8415125615897106</v>
      </c>
      <c r="M132" s="159">
        <f>A!L1222</f>
        <v>40268</v>
      </c>
      <c r="N132" s="25">
        <f>A!M1222</f>
        <v>15</v>
      </c>
      <c r="O132" s="330">
        <f>A!N1222</f>
        <v>2.8145224940805051</v>
      </c>
      <c r="P132" s="159">
        <f>A!O1222</f>
        <v>91</v>
      </c>
      <c r="Q132" s="148">
        <f>A!P1222</f>
        <v>15</v>
      </c>
      <c r="R132" s="330">
        <f>A!Q1222</f>
        <v>2.83</v>
      </c>
      <c r="S132" s="159">
        <f>A!R1222</f>
        <v>37711</v>
      </c>
      <c r="T132" s="148">
        <f>A!S1222</f>
        <v>14</v>
      </c>
      <c r="U132" s="169">
        <f t="shared" si="20"/>
        <v>2.8010000000000002</v>
      </c>
      <c r="V132" s="136">
        <f t="shared" si="21"/>
        <v>2.8415125615897106</v>
      </c>
      <c r="W132" s="893">
        <f t="shared" si="22"/>
        <v>2.8195397137365448</v>
      </c>
      <c r="X132" s="26">
        <f t="shared" si="23"/>
        <v>1.4368501848843208E-2</v>
      </c>
      <c r="Z132" s="717">
        <f>A!T1222</f>
        <v>2.823077795620355</v>
      </c>
      <c r="AA132" s="1065" t="str">
        <f>A!U1222</f>
        <v>31-MAR</v>
      </c>
      <c r="AB132" s="712">
        <f>A!V1222</f>
        <v>14</v>
      </c>
    </row>
    <row r="133" spans="2:28" ht="12" customHeight="1">
      <c r="B133" s="156" t="s">
        <v>448</v>
      </c>
      <c r="C133" s="136">
        <f>A!B1223</f>
        <v>2.8252032267490548</v>
      </c>
      <c r="D133" s="163" t="str">
        <f>A!C1223</f>
        <v>31-Mar</v>
      </c>
      <c r="E133" s="148">
        <f>A!D1223</f>
        <v>14</v>
      </c>
      <c r="F133" s="330">
        <f>A!E1223</f>
        <v>2.798</v>
      </c>
      <c r="G133" s="159">
        <f>A!F1223</f>
        <v>37591</v>
      </c>
      <c r="H133" s="148">
        <f>A!G1223</f>
        <v>14</v>
      </c>
      <c r="I133" s="330">
        <f>A!H1223</f>
        <v>2.8010000000000002</v>
      </c>
      <c r="J133" s="159">
        <f>A!I1223</f>
        <v>37956</v>
      </c>
      <c r="K133" s="148">
        <f>A!J1223</f>
        <v>12</v>
      </c>
      <c r="L133" s="330">
        <f>A!K1223</f>
        <v>2.8440881169332326</v>
      </c>
      <c r="M133" s="159">
        <f>A!L1223</f>
        <v>40268</v>
      </c>
      <c r="N133" s="25">
        <f>A!M1223</f>
        <v>15</v>
      </c>
      <c r="O133" s="330">
        <f>A!N1223</f>
        <v>2.8233253269282095</v>
      </c>
      <c r="P133" s="159">
        <f>A!O1223</f>
        <v>91</v>
      </c>
      <c r="Q133" s="148">
        <f>A!P1223</f>
        <v>15</v>
      </c>
      <c r="R133" s="330">
        <f>A!Q1223</f>
        <v>2.84</v>
      </c>
      <c r="S133" s="159">
        <f>A!R1223</f>
        <v>37711</v>
      </c>
      <c r="T133" s="148">
        <f>A!S1223</f>
        <v>14</v>
      </c>
      <c r="U133" s="169">
        <f t="shared" si="20"/>
        <v>2.798</v>
      </c>
      <c r="V133" s="136">
        <f t="shared" si="21"/>
        <v>2.8440881169332326</v>
      </c>
      <c r="W133" s="893">
        <f t="shared" si="22"/>
        <v>2.8219361117684159</v>
      </c>
      <c r="X133" s="26">
        <f t="shared" si="23"/>
        <v>1.6332090843952745E-2</v>
      </c>
      <c r="Z133" s="717">
        <f>A!T1223</f>
        <v>2.7895576428942706</v>
      </c>
      <c r="AA133" s="1065" t="str">
        <f>A!U1223</f>
        <v>03-DEC</v>
      </c>
      <c r="AB133" s="712">
        <f>A!V1223</f>
        <v>14</v>
      </c>
    </row>
    <row r="134" spans="2:28" ht="12" customHeight="1">
      <c r="B134" s="156" t="s">
        <v>449</v>
      </c>
      <c r="C134" s="136">
        <f>A!B1224</f>
        <v>2.8252032267490548</v>
      </c>
      <c r="D134" s="163" t="str">
        <f>A!C1224</f>
        <v>31-Mar</v>
      </c>
      <c r="E134" s="148">
        <f>A!D1224</f>
        <v>14</v>
      </c>
      <c r="F134" s="330">
        <f>A!E1224</f>
        <v>2.798</v>
      </c>
      <c r="G134" s="159">
        <f>A!F1224</f>
        <v>37591</v>
      </c>
      <c r="H134" s="148">
        <f>A!G1224</f>
        <v>14</v>
      </c>
      <c r="I134" s="330">
        <f>A!H1224</f>
        <v>2.8010000000000002</v>
      </c>
      <c r="J134" s="159">
        <f>A!I1224</f>
        <v>37956</v>
      </c>
      <c r="K134" s="148">
        <f>A!J1224</f>
        <v>12</v>
      </c>
      <c r="L134" s="330">
        <f>A!K1224</f>
        <v>2.8440881169332326</v>
      </c>
      <c r="M134" s="159">
        <f>A!L1224</f>
        <v>40268</v>
      </c>
      <c r="N134" s="25">
        <f>A!M1224</f>
        <v>15</v>
      </c>
      <c r="O134" s="330">
        <f>A!N1224</f>
        <v>2.8233253269282095</v>
      </c>
      <c r="P134" s="159">
        <f>A!O1224</f>
        <v>91</v>
      </c>
      <c r="Q134" s="148">
        <f>A!P1224</f>
        <v>15</v>
      </c>
      <c r="R134" s="330">
        <f>A!Q1224</f>
        <v>2.84</v>
      </c>
      <c r="S134" s="159">
        <f>A!R1224</f>
        <v>37711</v>
      </c>
      <c r="T134" s="148">
        <f>A!S1224</f>
        <v>14</v>
      </c>
      <c r="U134" s="169">
        <f t="shared" si="20"/>
        <v>2.798</v>
      </c>
      <c r="V134" s="136">
        <f t="shared" si="21"/>
        <v>2.8440881169332326</v>
      </c>
      <c r="W134" s="893">
        <f t="shared" si="22"/>
        <v>2.8219361117684159</v>
      </c>
      <c r="X134" s="26">
        <f t="shared" si="23"/>
        <v>1.6332090843952745E-2</v>
      </c>
      <c r="Z134" s="717">
        <f>A!T1224</f>
        <v>2.7887925081082185</v>
      </c>
      <c r="AA134" s="1065" t="str">
        <f>A!U1224</f>
        <v>03-DEC</v>
      </c>
      <c r="AB134" s="712">
        <f>A!V1224</f>
        <v>13</v>
      </c>
    </row>
    <row r="135" spans="2:28" ht="12" customHeight="1">
      <c r="B135" s="156" t="s">
        <v>450</v>
      </c>
      <c r="C135" s="136">
        <f>A!B1225</f>
        <v>2.7904288847524867</v>
      </c>
      <c r="D135" s="163" t="str">
        <f>A!C1225</f>
        <v>24-Apr</v>
      </c>
      <c r="E135" s="148">
        <f>A!D1225</f>
        <v>17</v>
      </c>
      <c r="F135" s="330">
        <f>A!E1225</f>
        <v>2.798</v>
      </c>
      <c r="G135" s="159">
        <f>A!F1225</f>
        <v>38322</v>
      </c>
      <c r="H135" s="148">
        <f>A!G1225</f>
        <v>14</v>
      </c>
      <c r="I135" s="330">
        <f>A!H1225</f>
        <v>2.8010000000000002</v>
      </c>
      <c r="J135" s="159">
        <f>A!I1225</f>
        <v>37956</v>
      </c>
      <c r="K135" s="148">
        <f>A!J1225</f>
        <v>12</v>
      </c>
      <c r="L135" s="330">
        <f>A!K1225</f>
        <v>2.7815283883544684</v>
      </c>
      <c r="M135" s="159">
        <f>A!L1225</f>
        <v>40342</v>
      </c>
      <c r="N135" s="25">
        <f>A!M1225</f>
        <v>17</v>
      </c>
      <c r="O135" s="330">
        <f>A!N1225</f>
        <v>2.7859087814840033</v>
      </c>
      <c r="P135" s="159">
        <f>A!O1225</f>
        <v>165</v>
      </c>
      <c r="Q135" s="148">
        <f>A!P1225</f>
        <v>17</v>
      </c>
      <c r="R135" s="330">
        <f>A!Q1225</f>
        <v>2.81</v>
      </c>
      <c r="S135" s="159">
        <f>A!R1225</f>
        <v>37786</v>
      </c>
      <c r="T135" s="148">
        <f>A!S1225</f>
        <v>12</v>
      </c>
      <c r="U135" s="169">
        <f t="shared" si="20"/>
        <v>2.7815283883544684</v>
      </c>
      <c r="V135" s="136">
        <f t="shared" si="21"/>
        <v>2.81</v>
      </c>
      <c r="W135" s="893">
        <f t="shared" si="22"/>
        <v>2.7944776757651599</v>
      </c>
      <c r="X135" s="26">
        <f t="shared" si="23"/>
        <v>1.0188527141386391E-2</v>
      </c>
      <c r="Z135" s="717">
        <f>A!T1225</f>
        <v>2.7744205056843576</v>
      </c>
      <c r="AA135" s="1065" t="str">
        <f>A!U1225</f>
        <v>13-JUN</v>
      </c>
      <c r="AB135" s="712">
        <f>A!V1225</f>
        <v>16</v>
      </c>
    </row>
    <row r="136" spans="2:28" ht="12" customHeight="1">
      <c r="B136" s="156" t="s">
        <v>451</v>
      </c>
      <c r="C136" s="136">
        <f>A!B1226</f>
        <v>2.8252032267490548</v>
      </c>
      <c r="D136" s="163" t="str">
        <f>A!C1226</f>
        <v>31-Mar</v>
      </c>
      <c r="E136" s="148">
        <f>A!D1226</f>
        <v>14</v>
      </c>
      <c r="F136" s="330">
        <f>A!E1226</f>
        <v>2.7989999999999999</v>
      </c>
      <c r="G136" s="159">
        <f>A!F1226</f>
        <v>37591</v>
      </c>
      <c r="H136" s="148">
        <f>A!G1226</f>
        <v>14</v>
      </c>
      <c r="I136" s="330">
        <f>A!H1226</f>
        <v>2.8010000000000002</v>
      </c>
      <c r="J136" s="159">
        <f>A!I1226</f>
        <v>37956</v>
      </c>
      <c r="K136" s="148">
        <f>A!J1226</f>
        <v>12</v>
      </c>
      <c r="L136" s="330">
        <f>A!K1226</f>
        <v>2.8440900655966801</v>
      </c>
      <c r="M136" s="159">
        <f>A!L1226</f>
        <v>40268</v>
      </c>
      <c r="N136" s="25">
        <f>A!M1226</f>
        <v>15</v>
      </c>
      <c r="O136" s="330">
        <f>A!N1226</f>
        <v>2.8233253269282095</v>
      </c>
      <c r="P136" s="159">
        <f>A!O1226</f>
        <v>91</v>
      </c>
      <c r="Q136" s="148">
        <f>A!P1226</f>
        <v>15</v>
      </c>
      <c r="R136" s="330">
        <f>A!Q1226</f>
        <v>2.84</v>
      </c>
      <c r="S136" s="159">
        <f>A!R1226</f>
        <v>37711</v>
      </c>
      <c r="T136" s="148">
        <f>A!S1226</f>
        <v>14</v>
      </c>
      <c r="U136" s="169">
        <f t="shared" si="20"/>
        <v>2.7989999999999999</v>
      </c>
      <c r="V136" s="136">
        <f t="shared" si="21"/>
        <v>2.8440900655966801</v>
      </c>
      <c r="W136" s="893">
        <f t="shared" si="22"/>
        <v>2.8221031032123243</v>
      </c>
      <c r="X136" s="26">
        <f t="shared" si="23"/>
        <v>1.5977469265866066E-2</v>
      </c>
      <c r="Z136" s="717">
        <f>A!T1226</f>
        <v>2.8285622170367843</v>
      </c>
      <c r="AA136" s="1065" t="str">
        <f>A!U1226</f>
        <v>31-MAR</v>
      </c>
      <c r="AB136" s="712">
        <f>A!V1226</f>
        <v>14</v>
      </c>
    </row>
    <row r="137" spans="2:28" ht="12" customHeight="1">
      <c r="B137" s="156" t="s">
        <v>462</v>
      </c>
      <c r="C137" s="136">
        <f>A!B1227</f>
        <v>2.7819111679738864</v>
      </c>
      <c r="D137" s="163" t="str">
        <f>A!C1227</f>
        <v>31-Mar</v>
      </c>
      <c r="E137" s="148">
        <f>A!D1227</f>
        <v>19</v>
      </c>
      <c r="F137" s="330">
        <f>A!E1227</f>
        <v>2.734</v>
      </c>
      <c r="G137" s="159">
        <f>A!F1227</f>
        <v>37593</v>
      </c>
      <c r="H137" s="148">
        <f>A!G1227</f>
        <v>15</v>
      </c>
      <c r="I137" s="330">
        <f>A!H1227</f>
        <v>2.7349999999999999</v>
      </c>
      <c r="J137" s="159">
        <f>A!I1227</f>
        <v>37958</v>
      </c>
      <c r="K137" s="148">
        <f>A!J1227</f>
        <v>13</v>
      </c>
      <c r="L137" s="330">
        <f>A!K1227</f>
        <v>2.7815284146135895</v>
      </c>
      <c r="M137" s="159">
        <f>A!L1227</f>
        <v>40342</v>
      </c>
      <c r="N137" s="25">
        <f>A!M1227</f>
        <v>17</v>
      </c>
      <c r="O137" s="330"/>
      <c r="P137" s="159"/>
      <c r="Q137" s="148"/>
      <c r="R137" s="330">
        <f>A!Q1227</f>
        <v>2.81</v>
      </c>
      <c r="S137" s="159">
        <f>A!R1227</f>
        <v>37786</v>
      </c>
      <c r="T137" s="148">
        <f>A!S1227</f>
        <v>12</v>
      </c>
      <c r="U137" s="169">
        <f t="shared" si="20"/>
        <v>2.734</v>
      </c>
      <c r="V137" s="136">
        <f t="shared" si="21"/>
        <v>2.81</v>
      </c>
      <c r="W137" s="893">
        <f t="shared" si="22"/>
        <v>2.7684879165174952</v>
      </c>
      <c r="X137" s="26">
        <f t="shared" si="23"/>
        <v>2.7451808457087695E-2</v>
      </c>
      <c r="Z137" s="717">
        <f>A!T1227</f>
        <v>2.7744199116742077</v>
      </c>
      <c r="AA137" s="1065" t="str">
        <f>A!U1227</f>
        <v>13-JUN</v>
      </c>
      <c r="AB137" s="712">
        <f>A!V1227</f>
        <v>16</v>
      </c>
    </row>
    <row r="138" spans="2:28" ht="12" customHeight="1">
      <c r="B138" s="156" t="s">
        <v>463</v>
      </c>
      <c r="C138" s="136">
        <f>A!B1228</f>
        <v>2.7858321565014403</v>
      </c>
      <c r="D138" s="163" t="str">
        <f>A!C1228</f>
        <v>24-Apr</v>
      </c>
      <c r="E138" s="148">
        <f>A!D1228</f>
        <v>17</v>
      </c>
      <c r="F138" s="330">
        <f>A!E1228</f>
        <v>2.798</v>
      </c>
      <c r="G138" s="159">
        <f>A!F1228</f>
        <v>38322</v>
      </c>
      <c r="H138" s="148">
        <f>A!G1228</f>
        <v>14</v>
      </c>
      <c r="I138" s="330">
        <f>A!H1228</f>
        <v>2.8010000000000002</v>
      </c>
      <c r="J138" s="159">
        <f>A!I1228</f>
        <v>37956</v>
      </c>
      <c r="K138" s="148">
        <f>A!J1228</f>
        <v>12</v>
      </c>
      <c r="L138" s="330"/>
      <c r="M138" s="159"/>
      <c r="N138" s="25"/>
      <c r="O138" s="330"/>
      <c r="P138" s="159"/>
      <c r="Q138" s="148"/>
      <c r="R138" s="330">
        <f>A!Q1228</f>
        <v>2.81</v>
      </c>
      <c r="S138" s="159">
        <f>A!R1228</f>
        <v>37786</v>
      </c>
      <c r="T138" s="148">
        <f>A!S1228</f>
        <v>12</v>
      </c>
      <c r="U138" s="169">
        <f t="shared" si="20"/>
        <v>2.7858321565014403</v>
      </c>
      <c r="V138" s="136">
        <f t="shared" si="21"/>
        <v>2.81</v>
      </c>
      <c r="W138" s="893">
        <f t="shared" si="22"/>
        <v>2.7987080391253603</v>
      </c>
      <c r="X138" s="26">
        <f t="shared" si="23"/>
        <v>8.6353571579093832E-3</v>
      </c>
      <c r="Z138" s="717">
        <f>A!T1228</f>
        <v>2.7744200538169843</v>
      </c>
      <c r="AA138" s="1065" t="str">
        <f>A!U1228</f>
        <v>13-JUN</v>
      </c>
      <c r="AB138" s="712">
        <f>A!V1228</f>
        <v>16</v>
      </c>
    </row>
    <row r="139" spans="2:28" ht="12" customHeight="1">
      <c r="B139" s="156" t="s">
        <v>464</v>
      </c>
      <c r="C139" s="136">
        <f>A!B1229</f>
        <v>2.7930660792870952</v>
      </c>
      <c r="D139" s="163" t="str">
        <f>A!C1229</f>
        <v>24-Apr</v>
      </c>
      <c r="E139" s="148">
        <f>A!D1229</f>
        <v>17</v>
      </c>
      <c r="F139" s="330">
        <f>A!E1229</f>
        <v>2.798</v>
      </c>
      <c r="G139" s="159">
        <f>A!F1229</f>
        <v>38322</v>
      </c>
      <c r="H139" s="148">
        <f>A!G1229</f>
        <v>14</v>
      </c>
      <c r="I139" s="330">
        <f>A!H1229</f>
        <v>2.8010000000000002</v>
      </c>
      <c r="J139" s="159">
        <f>A!I1229</f>
        <v>37956</v>
      </c>
      <c r="K139" s="148">
        <f>A!J1229</f>
        <v>12</v>
      </c>
      <c r="L139" s="330">
        <f>A!K1229</f>
        <v>2.7815288137980563</v>
      </c>
      <c r="M139" s="159">
        <f>A!L1229</f>
        <v>40342</v>
      </c>
      <c r="N139" s="25">
        <f>A!M1229</f>
        <v>17</v>
      </c>
      <c r="O139" s="330"/>
      <c r="P139" s="159"/>
      <c r="Q139" s="148"/>
      <c r="R139" s="330">
        <f>A!Q1229</f>
        <v>2.81</v>
      </c>
      <c r="S139" s="159">
        <f>A!R1229</f>
        <v>37786</v>
      </c>
      <c r="T139" s="148">
        <f>A!S1229</f>
        <v>12</v>
      </c>
      <c r="U139" s="169">
        <f t="shared" si="20"/>
        <v>2.7815288137980563</v>
      </c>
      <c r="V139" s="136">
        <f t="shared" si="21"/>
        <v>2.81</v>
      </c>
      <c r="W139" s="893">
        <f t="shared" si="22"/>
        <v>2.7967189786170303</v>
      </c>
      <c r="X139" s="26">
        <f t="shared" si="23"/>
        <v>1.0180209888668435E-2</v>
      </c>
      <c r="Z139" s="717">
        <f>A!T1229</f>
        <v>2.7744200538169843</v>
      </c>
      <c r="AA139" s="1065" t="str">
        <f>A!U1229</f>
        <v>13-JUN</v>
      </c>
      <c r="AB139" s="712">
        <f>A!V1229</f>
        <v>16</v>
      </c>
    </row>
    <row r="140" spans="2:28" ht="12" customHeight="1">
      <c r="B140" s="156" t="s">
        <v>465</v>
      </c>
      <c r="C140" s="136">
        <f>A!B1230</f>
        <v>2.7711375787107482</v>
      </c>
      <c r="D140" s="163" t="str">
        <f>A!C1230</f>
        <v>30-Mar</v>
      </c>
      <c r="E140" s="148">
        <f>A!D1230</f>
        <v>19</v>
      </c>
      <c r="F140" s="330">
        <f>A!E1230</f>
        <v>2.734</v>
      </c>
      <c r="G140" s="159">
        <f>A!F1230</f>
        <v>37593</v>
      </c>
      <c r="H140" s="148">
        <f>A!G1230</f>
        <v>13</v>
      </c>
      <c r="I140" s="330">
        <f>A!H1230</f>
        <v>2.7349999999999999</v>
      </c>
      <c r="J140" s="159">
        <f>A!I1230</f>
        <v>37958</v>
      </c>
      <c r="K140" s="148">
        <f>A!J1230</f>
        <v>13</v>
      </c>
      <c r="L140" s="330">
        <f>A!K1230</f>
        <v>2.7815288137980563</v>
      </c>
      <c r="M140" s="159">
        <f>A!L1230</f>
        <v>40342</v>
      </c>
      <c r="N140" s="25">
        <f>A!M1230</f>
        <v>17</v>
      </c>
      <c r="O140" s="330"/>
      <c r="P140" s="159"/>
      <c r="Q140" s="148"/>
      <c r="R140" s="330">
        <f>A!Q1230</f>
        <v>2.81</v>
      </c>
      <c r="S140" s="159">
        <f>A!R1230</f>
        <v>37786</v>
      </c>
      <c r="T140" s="148">
        <f>A!S1230</f>
        <v>12</v>
      </c>
      <c r="U140" s="169">
        <f t="shared" si="20"/>
        <v>2.734</v>
      </c>
      <c r="V140" s="136">
        <f t="shared" si="21"/>
        <v>2.81</v>
      </c>
      <c r="W140" s="893">
        <f t="shared" si="22"/>
        <v>2.7663332785017607</v>
      </c>
      <c r="X140" s="26">
        <f t="shared" si="23"/>
        <v>2.747319008545546E-2</v>
      </c>
      <c r="Z140" s="717">
        <f>A!T1230</f>
        <v>2.7744200538169803</v>
      </c>
      <c r="AA140" s="1065" t="str">
        <f>A!U1230</f>
        <v>13-JUN</v>
      </c>
      <c r="AB140" s="712">
        <f>A!V1230</f>
        <v>16</v>
      </c>
    </row>
    <row r="141" spans="2:28" ht="12" customHeight="1">
      <c r="B141" s="156" t="s">
        <v>466</v>
      </c>
      <c r="C141" s="136">
        <f>A!B1231</f>
        <v>2.7824815154757125</v>
      </c>
      <c r="D141" s="163" t="str">
        <f>A!C1231</f>
        <v>31-Mar</v>
      </c>
      <c r="E141" s="148">
        <f>A!D1231</f>
        <v>19</v>
      </c>
      <c r="F141" s="330">
        <f>A!E1231</f>
        <v>2.734</v>
      </c>
      <c r="G141" s="159">
        <f>A!F1231</f>
        <v>37593</v>
      </c>
      <c r="H141" s="148">
        <f>A!G1231</f>
        <v>13</v>
      </c>
      <c r="I141" s="330">
        <f>A!H1231</f>
        <v>2.7349999999999999</v>
      </c>
      <c r="J141" s="159">
        <f>A!I1231</f>
        <v>37958</v>
      </c>
      <c r="K141" s="148">
        <f>A!J1231</f>
        <v>13</v>
      </c>
      <c r="L141" s="330">
        <f>A!K1231</f>
        <v>2.7815288137980514</v>
      </c>
      <c r="M141" s="159">
        <f>A!L1231</f>
        <v>40342</v>
      </c>
      <c r="N141" s="25">
        <f>A!M1231</f>
        <v>17</v>
      </c>
      <c r="O141" s="330"/>
      <c r="P141" s="159"/>
      <c r="Q141" s="148"/>
      <c r="R141" s="330">
        <f>A!Q1231</f>
        <v>2.81</v>
      </c>
      <c r="S141" s="159">
        <f>A!R1231</f>
        <v>37719</v>
      </c>
      <c r="T141" s="148">
        <f>A!S1231</f>
        <v>13</v>
      </c>
      <c r="U141" s="169">
        <f t="shared" si="20"/>
        <v>2.734</v>
      </c>
      <c r="V141" s="136">
        <f t="shared" si="21"/>
        <v>2.81</v>
      </c>
      <c r="W141" s="893">
        <f t="shared" si="22"/>
        <v>2.7686020658547528</v>
      </c>
      <c r="X141" s="26">
        <f t="shared" si="23"/>
        <v>2.7450676620273534E-2</v>
      </c>
      <c r="Z141" s="717">
        <f>A!T1231</f>
        <v>2.774420053816987</v>
      </c>
      <c r="AA141" s="1065" t="str">
        <f>A!U1231</f>
        <v>13-JUN</v>
      </c>
      <c r="AB141" s="712">
        <f>A!V1231</f>
        <v>16</v>
      </c>
    </row>
    <row r="142" spans="2:28" ht="12" customHeight="1">
      <c r="B142" s="156" t="s">
        <v>473</v>
      </c>
      <c r="C142" s="136">
        <f>A!B1232</f>
        <v>2.6851972253498229</v>
      </c>
      <c r="D142" s="163" t="str">
        <f>A!C1232</f>
        <v>30-Jul</v>
      </c>
      <c r="E142" s="148">
        <f>A!D1232</f>
        <v>12</v>
      </c>
      <c r="F142" s="330">
        <f>A!E1232</f>
        <v>2.6930000000000001</v>
      </c>
      <c r="G142" s="159">
        <f>A!F1232</f>
        <v>37466</v>
      </c>
      <c r="H142" s="148">
        <f>A!G1232</f>
        <v>12</v>
      </c>
      <c r="I142" s="330">
        <f>A!H1232</f>
        <v>2.6520000000000001</v>
      </c>
      <c r="J142" s="159">
        <f>A!I1232</f>
        <v>38076</v>
      </c>
      <c r="K142" s="148">
        <f>A!J1232</f>
        <v>17</v>
      </c>
      <c r="L142" s="330">
        <f>A!K1232</f>
        <v>2.705455314779194</v>
      </c>
      <c r="M142" s="159">
        <f>A!L1232</f>
        <v>40389</v>
      </c>
      <c r="N142" s="25">
        <f>A!M1232</f>
        <v>12</v>
      </c>
      <c r="O142" s="330">
        <f>A!N1232</f>
        <v>2.666464155528554</v>
      </c>
      <c r="P142" s="159">
        <f>A!O1232</f>
        <v>212</v>
      </c>
      <c r="Q142" s="148">
        <f>A!P1232</f>
        <v>12</v>
      </c>
      <c r="R142" s="330">
        <f>A!Q1232</f>
        <v>2.71</v>
      </c>
      <c r="S142" s="159">
        <f>A!R1232</f>
        <v>37831</v>
      </c>
      <c r="T142" s="148">
        <f>A!S1232</f>
        <v>12</v>
      </c>
      <c r="U142" s="169">
        <f t="shared" si="20"/>
        <v>2.6520000000000001</v>
      </c>
      <c r="V142" s="136">
        <f t="shared" si="21"/>
        <v>2.71</v>
      </c>
      <c r="W142" s="893">
        <f t="shared" si="22"/>
        <v>2.6853527826095953</v>
      </c>
      <c r="X142" s="26">
        <f t="shared" si="23"/>
        <v>2.1598651907343096E-2</v>
      </c>
      <c r="Z142" s="717">
        <f>A!T1232</f>
        <v>2.6947426433454997</v>
      </c>
      <c r="AA142" s="1065" t="str">
        <f>A!U1232</f>
        <v>31-APR</v>
      </c>
      <c r="AB142" s="712">
        <f>A!V1232</f>
        <v>11</v>
      </c>
    </row>
    <row r="143" spans="2:28" ht="12" customHeight="1">
      <c r="B143" s="156" t="s">
        <v>476</v>
      </c>
      <c r="C143" s="136">
        <f>A!B1233</f>
        <v>2.8879586954371632</v>
      </c>
      <c r="D143" s="163" t="str">
        <f>A!C1233</f>
        <v>31-Mar</v>
      </c>
      <c r="E143" s="148">
        <f>A!D1233</f>
        <v>15</v>
      </c>
      <c r="F143" s="330">
        <f>A!E1233</f>
        <v>2.8170000000000002</v>
      </c>
      <c r="G143" s="159">
        <f>A!F1233</f>
        <v>38082</v>
      </c>
      <c r="H143" s="148">
        <f>A!G1233</f>
        <v>17</v>
      </c>
      <c r="I143" s="330">
        <f>A!H1233</f>
        <v>2.6520000000000001</v>
      </c>
      <c r="J143" s="159">
        <f>A!I1233</f>
        <v>38076</v>
      </c>
      <c r="K143" s="148">
        <f>A!J1233</f>
        <v>17</v>
      </c>
      <c r="L143" s="330">
        <f>A!K1233</f>
        <v>2.8652878472614263</v>
      </c>
      <c r="M143" s="159">
        <f>A!L1233</f>
        <v>40268</v>
      </c>
      <c r="N143" s="25">
        <f>A!M1233</f>
        <v>18</v>
      </c>
      <c r="O143" s="330">
        <f>A!N1233</f>
        <v>2.88173609088261</v>
      </c>
      <c r="P143" s="159">
        <f>A!O1233</f>
        <v>91</v>
      </c>
      <c r="Q143" s="148">
        <f>A!P1233</f>
        <v>15</v>
      </c>
      <c r="R143" s="330">
        <f>A!Q1233</f>
        <v>2.9</v>
      </c>
      <c r="S143" s="159">
        <f>A!R1233</f>
        <v>37711</v>
      </c>
      <c r="T143" s="148">
        <f>A!S1233</f>
        <v>14</v>
      </c>
      <c r="U143" s="169">
        <f t="shared" si="20"/>
        <v>2.6520000000000001</v>
      </c>
      <c r="V143" s="136">
        <f t="shared" si="21"/>
        <v>2.9</v>
      </c>
      <c r="W143" s="893">
        <f t="shared" si="22"/>
        <v>2.8339971055968665</v>
      </c>
      <c r="X143" s="26">
        <f t="shared" si="23"/>
        <v>8.7508910827828329E-2</v>
      </c>
      <c r="Z143" s="717">
        <f>A!T1233</f>
        <v>2.9854200645070872</v>
      </c>
      <c r="AA143" s="1065" t="str">
        <f>A!U1233</f>
        <v>05-JAN</v>
      </c>
      <c r="AB143" s="712">
        <f>A!V1233</f>
        <v>12</v>
      </c>
    </row>
    <row r="144" spans="2:28" ht="12" customHeight="1">
      <c r="B144" s="156" t="s">
        <v>478</v>
      </c>
      <c r="C144" s="136">
        <f>A!B1234</f>
        <v>2.4416935229096444</v>
      </c>
      <c r="D144" s="163" t="str">
        <f>A!C1234</f>
        <v>30-Jul</v>
      </c>
      <c r="E144" s="148">
        <f>A!D1234</f>
        <v>12</v>
      </c>
      <c r="F144" s="330">
        <f>A!E1234</f>
        <v>2.4630000000000001</v>
      </c>
      <c r="G144" s="159">
        <f>A!F1234</f>
        <v>38082</v>
      </c>
      <c r="H144" s="148">
        <f>A!G1234</f>
        <v>17</v>
      </c>
      <c r="I144" s="330">
        <f>A!H1234</f>
        <v>2.3940000000000001</v>
      </c>
      <c r="J144" s="159">
        <f>A!I1234</f>
        <v>38082</v>
      </c>
      <c r="K144" s="148">
        <f>A!J1234</f>
        <v>17</v>
      </c>
      <c r="L144" s="330">
        <f>A!K1234</f>
        <v>2.5316490013574851</v>
      </c>
      <c r="M144" s="159">
        <f>A!L1234</f>
        <v>40389</v>
      </c>
      <c r="N144" s="25">
        <f>A!M1234</f>
        <v>12</v>
      </c>
      <c r="O144" s="330">
        <f>A!N1234</f>
        <v>2.3333333333333335</v>
      </c>
      <c r="P144" s="159">
        <f>A!O1234</f>
        <v>29</v>
      </c>
      <c r="Q144" s="148">
        <f>A!P1234</f>
        <v>10</v>
      </c>
      <c r="R144" s="330">
        <f>A!Q1234</f>
        <v>2.4700000000000002</v>
      </c>
      <c r="S144" s="159">
        <f>A!R1234</f>
        <v>37832</v>
      </c>
      <c r="T144" s="148">
        <f>A!S1234</f>
        <v>12</v>
      </c>
      <c r="U144" s="169">
        <f t="shared" si="20"/>
        <v>2.3333333333333335</v>
      </c>
      <c r="V144" s="136">
        <f t="shared" si="21"/>
        <v>2.5316490013574851</v>
      </c>
      <c r="W144" s="893">
        <f t="shared" si="22"/>
        <v>2.4389459762667438</v>
      </c>
      <c r="X144" s="26">
        <f t="shared" si="23"/>
        <v>8.1312038050022836E-2</v>
      </c>
      <c r="Z144" s="717">
        <f>A!T1234</f>
        <v>2.4618357746396966</v>
      </c>
      <c r="AA144" s="1065" t="str">
        <f>A!U1234</f>
        <v>31-APR</v>
      </c>
      <c r="AB144" s="712">
        <f>A!V1234</f>
        <v>11</v>
      </c>
    </row>
    <row r="145" spans="2:28" ht="12" customHeight="1">
      <c r="B145" s="156" t="s">
        <v>479</v>
      </c>
      <c r="C145" s="136">
        <f>A!B1235</f>
        <v>2.5689338070033001</v>
      </c>
      <c r="D145" s="163" t="str">
        <f>A!C1235</f>
        <v>08-Jul</v>
      </c>
      <c r="E145" s="148">
        <f>A!D1235</f>
        <v>17</v>
      </c>
      <c r="F145" s="330">
        <f>A!E1235</f>
        <v>2.5720000000000001</v>
      </c>
      <c r="G145" s="159">
        <f>A!F1235</f>
        <v>37466</v>
      </c>
      <c r="H145" s="148">
        <f>A!G1235</f>
        <v>12</v>
      </c>
      <c r="I145" s="330">
        <f>A!H1235</f>
        <v>2.5619999999999998</v>
      </c>
      <c r="J145" s="159">
        <f>A!I1235</f>
        <v>38077</v>
      </c>
      <c r="K145" s="148">
        <f>A!J1235</f>
        <v>17</v>
      </c>
      <c r="L145" s="330">
        <f>A!K1235</f>
        <v>2.6133718260519858</v>
      </c>
      <c r="M145" s="159">
        <f>A!L1235</f>
        <v>40389</v>
      </c>
      <c r="N145" s="25">
        <f>A!M1235</f>
        <v>12</v>
      </c>
      <c r="O145" s="330">
        <f>A!N1235</f>
        <v>2.4285714285714288</v>
      </c>
      <c r="P145" s="159">
        <f>A!O1235</f>
        <v>90</v>
      </c>
      <c r="Q145" s="148">
        <f>A!P1235</f>
        <v>17</v>
      </c>
      <c r="R145" s="330">
        <f>A!Q1235</f>
        <v>2.59</v>
      </c>
      <c r="S145" s="159">
        <f>A!R1235</f>
        <v>37831</v>
      </c>
      <c r="T145" s="148">
        <f>A!S1235</f>
        <v>12</v>
      </c>
      <c r="U145" s="169">
        <f t="shared" si="20"/>
        <v>2.4285714285714288</v>
      </c>
      <c r="V145" s="136">
        <f t="shared" si="21"/>
        <v>2.6133718260519858</v>
      </c>
      <c r="W145" s="893">
        <f t="shared" si="22"/>
        <v>2.5558128436044525</v>
      </c>
      <c r="X145" s="26">
        <f t="shared" si="23"/>
        <v>7.2305919403681265E-2</v>
      </c>
      <c r="Z145" s="717">
        <f>A!T1235</f>
        <v>2.5776981579316378</v>
      </c>
      <c r="AA145" s="1065" t="str">
        <f>A!U1235</f>
        <v>31-APR</v>
      </c>
      <c r="AB145" s="712">
        <f>A!V1235</f>
        <v>11</v>
      </c>
    </row>
    <row r="146" spans="2:28" ht="12" customHeight="1">
      <c r="B146" s="156" t="s">
        <v>480</v>
      </c>
      <c r="C146" s="136">
        <f>A!B1236</f>
        <v>2.9110802754338714</v>
      </c>
      <c r="D146" s="163" t="str">
        <f>A!C1236</f>
        <v>14-Jul</v>
      </c>
      <c r="E146" s="148">
        <f>A!D1236</f>
        <v>17</v>
      </c>
      <c r="F146" s="330">
        <f>A!E1236</f>
        <v>2.9390000000000001</v>
      </c>
      <c r="G146" s="159">
        <f>A!F1236</f>
        <v>37832</v>
      </c>
      <c r="H146" s="148">
        <f>A!G1236</f>
        <v>12</v>
      </c>
      <c r="I146" s="330">
        <f>A!H1236</f>
        <v>2.8140000000000001</v>
      </c>
      <c r="J146" s="159">
        <f>A!I1236</f>
        <v>38077</v>
      </c>
      <c r="K146" s="148">
        <f>A!J1236</f>
        <v>17</v>
      </c>
      <c r="L146" s="330">
        <f>A!K1236</f>
        <v>2.9396032426642393</v>
      </c>
      <c r="M146" s="159">
        <f>A!L1236</f>
        <v>40389</v>
      </c>
      <c r="N146" s="25">
        <f>A!M1236</f>
        <v>12</v>
      </c>
      <c r="O146" s="330">
        <f>A!N1236</f>
        <v>2.8940734188412205</v>
      </c>
      <c r="P146" s="159">
        <f>A!O1236</f>
        <v>211</v>
      </c>
      <c r="Q146" s="148">
        <f>A!P1236</f>
        <v>12</v>
      </c>
      <c r="R146" s="330">
        <f>A!Q1236</f>
        <v>2.9</v>
      </c>
      <c r="S146" s="159">
        <f>A!R1236</f>
        <v>37831</v>
      </c>
      <c r="T146" s="148">
        <f>A!S1236</f>
        <v>12</v>
      </c>
      <c r="U146" s="169">
        <f t="shared" si="20"/>
        <v>2.8140000000000001</v>
      </c>
      <c r="V146" s="136">
        <f t="shared" si="21"/>
        <v>2.9396032426642393</v>
      </c>
      <c r="W146" s="893">
        <f t="shared" si="22"/>
        <v>2.8996261561565553</v>
      </c>
      <c r="X146" s="26">
        <f t="shared" si="23"/>
        <v>4.3317047060551402E-2</v>
      </c>
      <c r="Z146" s="717">
        <f>A!T1236</f>
        <v>2.9332866908520909</v>
      </c>
      <c r="AA146" s="1065" t="str">
        <f>A!U1236</f>
        <v>31-APR</v>
      </c>
      <c r="AB146" s="712">
        <f>A!V1236</f>
        <v>11</v>
      </c>
    </row>
    <row r="147" spans="2:28" ht="12" customHeight="1">
      <c r="B147" s="156" t="s">
        <v>481</v>
      </c>
      <c r="C147" s="136">
        <f>A!B1237</f>
        <v>2.5012657327109995</v>
      </c>
      <c r="D147" s="163" t="str">
        <f>A!C1237</f>
        <v>30-Jul</v>
      </c>
      <c r="E147" s="148">
        <f>A!D1237</f>
        <v>12</v>
      </c>
      <c r="F147" s="330">
        <f>A!E1237</f>
        <v>2.4950000000000001</v>
      </c>
      <c r="G147" s="159">
        <f>A!F1237</f>
        <v>37466</v>
      </c>
      <c r="H147" s="148">
        <f>A!G1237</f>
        <v>12</v>
      </c>
      <c r="I147" s="330">
        <f>A!H1237</f>
        <v>2.4980000000000002</v>
      </c>
      <c r="J147" s="159">
        <f>A!I1237</f>
        <v>37466</v>
      </c>
      <c r="K147" s="148">
        <f>A!J1237</f>
        <v>12</v>
      </c>
      <c r="L147" s="330">
        <f>A!K1237</f>
        <v>2.531957178864193</v>
      </c>
      <c r="M147" s="159">
        <f>A!L1237</f>
        <v>40389</v>
      </c>
      <c r="N147" s="25">
        <f>A!M1237</f>
        <v>12</v>
      </c>
      <c r="O147" s="330">
        <f>A!N1237</f>
        <v>2.4732824427480917</v>
      </c>
      <c r="P147" s="159">
        <f>A!O1237</f>
        <v>211</v>
      </c>
      <c r="Q147" s="148">
        <f>A!P1237</f>
        <v>12</v>
      </c>
      <c r="R147" s="330">
        <f>A!Q1237</f>
        <v>2.52</v>
      </c>
      <c r="S147" s="159">
        <f>A!R1237</f>
        <v>37831</v>
      </c>
      <c r="T147" s="148">
        <f>A!S1237</f>
        <v>12</v>
      </c>
      <c r="U147" s="169">
        <f t="shared" si="20"/>
        <v>2.4732824427480917</v>
      </c>
      <c r="V147" s="136">
        <f t="shared" si="21"/>
        <v>2.531957178864193</v>
      </c>
      <c r="W147" s="893">
        <f t="shared" si="22"/>
        <v>2.5032508923872139</v>
      </c>
      <c r="X147" s="26">
        <f t="shared" si="23"/>
        <v>2.3439414840334443E-2</v>
      </c>
      <c r="Z147" s="717">
        <f>A!T1237</f>
        <v>2.4435823052283303</v>
      </c>
      <c r="AA147" s="1065" t="str">
        <f>A!U1237</f>
        <v>31-APR</v>
      </c>
      <c r="AB147" s="712">
        <f>A!V1237</f>
        <v>11</v>
      </c>
    </row>
    <row r="148" spans="2:28" ht="12" customHeight="1">
      <c r="B148" s="156" t="s">
        <v>482</v>
      </c>
      <c r="C148" s="136">
        <f>A!B1238</f>
        <v>2.2530468183317844</v>
      </c>
      <c r="D148" s="163" t="str">
        <f>A!C1238</f>
        <v>30-Jul</v>
      </c>
      <c r="E148" s="148">
        <f>A!D1238</f>
        <v>12</v>
      </c>
      <c r="F148" s="330">
        <f>A!E1238</f>
        <v>2.2610000000000001</v>
      </c>
      <c r="G148" s="159">
        <f>A!F1238</f>
        <v>37831</v>
      </c>
      <c r="H148" s="148">
        <f>A!G1238</f>
        <v>12</v>
      </c>
      <c r="I148" s="330">
        <f>A!H1238</f>
        <v>2.262</v>
      </c>
      <c r="J148" s="159">
        <f>A!I1238</f>
        <v>41120</v>
      </c>
      <c r="K148" s="148">
        <f>A!J1238</f>
        <v>12</v>
      </c>
      <c r="L148" s="330">
        <f>A!K1238</f>
        <v>2.3828084795728874</v>
      </c>
      <c r="M148" s="159">
        <f>A!L1238</f>
        <v>40389</v>
      </c>
      <c r="N148" s="25">
        <f>A!M1238</f>
        <v>12</v>
      </c>
      <c r="O148" s="330">
        <f>A!N1238</f>
        <v>2.1428571428571428</v>
      </c>
      <c r="P148" s="159">
        <f>A!O1238</f>
        <v>96</v>
      </c>
      <c r="Q148" s="148">
        <f>A!P1238</f>
        <v>20</v>
      </c>
      <c r="R148" s="330">
        <f>A!Q1238</f>
        <v>2.2799999999999998</v>
      </c>
      <c r="S148" s="159">
        <f>A!R1238</f>
        <v>37831</v>
      </c>
      <c r="T148" s="148">
        <f>A!S1238</f>
        <v>12</v>
      </c>
      <c r="U148" s="169">
        <f t="shared" si="20"/>
        <v>2.1428571428571428</v>
      </c>
      <c r="V148" s="136">
        <f t="shared" si="21"/>
        <v>2.3828084795728874</v>
      </c>
      <c r="W148" s="893">
        <f t="shared" si="22"/>
        <v>2.2636187401269692</v>
      </c>
      <c r="X148" s="26">
        <f t="shared" si="23"/>
        <v>0.10600342383730463</v>
      </c>
      <c r="Z148" s="717">
        <f>A!T1238</f>
        <v>2.2663812638315659</v>
      </c>
      <c r="AA148" s="1065" t="str">
        <f>A!U1238</f>
        <v>31-APR</v>
      </c>
      <c r="AB148" s="712">
        <f>A!V1238</f>
        <v>11</v>
      </c>
    </row>
    <row r="149" spans="2:28" ht="12" customHeight="1" thickBot="1">
      <c r="B149" s="157" t="s">
        <v>483</v>
      </c>
      <c r="C149" s="137">
        <f>A!B1239</f>
        <v>2.7325462089602159</v>
      </c>
      <c r="D149" s="334" t="str">
        <f>A!C1239</f>
        <v>14-Jul</v>
      </c>
      <c r="E149" s="151">
        <f>A!D1239</f>
        <v>17</v>
      </c>
      <c r="F149" s="656">
        <f>A!E1239</f>
        <v>2.72</v>
      </c>
      <c r="G149" s="165">
        <f>A!F1239</f>
        <v>37831</v>
      </c>
      <c r="H149" s="151">
        <f>A!G1239</f>
        <v>12</v>
      </c>
      <c r="I149" s="656">
        <f>A!H1239</f>
        <v>2.722</v>
      </c>
      <c r="J149" s="165">
        <f>A!I1239</f>
        <v>37467</v>
      </c>
      <c r="K149" s="151">
        <f>A!J1239</f>
        <v>12</v>
      </c>
      <c r="L149" s="656">
        <f>A!K1239</f>
        <v>2.6599534760342136</v>
      </c>
      <c r="M149" s="165">
        <f>A!L1239</f>
        <v>40389</v>
      </c>
      <c r="N149" s="28">
        <f>A!M1239</f>
        <v>12</v>
      </c>
      <c r="O149" s="656">
        <f>A!N1239</f>
        <v>2.6920206659012629</v>
      </c>
      <c r="P149" s="165">
        <f>A!O1239</f>
        <v>211</v>
      </c>
      <c r="Q149" s="151">
        <f>A!P1239</f>
        <v>12</v>
      </c>
      <c r="R149" s="656">
        <f>A!Q1239</f>
        <v>2.72</v>
      </c>
      <c r="S149" s="165">
        <f>A!R1239</f>
        <v>37831</v>
      </c>
      <c r="T149" s="151">
        <f>A!S1239</f>
        <v>12</v>
      </c>
      <c r="U149" s="170">
        <f>MINA(C149,F149,I149,L149,O149,R149)</f>
        <v>2.6599534760342136</v>
      </c>
      <c r="V149" s="137">
        <f>MAXA(C149,F149,I149,L149,O149,R149)</f>
        <v>2.7325462089602159</v>
      </c>
      <c r="W149" s="893">
        <f t="shared" si="22"/>
        <v>2.7077533918159489</v>
      </c>
      <c r="X149" s="26">
        <f t="shared" si="23"/>
        <v>2.6809211335644626E-2</v>
      </c>
      <c r="Z149" s="718">
        <f>A!T1239</f>
        <v>2.6042878031455157</v>
      </c>
      <c r="AA149" s="1066" t="str">
        <f>A!U1239</f>
        <v>31-APR</v>
      </c>
      <c r="AB149" s="714">
        <f>A!V1239</f>
        <v>11</v>
      </c>
    </row>
    <row r="150" spans="2:28" ht="12" customHeight="1" thickTop="1">
      <c r="B150" s="774" t="s">
        <v>807</v>
      </c>
      <c r="C150" s="657"/>
      <c r="D150" s="658"/>
      <c r="E150" s="554"/>
      <c r="F150" s="657"/>
      <c r="G150" s="659"/>
      <c r="H150" s="554"/>
      <c r="I150" s="657"/>
      <c r="J150" s="659"/>
      <c r="K150" s="554"/>
      <c r="L150" s="657"/>
      <c r="M150" s="659"/>
      <c r="N150" s="932"/>
      <c r="O150" s="657"/>
      <c r="P150" s="659"/>
      <c r="Q150" s="554"/>
      <c r="R150" s="657"/>
      <c r="S150" s="659"/>
      <c r="T150" s="554"/>
      <c r="U150" s="657"/>
      <c r="V150" s="657"/>
      <c r="W150" s="657"/>
      <c r="X150" s="555"/>
      <c r="Z150" s="691"/>
      <c r="AA150" s="1067"/>
      <c r="AB150" s="689"/>
    </row>
    <row r="151" spans="2:28" ht="15.75" customHeight="1" thickBot="1">
      <c r="B151" s="173" t="s">
        <v>2196</v>
      </c>
      <c r="C151" s="137"/>
      <c r="D151" s="334"/>
      <c r="E151" s="151"/>
      <c r="F151" s="137"/>
      <c r="G151" s="165"/>
      <c r="H151" s="151"/>
      <c r="I151" s="137"/>
      <c r="J151" s="165"/>
      <c r="K151" s="151"/>
      <c r="L151" s="137"/>
      <c r="M151" s="165"/>
      <c r="N151" s="142"/>
      <c r="O151" s="137"/>
      <c r="P151" s="165"/>
      <c r="Q151" s="151"/>
      <c r="R151" s="137"/>
      <c r="S151" s="165"/>
      <c r="T151" s="151"/>
      <c r="U151" s="137"/>
      <c r="V151" s="137"/>
      <c r="W151" s="137"/>
      <c r="X151" s="556"/>
      <c r="Z151" s="691"/>
      <c r="AA151" s="1067"/>
      <c r="AB151" s="689"/>
    </row>
    <row r="152" spans="2:28" ht="12" customHeight="1" thickTop="1">
      <c r="B152" s="19" t="s">
        <v>243</v>
      </c>
      <c r="C152" s="20"/>
      <c r="D152" s="326"/>
      <c r="E152" s="176"/>
      <c r="F152" s="20"/>
      <c r="G152" s="162"/>
      <c r="H152" s="176"/>
      <c r="I152" s="20"/>
      <c r="J152" s="162"/>
      <c r="K152" s="176"/>
      <c r="L152" s="20"/>
      <c r="M152" s="162"/>
      <c r="N152" s="930"/>
      <c r="O152" s="20"/>
      <c r="P152" s="162"/>
      <c r="Q152" s="176"/>
      <c r="R152" s="176"/>
      <c r="S152" s="176"/>
      <c r="T152" s="176"/>
      <c r="U152" s="1096" t="s">
        <v>23</v>
      </c>
      <c r="V152" s="1097"/>
      <c r="W152" s="1097"/>
      <c r="X152" s="1098"/>
      <c r="Z152" s="715"/>
      <c r="AA152" s="1068"/>
      <c r="AB152" s="716"/>
    </row>
    <row r="153" spans="2:28" ht="12" customHeight="1">
      <c r="B153" s="153"/>
      <c r="C153" s="381" t="s">
        <v>237</v>
      </c>
      <c r="D153" s="381"/>
      <c r="E153" s="381"/>
      <c r="F153" s="649" t="s">
        <v>426</v>
      </c>
      <c r="G153" s="381"/>
      <c r="H153" s="381"/>
      <c r="I153" s="938" t="s">
        <v>250</v>
      </c>
      <c r="J153" s="933"/>
      <c r="K153" s="933"/>
      <c r="L153" s="939" t="s">
        <v>357</v>
      </c>
      <c r="M153" s="933"/>
      <c r="N153" s="934"/>
      <c r="O153" s="935" t="s">
        <v>372</v>
      </c>
      <c r="P153" s="940"/>
      <c r="Q153" s="941"/>
      <c r="R153" s="937" t="s">
        <v>384</v>
      </c>
      <c r="S153" s="942"/>
      <c r="T153" s="942"/>
      <c r="U153" s="943"/>
      <c r="V153" s="944"/>
      <c r="W153" s="944"/>
      <c r="X153" s="945" t="s">
        <v>24</v>
      </c>
      <c r="Y153" s="942"/>
      <c r="Z153" s="936" t="str">
        <f>YourData!$J$4</f>
        <v>Tested Prg</v>
      </c>
      <c r="AA153" s="1063"/>
      <c r="AB153" s="709"/>
    </row>
    <row r="154" spans="2:28" ht="12" customHeight="1">
      <c r="B154" s="154" t="s">
        <v>803</v>
      </c>
      <c r="C154" s="23" t="s">
        <v>25</v>
      </c>
      <c r="D154" s="164" t="s">
        <v>75</v>
      </c>
      <c r="E154" s="177" t="s">
        <v>76</v>
      </c>
      <c r="F154" s="329" t="s">
        <v>13</v>
      </c>
      <c r="G154" s="164" t="s">
        <v>75</v>
      </c>
      <c r="H154" s="177" t="s">
        <v>76</v>
      </c>
      <c r="I154" s="329" t="s">
        <v>13</v>
      </c>
      <c r="J154" s="164" t="s">
        <v>75</v>
      </c>
      <c r="K154" s="178" t="s">
        <v>76</v>
      </c>
      <c r="L154" s="333" t="s">
        <v>355</v>
      </c>
      <c r="M154" s="164" t="s">
        <v>75</v>
      </c>
      <c r="N154" s="931" t="s">
        <v>76</v>
      </c>
      <c r="O154" s="325" t="s">
        <v>365</v>
      </c>
      <c r="P154" s="23" t="s">
        <v>75</v>
      </c>
      <c r="Q154" s="651" t="s">
        <v>76</v>
      </c>
      <c r="R154" s="322" t="s">
        <v>385</v>
      </c>
      <c r="S154" s="23" t="s">
        <v>75</v>
      </c>
      <c r="T154" s="160" t="s">
        <v>76</v>
      </c>
      <c r="U154" s="133" t="s">
        <v>26</v>
      </c>
      <c r="V154" s="23" t="s">
        <v>27</v>
      </c>
      <c r="W154" s="23" t="s">
        <v>603</v>
      </c>
      <c r="X154" s="24" t="s">
        <v>604</v>
      </c>
      <c r="Z154" s="710" t="str">
        <f>YourData!$J$8</f>
        <v>Org</v>
      </c>
      <c r="AA154" s="1064" t="s">
        <v>75</v>
      </c>
      <c r="AB154" s="706" t="s">
        <v>76</v>
      </c>
    </row>
    <row r="155" spans="2:28" ht="12" customHeight="1">
      <c r="B155" s="155" t="s">
        <v>445</v>
      </c>
      <c r="C155" s="138">
        <f>A!B1250</f>
        <v>26.1999</v>
      </c>
      <c r="D155" s="163" t="str">
        <f>A!C1250</f>
        <v>07-Jul</v>
      </c>
      <c r="E155" s="148">
        <f>A!D1250</f>
        <v>15</v>
      </c>
      <c r="F155" s="331">
        <f>A!E1250</f>
        <v>25.11</v>
      </c>
      <c r="G155" s="159">
        <f>A!F1250</f>
        <v>37368</v>
      </c>
      <c r="H155" s="148">
        <f>A!G1250</f>
        <v>15</v>
      </c>
      <c r="I155" s="331">
        <f>A!H1250</f>
        <v>25.11</v>
      </c>
      <c r="J155" s="159">
        <f>A!I1250</f>
        <v>37368</v>
      </c>
      <c r="K155" s="148">
        <f>A!J1250</f>
        <v>15</v>
      </c>
      <c r="L155" s="331">
        <f>A!K1250</f>
        <v>25.002475630020101</v>
      </c>
      <c r="M155" s="159">
        <f>A!L1250</f>
        <v>40444</v>
      </c>
      <c r="N155" s="25">
        <f>A!M1250</f>
        <v>8</v>
      </c>
      <c r="O155" s="331">
        <f>A!N1250</f>
        <v>25.05</v>
      </c>
      <c r="P155" s="159">
        <f>A!O1250</f>
        <v>52</v>
      </c>
      <c r="Q155" s="148">
        <f>A!P1250</f>
        <v>17</v>
      </c>
      <c r="R155" s="331">
        <f>A!Q1250</f>
        <v>26.19</v>
      </c>
      <c r="S155" s="159">
        <f>A!R1250</f>
        <v>37928</v>
      </c>
      <c r="T155" s="148">
        <f>A!S1250</f>
        <v>15</v>
      </c>
      <c r="U155" s="171">
        <f>MINA(C155,F155,I155,L155,O155,R155)</f>
        <v>25.002475630020101</v>
      </c>
      <c r="V155" s="138">
        <f>MAXA(C155,F155,I155,L155,O155,R155)</f>
        <v>26.1999</v>
      </c>
      <c r="W155" s="892">
        <f>AVERAGE(C155,F155,I155,L155,O155,R155)</f>
        <v>25.443729271670019</v>
      </c>
      <c r="X155" s="26">
        <f>ABS((V155-U155)/W155)</f>
        <v>4.7061669191440232E-2</v>
      </c>
      <c r="Z155" s="719">
        <f>A!T1250</f>
        <v>25.003276100065396</v>
      </c>
      <c r="AA155" s="1065" t="str">
        <f>A!U1250</f>
        <v>23-Sep</v>
      </c>
      <c r="AB155" s="712">
        <f>A!V1250</f>
        <v>8</v>
      </c>
    </row>
    <row r="156" spans="2:28" ht="12" customHeight="1">
      <c r="B156" s="156" t="s">
        <v>446</v>
      </c>
      <c r="C156" s="138">
        <f>A!B1251</f>
        <v>27.0778</v>
      </c>
      <c r="D156" s="163" t="str">
        <f>A!C1251</f>
        <v>20-Jul</v>
      </c>
      <c r="E156" s="148">
        <f>A!D1251</f>
        <v>15</v>
      </c>
      <c r="F156" s="331">
        <f>A!E1251</f>
        <v>26.89</v>
      </c>
      <c r="G156" s="159">
        <f>A!F1251</f>
        <v>38188</v>
      </c>
      <c r="H156" s="148">
        <f>A!G1251</f>
        <v>16</v>
      </c>
      <c r="I156" s="331">
        <f>A!H1251</f>
        <v>26.72</v>
      </c>
      <c r="J156" s="159">
        <f>A!I1251</f>
        <v>37457</v>
      </c>
      <c r="K156" s="148">
        <f>A!J1251</f>
        <v>16</v>
      </c>
      <c r="L156" s="331">
        <f>A!K1251</f>
        <v>26.474673961540901</v>
      </c>
      <c r="M156" s="159">
        <f>A!L1251</f>
        <v>40379</v>
      </c>
      <c r="N156" s="25">
        <f>A!M1251</f>
        <v>16</v>
      </c>
      <c r="O156" s="331">
        <f>A!N1251</f>
        <v>26.62</v>
      </c>
      <c r="P156" s="159">
        <f>A!O1251</f>
        <v>202</v>
      </c>
      <c r="Q156" s="148">
        <f>A!P1251</f>
        <v>15</v>
      </c>
      <c r="R156" s="331">
        <f>A!Q1251</f>
        <v>27.19</v>
      </c>
      <c r="S156" s="159">
        <f>A!R1251</f>
        <v>37810</v>
      </c>
      <c r="T156" s="148">
        <f>A!S1251</f>
        <v>15</v>
      </c>
      <c r="U156" s="171">
        <f t="shared" ref="U156:U174" si="24">MINA(C156,F156,I156,L156,O156,R156)</f>
        <v>26.474673961540901</v>
      </c>
      <c r="V156" s="138">
        <f t="shared" ref="V156:V174" si="25">MAXA(C156,F156,I156,L156,O156,R156)</f>
        <v>27.19</v>
      </c>
      <c r="W156" s="892">
        <f t="shared" ref="W156:W174" si="26">AVERAGE(C156,F156,I156,L156,O156,R156)</f>
        <v>26.828745660256814</v>
      </c>
      <c r="X156" s="26">
        <f t="shared" ref="X156:X174" si="27">ABS((V156-U156)/W156)</f>
        <v>2.6662671729702204E-2</v>
      </c>
      <c r="Z156" s="719">
        <f>A!T1251</f>
        <v>26.557238656716102</v>
      </c>
      <c r="AA156" s="1065" t="str">
        <f>A!U1251</f>
        <v>20-Jul</v>
      </c>
      <c r="AB156" s="712">
        <f>A!V1251</f>
        <v>16</v>
      </c>
    </row>
    <row r="157" spans="2:28" ht="12" customHeight="1">
      <c r="B157" s="156" t="s">
        <v>447</v>
      </c>
      <c r="C157" s="138">
        <f>A!B1252</f>
        <v>32.360399999999998</v>
      </c>
      <c r="D157" s="163" t="str">
        <f>A!C1252</f>
        <v>20-Jul</v>
      </c>
      <c r="E157" s="148">
        <f>A!D1252</f>
        <v>15</v>
      </c>
      <c r="F157" s="331">
        <f>A!E1252</f>
        <v>31.61</v>
      </c>
      <c r="G157" s="159">
        <f>A!F1252</f>
        <v>37810</v>
      </c>
      <c r="H157" s="148">
        <f>A!G1252</f>
        <v>16</v>
      </c>
      <c r="I157" s="331">
        <f>A!H1252</f>
        <v>31.5</v>
      </c>
      <c r="J157" s="159">
        <f>A!I1252</f>
        <v>37810</v>
      </c>
      <c r="K157" s="148">
        <f>A!J1252</f>
        <v>16</v>
      </c>
      <c r="L157" s="331">
        <f>A!K1252</f>
        <v>31.708930896911198</v>
      </c>
      <c r="M157" s="159">
        <f>A!L1252</f>
        <v>40379</v>
      </c>
      <c r="N157" s="25">
        <f>A!M1252</f>
        <v>15</v>
      </c>
      <c r="O157" s="331">
        <f>A!N1252</f>
        <v>32.32</v>
      </c>
      <c r="P157" s="159">
        <f>A!O1252</f>
        <v>202</v>
      </c>
      <c r="Q157" s="148">
        <f>A!P1252</f>
        <v>15</v>
      </c>
      <c r="R157" s="331">
        <f>A!Q1252</f>
        <v>31.65</v>
      </c>
      <c r="S157" s="159">
        <f>A!R1252</f>
        <v>37810</v>
      </c>
      <c r="T157" s="148">
        <f>A!S1252</f>
        <v>15</v>
      </c>
      <c r="U157" s="171">
        <f t="shared" si="24"/>
        <v>31.5</v>
      </c>
      <c r="V157" s="138">
        <f t="shared" si="25"/>
        <v>32.360399999999998</v>
      </c>
      <c r="W157" s="892">
        <f t="shared" si="26"/>
        <v>31.858221816151868</v>
      </c>
      <c r="X157" s="26">
        <f t="shared" si="27"/>
        <v>2.7007157052431046E-2</v>
      </c>
      <c r="Z157" s="719">
        <f>A!T1252</f>
        <v>31.843651410366398</v>
      </c>
      <c r="AA157" s="1065" t="str">
        <f>A!U1252</f>
        <v>20-Jul</v>
      </c>
      <c r="AB157" s="712">
        <f>A!V1252</f>
        <v>15</v>
      </c>
    </row>
    <row r="158" spans="2:28" ht="12" customHeight="1">
      <c r="B158" s="156" t="s">
        <v>448</v>
      </c>
      <c r="C158" s="138">
        <f>A!B1253</f>
        <v>32.232100000000003</v>
      </c>
      <c r="D158" s="163" t="str">
        <f>A!C1253</f>
        <v>20-Jul</v>
      </c>
      <c r="E158" s="148">
        <f>A!D1253</f>
        <v>15</v>
      </c>
      <c r="F158" s="331">
        <f>A!E1253</f>
        <v>31.72</v>
      </c>
      <c r="G158" s="159">
        <f>A!F1253</f>
        <v>38176</v>
      </c>
      <c r="H158" s="148">
        <f>A!G1253</f>
        <v>16</v>
      </c>
      <c r="I158" s="331">
        <f>A!H1253</f>
        <v>32</v>
      </c>
      <c r="J158" s="159">
        <f>A!I1253</f>
        <v>37822</v>
      </c>
      <c r="K158" s="148">
        <f>A!J1253</f>
        <v>16</v>
      </c>
      <c r="L158" s="331">
        <f>A!K1253</f>
        <v>31.068646398753302</v>
      </c>
      <c r="M158" s="159">
        <f>A!L1253</f>
        <v>40367</v>
      </c>
      <c r="N158" s="25">
        <f>A!M1253</f>
        <v>16</v>
      </c>
      <c r="O158" s="331">
        <f>A!N1253</f>
        <v>31.9</v>
      </c>
      <c r="P158" s="159">
        <f>A!O1253</f>
        <v>202</v>
      </c>
      <c r="Q158" s="148">
        <f>A!P1253</f>
        <v>15</v>
      </c>
      <c r="R158" s="331">
        <f>A!Q1253</f>
        <v>31.3</v>
      </c>
      <c r="S158" s="159">
        <f>A!R1253</f>
        <v>37810</v>
      </c>
      <c r="T158" s="148">
        <f>A!S1253</f>
        <v>15</v>
      </c>
      <c r="U158" s="171">
        <f t="shared" si="24"/>
        <v>31.068646398753302</v>
      </c>
      <c r="V158" s="138">
        <f t="shared" si="25"/>
        <v>32.232100000000003</v>
      </c>
      <c r="W158" s="892">
        <f t="shared" si="26"/>
        <v>31.70345773312555</v>
      </c>
      <c r="X158" s="26">
        <f t="shared" si="27"/>
        <v>3.6698003449354338E-2</v>
      </c>
      <c r="Z158" s="719">
        <f>A!T1253</f>
        <v>31.496442257038431</v>
      </c>
      <c r="AA158" s="1065" t="str">
        <f>A!U1253</f>
        <v>20-Jul</v>
      </c>
      <c r="AB158" s="712">
        <f>A!V1253</f>
        <v>15</v>
      </c>
    </row>
    <row r="159" spans="2:28" ht="12" customHeight="1">
      <c r="B159" s="156" t="s">
        <v>449</v>
      </c>
      <c r="C159" s="138">
        <f>A!B1254</f>
        <v>32.306600000000003</v>
      </c>
      <c r="D159" s="163" t="str">
        <f>A!C1254</f>
        <v>20-Jul</v>
      </c>
      <c r="E159" s="148">
        <f>A!D1254</f>
        <v>15</v>
      </c>
      <c r="F159" s="331">
        <f>A!E1254</f>
        <v>31.61</v>
      </c>
      <c r="G159" s="159">
        <f>A!F1254</f>
        <v>37810</v>
      </c>
      <c r="H159" s="148">
        <f>A!G1254</f>
        <v>16</v>
      </c>
      <c r="I159" s="331">
        <f>A!H1254</f>
        <v>31.56</v>
      </c>
      <c r="J159" s="159">
        <f>A!I1254</f>
        <v>37810</v>
      </c>
      <c r="K159" s="148">
        <f>A!J1254</f>
        <v>16</v>
      </c>
      <c r="L159" s="331">
        <f>A!K1254</f>
        <v>31.497743440947801</v>
      </c>
      <c r="M159" s="159">
        <f>A!L1254</f>
        <v>40379</v>
      </c>
      <c r="N159" s="25">
        <f>A!M1254</f>
        <v>15</v>
      </c>
      <c r="O159" s="331">
        <f>A!N1254</f>
        <v>32.15</v>
      </c>
      <c r="P159" s="159">
        <f>A!O1254</f>
        <v>202</v>
      </c>
      <c r="Q159" s="148">
        <f>A!P1254</f>
        <v>15</v>
      </c>
      <c r="R159" s="331">
        <f>A!Q1254</f>
        <v>31.58</v>
      </c>
      <c r="S159" s="159">
        <f>A!R1254</f>
        <v>37810</v>
      </c>
      <c r="T159" s="148">
        <f>A!S1254</f>
        <v>15</v>
      </c>
      <c r="U159" s="171">
        <f t="shared" si="24"/>
        <v>31.497743440947801</v>
      </c>
      <c r="V159" s="138">
        <f t="shared" si="25"/>
        <v>32.306600000000003</v>
      </c>
      <c r="W159" s="892">
        <f t="shared" si="26"/>
        <v>31.784057240157967</v>
      </c>
      <c r="X159" s="26">
        <f t="shared" si="27"/>
        <v>2.5448499319660246E-2</v>
      </c>
      <c r="Z159" s="719">
        <f>A!T1254</f>
        <v>32.563523195021553</v>
      </c>
      <c r="AA159" s="1065" t="str">
        <f>A!U1254</f>
        <v>20-Jul</v>
      </c>
      <c r="AB159" s="712">
        <f>A!V1254</f>
        <v>15</v>
      </c>
    </row>
    <row r="160" spans="2:28" ht="12" customHeight="1">
      <c r="B160" s="156" t="s">
        <v>450</v>
      </c>
      <c r="C160" s="138">
        <f>A!B1255</f>
        <v>34.584099999999999</v>
      </c>
      <c r="D160" s="163" t="str">
        <f>A!C1255</f>
        <v>01-Oct</v>
      </c>
      <c r="E160" s="148">
        <f>A!D1255</f>
        <v>24</v>
      </c>
      <c r="F160" s="331">
        <f>A!E1255</f>
        <v>34.94</v>
      </c>
      <c r="G160" s="159">
        <f>A!F1255</f>
        <v>37795</v>
      </c>
      <c r="H160" s="148">
        <f>A!G1255</f>
        <v>24</v>
      </c>
      <c r="I160" s="331">
        <f>A!H1255</f>
        <v>34.94</v>
      </c>
      <c r="J160" s="159">
        <f>A!I1255</f>
        <v>38162</v>
      </c>
      <c r="K160" s="148">
        <f>A!J1255</f>
        <v>24</v>
      </c>
      <c r="L160" s="331">
        <f>A!K1255</f>
        <v>35.002134392443899</v>
      </c>
      <c r="M160" s="159">
        <f>A!L1255</f>
        <v>40452</v>
      </c>
      <c r="N160" s="25">
        <f>A!M1255</f>
        <v>2</v>
      </c>
      <c r="O160" s="331">
        <f>A!N1255</f>
        <v>35</v>
      </c>
      <c r="P160" s="159">
        <f>A!O1255</f>
        <v>112</v>
      </c>
      <c r="Q160" s="148">
        <f>A!P1255</f>
        <v>1</v>
      </c>
      <c r="R160" s="331">
        <f>A!Q1255</f>
        <v>35</v>
      </c>
      <c r="S160" s="159">
        <f>A!R1255</f>
        <v>37732</v>
      </c>
      <c r="T160" s="148">
        <f>A!S1255</f>
        <v>2</v>
      </c>
      <c r="U160" s="171">
        <f t="shared" si="24"/>
        <v>34.584099999999999</v>
      </c>
      <c r="V160" s="138">
        <f t="shared" si="25"/>
        <v>35.002134392443899</v>
      </c>
      <c r="W160" s="892">
        <f t="shared" si="26"/>
        <v>34.911039065407316</v>
      </c>
      <c r="X160" s="26">
        <f t="shared" si="27"/>
        <v>1.1974275290423034E-2</v>
      </c>
      <c r="Z160" s="719">
        <f>A!T1255</f>
        <v>35.002091654561404</v>
      </c>
      <c r="AA160" s="1065" t="str">
        <f>A!U1255</f>
        <v>01-Oct</v>
      </c>
      <c r="AB160" s="712">
        <f>A!V1255</f>
        <v>2</v>
      </c>
    </row>
    <row r="161" spans="2:28" ht="12" customHeight="1">
      <c r="B161" s="156" t="s">
        <v>451</v>
      </c>
      <c r="C161" s="557">
        <f>A!B1256</f>
        <v>33.758499999999998</v>
      </c>
      <c r="D161" s="558" t="str">
        <f>A!C1256</f>
        <v>10-Jul</v>
      </c>
      <c r="E161" s="559">
        <f>A!D1256</f>
        <v>13</v>
      </c>
      <c r="F161" s="560">
        <f>A!E1256</f>
        <v>32.78</v>
      </c>
      <c r="G161" s="561">
        <f>A!F1256</f>
        <v>37457</v>
      </c>
      <c r="H161" s="559">
        <f>A!G1256</f>
        <v>15</v>
      </c>
      <c r="I161" s="560">
        <f>A!H1256</f>
        <v>32.56</v>
      </c>
      <c r="J161" s="561">
        <f>A!I1256</f>
        <v>38188</v>
      </c>
      <c r="K161" s="559">
        <f>A!J1256</f>
        <v>16</v>
      </c>
      <c r="L161" s="560">
        <f>A!K1256</f>
        <v>32.510554887001398</v>
      </c>
      <c r="M161" s="561">
        <f>A!L1256</f>
        <v>40369</v>
      </c>
      <c r="N161" s="25">
        <f>A!M1256</f>
        <v>13</v>
      </c>
      <c r="O161" s="560">
        <f>A!N1256</f>
        <v>33</v>
      </c>
      <c r="P161" s="561">
        <f>A!O1256</f>
        <v>202</v>
      </c>
      <c r="Q161" s="559">
        <f>A!P1256</f>
        <v>15</v>
      </c>
      <c r="R161" s="331">
        <f>A!Q1256</f>
        <v>33.130000000000003</v>
      </c>
      <c r="S161" s="159">
        <f>A!R1256</f>
        <v>37812</v>
      </c>
      <c r="T161" s="148">
        <f>A!S1256</f>
        <v>12</v>
      </c>
      <c r="U161" s="171">
        <f t="shared" si="24"/>
        <v>32.510554887001398</v>
      </c>
      <c r="V161" s="138">
        <f t="shared" si="25"/>
        <v>33.758499999999998</v>
      </c>
      <c r="W161" s="892">
        <f t="shared" si="26"/>
        <v>32.956509147833565</v>
      </c>
      <c r="X161" s="26">
        <f t="shared" si="27"/>
        <v>3.786642290907305E-2</v>
      </c>
      <c r="Z161" s="719">
        <f>A!T1256</f>
        <v>32.820271589568151</v>
      </c>
      <c r="AA161" s="1065" t="str">
        <f>A!U1256</f>
        <v>10-Jul</v>
      </c>
      <c r="AB161" s="712">
        <f>A!V1256</f>
        <v>13</v>
      </c>
    </row>
    <row r="162" spans="2:28" ht="12" customHeight="1">
      <c r="B162" s="156" t="s">
        <v>462</v>
      </c>
      <c r="C162" s="138">
        <f>A!B1257</f>
        <v>27.114799999999999</v>
      </c>
      <c r="D162" s="163" t="str">
        <f>A!C1257</f>
        <v>16-Sep</v>
      </c>
      <c r="E162" s="148">
        <f>A!D1257</f>
        <v>15</v>
      </c>
      <c r="F162" s="331">
        <f>A!E1257</f>
        <v>27.56</v>
      </c>
      <c r="G162" s="159">
        <f>A!F1257</f>
        <v>37880</v>
      </c>
      <c r="H162" s="148">
        <f>A!G1257</f>
        <v>16</v>
      </c>
      <c r="I162" s="331">
        <f>A!H1257</f>
        <v>28.83</v>
      </c>
      <c r="J162" s="159">
        <f>A!I1257</f>
        <v>37517</v>
      </c>
      <c r="K162" s="148">
        <f>A!J1257</f>
        <v>16</v>
      </c>
      <c r="L162" s="331">
        <f>A!K1257</f>
        <v>26.909873928401801</v>
      </c>
      <c r="M162" s="159">
        <f>A!L1257</f>
        <v>40437</v>
      </c>
      <c r="N162" s="25">
        <f>A!M1257</f>
        <v>16</v>
      </c>
      <c r="O162" s="331"/>
      <c r="P162" s="159"/>
      <c r="Q162" s="148"/>
      <c r="R162" s="331">
        <f>A!Q1257</f>
        <v>26.04</v>
      </c>
      <c r="S162" s="159">
        <f>A!R1257</f>
        <v>37848</v>
      </c>
      <c r="T162" s="148">
        <f>A!S1257</f>
        <v>15</v>
      </c>
      <c r="U162" s="171">
        <f t="shared" si="24"/>
        <v>26.04</v>
      </c>
      <c r="V162" s="138">
        <f t="shared" si="25"/>
        <v>28.83</v>
      </c>
      <c r="W162" s="892">
        <f t="shared" si="26"/>
        <v>27.290934785680356</v>
      </c>
      <c r="X162" s="26">
        <f t="shared" si="27"/>
        <v>0.10223174918375905</v>
      </c>
      <c r="Z162" s="719">
        <f>A!T1257</f>
        <v>25.265543940914327</v>
      </c>
      <c r="AA162" s="1065" t="str">
        <f>A!U1257</f>
        <v>16-Jun</v>
      </c>
      <c r="AB162" s="712">
        <f>A!V1257</f>
        <v>15</v>
      </c>
    </row>
    <row r="163" spans="2:28" ht="12" customHeight="1">
      <c r="B163" s="156" t="s">
        <v>463</v>
      </c>
      <c r="C163" s="138">
        <f>A!B1258</f>
        <v>26.825600000000001</v>
      </c>
      <c r="D163" s="163" t="str">
        <f>A!C1258</f>
        <v>23-Oct</v>
      </c>
      <c r="E163" s="148">
        <f>A!D1258</f>
        <v>15</v>
      </c>
      <c r="F163" s="331">
        <f>A!E1258</f>
        <v>25.11</v>
      </c>
      <c r="G163" s="159">
        <f>A!F1258</f>
        <v>37368</v>
      </c>
      <c r="H163" s="148">
        <f>A!G1258</f>
        <v>15</v>
      </c>
      <c r="I163" s="331">
        <f>A!H1258</f>
        <v>25.11</v>
      </c>
      <c r="J163" s="159">
        <f>A!I1258</f>
        <v>37368</v>
      </c>
      <c r="K163" s="148">
        <f>A!J1258</f>
        <v>15</v>
      </c>
      <c r="L163" s="331"/>
      <c r="M163" s="159"/>
      <c r="N163" s="25"/>
      <c r="O163" s="331"/>
      <c r="P163" s="159"/>
      <c r="Q163" s="148"/>
      <c r="R163" s="331">
        <f>A!Q1258</f>
        <v>26.19</v>
      </c>
      <c r="S163" s="159">
        <f>A!R1258</f>
        <v>37928</v>
      </c>
      <c r="T163" s="148">
        <f>A!S1258</f>
        <v>15</v>
      </c>
      <c r="U163" s="171">
        <f t="shared" si="24"/>
        <v>25.11</v>
      </c>
      <c r="V163" s="138">
        <f t="shared" si="25"/>
        <v>26.825600000000001</v>
      </c>
      <c r="W163" s="892">
        <f t="shared" si="26"/>
        <v>25.808900000000001</v>
      </c>
      <c r="X163" s="26">
        <f t="shared" si="27"/>
        <v>6.6473193355780447E-2</v>
      </c>
      <c r="Z163" s="719">
        <f>A!T1258</f>
        <v>25.003276100065396</v>
      </c>
      <c r="AA163" s="1065" t="str">
        <f>A!U1258</f>
        <v>23-Sep</v>
      </c>
      <c r="AB163" s="712">
        <f>A!V1258</f>
        <v>8</v>
      </c>
    </row>
    <row r="164" spans="2:28" ht="12" customHeight="1">
      <c r="B164" s="156" t="s">
        <v>464</v>
      </c>
      <c r="C164" s="138">
        <f>A!B1259</f>
        <v>26.1999</v>
      </c>
      <c r="D164" s="163" t="str">
        <f>A!C1259</f>
        <v>07-Jul</v>
      </c>
      <c r="E164" s="148">
        <f>A!D1259</f>
        <v>15</v>
      </c>
      <c r="F164" s="331">
        <f>A!E1259</f>
        <v>25.11</v>
      </c>
      <c r="G164" s="159">
        <f>A!F1259</f>
        <v>37368</v>
      </c>
      <c r="H164" s="148">
        <f>A!G1259</f>
        <v>15</v>
      </c>
      <c r="I164" s="331">
        <f>A!H1259</f>
        <v>25.11</v>
      </c>
      <c r="J164" s="159">
        <f>A!I1259</f>
        <v>37368</v>
      </c>
      <c r="K164" s="148">
        <f>A!J1259</f>
        <v>15</v>
      </c>
      <c r="L164" s="331">
        <f>A!K1259</f>
        <v>25.0024756300047</v>
      </c>
      <c r="M164" s="159">
        <f>A!L1259</f>
        <v>40444</v>
      </c>
      <c r="N164" s="25">
        <f>A!M1259</f>
        <v>8</v>
      </c>
      <c r="O164" s="331"/>
      <c r="P164" s="159"/>
      <c r="Q164" s="148"/>
      <c r="R164" s="331">
        <f>A!Q1259</f>
        <v>26.23</v>
      </c>
      <c r="S164" s="159">
        <f>A!R1259</f>
        <v>37914</v>
      </c>
      <c r="T164" s="148">
        <f>A!S1259</f>
        <v>15</v>
      </c>
      <c r="U164" s="171">
        <f t="shared" si="24"/>
        <v>25.0024756300047</v>
      </c>
      <c r="V164" s="138">
        <f t="shared" si="25"/>
        <v>26.23</v>
      </c>
      <c r="W164" s="892">
        <f t="shared" si="26"/>
        <v>25.53047512600094</v>
      </c>
      <c r="X164" s="26">
        <f t="shared" si="27"/>
        <v>4.8080749141450808E-2</v>
      </c>
      <c r="Z164" s="719">
        <f>A!T1259</f>
        <v>25.003276100065396</v>
      </c>
      <c r="AA164" s="1065" t="str">
        <f>A!U1259</f>
        <v>23-Sep</v>
      </c>
      <c r="AB164" s="712">
        <f>A!V1259</f>
        <v>8</v>
      </c>
    </row>
    <row r="165" spans="2:28" ht="12" customHeight="1">
      <c r="B165" s="156" t="s">
        <v>465</v>
      </c>
      <c r="C165" s="138">
        <f>A!B1260</f>
        <v>27.199200000000001</v>
      </c>
      <c r="D165" s="163" t="str">
        <f>A!C1260</f>
        <v>01-Nov</v>
      </c>
      <c r="E165" s="148">
        <f>A!D1260</f>
        <v>16</v>
      </c>
      <c r="F165" s="331">
        <f>A!E1260</f>
        <v>25.11</v>
      </c>
      <c r="G165" s="159">
        <f>A!F1260</f>
        <v>37368</v>
      </c>
      <c r="H165" s="148">
        <f>A!G1260</f>
        <v>15</v>
      </c>
      <c r="I165" s="331">
        <f>A!H1260</f>
        <v>25.11</v>
      </c>
      <c r="J165" s="159">
        <f>A!I1260</f>
        <v>37368</v>
      </c>
      <c r="K165" s="148">
        <f>A!J1260</f>
        <v>15</v>
      </c>
      <c r="L165" s="331">
        <f>A!K1260</f>
        <v>25.0030435700893</v>
      </c>
      <c r="M165" s="159">
        <f>A!L1260</f>
        <v>40316</v>
      </c>
      <c r="N165" s="25">
        <f>A!M1260</f>
        <v>19</v>
      </c>
      <c r="O165" s="331"/>
      <c r="P165" s="159"/>
      <c r="Q165" s="148"/>
      <c r="R165" s="331">
        <f>A!Q1260</f>
        <v>26.45</v>
      </c>
      <c r="S165" s="159">
        <f>A!R1260</f>
        <v>37917</v>
      </c>
      <c r="T165" s="148">
        <f>A!S1260</f>
        <v>15</v>
      </c>
      <c r="U165" s="171">
        <f t="shared" si="24"/>
        <v>25.0030435700893</v>
      </c>
      <c r="V165" s="138">
        <f t="shared" si="25"/>
        <v>27.199200000000001</v>
      </c>
      <c r="W165" s="892">
        <f t="shared" si="26"/>
        <v>25.774448714017858</v>
      </c>
      <c r="X165" s="26">
        <f t="shared" si="27"/>
        <v>8.5206727572655516E-2</v>
      </c>
      <c r="Z165" s="719">
        <f>A!T1260</f>
        <v>25.003508559048274</v>
      </c>
      <c r="AA165" s="1065" t="str">
        <f>A!U1260</f>
        <v>18-May</v>
      </c>
      <c r="AB165" s="712">
        <f>A!V1260</f>
        <v>19</v>
      </c>
    </row>
    <row r="166" spans="2:28" ht="12" customHeight="1">
      <c r="B166" s="156" t="s">
        <v>466</v>
      </c>
      <c r="C166" s="138">
        <f>A!B1261</f>
        <v>27.045200000000001</v>
      </c>
      <c r="D166" s="163" t="str">
        <f>A!C1261</f>
        <v>28-Apr</v>
      </c>
      <c r="E166" s="148">
        <f>A!D1261</f>
        <v>15</v>
      </c>
      <c r="F166" s="331">
        <f>A!E1261</f>
        <v>25.11</v>
      </c>
      <c r="G166" s="159">
        <f>A!F1261</f>
        <v>37368</v>
      </c>
      <c r="H166" s="148">
        <f>A!G1261</f>
        <v>15</v>
      </c>
      <c r="I166" s="331">
        <f>A!H1261</f>
        <v>25.11</v>
      </c>
      <c r="J166" s="159">
        <f>A!I1261</f>
        <v>37368</v>
      </c>
      <c r="K166" s="148">
        <f>A!J1261</f>
        <v>15</v>
      </c>
      <c r="L166" s="331">
        <f>A!K1261</f>
        <v>25.002970724088598</v>
      </c>
      <c r="M166" s="159">
        <f>A!L1261</f>
        <v>40292</v>
      </c>
      <c r="N166" s="25">
        <f>A!M1261</f>
        <v>19</v>
      </c>
      <c r="O166" s="331"/>
      <c r="P166" s="159"/>
      <c r="Q166" s="148"/>
      <c r="R166" s="331">
        <f>A!Q1261</f>
        <v>26.26</v>
      </c>
      <c r="S166" s="159">
        <f>A!R1261</f>
        <v>37917</v>
      </c>
      <c r="T166" s="148">
        <f>A!S1261</f>
        <v>15</v>
      </c>
      <c r="U166" s="171">
        <f t="shared" si="24"/>
        <v>25.002970724088598</v>
      </c>
      <c r="V166" s="138">
        <f t="shared" si="25"/>
        <v>27.045200000000001</v>
      </c>
      <c r="W166" s="892">
        <f t="shared" si="26"/>
        <v>25.705634144817719</v>
      </c>
      <c r="X166" s="26">
        <f t="shared" si="27"/>
        <v>7.9446757251974601E-2</v>
      </c>
      <c r="Z166" s="719">
        <f>A!T1261</f>
        <v>25.003276100065477</v>
      </c>
      <c r="AA166" s="1065" t="str">
        <f>A!U1261</f>
        <v>23-Sep</v>
      </c>
      <c r="AB166" s="712">
        <f>A!V1261</f>
        <v>8</v>
      </c>
    </row>
    <row r="167" spans="2:28" ht="12" customHeight="1">
      <c r="B167" s="156" t="s">
        <v>473</v>
      </c>
      <c r="C167" s="138">
        <f>A!B1262</f>
        <v>25.805399999999999</v>
      </c>
      <c r="D167" s="163" t="str">
        <f>A!C1262</f>
        <v>30-Apr</v>
      </c>
      <c r="E167" s="148">
        <f>A!D1262</f>
        <v>15</v>
      </c>
      <c r="F167" s="331">
        <f>A!E1262</f>
        <v>25.11</v>
      </c>
      <c r="G167" s="159">
        <f>A!F1262</f>
        <v>37002</v>
      </c>
      <c r="H167" s="148">
        <f>A!G1262</f>
        <v>16</v>
      </c>
      <c r="I167" s="331">
        <f>A!H1262</f>
        <v>25.11</v>
      </c>
      <c r="J167" s="159">
        <f>A!I1262</f>
        <v>37002</v>
      </c>
      <c r="K167" s="148">
        <f>A!J1262</f>
        <v>16</v>
      </c>
      <c r="L167" s="331">
        <f>A!K1262</f>
        <v>24.999830894373101</v>
      </c>
      <c r="M167" s="159">
        <f>A!L1262</f>
        <v>40268</v>
      </c>
      <c r="N167" s="25">
        <f>A!M1262</f>
        <v>18</v>
      </c>
      <c r="O167" s="331">
        <f>A!N1262</f>
        <v>25.02</v>
      </c>
      <c r="P167" s="159">
        <f>A!O1262</f>
        <v>90</v>
      </c>
      <c r="Q167" s="148">
        <f>A!P1262</f>
        <v>17</v>
      </c>
      <c r="R167" s="331">
        <f>A!Q1262</f>
        <v>25</v>
      </c>
      <c r="S167" s="159">
        <f>A!R1262</f>
        <v>37691</v>
      </c>
      <c r="T167" s="148">
        <f>A!S1262</f>
        <v>11</v>
      </c>
      <c r="U167" s="171">
        <f t="shared" si="24"/>
        <v>24.999830894373101</v>
      </c>
      <c r="V167" s="138">
        <f t="shared" si="25"/>
        <v>25.805399999999999</v>
      </c>
      <c r="W167" s="892">
        <f t="shared" si="26"/>
        <v>25.174205149062185</v>
      </c>
      <c r="X167" s="26">
        <f t="shared" si="27"/>
        <v>3.1999783145364079E-2</v>
      </c>
      <c r="Z167" s="719">
        <f>A!T1262</f>
        <v>25.001331338324771</v>
      </c>
      <c r="AA167" s="1065" t="str">
        <f>A!U1262</f>
        <v>05-Apr</v>
      </c>
      <c r="AB167" s="712">
        <f>A!V1262</f>
        <v>19</v>
      </c>
    </row>
    <row r="168" spans="2:28" ht="12" customHeight="1">
      <c r="B168" s="156" t="s">
        <v>476</v>
      </c>
      <c r="C168" s="138">
        <f>A!B1263</f>
        <v>26.100300000000001</v>
      </c>
      <c r="D168" s="163" t="str">
        <f>A!C1263</f>
        <v>09-Jul</v>
      </c>
      <c r="E168" s="148">
        <f>A!D1263</f>
        <v>15</v>
      </c>
      <c r="F168" s="331">
        <f>A!E1263</f>
        <v>25.11</v>
      </c>
      <c r="G168" s="159">
        <f>A!F1263</f>
        <v>37002</v>
      </c>
      <c r="H168" s="148">
        <f>A!G1263</f>
        <v>3</v>
      </c>
      <c r="I168" s="331">
        <f>A!H1263</f>
        <v>25.11</v>
      </c>
      <c r="J168" s="159">
        <f>A!I1263</f>
        <v>37002</v>
      </c>
      <c r="K168" s="148">
        <f>A!J1263</f>
        <v>3</v>
      </c>
      <c r="L168" s="331">
        <f>A!K1263</f>
        <v>24.999830871415298</v>
      </c>
      <c r="M168" s="159">
        <f>A!L1263</f>
        <v>40268</v>
      </c>
      <c r="N168" s="25">
        <f>A!M1263</f>
        <v>18</v>
      </c>
      <c r="O168" s="331">
        <f>A!N1263</f>
        <v>25.02</v>
      </c>
      <c r="P168" s="159">
        <f>A!O1263</f>
        <v>90</v>
      </c>
      <c r="Q168" s="148">
        <f>A!P1263</f>
        <v>17</v>
      </c>
      <c r="R168" s="331">
        <f>A!Q1263</f>
        <v>25</v>
      </c>
      <c r="S168" s="159">
        <f>A!R1263</f>
        <v>37735</v>
      </c>
      <c r="T168" s="148">
        <f>A!S1263</f>
        <v>12</v>
      </c>
      <c r="U168" s="171">
        <f t="shared" si="24"/>
        <v>24.999830871415298</v>
      </c>
      <c r="V168" s="138">
        <f t="shared" si="25"/>
        <v>26.100300000000001</v>
      </c>
      <c r="W168" s="892">
        <f t="shared" si="26"/>
        <v>25.223355145235882</v>
      </c>
      <c r="X168" s="26">
        <f t="shared" si="27"/>
        <v>4.362897490235576E-2</v>
      </c>
      <c r="Z168" s="719">
        <f>A!T1263</f>
        <v>25.001332188450796</v>
      </c>
      <c r="AA168" s="1065" t="str">
        <f>A!U1263</f>
        <v>05-Apr</v>
      </c>
      <c r="AB168" s="712">
        <f>A!V1263</f>
        <v>19</v>
      </c>
    </row>
    <row r="169" spans="2:28" ht="12" customHeight="1">
      <c r="B169" s="156" t="s">
        <v>478</v>
      </c>
      <c r="C169" s="138">
        <f>A!B1264</f>
        <v>16.123200000000001</v>
      </c>
      <c r="D169" s="163" t="str">
        <f>A!C1264</f>
        <v>15-Aug</v>
      </c>
      <c r="E169" s="148">
        <f>A!D1264</f>
        <v>15</v>
      </c>
      <c r="F169" s="331">
        <f>A!E1264</f>
        <v>16.11</v>
      </c>
      <c r="G169" s="159">
        <f>A!F1264</f>
        <v>37484</v>
      </c>
      <c r="H169" s="148">
        <f>A!G1264</f>
        <v>16</v>
      </c>
      <c r="I169" s="331">
        <f>A!H1264</f>
        <v>15.94</v>
      </c>
      <c r="J169" s="159">
        <f>A!I1264</f>
        <v>38178</v>
      </c>
      <c r="K169" s="148">
        <f>A!J1264</f>
        <v>16</v>
      </c>
      <c r="L169" s="331">
        <f>A!K1264</f>
        <v>15.0004707508725</v>
      </c>
      <c r="M169" s="159">
        <f>A!L1264</f>
        <v>40284</v>
      </c>
      <c r="N169" s="25">
        <f>A!M1264</f>
        <v>1</v>
      </c>
      <c r="O169" s="331">
        <f>A!N1264</f>
        <v>15.98</v>
      </c>
      <c r="P169" s="159">
        <f>A!O1264</f>
        <v>202</v>
      </c>
      <c r="Q169" s="148">
        <f>A!P1264</f>
        <v>15</v>
      </c>
      <c r="R169" s="331">
        <f>A!Q1264</f>
        <v>18.62</v>
      </c>
      <c r="S169" s="159">
        <f>A!R1264</f>
        <v>37776</v>
      </c>
      <c r="T169" s="148">
        <f>A!S1264</f>
        <v>16</v>
      </c>
      <c r="U169" s="171">
        <f t="shared" si="24"/>
        <v>15.0004707508725</v>
      </c>
      <c r="V169" s="138">
        <f t="shared" si="25"/>
        <v>18.62</v>
      </c>
      <c r="W169" s="892">
        <f t="shared" si="26"/>
        <v>16.295611791812082</v>
      </c>
      <c r="X169" s="26">
        <f t="shared" si="27"/>
        <v>0.22211680637520925</v>
      </c>
      <c r="Z169" s="719">
        <f>A!T1264</f>
        <v>15.266824001704343</v>
      </c>
      <c r="AA169" s="1065" t="str">
        <f>A!U1264</f>
        <v>20-Jul</v>
      </c>
      <c r="AB169" s="712">
        <f>A!V1264</f>
        <v>16</v>
      </c>
    </row>
    <row r="170" spans="2:28" ht="12" customHeight="1">
      <c r="B170" s="156" t="s">
        <v>479</v>
      </c>
      <c r="C170" s="138">
        <f>A!B1265</f>
        <v>21.0091</v>
      </c>
      <c r="D170" s="163" t="str">
        <f>A!C1265</f>
        <v>16-Jul</v>
      </c>
      <c r="E170" s="148">
        <f>A!D1265</f>
        <v>15</v>
      </c>
      <c r="F170" s="331">
        <f>A!E1265</f>
        <v>20.11</v>
      </c>
      <c r="G170" s="159">
        <f>A!F1265</f>
        <v>37002</v>
      </c>
      <c r="H170" s="148">
        <f>A!G1265</f>
        <v>15</v>
      </c>
      <c r="I170" s="331">
        <f>A!H1265</f>
        <v>20.11</v>
      </c>
      <c r="J170" s="159">
        <f>A!I1265</f>
        <v>37732</v>
      </c>
      <c r="K170" s="148">
        <f>A!J1265</f>
        <v>15</v>
      </c>
      <c r="L170" s="331">
        <f>A!K1265</f>
        <v>20.000417961265299</v>
      </c>
      <c r="M170" s="159">
        <f>A!L1265</f>
        <v>40284</v>
      </c>
      <c r="N170" s="25">
        <f>A!M1265</f>
        <v>20</v>
      </c>
      <c r="O170" s="331">
        <f>A!N1265</f>
        <v>20.05</v>
      </c>
      <c r="P170" s="159">
        <f>A!O1265</f>
        <v>73</v>
      </c>
      <c r="Q170" s="148">
        <f>A!P1265</f>
        <v>22</v>
      </c>
      <c r="R170" s="331">
        <f>A!Q1265</f>
        <v>20.93</v>
      </c>
      <c r="S170" s="159">
        <f>A!R1265</f>
        <v>37732</v>
      </c>
      <c r="T170" s="148">
        <f>A!S1265</f>
        <v>15</v>
      </c>
      <c r="U170" s="171">
        <f t="shared" si="24"/>
        <v>20.000417961265299</v>
      </c>
      <c r="V170" s="138">
        <f t="shared" si="25"/>
        <v>21.0091</v>
      </c>
      <c r="W170" s="892">
        <f t="shared" si="26"/>
        <v>20.368252993544218</v>
      </c>
      <c r="X170" s="26">
        <f t="shared" si="27"/>
        <v>4.9522265805241425E-2</v>
      </c>
      <c r="Z170" s="719">
        <f>A!T1265</f>
        <v>20.002660769698238</v>
      </c>
      <c r="AA170" s="1065" t="str">
        <f>A!U1265</f>
        <v>02-Apr</v>
      </c>
      <c r="AB170" s="712">
        <f>A!V1265</f>
        <v>3</v>
      </c>
    </row>
    <row r="171" spans="2:28" ht="12" customHeight="1">
      <c r="B171" s="156" t="s">
        <v>480</v>
      </c>
      <c r="C171" s="138">
        <f>A!B1266</f>
        <v>36.08</v>
      </c>
      <c r="D171" s="163" t="str">
        <f>A!C1266</f>
        <v>10-Mai</v>
      </c>
      <c r="E171" s="148">
        <f>A!D1266</f>
        <v>16</v>
      </c>
      <c r="F171" s="331">
        <f>A!E1266</f>
        <v>35.06</v>
      </c>
      <c r="G171" s="159">
        <f>A!F1266</f>
        <v>37732</v>
      </c>
      <c r="H171" s="148">
        <f>A!G1266</f>
        <v>16</v>
      </c>
      <c r="I171" s="331">
        <f>A!H1266</f>
        <v>35.06</v>
      </c>
      <c r="J171" s="159">
        <f>A!I1266</f>
        <v>37732</v>
      </c>
      <c r="K171" s="148">
        <f>A!J1266</f>
        <v>16</v>
      </c>
      <c r="L171" s="331">
        <f>A!K1266</f>
        <v>34.999486671695301</v>
      </c>
      <c r="M171" s="159">
        <f>A!L1266</f>
        <v>40248</v>
      </c>
      <c r="N171" s="25">
        <f>A!M1266</f>
        <v>12</v>
      </c>
      <c r="O171" s="331">
        <f>A!N1266</f>
        <v>35</v>
      </c>
      <c r="P171" s="159">
        <f>A!O1266</f>
        <v>71</v>
      </c>
      <c r="Q171" s="148">
        <f>A!P1266</f>
        <v>10</v>
      </c>
      <c r="R171" s="331">
        <f>A!Q1266</f>
        <v>35</v>
      </c>
      <c r="S171" s="159">
        <f>A!R1266</f>
        <v>37691</v>
      </c>
      <c r="T171" s="148">
        <f>A!S1266</f>
        <v>11</v>
      </c>
      <c r="U171" s="171">
        <f t="shared" si="24"/>
        <v>34.999486671695301</v>
      </c>
      <c r="V171" s="138">
        <f t="shared" si="25"/>
        <v>36.08</v>
      </c>
      <c r="W171" s="892">
        <f t="shared" si="26"/>
        <v>35.199914445282552</v>
      </c>
      <c r="X171" s="26">
        <f t="shared" si="27"/>
        <v>3.0696475981051883E-2</v>
      </c>
      <c r="Z171" s="719">
        <f>A!T1266</f>
        <v>34.985638203745637</v>
      </c>
      <c r="AA171" s="1065" t="str">
        <f>A!U1266</f>
        <v>14-Jun</v>
      </c>
      <c r="AB171" s="712">
        <f>A!V1266</f>
        <v>8</v>
      </c>
    </row>
    <row r="172" spans="2:28" ht="12" customHeight="1">
      <c r="B172" s="156" t="s">
        <v>481</v>
      </c>
      <c r="C172" s="138">
        <f>A!B1267</f>
        <v>26.116</v>
      </c>
      <c r="D172" s="163" t="str">
        <f>A!C1267</f>
        <v>04-Jun</v>
      </c>
      <c r="E172" s="148">
        <f>A!D1267</f>
        <v>15</v>
      </c>
      <c r="F172" s="331">
        <f>A!E1267</f>
        <v>25.06</v>
      </c>
      <c r="G172" s="159">
        <f>A!F1267</f>
        <v>37002</v>
      </c>
      <c r="H172" s="148">
        <f>A!G1267</f>
        <v>16</v>
      </c>
      <c r="I172" s="331">
        <f>A!H1267</f>
        <v>25.06</v>
      </c>
      <c r="J172" s="159">
        <f>A!I1267</f>
        <v>37002</v>
      </c>
      <c r="K172" s="148">
        <f>A!J1267</f>
        <v>16</v>
      </c>
      <c r="L172" s="331">
        <f>A!K1267</f>
        <v>25.0002639868767</v>
      </c>
      <c r="M172" s="159">
        <f>A!L1267</f>
        <v>40267</v>
      </c>
      <c r="N172" s="25">
        <f>A!M1267</f>
        <v>17</v>
      </c>
      <c r="O172" s="331">
        <f>A!N1267</f>
        <v>25.02</v>
      </c>
      <c r="P172" s="159">
        <f>A!O1267</f>
        <v>90</v>
      </c>
      <c r="Q172" s="148">
        <f>A!P1267</f>
        <v>17</v>
      </c>
      <c r="R172" s="331">
        <f>A!Q1267</f>
        <v>25</v>
      </c>
      <c r="S172" s="159">
        <f>A!R1267</f>
        <v>37691</v>
      </c>
      <c r="T172" s="148">
        <f>A!S1267</f>
        <v>11</v>
      </c>
      <c r="U172" s="171">
        <f t="shared" si="24"/>
        <v>25</v>
      </c>
      <c r="V172" s="138">
        <f t="shared" si="25"/>
        <v>26.116</v>
      </c>
      <c r="W172" s="892">
        <f t="shared" si="26"/>
        <v>25.209377331146118</v>
      </c>
      <c r="X172" s="26">
        <f t="shared" si="27"/>
        <v>4.4269240978879104E-2</v>
      </c>
      <c r="Z172" s="719">
        <f>A!T1267</f>
        <v>25.002607316904118</v>
      </c>
      <c r="AA172" s="1065" t="str">
        <f>A!U1267</f>
        <v>05-Apr</v>
      </c>
      <c r="AB172" s="712">
        <f>A!V1267</f>
        <v>20</v>
      </c>
    </row>
    <row r="173" spans="2:28" ht="12" customHeight="1">
      <c r="B173" s="156" t="s">
        <v>482</v>
      </c>
      <c r="C173" s="138">
        <f>A!B1268</f>
        <v>16.1465</v>
      </c>
      <c r="D173" s="163" t="str">
        <f>A!C1268</f>
        <v>21-Sep</v>
      </c>
      <c r="E173" s="148">
        <f>A!D1268</f>
        <v>16</v>
      </c>
      <c r="F173" s="331">
        <f>A!E1268</f>
        <v>15.11</v>
      </c>
      <c r="G173" s="159">
        <f>A!F1268</f>
        <v>38138</v>
      </c>
      <c r="H173" s="148">
        <f>A!G1268</f>
        <v>16</v>
      </c>
      <c r="I173" s="331">
        <f>A!H1268</f>
        <v>15.11</v>
      </c>
      <c r="J173" s="159">
        <f>A!I1268</f>
        <v>38138</v>
      </c>
      <c r="K173" s="148">
        <f>A!J1268</f>
        <v>16</v>
      </c>
      <c r="L173" s="331">
        <f>A!K1268</f>
        <v>15.000543280768101</v>
      </c>
      <c r="M173" s="159">
        <f>A!L1268</f>
        <v>40262</v>
      </c>
      <c r="N173" s="25">
        <f>A!M1268</f>
        <v>8</v>
      </c>
      <c r="O173" s="331">
        <f>A!N1268</f>
        <v>15.05</v>
      </c>
      <c r="P173" s="159">
        <f>A!O1268</f>
        <v>28</v>
      </c>
      <c r="Q173" s="148">
        <f>A!P1268</f>
        <v>20</v>
      </c>
      <c r="R173" s="331">
        <f>A!Q1268</f>
        <v>15</v>
      </c>
      <c r="S173" s="159">
        <f>A!R1268</f>
        <v>37691</v>
      </c>
      <c r="T173" s="148">
        <f>A!S1268</f>
        <v>10</v>
      </c>
      <c r="U173" s="171">
        <f t="shared" si="24"/>
        <v>15</v>
      </c>
      <c r="V173" s="138">
        <f t="shared" si="25"/>
        <v>16.1465</v>
      </c>
      <c r="W173" s="892">
        <f t="shared" si="26"/>
        <v>15.236173880128016</v>
      </c>
      <c r="X173" s="26">
        <f t="shared" si="27"/>
        <v>7.5248550523260807E-2</v>
      </c>
      <c r="Z173" s="719">
        <f>A!T1268</f>
        <v>15.003061445630408</v>
      </c>
      <c r="AA173" s="1065" t="str">
        <f>A!U1268</f>
        <v>26-Oct</v>
      </c>
      <c r="AB173" s="712">
        <f>A!V1268</f>
        <v>7</v>
      </c>
    </row>
    <row r="174" spans="2:28" ht="12" customHeight="1" thickBot="1">
      <c r="B174" s="157" t="s">
        <v>483</v>
      </c>
      <c r="C174" s="138">
        <f>A!B1269</f>
        <v>35.671500000000002</v>
      </c>
      <c r="D174" s="163" t="str">
        <f>A!C1269</f>
        <v>20-Jul</v>
      </c>
      <c r="E174" s="148">
        <f>A!D1269</f>
        <v>15</v>
      </c>
      <c r="F174" s="331">
        <f>A!E1269</f>
        <v>35</v>
      </c>
      <c r="G174" s="159">
        <f>A!F1269</f>
        <v>37732</v>
      </c>
      <c r="H174" s="148">
        <f>A!G1269</f>
        <v>15</v>
      </c>
      <c r="I174" s="331">
        <f>A!H1269</f>
        <v>35</v>
      </c>
      <c r="J174" s="159">
        <f>A!I1269</f>
        <v>38098</v>
      </c>
      <c r="K174" s="148">
        <f>A!J1269</f>
        <v>15</v>
      </c>
      <c r="L174" s="331">
        <f>A!K1269</f>
        <v>35.000001030649699</v>
      </c>
      <c r="M174" s="159">
        <f>A!L1269</f>
        <v>40368</v>
      </c>
      <c r="N174" s="28">
        <f>A!M1269</f>
        <v>22</v>
      </c>
      <c r="O174" s="331">
        <f>A!N1269</f>
        <v>35</v>
      </c>
      <c r="P174" s="159">
        <f>A!O1269</f>
        <v>71</v>
      </c>
      <c r="Q174" s="148">
        <f>A!P1269</f>
        <v>10</v>
      </c>
      <c r="R174" s="331">
        <f>A!Q1269</f>
        <v>35</v>
      </c>
      <c r="S174" s="159">
        <f>A!R1269</f>
        <v>37691</v>
      </c>
      <c r="T174" s="148">
        <f>A!S1269</f>
        <v>11</v>
      </c>
      <c r="U174" s="171">
        <f t="shared" si="24"/>
        <v>35</v>
      </c>
      <c r="V174" s="138">
        <f t="shared" si="25"/>
        <v>35.671500000000002</v>
      </c>
      <c r="W174" s="892">
        <f t="shared" si="26"/>
        <v>35.111916838441623</v>
      </c>
      <c r="X174" s="26">
        <f t="shared" si="27"/>
        <v>1.9124561130904213E-2</v>
      </c>
      <c r="Z174" s="720">
        <f>A!T1269</f>
        <v>35.000309971770122</v>
      </c>
      <c r="AA174" s="1066" t="str">
        <f>A!U1269</f>
        <v>14-Jul</v>
      </c>
      <c r="AB174" s="714">
        <f>A!V1269</f>
        <v>18</v>
      </c>
    </row>
    <row r="175" spans="2:28" ht="12" customHeight="1" thickTop="1">
      <c r="B175" s="19" t="s">
        <v>244</v>
      </c>
      <c r="C175" s="167"/>
      <c r="D175" s="326"/>
      <c r="E175" s="176"/>
      <c r="F175" s="20"/>
      <c r="G175" s="162"/>
      <c r="H175" s="176"/>
      <c r="I175" s="167"/>
      <c r="J175" s="162"/>
      <c r="K175" s="176"/>
      <c r="L175" s="20"/>
      <c r="M175" s="162"/>
      <c r="N175" s="930"/>
      <c r="O175" s="20"/>
      <c r="P175" s="162"/>
      <c r="Q175" s="176"/>
      <c r="R175" s="176"/>
      <c r="S175" s="176"/>
      <c r="T175" s="176"/>
      <c r="U175" s="1096" t="s">
        <v>23</v>
      </c>
      <c r="V175" s="1097"/>
      <c r="W175" s="1097"/>
      <c r="X175" s="1098"/>
      <c r="Z175" s="719"/>
      <c r="AA175" s="1065"/>
      <c r="AB175" s="712"/>
    </row>
    <row r="176" spans="2:28" ht="12" customHeight="1">
      <c r="B176" s="153"/>
      <c r="C176" s="381" t="s">
        <v>237</v>
      </c>
      <c r="D176" s="381"/>
      <c r="E176" s="381"/>
      <c r="F176" s="649" t="s">
        <v>426</v>
      </c>
      <c r="G176" s="381"/>
      <c r="H176" s="381"/>
      <c r="I176" s="938" t="s">
        <v>250</v>
      </c>
      <c r="J176" s="933"/>
      <c r="K176" s="933"/>
      <c r="L176" s="939" t="s">
        <v>357</v>
      </c>
      <c r="M176" s="933"/>
      <c r="N176" s="934"/>
      <c r="O176" s="935" t="s">
        <v>372</v>
      </c>
      <c r="P176" s="940"/>
      <c r="Q176" s="941"/>
      <c r="R176" s="937" t="s">
        <v>384</v>
      </c>
      <c r="S176" s="942"/>
      <c r="T176" s="942"/>
      <c r="U176" s="943"/>
      <c r="V176" s="944"/>
      <c r="W176" s="944"/>
      <c r="X176" s="945" t="s">
        <v>24</v>
      </c>
      <c r="Y176" s="942"/>
      <c r="Z176" s="936" t="str">
        <f>YourData!$J$4</f>
        <v>Tested Prg</v>
      </c>
      <c r="AA176" s="1063"/>
      <c r="AB176" s="709"/>
    </row>
    <row r="177" spans="2:28" ht="12" customHeight="1">
      <c r="B177" s="154" t="s">
        <v>803</v>
      </c>
      <c r="C177" s="168" t="s">
        <v>25</v>
      </c>
      <c r="D177" s="164" t="s">
        <v>75</v>
      </c>
      <c r="E177" s="177" t="s">
        <v>76</v>
      </c>
      <c r="F177" s="329" t="s">
        <v>13</v>
      </c>
      <c r="G177" s="164" t="s">
        <v>75</v>
      </c>
      <c r="H177" s="177" t="s">
        <v>76</v>
      </c>
      <c r="I177" s="332" t="s">
        <v>13</v>
      </c>
      <c r="J177" s="164" t="s">
        <v>75</v>
      </c>
      <c r="K177" s="177" t="s">
        <v>76</v>
      </c>
      <c r="L177" s="333" t="s">
        <v>355</v>
      </c>
      <c r="M177" s="164" t="s">
        <v>75</v>
      </c>
      <c r="N177" s="931" t="s">
        <v>76</v>
      </c>
      <c r="O177" s="325" t="s">
        <v>365</v>
      </c>
      <c r="P177" s="23" t="s">
        <v>75</v>
      </c>
      <c r="Q177" s="651" t="s">
        <v>76</v>
      </c>
      <c r="R177" s="322" t="s">
        <v>385</v>
      </c>
      <c r="S177" s="23" t="s">
        <v>75</v>
      </c>
      <c r="T177" s="160" t="s">
        <v>76</v>
      </c>
      <c r="U177" s="389" t="s">
        <v>26</v>
      </c>
      <c r="V177" s="168" t="s">
        <v>27</v>
      </c>
      <c r="W177" s="23" t="s">
        <v>603</v>
      </c>
      <c r="X177" s="24" t="s">
        <v>604</v>
      </c>
      <c r="Z177" s="710" t="str">
        <f>YourData!$J$8</f>
        <v>Org</v>
      </c>
      <c r="AA177" s="1064" t="s">
        <v>75</v>
      </c>
      <c r="AB177" s="706" t="s">
        <v>76</v>
      </c>
    </row>
    <row r="178" spans="2:28" ht="12" customHeight="1">
      <c r="B178" s="155" t="s">
        <v>445</v>
      </c>
      <c r="C178" s="138">
        <f>A!B1280</f>
        <v>7.9299799999999996</v>
      </c>
      <c r="D178" s="163" t="str">
        <f>A!C1280</f>
        <v>06-Jan</v>
      </c>
      <c r="E178" s="148">
        <f>A!D1280</f>
        <v>6</v>
      </c>
      <c r="F178" s="331">
        <f>A!E1280</f>
        <v>8.89</v>
      </c>
      <c r="G178" s="159">
        <f>A!F1280</f>
        <v>36897</v>
      </c>
      <c r="H178" s="148">
        <f>A!G1280</f>
        <v>6</v>
      </c>
      <c r="I178" s="331">
        <f>A!H1280</f>
        <v>8.83</v>
      </c>
      <c r="J178" s="159">
        <f>A!I1280</f>
        <v>36897</v>
      </c>
      <c r="K178" s="148">
        <f>A!J1280</f>
        <v>6</v>
      </c>
      <c r="L178" s="331">
        <f>A!K1280</f>
        <v>8.7175351037990296</v>
      </c>
      <c r="M178" s="159">
        <f>A!L1280</f>
        <v>40184</v>
      </c>
      <c r="N178" s="25">
        <f>A!M1280</f>
        <v>6</v>
      </c>
      <c r="O178" s="331">
        <f>A!N1280</f>
        <v>8</v>
      </c>
      <c r="P178" s="159">
        <f>A!O1280</f>
        <v>6</v>
      </c>
      <c r="Q178" s="148">
        <f>A!P1280</f>
        <v>5</v>
      </c>
      <c r="R178" s="331">
        <f>A!Q1280</f>
        <v>6.99</v>
      </c>
      <c r="S178" s="159">
        <f>A!R1280</f>
        <v>37627</v>
      </c>
      <c r="T178" s="148">
        <f>A!S1280</f>
        <v>5</v>
      </c>
      <c r="U178" s="171">
        <f t="shared" ref="U178:U197" si="28">MINA(C178,F178,I178,L178,O178,R178)</f>
        <v>6.99</v>
      </c>
      <c r="V178" s="138">
        <f t="shared" ref="V178:V197" si="29">MAXA(C178,F178,I178,L178,O178,R178)</f>
        <v>8.89</v>
      </c>
      <c r="W178" s="892">
        <f>AVERAGE(C178,F178,I178,L178,O178,R178)</f>
        <v>8.2262525172998391</v>
      </c>
      <c r="X178" s="26">
        <f>ABS((V178-U178)/W178)</f>
        <v>0.23096786732528493</v>
      </c>
      <c r="Z178" s="719">
        <f>A!T1280</f>
        <v>8.7240160235187183</v>
      </c>
      <c r="AA178" s="1065" t="str">
        <f>A!U1280</f>
        <v>06-Jan</v>
      </c>
      <c r="AB178" s="712">
        <f>A!V1280</f>
        <v>6</v>
      </c>
    </row>
    <row r="179" spans="2:28" ht="12" customHeight="1">
      <c r="B179" s="156" t="s">
        <v>446</v>
      </c>
      <c r="C179" s="138">
        <f>A!B1281</f>
        <v>7.9299799999999996</v>
      </c>
      <c r="D179" s="163" t="str">
        <f>A!C1281</f>
        <v>06-Jan</v>
      </c>
      <c r="E179" s="148">
        <f>A!D1281</f>
        <v>6</v>
      </c>
      <c r="F179" s="331">
        <f>A!E1281</f>
        <v>8.89</v>
      </c>
      <c r="G179" s="159">
        <f>A!F1281</f>
        <v>36897</v>
      </c>
      <c r="H179" s="148">
        <f>A!G1281</f>
        <v>6</v>
      </c>
      <c r="I179" s="331">
        <f>A!H1281</f>
        <v>8.83</v>
      </c>
      <c r="J179" s="159">
        <f>A!I1281</f>
        <v>36897</v>
      </c>
      <c r="K179" s="148">
        <f>A!J1281</f>
        <v>6</v>
      </c>
      <c r="L179" s="331">
        <f>A!K1281</f>
        <v>8.7174062145670099</v>
      </c>
      <c r="M179" s="159">
        <f>A!L1281</f>
        <v>40184</v>
      </c>
      <c r="N179" s="25">
        <f>A!M1281</f>
        <v>6</v>
      </c>
      <c r="O179" s="331">
        <f>A!N1281</f>
        <v>8</v>
      </c>
      <c r="P179" s="159">
        <f>A!O1281</f>
        <v>6</v>
      </c>
      <c r="Q179" s="148">
        <f>A!P1281</f>
        <v>5</v>
      </c>
      <c r="R179" s="331">
        <f>A!Q1281</f>
        <v>6.99</v>
      </c>
      <c r="S179" s="159">
        <f>A!R1281</f>
        <v>37627</v>
      </c>
      <c r="T179" s="148">
        <f>A!S1281</f>
        <v>5</v>
      </c>
      <c r="U179" s="171">
        <f t="shared" si="28"/>
        <v>6.99</v>
      </c>
      <c r="V179" s="138">
        <f t="shared" si="29"/>
        <v>8.89</v>
      </c>
      <c r="W179" s="892">
        <f t="shared" ref="W179:W197" si="30">AVERAGE(C179,F179,I179,L179,O179,R179)</f>
        <v>8.2262310357611685</v>
      </c>
      <c r="X179" s="26">
        <f t="shared" ref="X179:X197" si="31">ABS((V179-U179)/W179)</f>
        <v>0.23096847046239014</v>
      </c>
      <c r="Z179" s="719">
        <f>A!T1281</f>
        <v>8.7239390216883521</v>
      </c>
      <c r="AA179" s="1065" t="str">
        <f>A!U1281</f>
        <v>06-Jan</v>
      </c>
      <c r="AB179" s="712">
        <f>A!V1281</f>
        <v>6</v>
      </c>
    </row>
    <row r="180" spans="2:28" ht="12" customHeight="1">
      <c r="B180" s="156" t="s">
        <v>447</v>
      </c>
      <c r="C180" s="138">
        <f>A!B1282</f>
        <v>7.9299799999999996</v>
      </c>
      <c r="D180" s="163" t="str">
        <f>A!C1282</f>
        <v>06-Jan</v>
      </c>
      <c r="E180" s="148">
        <f>A!D1282</f>
        <v>6</v>
      </c>
      <c r="F180" s="331">
        <f>A!E1282</f>
        <v>10.83</v>
      </c>
      <c r="G180" s="159">
        <f>A!F1282</f>
        <v>36897</v>
      </c>
      <c r="H180" s="148">
        <f>A!G1282</f>
        <v>7</v>
      </c>
      <c r="I180" s="331">
        <f>A!H1282</f>
        <v>10.78</v>
      </c>
      <c r="J180" s="159">
        <f>A!I1282</f>
        <v>36897</v>
      </c>
      <c r="K180" s="148">
        <f>A!J1282</f>
        <v>7</v>
      </c>
      <c r="L180" s="331">
        <f>A!K1282</f>
        <v>7.7537314329584399</v>
      </c>
      <c r="M180" s="159">
        <f>A!L1282</f>
        <v>40184</v>
      </c>
      <c r="N180" s="25">
        <f>A!M1282</f>
        <v>6</v>
      </c>
      <c r="O180" s="331">
        <f>A!N1282</f>
        <v>8</v>
      </c>
      <c r="P180" s="159">
        <f>A!O1282</f>
        <v>6</v>
      </c>
      <c r="Q180" s="148">
        <f>A!P1282</f>
        <v>5</v>
      </c>
      <c r="R180" s="331">
        <f>A!Q1282</f>
        <v>6.99</v>
      </c>
      <c r="S180" s="159">
        <f>A!R1282</f>
        <v>37627</v>
      </c>
      <c r="T180" s="148">
        <f>A!S1282</f>
        <v>5</v>
      </c>
      <c r="U180" s="171">
        <f t="shared" si="28"/>
        <v>6.99</v>
      </c>
      <c r="V180" s="138">
        <f t="shared" si="29"/>
        <v>10.83</v>
      </c>
      <c r="W180" s="892">
        <f t="shared" si="30"/>
        <v>8.7139519054930741</v>
      </c>
      <c r="X180" s="26">
        <f t="shared" si="31"/>
        <v>0.44067261807806773</v>
      </c>
      <c r="Z180" s="719">
        <f>A!T1282</f>
        <v>7.7576024492006512</v>
      </c>
      <c r="AA180" s="1065" t="str">
        <f>A!U1282</f>
        <v>06-Jan</v>
      </c>
      <c r="AB180" s="712">
        <f>A!V1282</f>
        <v>6</v>
      </c>
    </row>
    <row r="181" spans="2:28" ht="12" customHeight="1">
      <c r="B181" s="156" t="s">
        <v>448</v>
      </c>
      <c r="C181" s="138">
        <f>A!B1283</f>
        <v>7.9299799999999996</v>
      </c>
      <c r="D181" s="163" t="str">
        <f>A!C1283</f>
        <v>06-Jan</v>
      </c>
      <c r="E181" s="148">
        <f>A!D1283</f>
        <v>6</v>
      </c>
      <c r="F181" s="331">
        <f>A!E1283</f>
        <v>8.89</v>
      </c>
      <c r="G181" s="159">
        <f>A!F1283</f>
        <v>36897</v>
      </c>
      <c r="H181" s="148">
        <f>A!G1283</f>
        <v>6</v>
      </c>
      <c r="I181" s="331">
        <f>A!H1283</f>
        <v>8.83</v>
      </c>
      <c r="J181" s="159">
        <f>A!I1283</f>
        <v>36897</v>
      </c>
      <c r="K181" s="148">
        <f>A!J1283</f>
        <v>6</v>
      </c>
      <c r="L181" s="331">
        <f>A!K1283</f>
        <v>8.7159669992051398</v>
      </c>
      <c r="M181" s="159">
        <f>A!L1283</f>
        <v>40184</v>
      </c>
      <c r="N181" s="25">
        <f>A!M1283</f>
        <v>6</v>
      </c>
      <c r="O181" s="331">
        <f>A!N1283</f>
        <v>8</v>
      </c>
      <c r="P181" s="159">
        <f>A!O1283</f>
        <v>6</v>
      </c>
      <c r="Q181" s="148">
        <f>A!P1283</f>
        <v>5</v>
      </c>
      <c r="R181" s="331">
        <f>A!Q1283</f>
        <v>6.99</v>
      </c>
      <c r="S181" s="159">
        <f>A!R1283</f>
        <v>37627</v>
      </c>
      <c r="T181" s="148">
        <f>A!S1283</f>
        <v>5</v>
      </c>
      <c r="U181" s="171">
        <f t="shared" si="28"/>
        <v>6.99</v>
      </c>
      <c r="V181" s="138">
        <f t="shared" si="29"/>
        <v>8.89</v>
      </c>
      <c r="W181" s="892">
        <f t="shared" si="30"/>
        <v>8.2259911665341896</v>
      </c>
      <c r="X181" s="26">
        <f t="shared" si="31"/>
        <v>0.23097520548402395</v>
      </c>
      <c r="Z181" s="719">
        <f>A!T1283</f>
        <v>-2.3321939950018797</v>
      </c>
      <c r="AA181" s="1065" t="str">
        <f>A!U1283</f>
        <v>06-Jan</v>
      </c>
      <c r="AB181" s="712">
        <f>A!V1283</f>
        <v>6</v>
      </c>
    </row>
    <row r="182" spans="2:28" ht="12" customHeight="1">
      <c r="B182" s="156" t="s">
        <v>449</v>
      </c>
      <c r="C182" s="138">
        <f>A!B1284</f>
        <v>7.9299799999999996</v>
      </c>
      <c r="D182" s="163" t="str">
        <f>A!C1284</f>
        <v>06-Jan</v>
      </c>
      <c r="E182" s="148">
        <f>A!D1284</f>
        <v>6</v>
      </c>
      <c r="F182" s="331">
        <f>A!E1284</f>
        <v>8.89</v>
      </c>
      <c r="G182" s="159">
        <f>A!F1284</f>
        <v>36897</v>
      </c>
      <c r="H182" s="148">
        <f>A!G1284</f>
        <v>6</v>
      </c>
      <c r="I182" s="331">
        <f>A!H1284</f>
        <v>8.83</v>
      </c>
      <c r="J182" s="159">
        <f>A!I1284</f>
        <v>36897</v>
      </c>
      <c r="K182" s="148">
        <f>A!J1284</f>
        <v>6</v>
      </c>
      <c r="L182" s="331">
        <f>A!K1284</f>
        <v>8.7159669992051398</v>
      </c>
      <c r="M182" s="159">
        <f>A!L1284</f>
        <v>40184</v>
      </c>
      <c r="N182" s="25">
        <f>A!M1284</f>
        <v>6</v>
      </c>
      <c r="O182" s="331">
        <f>A!N1284</f>
        <v>8</v>
      </c>
      <c r="P182" s="159">
        <f>A!O1284</f>
        <v>6</v>
      </c>
      <c r="Q182" s="148">
        <f>A!P1284</f>
        <v>5</v>
      </c>
      <c r="R182" s="331">
        <f>A!Q1284</f>
        <v>6.99</v>
      </c>
      <c r="S182" s="159">
        <f>A!R1284</f>
        <v>37627</v>
      </c>
      <c r="T182" s="148">
        <f>A!S1284</f>
        <v>5</v>
      </c>
      <c r="U182" s="171">
        <f t="shared" si="28"/>
        <v>6.99</v>
      </c>
      <c r="V182" s="138">
        <f t="shared" si="29"/>
        <v>8.89</v>
      </c>
      <c r="W182" s="892">
        <f t="shared" si="30"/>
        <v>8.2259911665341896</v>
      </c>
      <c r="X182" s="26">
        <f t="shared" si="31"/>
        <v>0.23097520548402395</v>
      </c>
      <c r="Z182" s="719">
        <f>A!T1284</f>
        <v>-2.4745031500041113</v>
      </c>
      <c r="AA182" s="1065" t="str">
        <f>A!U1284</f>
        <v>06-Jan</v>
      </c>
      <c r="AB182" s="712">
        <f>A!V1284</f>
        <v>5</v>
      </c>
    </row>
    <row r="183" spans="2:28" ht="12" customHeight="1">
      <c r="B183" s="156" t="s">
        <v>450</v>
      </c>
      <c r="C183" s="138">
        <f>A!B1285</f>
        <v>7.9299799999999996</v>
      </c>
      <c r="D183" s="163" t="str">
        <f>A!C1285</f>
        <v>06-Jan</v>
      </c>
      <c r="E183" s="148">
        <f>A!D1285</f>
        <v>6</v>
      </c>
      <c r="F183" s="331">
        <f>A!E1285</f>
        <v>8.89</v>
      </c>
      <c r="G183" s="159">
        <f>A!F1285</f>
        <v>36897</v>
      </c>
      <c r="H183" s="148">
        <f>A!G1285</f>
        <v>6</v>
      </c>
      <c r="I183" s="331">
        <f>A!H1285</f>
        <v>8.83</v>
      </c>
      <c r="J183" s="159">
        <f>A!I1285</f>
        <v>36897</v>
      </c>
      <c r="K183" s="148">
        <f>A!J1285</f>
        <v>6</v>
      </c>
      <c r="L183" s="331">
        <f>A!K1285</f>
        <v>8.7175351037990296</v>
      </c>
      <c r="M183" s="159">
        <f>A!L1285</f>
        <v>40184</v>
      </c>
      <c r="N183" s="25">
        <f>A!M1285</f>
        <v>6</v>
      </c>
      <c r="O183" s="331">
        <f>A!N1285</f>
        <v>8</v>
      </c>
      <c r="P183" s="159">
        <f>A!O1285</f>
        <v>6</v>
      </c>
      <c r="Q183" s="148">
        <f>A!P1285</f>
        <v>5</v>
      </c>
      <c r="R183" s="331">
        <f>A!Q1285</f>
        <v>6.99</v>
      </c>
      <c r="S183" s="159">
        <f>A!R1285</f>
        <v>37627</v>
      </c>
      <c r="T183" s="148">
        <f>A!S1285</f>
        <v>5</v>
      </c>
      <c r="U183" s="171">
        <f t="shared" si="28"/>
        <v>6.99</v>
      </c>
      <c r="V183" s="138">
        <f t="shared" si="29"/>
        <v>8.89</v>
      </c>
      <c r="W183" s="892">
        <f t="shared" si="30"/>
        <v>8.2262525172998391</v>
      </c>
      <c r="X183" s="26">
        <f t="shared" si="31"/>
        <v>0.23096786732528493</v>
      </c>
      <c r="Z183" s="719">
        <f>A!T1285</f>
        <v>8.7240160235187183</v>
      </c>
      <c r="AA183" s="1065" t="str">
        <f>A!U1285</f>
        <v>06-Jan</v>
      </c>
      <c r="AB183" s="712">
        <f>A!V1285</f>
        <v>6</v>
      </c>
    </row>
    <row r="184" spans="2:28" ht="12" customHeight="1">
      <c r="B184" s="156" t="s">
        <v>451</v>
      </c>
      <c r="C184" s="138">
        <f>A!B1286</f>
        <v>7.9299799999999996</v>
      </c>
      <c r="D184" s="163" t="str">
        <f>A!C1286</f>
        <v>06-Jan</v>
      </c>
      <c r="E184" s="148">
        <f>A!D1286</f>
        <v>6</v>
      </c>
      <c r="F184" s="331">
        <f>A!E1286</f>
        <v>8.89</v>
      </c>
      <c r="G184" s="159">
        <f>A!F1286</f>
        <v>36897</v>
      </c>
      <c r="H184" s="148">
        <f>A!G1286</f>
        <v>6</v>
      </c>
      <c r="I184" s="331">
        <f>A!H1286</f>
        <v>8.83</v>
      </c>
      <c r="J184" s="159">
        <f>A!I1286</f>
        <v>36897</v>
      </c>
      <c r="K184" s="148">
        <f>A!J1286</f>
        <v>6</v>
      </c>
      <c r="L184" s="331">
        <f>A!K1286</f>
        <v>8.7177149330001793</v>
      </c>
      <c r="M184" s="159">
        <f>A!L1286</f>
        <v>40184</v>
      </c>
      <c r="N184" s="25">
        <f>A!M1286</f>
        <v>6</v>
      </c>
      <c r="O184" s="331">
        <f>A!N1286</f>
        <v>8</v>
      </c>
      <c r="P184" s="159">
        <f>A!O1286</f>
        <v>6</v>
      </c>
      <c r="Q184" s="148">
        <f>A!P1286</f>
        <v>5</v>
      </c>
      <c r="R184" s="331">
        <f>A!Q1286</f>
        <v>6.99</v>
      </c>
      <c r="S184" s="159">
        <f>A!R1286</f>
        <v>37627</v>
      </c>
      <c r="T184" s="148">
        <f>A!S1286</f>
        <v>5</v>
      </c>
      <c r="U184" s="171">
        <f t="shared" si="28"/>
        <v>6.99</v>
      </c>
      <c r="V184" s="138">
        <f t="shared" si="29"/>
        <v>8.89</v>
      </c>
      <c r="W184" s="892">
        <f t="shared" si="30"/>
        <v>8.2262824888333643</v>
      </c>
      <c r="X184" s="26">
        <f t="shared" si="31"/>
        <v>0.23096702581987977</v>
      </c>
      <c r="Z184" s="719">
        <f>A!T1286</f>
        <v>8.7241960349436756</v>
      </c>
      <c r="AA184" s="1065" t="str">
        <f>A!U1286</f>
        <v>06-Jan</v>
      </c>
      <c r="AB184" s="712">
        <f>A!V1286</f>
        <v>6</v>
      </c>
    </row>
    <row r="185" spans="2:28" ht="12" customHeight="1">
      <c r="B185" s="156" t="s">
        <v>462</v>
      </c>
      <c r="C185" s="138">
        <f>A!B1287</f>
        <v>7.9299799999999996</v>
      </c>
      <c r="D185" s="163" t="str">
        <f>A!C1287</f>
        <v>06-Jan</v>
      </c>
      <c r="E185" s="148">
        <f>A!D1287</f>
        <v>6</v>
      </c>
      <c r="F185" s="331">
        <f>A!E1287</f>
        <v>8.89</v>
      </c>
      <c r="G185" s="159">
        <f>A!F1287</f>
        <v>36897</v>
      </c>
      <c r="H185" s="148">
        <f>A!G1287</f>
        <v>6</v>
      </c>
      <c r="I185" s="331">
        <f>A!H1287</f>
        <v>8.83</v>
      </c>
      <c r="J185" s="159">
        <f>A!I1287</f>
        <v>36897</v>
      </c>
      <c r="K185" s="148">
        <f>A!J1287</f>
        <v>6</v>
      </c>
      <c r="L185" s="331">
        <f>A!K1287</f>
        <v>8.7175351037989994</v>
      </c>
      <c r="M185" s="159">
        <f>A!L1287</f>
        <v>40184</v>
      </c>
      <c r="N185" s="25">
        <f>A!M1287</f>
        <v>6</v>
      </c>
      <c r="O185" s="331"/>
      <c r="P185" s="159"/>
      <c r="Q185" s="148"/>
      <c r="R185" s="331">
        <f>A!Q1287</f>
        <v>6.99</v>
      </c>
      <c r="S185" s="159">
        <f>A!R1287</f>
        <v>37627</v>
      </c>
      <c r="T185" s="148">
        <f>A!S1287</f>
        <v>5</v>
      </c>
      <c r="U185" s="171">
        <f t="shared" si="28"/>
        <v>6.99</v>
      </c>
      <c r="V185" s="138">
        <f t="shared" si="29"/>
        <v>8.89</v>
      </c>
      <c r="W185" s="892">
        <f t="shared" si="30"/>
        <v>8.2715030207598002</v>
      </c>
      <c r="X185" s="26">
        <f t="shared" si="31"/>
        <v>0.2297043228094561</v>
      </c>
      <c r="Z185" s="719">
        <f>A!T1287</f>
        <v>8.7240160234684456</v>
      </c>
      <c r="AA185" s="1065" t="str">
        <f>A!U1287</f>
        <v>06-Jan</v>
      </c>
      <c r="AB185" s="712">
        <f>A!V1287</f>
        <v>6</v>
      </c>
    </row>
    <row r="186" spans="2:28" ht="12" customHeight="1">
      <c r="B186" s="156" t="s">
        <v>463</v>
      </c>
      <c r="C186" s="138">
        <f>A!B1288</f>
        <v>7.9299799999999996</v>
      </c>
      <c r="D186" s="163" t="str">
        <f>A!C1288</f>
        <v>06-Jan</v>
      </c>
      <c r="E186" s="148">
        <f>A!D1288</f>
        <v>6</v>
      </c>
      <c r="F186" s="331">
        <f>A!E1288</f>
        <v>8.89</v>
      </c>
      <c r="G186" s="159">
        <f>A!F1288</f>
        <v>36897</v>
      </c>
      <c r="H186" s="148">
        <f>A!G1288</f>
        <v>6</v>
      </c>
      <c r="I186" s="331">
        <f>A!H1288</f>
        <v>8.83</v>
      </c>
      <c r="J186" s="159">
        <f>A!I1288</f>
        <v>36897</v>
      </c>
      <c r="K186" s="148">
        <f>A!J1288</f>
        <v>6</v>
      </c>
      <c r="L186" s="331"/>
      <c r="M186" s="159"/>
      <c r="N186" s="25"/>
      <c r="O186" s="331"/>
      <c r="P186" s="159"/>
      <c r="Q186" s="148"/>
      <c r="R186" s="331">
        <f>A!Q1288</f>
        <v>6.99</v>
      </c>
      <c r="S186" s="159">
        <f>A!R1288</f>
        <v>37627</v>
      </c>
      <c r="T186" s="148">
        <f>A!S1288</f>
        <v>5</v>
      </c>
      <c r="U186" s="171">
        <f t="shared" si="28"/>
        <v>6.99</v>
      </c>
      <c r="V186" s="138">
        <f t="shared" si="29"/>
        <v>8.89</v>
      </c>
      <c r="W186" s="892">
        <f t="shared" si="30"/>
        <v>8.1599950000000003</v>
      </c>
      <c r="X186" s="26">
        <f t="shared" si="31"/>
        <v>0.23284327992848039</v>
      </c>
      <c r="Z186" s="719">
        <f>A!T1288</f>
        <v>8.7240160235187183</v>
      </c>
      <c r="AA186" s="1065" t="str">
        <f>A!U1288</f>
        <v>06-Jan</v>
      </c>
      <c r="AB186" s="712">
        <f>A!V1288</f>
        <v>6</v>
      </c>
    </row>
    <row r="187" spans="2:28" ht="12" customHeight="1">
      <c r="B187" s="156" t="s">
        <v>464</v>
      </c>
      <c r="C187" s="138">
        <f>A!B1289</f>
        <v>7.9299799999999996</v>
      </c>
      <c r="D187" s="163" t="str">
        <f>A!C1289</f>
        <v>06-Jan</v>
      </c>
      <c r="E187" s="148">
        <f>A!D1289</f>
        <v>6</v>
      </c>
      <c r="F187" s="331">
        <f>A!E1289</f>
        <v>8.89</v>
      </c>
      <c r="G187" s="159">
        <f>A!F1289</f>
        <v>36897</v>
      </c>
      <c r="H187" s="148">
        <f>A!G1289</f>
        <v>6</v>
      </c>
      <c r="I187" s="331">
        <f>A!H1289</f>
        <v>8.83</v>
      </c>
      <c r="J187" s="159">
        <f>A!I1289</f>
        <v>36897</v>
      </c>
      <c r="K187" s="148">
        <f>A!J1289</f>
        <v>6</v>
      </c>
      <c r="L187" s="331">
        <f>A!K1289</f>
        <v>8.7175351037989994</v>
      </c>
      <c r="M187" s="159">
        <f>A!L1289</f>
        <v>40184</v>
      </c>
      <c r="N187" s="25">
        <f>A!M1289</f>
        <v>6</v>
      </c>
      <c r="O187" s="331"/>
      <c r="P187" s="159"/>
      <c r="Q187" s="148"/>
      <c r="R187" s="331">
        <f>A!Q1289</f>
        <v>6.99</v>
      </c>
      <c r="S187" s="159">
        <f>A!R1289</f>
        <v>37627</v>
      </c>
      <c r="T187" s="148">
        <f>A!S1289</f>
        <v>5</v>
      </c>
      <c r="U187" s="171">
        <f t="shared" si="28"/>
        <v>6.99</v>
      </c>
      <c r="V187" s="138">
        <f t="shared" si="29"/>
        <v>8.89</v>
      </c>
      <c r="W187" s="892">
        <f t="shared" si="30"/>
        <v>8.2715030207598002</v>
      </c>
      <c r="X187" s="26">
        <f t="shared" si="31"/>
        <v>0.2297043228094561</v>
      </c>
      <c r="Z187" s="719">
        <f>A!T1289</f>
        <v>8.7240160235187183</v>
      </c>
      <c r="AA187" s="1065" t="str">
        <f>A!U1289</f>
        <v>06-Jan</v>
      </c>
      <c r="AB187" s="712">
        <f>A!V1289</f>
        <v>6</v>
      </c>
    </row>
    <row r="188" spans="2:28" ht="12" customHeight="1">
      <c r="B188" s="156" t="s">
        <v>465</v>
      </c>
      <c r="C188" s="138">
        <f>A!B1290</f>
        <v>7.9299799999999996</v>
      </c>
      <c r="D188" s="163" t="str">
        <f>A!C1290</f>
        <v>06-Jan</v>
      </c>
      <c r="E188" s="148">
        <f>A!D1290</f>
        <v>6</v>
      </c>
      <c r="F188" s="331">
        <f>A!E1290</f>
        <v>8.89</v>
      </c>
      <c r="G188" s="159">
        <f>A!F1290</f>
        <v>36897</v>
      </c>
      <c r="H188" s="148">
        <f>A!G1290</f>
        <v>6</v>
      </c>
      <c r="I188" s="331">
        <f>A!H1290</f>
        <v>8.83</v>
      </c>
      <c r="J188" s="159">
        <f>A!I1290</f>
        <v>36897</v>
      </c>
      <c r="K188" s="148">
        <f>A!J1290</f>
        <v>6</v>
      </c>
      <c r="L188" s="331">
        <f>A!K1290</f>
        <v>8.7175351037989994</v>
      </c>
      <c r="M188" s="159">
        <f>A!L1290</f>
        <v>40184</v>
      </c>
      <c r="N188" s="25">
        <f>A!M1290</f>
        <v>6</v>
      </c>
      <c r="O188" s="331"/>
      <c r="P188" s="159"/>
      <c r="Q188" s="148"/>
      <c r="R188" s="331">
        <f>A!Q1290</f>
        <v>6.99</v>
      </c>
      <c r="S188" s="159">
        <f>A!R1290</f>
        <v>37627</v>
      </c>
      <c r="T188" s="148">
        <f>A!S1290</f>
        <v>5</v>
      </c>
      <c r="U188" s="171">
        <f t="shared" si="28"/>
        <v>6.99</v>
      </c>
      <c r="V188" s="138">
        <f t="shared" si="29"/>
        <v>8.89</v>
      </c>
      <c r="W188" s="892">
        <f t="shared" si="30"/>
        <v>8.2715030207598002</v>
      </c>
      <c r="X188" s="26">
        <f t="shared" si="31"/>
        <v>0.2297043228094561</v>
      </c>
      <c r="Z188" s="719">
        <f>A!T1290</f>
        <v>8.7240160234684456</v>
      </c>
      <c r="AA188" s="1065" t="str">
        <f>A!U1290</f>
        <v>06-Jan</v>
      </c>
      <c r="AB188" s="712">
        <f>A!V1290</f>
        <v>6</v>
      </c>
    </row>
    <row r="189" spans="2:28" ht="12" customHeight="1">
      <c r="B189" s="156" t="s">
        <v>466</v>
      </c>
      <c r="C189" s="138">
        <f>A!B1291</f>
        <v>7.9299799999999996</v>
      </c>
      <c r="D189" s="163" t="str">
        <f>A!C1291</f>
        <v>06-Jan</v>
      </c>
      <c r="E189" s="148">
        <f>A!D1291</f>
        <v>6</v>
      </c>
      <c r="F189" s="331">
        <f>A!E1291</f>
        <v>8.89</v>
      </c>
      <c r="G189" s="159">
        <f>A!F1291</f>
        <v>36897</v>
      </c>
      <c r="H189" s="148">
        <f>A!G1291</f>
        <v>6</v>
      </c>
      <c r="I189" s="331">
        <f>A!H1291</f>
        <v>8.83</v>
      </c>
      <c r="J189" s="159">
        <f>A!I1291</f>
        <v>36897</v>
      </c>
      <c r="K189" s="148">
        <f>A!J1291</f>
        <v>6</v>
      </c>
      <c r="L189" s="331">
        <f>A!K1291</f>
        <v>8.7175351037989994</v>
      </c>
      <c r="M189" s="159">
        <f>A!L1291</f>
        <v>40184</v>
      </c>
      <c r="N189" s="25">
        <f>A!M1291</f>
        <v>6</v>
      </c>
      <c r="O189" s="331"/>
      <c r="P189" s="159"/>
      <c r="Q189" s="148"/>
      <c r="R189" s="331">
        <f>A!Q1291</f>
        <v>7</v>
      </c>
      <c r="S189" s="159">
        <f>A!R1291</f>
        <v>37627</v>
      </c>
      <c r="T189" s="148">
        <f>A!S1291</f>
        <v>5</v>
      </c>
      <c r="U189" s="171">
        <f t="shared" si="28"/>
        <v>7</v>
      </c>
      <c r="V189" s="138">
        <f t="shared" si="29"/>
        <v>8.89</v>
      </c>
      <c r="W189" s="892">
        <f t="shared" si="30"/>
        <v>8.2735030207598008</v>
      </c>
      <c r="X189" s="26">
        <f t="shared" si="31"/>
        <v>0.22844011723421498</v>
      </c>
      <c r="Z189" s="719">
        <f>A!T1291</f>
        <v>8.7240160234684456</v>
      </c>
      <c r="AA189" s="1065" t="str">
        <f>A!U1291</f>
        <v>06-Jan</v>
      </c>
      <c r="AB189" s="712">
        <f>A!V1291</f>
        <v>6</v>
      </c>
    </row>
    <row r="190" spans="2:28" ht="12" customHeight="1">
      <c r="B190" s="156" t="s">
        <v>473</v>
      </c>
      <c r="C190" s="138">
        <f>A!B1292</f>
        <v>8.4270099999999992</v>
      </c>
      <c r="D190" s="163" t="str">
        <f>A!C1292</f>
        <v>20-Dec</v>
      </c>
      <c r="E190" s="148">
        <f>A!D1292</f>
        <v>22</v>
      </c>
      <c r="F190" s="331">
        <f>A!E1292</f>
        <v>8.17</v>
      </c>
      <c r="G190" s="159">
        <f>A!F1292</f>
        <v>38341</v>
      </c>
      <c r="H190" s="148">
        <f>A!G1292</f>
        <v>12</v>
      </c>
      <c r="I190" s="331">
        <f>A!H1292</f>
        <v>7.94</v>
      </c>
      <c r="J190" s="159">
        <f>A!I1292</f>
        <v>37975</v>
      </c>
      <c r="K190" s="148">
        <f>A!J1292</f>
        <v>11</v>
      </c>
      <c r="L190" s="331">
        <f>A!K1292</f>
        <v>8.9387887450137296</v>
      </c>
      <c r="M190" s="159">
        <f>A!L1292</f>
        <v>40533</v>
      </c>
      <c r="N190" s="25">
        <f>A!M1292</f>
        <v>2</v>
      </c>
      <c r="O190" s="331">
        <f>A!N1292</f>
        <v>8.5399999999999991</v>
      </c>
      <c r="P190" s="159">
        <f>A!O1292</f>
        <v>355</v>
      </c>
      <c r="Q190" s="148">
        <f>A!P1292</f>
        <v>20</v>
      </c>
      <c r="R190" s="331">
        <f>A!Q1292</f>
        <v>24.04</v>
      </c>
      <c r="S190" s="159">
        <f>A!R1292</f>
        <v>37726</v>
      </c>
      <c r="T190" s="148">
        <f>A!S1292</f>
        <v>5</v>
      </c>
      <c r="U190" s="171">
        <f t="shared" si="28"/>
        <v>7.94</v>
      </c>
      <c r="V190" s="138">
        <f t="shared" si="29"/>
        <v>24.04</v>
      </c>
      <c r="W190" s="892">
        <f t="shared" si="30"/>
        <v>11.009299790835621</v>
      </c>
      <c r="X190" s="26">
        <f t="shared" si="31"/>
        <v>1.4623999987176282</v>
      </c>
      <c r="Z190" s="719">
        <f>A!T1292</f>
        <v>8.9566086349250131</v>
      </c>
      <c r="AA190" s="1065" t="str">
        <f>A!U1292</f>
        <v>21-Dec</v>
      </c>
      <c r="AB190" s="712">
        <f>A!V1292</f>
        <v>2</v>
      </c>
    </row>
    <row r="191" spans="2:28" ht="12" customHeight="1">
      <c r="B191" s="156" t="s">
        <v>476</v>
      </c>
      <c r="C191" s="138">
        <f>A!B1293</f>
        <v>8.4270099999999992</v>
      </c>
      <c r="D191" s="163" t="str">
        <f>A!C1293</f>
        <v>20-Dec</v>
      </c>
      <c r="E191" s="148">
        <f>A!D1293</f>
        <v>22</v>
      </c>
      <c r="F191" s="331">
        <f>A!E1293</f>
        <v>8.17</v>
      </c>
      <c r="G191" s="159">
        <f>A!F1293</f>
        <v>38341</v>
      </c>
      <c r="H191" s="148">
        <f>A!G1293</f>
        <v>12</v>
      </c>
      <c r="I191" s="331">
        <f>A!H1293</f>
        <v>7.94</v>
      </c>
      <c r="J191" s="159">
        <f>A!I1293</f>
        <v>37975</v>
      </c>
      <c r="K191" s="148">
        <f>A!J1293</f>
        <v>11</v>
      </c>
      <c r="L191" s="331">
        <f>A!K1293</f>
        <v>8.9387887576149794</v>
      </c>
      <c r="M191" s="159">
        <f>A!L1293</f>
        <v>40533</v>
      </c>
      <c r="N191" s="25">
        <f>A!M1293</f>
        <v>2</v>
      </c>
      <c r="O191" s="331">
        <f>A!N1293</f>
        <v>8.5399999999999991</v>
      </c>
      <c r="P191" s="159">
        <f>A!O1293</f>
        <v>355</v>
      </c>
      <c r="Q191" s="148">
        <f>A!P1293</f>
        <v>20</v>
      </c>
      <c r="R191" s="331">
        <f>A!Q1293</f>
        <v>24.04</v>
      </c>
      <c r="S191" s="159">
        <f>A!R1293</f>
        <v>37726</v>
      </c>
      <c r="T191" s="148">
        <f>A!S1293</f>
        <v>5</v>
      </c>
      <c r="U191" s="171">
        <f t="shared" si="28"/>
        <v>7.94</v>
      </c>
      <c r="V191" s="138">
        <f t="shared" si="29"/>
        <v>24.04</v>
      </c>
      <c r="W191" s="892">
        <f t="shared" si="30"/>
        <v>11.009299792935829</v>
      </c>
      <c r="X191" s="26">
        <f t="shared" si="31"/>
        <v>1.4623999984386511</v>
      </c>
      <c r="Z191" s="719">
        <f>A!T1293</f>
        <v>8.9566086381445871</v>
      </c>
      <c r="AA191" s="1065" t="str">
        <f>A!U1293</f>
        <v>21-Dec</v>
      </c>
      <c r="AB191" s="712">
        <f>A!V1293</f>
        <v>2</v>
      </c>
    </row>
    <row r="192" spans="2:28" ht="12" customHeight="1">
      <c r="B192" s="156" t="s">
        <v>478</v>
      </c>
      <c r="C192" s="138">
        <f>A!B1294</f>
        <v>8.3052600000000005</v>
      </c>
      <c r="D192" s="163" t="str">
        <f>A!C1294</f>
        <v>20-Dec</v>
      </c>
      <c r="E192" s="148">
        <f>A!D1294</f>
        <v>22</v>
      </c>
      <c r="F192" s="331">
        <f>A!E1294</f>
        <v>8.11</v>
      </c>
      <c r="G192" s="159">
        <f>A!F1294</f>
        <v>38341</v>
      </c>
      <c r="H192" s="148">
        <f>A!G1294</f>
        <v>12</v>
      </c>
      <c r="I192" s="331">
        <f>A!H1294</f>
        <v>7.89</v>
      </c>
      <c r="J192" s="159">
        <f>A!I1294</f>
        <v>37975</v>
      </c>
      <c r="K192" s="148">
        <f>A!J1294</f>
        <v>12</v>
      </c>
      <c r="L192" s="331">
        <f>A!K1294</f>
        <v>8.8349624790173493</v>
      </c>
      <c r="M192" s="159">
        <f>A!L1294</f>
        <v>40533</v>
      </c>
      <c r="N192" s="25">
        <f>A!M1294</f>
        <v>1</v>
      </c>
      <c r="O192" s="331">
        <f>A!N1294</f>
        <v>8.51</v>
      </c>
      <c r="P192" s="159">
        <f>A!O1294</f>
        <v>355</v>
      </c>
      <c r="Q192" s="148">
        <f>A!P1294</f>
        <v>20</v>
      </c>
      <c r="R192" s="331">
        <f>A!Q1294</f>
        <v>13.57</v>
      </c>
      <c r="S192" s="159">
        <f>A!R1294</f>
        <v>37926</v>
      </c>
      <c r="T192" s="148">
        <f>A!S1294</f>
        <v>7</v>
      </c>
      <c r="U192" s="171">
        <f t="shared" si="28"/>
        <v>7.89</v>
      </c>
      <c r="V192" s="138">
        <f t="shared" si="29"/>
        <v>13.57</v>
      </c>
      <c r="W192" s="892">
        <f t="shared" si="30"/>
        <v>9.2033704131695586</v>
      </c>
      <c r="X192" s="26">
        <f t="shared" si="31"/>
        <v>0.61716520633269389</v>
      </c>
      <c r="Z192" s="719">
        <f>A!T1294</f>
        <v>8.8322686714648242</v>
      </c>
      <c r="AA192" s="1065" t="str">
        <f>A!U1294</f>
        <v>21-Dec</v>
      </c>
      <c r="AB192" s="712">
        <f>A!V1294</f>
        <v>1</v>
      </c>
    </row>
    <row r="193" spans="2:28" ht="12" customHeight="1">
      <c r="B193" s="156" t="s">
        <v>479</v>
      </c>
      <c r="C193" s="138">
        <f>A!B1295</f>
        <v>8.4140999999999995</v>
      </c>
      <c r="D193" s="163" t="str">
        <f>A!C1295</f>
        <v>20-Dec</v>
      </c>
      <c r="E193" s="148">
        <f>A!D1295</f>
        <v>22</v>
      </c>
      <c r="F193" s="331">
        <f>A!E1295</f>
        <v>8.17</v>
      </c>
      <c r="G193" s="159">
        <f>A!F1295</f>
        <v>38341</v>
      </c>
      <c r="H193" s="148">
        <f>A!G1295</f>
        <v>12</v>
      </c>
      <c r="I193" s="331">
        <f>A!H1295</f>
        <v>7.94</v>
      </c>
      <c r="J193" s="159">
        <f>A!I1295</f>
        <v>37975</v>
      </c>
      <c r="K193" s="148">
        <f>A!J1295</f>
        <v>11</v>
      </c>
      <c r="L193" s="331">
        <f>A!K1295</f>
        <v>8.8977807339525494</v>
      </c>
      <c r="M193" s="159">
        <f>A!L1295</f>
        <v>40533</v>
      </c>
      <c r="N193" s="25">
        <f>A!M1295</f>
        <v>1</v>
      </c>
      <c r="O193" s="331">
        <f>A!N1295</f>
        <v>8.5399999999999991</v>
      </c>
      <c r="P193" s="159">
        <f>A!O1295</f>
        <v>355</v>
      </c>
      <c r="Q193" s="148">
        <f>A!P1295</f>
        <v>20</v>
      </c>
      <c r="R193" s="331">
        <f>A!Q1295</f>
        <v>15.98</v>
      </c>
      <c r="S193" s="159">
        <f>A!R1295</f>
        <v>37723</v>
      </c>
      <c r="T193" s="148">
        <f>A!S1295</f>
        <v>19</v>
      </c>
      <c r="U193" s="171">
        <f t="shared" si="28"/>
        <v>7.94</v>
      </c>
      <c r="V193" s="138">
        <f t="shared" si="29"/>
        <v>15.98</v>
      </c>
      <c r="W193" s="892">
        <f t="shared" si="30"/>
        <v>9.6569801223254235</v>
      </c>
      <c r="X193" s="26">
        <f t="shared" si="31"/>
        <v>0.8325584083385219</v>
      </c>
      <c r="Z193" s="719">
        <f>A!T1295</f>
        <v>8.9024784150775123</v>
      </c>
      <c r="AA193" s="1065" t="str">
        <f>A!U1295</f>
        <v>21-Dec</v>
      </c>
      <c r="AB193" s="712">
        <f>A!V1295</f>
        <v>1</v>
      </c>
    </row>
    <row r="194" spans="2:28" ht="12" customHeight="1">
      <c r="B194" s="156" t="s">
        <v>480</v>
      </c>
      <c r="C194" s="138">
        <f>A!B1296</f>
        <v>8.4441500000000005</v>
      </c>
      <c r="D194" s="163" t="str">
        <f>A!C1296</f>
        <v>20-Dec</v>
      </c>
      <c r="E194" s="148">
        <f>A!D1296</f>
        <v>22</v>
      </c>
      <c r="F194" s="331">
        <f>A!E1296</f>
        <v>8.17</v>
      </c>
      <c r="G194" s="159">
        <f>A!F1296</f>
        <v>38341</v>
      </c>
      <c r="H194" s="148">
        <f>A!G1296</f>
        <v>13</v>
      </c>
      <c r="I194" s="331">
        <f>A!H1296</f>
        <v>7.94</v>
      </c>
      <c r="J194" s="159">
        <f>A!I1296</f>
        <v>37975</v>
      </c>
      <c r="K194" s="148">
        <f>A!J1296</f>
        <v>12</v>
      </c>
      <c r="L194" s="331">
        <f>A!K1296</f>
        <v>9.0147035924762093</v>
      </c>
      <c r="M194" s="159">
        <f>A!L1296</f>
        <v>40533</v>
      </c>
      <c r="N194" s="25">
        <f>A!M1296</f>
        <v>2</v>
      </c>
      <c r="O194" s="331">
        <f>A!N1296</f>
        <v>8.5399999999999991</v>
      </c>
      <c r="P194" s="159">
        <f>A!O1296</f>
        <v>355</v>
      </c>
      <c r="Q194" s="148">
        <f>A!P1296</f>
        <v>20</v>
      </c>
      <c r="R194" s="331">
        <f>A!Q1296</f>
        <v>33.01</v>
      </c>
      <c r="S194" s="159">
        <f>A!R1296</f>
        <v>37712</v>
      </c>
      <c r="T194" s="148">
        <f>A!S1296</f>
        <v>8</v>
      </c>
      <c r="U194" s="171">
        <f t="shared" si="28"/>
        <v>7.94</v>
      </c>
      <c r="V194" s="138">
        <f t="shared" si="29"/>
        <v>33.01</v>
      </c>
      <c r="W194" s="892">
        <f t="shared" si="30"/>
        <v>12.51980893207937</v>
      </c>
      <c r="X194" s="26">
        <f t="shared" si="31"/>
        <v>2.002426725200527</v>
      </c>
      <c r="Z194" s="719">
        <f>A!T1296</f>
        <v>9.0357074677325748</v>
      </c>
      <c r="AA194" s="1065" t="str">
        <f>A!U1296</f>
        <v>21-Dec</v>
      </c>
      <c r="AB194" s="712">
        <f>A!V1296</f>
        <v>2</v>
      </c>
    </row>
    <row r="195" spans="2:28" ht="12" customHeight="1">
      <c r="B195" s="156" t="s">
        <v>481</v>
      </c>
      <c r="C195" s="138">
        <f>A!B1297</f>
        <v>8.4215</v>
      </c>
      <c r="D195" s="163" t="str">
        <f>A!C1297</f>
        <v>20-Dec</v>
      </c>
      <c r="E195" s="148">
        <f>A!D1297</f>
        <v>22</v>
      </c>
      <c r="F195" s="331">
        <f>A!E1297</f>
        <v>8.17</v>
      </c>
      <c r="G195" s="159">
        <f>A!F1297</f>
        <v>38341</v>
      </c>
      <c r="H195" s="148">
        <f>A!G1297</f>
        <v>12</v>
      </c>
      <c r="I195" s="331">
        <f>A!H1297</f>
        <v>7.94</v>
      </c>
      <c r="J195" s="159">
        <f>A!I1297</f>
        <v>37975</v>
      </c>
      <c r="K195" s="148">
        <f>A!J1297</f>
        <v>11</v>
      </c>
      <c r="L195" s="331">
        <f>A!K1297</f>
        <v>8.9381035803813695</v>
      </c>
      <c r="M195" s="159">
        <f>A!L1297</f>
        <v>40533</v>
      </c>
      <c r="N195" s="25">
        <f>A!M1297</f>
        <v>2</v>
      </c>
      <c r="O195" s="331">
        <f>A!N1297</f>
        <v>8.5399999999999991</v>
      </c>
      <c r="P195" s="159">
        <f>A!O1297</f>
        <v>355</v>
      </c>
      <c r="Q195" s="148">
        <f>A!P1297</f>
        <v>20</v>
      </c>
      <c r="R195" s="331">
        <f>A!Q1297</f>
        <v>24.04</v>
      </c>
      <c r="S195" s="159">
        <f>A!R1297</f>
        <v>37726</v>
      </c>
      <c r="T195" s="148">
        <f>A!S1297</f>
        <v>5</v>
      </c>
      <c r="U195" s="171">
        <f t="shared" si="28"/>
        <v>7.94</v>
      </c>
      <c r="V195" s="138">
        <f t="shared" si="29"/>
        <v>24.04</v>
      </c>
      <c r="W195" s="892">
        <f t="shared" si="30"/>
        <v>11.008267263396895</v>
      </c>
      <c r="X195" s="26">
        <f t="shared" si="31"/>
        <v>1.4625371654568562</v>
      </c>
      <c r="Z195" s="719">
        <f>A!T1297</f>
        <v>8.9513067813268634</v>
      </c>
      <c r="AA195" s="1065" t="str">
        <f>A!U1297</f>
        <v>21-Dec</v>
      </c>
      <c r="AB195" s="712">
        <f>A!V1297</f>
        <v>2</v>
      </c>
    </row>
    <row r="196" spans="2:28" ht="12" customHeight="1">
      <c r="B196" s="156" t="s">
        <v>482</v>
      </c>
      <c r="C196" s="138">
        <f>A!B1298</f>
        <v>8.2277799999999992</v>
      </c>
      <c r="D196" s="163" t="str">
        <f>A!C1298</f>
        <v>20-Dec</v>
      </c>
      <c r="E196" s="148">
        <f>A!D1298</f>
        <v>22</v>
      </c>
      <c r="F196" s="331">
        <f>A!E1298</f>
        <v>8.11</v>
      </c>
      <c r="G196" s="159">
        <f>A!F1298</f>
        <v>38341</v>
      </c>
      <c r="H196" s="148">
        <f>A!G1298</f>
        <v>12</v>
      </c>
      <c r="I196" s="331">
        <f>A!H1298</f>
        <v>7.89</v>
      </c>
      <c r="J196" s="159">
        <f>A!I1298</f>
        <v>37975</v>
      </c>
      <c r="K196" s="148">
        <f>A!J1298</f>
        <v>12</v>
      </c>
      <c r="L196" s="331">
        <f>A!K1298</f>
        <v>8.8326749980271995</v>
      </c>
      <c r="M196" s="159">
        <f>A!L1298</f>
        <v>40533</v>
      </c>
      <c r="N196" s="25">
        <f>A!M1298</f>
        <v>1</v>
      </c>
      <c r="O196" s="331">
        <f>A!N1298</f>
        <v>8.51</v>
      </c>
      <c r="P196" s="159">
        <f>A!O1298</f>
        <v>355</v>
      </c>
      <c r="Q196" s="148">
        <f>A!P1298</f>
        <v>20</v>
      </c>
      <c r="R196" s="331">
        <f>A!Q1298</f>
        <v>14.95</v>
      </c>
      <c r="S196" s="159">
        <f>A!R1298</f>
        <v>37974</v>
      </c>
      <c r="T196" s="148">
        <f>A!S1298</f>
        <v>1</v>
      </c>
      <c r="U196" s="171">
        <f t="shared" si="28"/>
        <v>7.89</v>
      </c>
      <c r="V196" s="138">
        <f t="shared" si="29"/>
        <v>14.95</v>
      </c>
      <c r="W196" s="892">
        <f t="shared" si="30"/>
        <v>9.4200758330045318</v>
      </c>
      <c r="X196" s="26">
        <f t="shared" si="31"/>
        <v>0.74946318109927712</v>
      </c>
      <c r="Z196" s="719">
        <f>A!T1298</f>
        <v>8.8311215790059308</v>
      </c>
      <c r="AA196" s="1065" t="str">
        <f>A!U1298</f>
        <v>21-Dec</v>
      </c>
      <c r="AB196" s="712">
        <f>A!V1298</f>
        <v>1</v>
      </c>
    </row>
    <row r="197" spans="2:28" ht="12" customHeight="1" thickBot="1">
      <c r="B197" s="157" t="s">
        <v>483</v>
      </c>
      <c r="C197" s="142">
        <f>A!B1299</f>
        <v>8.4485600000000005</v>
      </c>
      <c r="D197" s="334" t="str">
        <f>A!C1299</f>
        <v>20-Dec</v>
      </c>
      <c r="E197" s="151">
        <f>A!D1299</f>
        <v>22</v>
      </c>
      <c r="F197" s="335">
        <f>A!E1299</f>
        <v>8.17</v>
      </c>
      <c r="G197" s="165">
        <f>A!F1299</f>
        <v>38341</v>
      </c>
      <c r="H197" s="151">
        <f>A!G1299</f>
        <v>13</v>
      </c>
      <c r="I197" s="335">
        <f>A!H1299</f>
        <v>7.94</v>
      </c>
      <c r="J197" s="165">
        <f>A!I1299</f>
        <v>37975</v>
      </c>
      <c r="K197" s="151">
        <f>A!J1299</f>
        <v>12</v>
      </c>
      <c r="L197" s="562">
        <f>A!K1299</f>
        <v>9.0131631395212395</v>
      </c>
      <c r="M197" s="563">
        <f>A!L1299</f>
        <v>40533</v>
      </c>
      <c r="N197" s="28">
        <f>A!M1299</f>
        <v>2</v>
      </c>
      <c r="O197" s="562">
        <f>A!N1299</f>
        <v>8.5399999999999991</v>
      </c>
      <c r="P197" s="563">
        <f>A!O1299</f>
        <v>355</v>
      </c>
      <c r="Q197" s="565">
        <f>A!P1299</f>
        <v>20</v>
      </c>
      <c r="R197" s="562">
        <f>A!Q1299</f>
        <v>33.01</v>
      </c>
      <c r="S197" s="563">
        <f>A!R1299</f>
        <v>37712</v>
      </c>
      <c r="T197" s="564">
        <f>A!S1299</f>
        <v>8</v>
      </c>
      <c r="U197" s="172">
        <f t="shared" si="28"/>
        <v>7.94</v>
      </c>
      <c r="V197" s="142">
        <f t="shared" si="29"/>
        <v>33.01</v>
      </c>
      <c r="W197" s="894">
        <f t="shared" si="30"/>
        <v>12.520287189920206</v>
      </c>
      <c r="X197" s="29">
        <f t="shared" si="31"/>
        <v>2.0023502352392741</v>
      </c>
      <c r="Z197" s="720">
        <f>A!T1299</f>
        <v>9.0310237150420498</v>
      </c>
      <c r="AA197" s="1066" t="str">
        <f>A!U1299</f>
        <v>21-Dec</v>
      </c>
      <c r="AB197" s="714">
        <f>A!V1299</f>
        <v>2</v>
      </c>
    </row>
    <row r="198" spans="2:28" ht="12" customHeight="1" thickTop="1">
      <c r="B198" s="774" t="s">
        <v>807</v>
      </c>
      <c r="D198" s="327"/>
      <c r="E198" s="115"/>
      <c r="G198" s="105"/>
      <c r="H198" s="115"/>
      <c r="J198" s="105"/>
      <c r="K198" s="328"/>
      <c r="M198" s="105"/>
      <c r="P198" s="105"/>
      <c r="Q198" s="115"/>
      <c r="R198" s="115"/>
      <c r="S198" s="115"/>
      <c r="T198" s="115"/>
      <c r="Z198" s="690"/>
      <c r="AA198" s="1067"/>
      <c r="AB198" s="689"/>
    </row>
    <row r="199" spans="2:28" ht="15.75" customHeight="1" thickBot="1">
      <c r="B199" s="173" t="s">
        <v>2197</v>
      </c>
      <c r="C199" s="18"/>
      <c r="D199" s="163"/>
      <c r="E199" s="148"/>
      <c r="F199" s="18"/>
      <c r="G199" s="159"/>
      <c r="H199" s="148"/>
      <c r="I199" s="18"/>
      <c r="J199" s="159"/>
      <c r="K199" s="148"/>
      <c r="L199" s="18"/>
      <c r="M199" s="159"/>
      <c r="N199" s="138"/>
      <c r="O199" s="18"/>
      <c r="P199" s="159"/>
      <c r="Q199" s="148"/>
      <c r="R199" s="148"/>
      <c r="S199" s="148"/>
      <c r="T199" s="148"/>
      <c r="U199" s="18"/>
      <c r="V199" s="18"/>
      <c r="W199" s="18"/>
      <c r="X199" s="18"/>
      <c r="Z199" s="690"/>
      <c r="AA199" s="1067"/>
      <c r="AB199" s="689"/>
    </row>
    <row r="200" spans="2:28" ht="12" customHeight="1" thickTop="1">
      <c r="B200" s="19" t="s">
        <v>257</v>
      </c>
      <c r="C200" s="20"/>
      <c r="D200" s="326"/>
      <c r="E200" s="176"/>
      <c r="F200" s="20"/>
      <c r="G200" s="162"/>
      <c r="H200" s="176"/>
      <c r="I200" s="20"/>
      <c r="J200" s="162"/>
      <c r="K200" s="176"/>
      <c r="L200" s="20"/>
      <c r="M200" s="162"/>
      <c r="N200" s="930"/>
      <c r="O200" s="20"/>
      <c r="P200" s="162"/>
      <c r="Q200" s="176"/>
      <c r="R200" s="176"/>
      <c r="S200" s="176"/>
      <c r="T200" s="176"/>
      <c r="U200" s="1096" t="s">
        <v>23</v>
      </c>
      <c r="V200" s="1097"/>
      <c r="W200" s="1097"/>
      <c r="X200" s="1098"/>
      <c r="Z200" s="715"/>
      <c r="AA200" s="1068"/>
      <c r="AB200" s="716"/>
    </row>
    <row r="201" spans="2:28" ht="12" customHeight="1">
      <c r="B201" s="153"/>
      <c r="C201" s="381" t="s">
        <v>237</v>
      </c>
      <c r="D201" s="381"/>
      <c r="E201" s="381"/>
      <c r="F201" s="649" t="s">
        <v>426</v>
      </c>
      <c r="G201" s="381"/>
      <c r="H201" s="381"/>
      <c r="I201" s="938" t="s">
        <v>250</v>
      </c>
      <c r="J201" s="933"/>
      <c r="K201" s="933"/>
      <c r="L201" s="939" t="s">
        <v>357</v>
      </c>
      <c r="M201" s="933"/>
      <c r="N201" s="934"/>
      <c r="O201" s="935" t="s">
        <v>372</v>
      </c>
      <c r="P201" s="940"/>
      <c r="Q201" s="941"/>
      <c r="R201" s="937" t="s">
        <v>384</v>
      </c>
      <c r="S201" s="942"/>
      <c r="T201" s="942"/>
      <c r="U201" s="943"/>
      <c r="V201" s="944"/>
      <c r="W201" s="944"/>
      <c r="X201" s="945" t="s">
        <v>24</v>
      </c>
      <c r="Y201" s="942"/>
      <c r="Z201" s="936" t="str">
        <f>YourData!$J$4</f>
        <v>Tested Prg</v>
      </c>
      <c r="AA201" s="1063"/>
      <c r="AB201" s="709"/>
    </row>
    <row r="202" spans="2:28" ht="12" customHeight="1">
      <c r="B202" s="154" t="s">
        <v>803</v>
      </c>
      <c r="C202" s="23" t="s">
        <v>25</v>
      </c>
      <c r="D202" s="164" t="s">
        <v>75</v>
      </c>
      <c r="E202" s="177" t="s">
        <v>76</v>
      </c>
      <c r="F202" s="329" t="s">
        <v>13</v>
      </c>
      <c r="G202" s="164" t="s">
        <v>75</v>
      </c>
      <c r="H202" s="177" t="s">
        <v>76</v>
      </c>
      <c r="I202" s="329" t="s">
        <v>13</v>
      </c>
      <c r="J202" s="164" t="s">
        <v>75</v>
      </c>
      <c r="K202" s="178" t="s">
        <v>76</v>
      </c>
      <c r="L202" s="325" t="s">
        <v>355</v>
      </c>
      <c r="M202" s="164" t="s">
        <v>75</v>
      </c>
      <c r="N202" s="931" t="s">
        <v>76</v>
      </c>
      <c r="O202" s="322" t="s">
        <v>365</v>
      </c>
      <c r="P202" s="23" t="s">
        <v>75</v>
      </c>
      <c r="Q202" s="160" t="s">
        <v>76</v>
      </c>
      <c r="R202" s="325" t="s">
        <v>385</v>
      </c>
      <c r="S202" s="23" t="s">
        <v>75</v>
      </c>
      <c r="T202" s="160" t="s">
        <v>76</v>
      </c>
      <c r="U202" s="133" t="s">
        <v>26</v>
      </c>
      <c r="V202" s="23" t="s">
        <v>27</v>
      </c>
      <c r="W202" s="23" t="s">
        <v>603</v>
      </c>
      <c r="X202" s="24" t="s">
        <v>604</v>
      </c>
      <c r="Z202" s="710" t="str">
        <f>YourData!$J$8</f>
        <v>Org</v>
      </c>
      <c r="AA202" s="1064" t="s">
        <v>75</v>
      </c>
      <c r="AB202" s="706" t="s">
        <v>76</v>
      </c>
    </row>
    <row r="203" spans="2:28" ht="12" customHeight="1">
      <c r="B203" s="155" t="s">
        <v>445</v>
      </c>
      <c r="C203" s="143">
        <f>A!B1310</f>
        <v>1.3284300000000001E-2</v>
      </c>
      <c r="D203" s="163" t="str">
        <f>A!C1310</f>
        <v>16-Nov</v>
      </c>
      <c r="E203" s="148">
        <f>A!D1310</f>
        <v>17</v>
      </c>
      <c r="F203" s="336">
        <f>A!E1310</f>
        <v>1.38E-2</v>
      </c>
      <c r="G203" s="159">
        <f>A!F1310</f>
        <v>37211</v>
      </c>
      <c r="H203" s="148">
        <f>A!G1310</f>
        <v>16</v>
      </c>
      <c r="I203" s="336">
        <f>A!H1310</f>
        <v>1.37E-2</v>
      </c>
      <c r="J203" s="159">
        <f>A!I1310</f>
        <v>37941</v>
      </c>
      <c r="K203" s="148">
        <f>A!J1310</f>
        <v>16</v>
      </c>
      <c r="L203" s="336">
        <f>A!K1310</f>
        <v>1.3626206691915201E-2</v>
      </c>
      <c r="M203" s="159">
        <f>A!L1310</f>
        <v>40498</v>
      </c>
      <c r="N203" s="25">
        <f>A!M1310</f>
        <v>17</v>
      </c>
      <c r="O203" s="336">
        <f>A!N1310</f>
        <v>1.3457E-2</v>
      </c>
      <c r="P203" s="159">
        <f>A!O1310</f>
        <v>321</v>
      </c>
      <c r="Q203" s="148">
        <f>A!P1310</f>
        <v>16</v>
      </c>
      <c r="R203" s="336">
        <f>A!Q1310</f>
        <v>1.34E-2</v>
      </c>
      <c r="S203" s="159">
        <f>A!R1310</f>
        <v>37941</v>
      </c>
      <c r="T203" s="148">
        <f>A!S1310</f>
        <v>16</v>
      </c>
      <c r="U203" s="374">
        <f>MINA(C203,F203,I203,L203,O203,R203)</f>
        <v>1.3284300000000001E-2</v>
      </c>
      <c r="V203" s="143">
        <f>MAXA(C203,F203,I203,L203,O203,R203)</f>
        <v>1.38E-2</v>
      </c>
      <c r="W203" s="895">
        <f>AVERAGE(C203,F203,I203,L203,O203,R203)</f>
        <v>1.3544584448652532E-2</v>
      </c>
      <c r="X203" s="26">
        <f>ABS((V203-U203)/W203)</f>
        <v>3.8074257793217346E-2</v>
      </c>
      <c r="Z203" s="721">
        <f>A!T1310</f>
        <v>1.3520866237640809E-2</v>
      </c>
      <c r="AA203" s="1065" t="str">
        <f>A!U1310</f>
        <v>16-Nov</v>
      </c>
      <c r="AB203" s="712">
        <f>A!V1310</f>
        <v>17</v>
      </c>
    </row>
    <row r="204" spans="2:28" ht="12" customHeight="1">
      <c r="B204" s="156" t="s">
        <v>446</v>
      </c>
      <c r="C204" s="143">
        <f>A!B1311</f>
        <v>1.57501E-2</v>
      </c>
      <c r="D204" s="163" t="str">
        <f>A!C1311</f>
        <v>01-Oct</v>
      </c>
      <c r="E204" s="148">
        <f>A!D1311</f>
        <v>23</v>
      </c>
      <c r="F204" s="336">
        <f>A!E1311</f>
        <v>1.8800000000000001E-2</v>
      </c>
      <c r="G204" s="159">
        <f>A!F1311</f>
        <v>37544</v>
      </c>
      <c r="H204" s="148">
        <f>A!G1311</f>
        <v>9</v>
      </c>
      <c r="I204" s="336">
        <f>A!H1311</f>
        <v>1.89E-2</v>
      </c>
      <c r="J204" s="159">
        <f>A!I1311</f>
        <v>37544</v>
      </c>
      <c r="K204" s="148">
        <f>A!J1311</f>
        <v>9</v>
      </c>
      <c r="L204" s="336">
        <f>A!K1311</f>
        <v>1.5637426403087198E-2</v>
      </c>
      <c r="M204" s="159">
        <f>A!L1311</f>
        <v>40452</v>
      </c>
      <c r="N204" s="25">
        <f>A!M1311</f>
        <v>8</v>
      </c>
      <c r="O204" s="336">
        <f>A!N1311</f>
        <v>1.5432E-2</v>
      </c>
      <c r="P204" s="159">
        <f>A!O1311</f>
        <v>276</v>
      </c>
      <c r="Q204" s="148">
        <f>A!P1311</f>
        <v>8</v>
      </c>
      <c r="R204" s="336">
        <f>A!Q1311</f>
        <v>1.5699999999999999E-2</v>
      </c>
      <c r="S204" s="159">
        <f>A!R1311</f>
        <v>37896</v>
      </c>
      <c r="T204" s="148">
        <f>A!S1311</f>
        <v>8</v>
      </c>
      <c r="U204" s="374">
        <f t="shared" ref="U204:U222" si="32">MINA(C204,F204,I204,L204,O204,R204)</f>
        <v>1.5432E-2</v>
      </c>
      <c r="V204" s="143">
        <f t="shared" ref="V204:V222" si="33">MAXA(C204,F204,I204,L204,O204,R204)</f>
        <v>1.89E-2</v>
      </c>
      <c r="W204" s="895">
        <f t="shared" ref="W204:W222" si="34">AVERAGE(C204,F204,I204,L204,O204,R204)</f>
        <v>1.6703254400514535E-2</v>
      </c>
      <c r="X204" s="26">
        <f t="shared" ref="X204:X222" si="35">ABS((V204-U204)/W204)</f>
        <v>0.2076242100397615</v>
      </c>
      <c r="Z204" s="721">
        <f>A!T1311</f>
        <v>1.5501818565085953E-2</v>
      </c>
      <c r="AA204" s="1065" t="str">
        <f>A!U1311</f>
        <v>01-Oct</v>
      </c>
      <c r="AB204" s="712">
        <f>A!V1311</f>
        <v>8</v>
      </c>
    </row>
    <row r="205" spans="2:28" ht="12" customHeight="1">
      <c r="B205" s="156" t="s">
        <v>447</v>
      </c>
      <c r="C205" s="143">
        <f>A!B1312</f>
        <v>1.8016899999999999E-2</v>
      </c>
      <c r="D205" s="163" t="str">
        <f>A!C1312</f>
        <v>10-Jul</v>
      </c>
      <c r="E205" s="148">
        <f>A!D1312</f>
        <v>13</v>
      </c>
      <c r="F205" s="336">
        <f>A!E1312</f>
        <v>1.77E-2</v>
      </c>
      <c r="G205" s="159">
        <f>A!F1312</f>
        <v>37447</v>
      </c>
      <c r="H205" s="148">
        <f>A!G1312</f>
        <v>12</v>
      </c>
      <c r="I205" s="336">
        <f>A!H1312</f>
        <v>1.7600000000000001E-2</v>
      </c>
      <c r="J205" s="159">
        <f>A!I1312</f>
        <v>37447</v>
      </c>
      <c r="K205" s="148">
        <f>A!J1312</f>
        <v>12</v>
      </c>
      <c r="L205" s="336">
        <f>A!K1312</f>
        <v>1.78073313815993E-2</v>
      </c>
      <c r="M205" s="159">
        <f>A!L1312</f>
        <v>40369</v>
      </c>
      <c r="N205" s="25">
        <f>A!M1312</f>
        <v>13</v>
      </c>
      <c r="O205" s="336">
        <f>A!N1312</f>
        <v>1.7547E-2</v>
      </c>
      <c r="P205" s="159">
        <f>A!O1312</f>
        <v>192</v>
      </c>
      <c r="Q205" s="148">
        <f>A!P1312</f>
        <v>12</v>
      </c>
      <c r="R205" s="336">
        <f>A!Q1312</f>
        <v>1.77E-2</v>
      </c>
      <c r="S205" s="159">
        <f>A!R1312</f>
        <v>37812</v>
      </c>
      <c r="T205" s="148">
        <f>A!S1312</f>
        <v>12</v>
      </c>
      <c r="U205" s="374">
        <f t="shared" si="32"/>
        <v>1.7547E-2</v>
      </c>
      <c r="V205" s="143">
        <f t="shared" si="33"/>
        <v>1.8016899999999999E-2</v>
      </c>
      <c r="W205" s="895">
        <f t="shared" si="34"/>
        <v>1.7728538563599881E-2</v>
      </c>
      <c r="X205" s="26">
        <f t="shared" si="35"/>
        <v>2.6505286846643661E-2</v>
      </c>
      <c r="Z205" s="721">
        <f>A!T1312</f>
        <v>1.7702467399851082E-2</v>
      </c>
      <c r="AA205" s="1065" t="str">
        <f>A!U1312</f>
        <v>01-Oct</v>
      </c>
      <c r="AB205" s="712">
        <f>A!V1312</f>
        <v>11</v>
      </c>
    </row>
    <row r="206" spans="2:28" ht="12" customHeight="1">
      <c r="B206" s="156" t="s">
        <v>448</v>
      </c>
      <c r="C206" s="143">
        <f>A!B1313</f>
        <v>1.7651400000000001E-2</v>
      </c>
      <c r="D206" s="163" t="str">
        <f>A!C1313</f>
        <v>10-Jul</v>
      </c>
      <c r="E206" s="148">
        <f>A!D1313</f>
        <v>12</v>
      </c>
      <c r="F206" s="336">
        <f>A!E1313</f>
        <v>1.78E-2</v>
      </c>
      <c r="G206" s="159">
        <f>A!F1313</f>
        <v>37896</v>
      </c>
      <c r="H206" s="148">
        <f>A!G1313</f>
        <v>9</v>
      </c>
      <c r="I206" s="336">
        <f>A!H1313</f>
        <v>1.77E-2</v>
      </c>
      <c r="J206" s="159">
        <f>A!I1313</f>
        <v>37447</v>
      </c>
      <c r="K206" s="148">
        <f>A!J1313</f>
        <v>13</v>
      </c>
      <c r="L206" s="336">
        <f>A!K1313</f>
        <v>1.7933603956252899E-2</v>
      </c>
      <c r="M206" s="159">
        <f>A!L1313</f>
        <v>40369</v>
      </c>
      <c r="N206" s="25">
        <f>A!M1313</f>
        <v>12</v>
      </c>
      <c r="O206" s="336">
        <f>A!N1313</f>
        <v>1.7045000000000001E-2</v>
      </c>
      <c r="P206" s="159">
        <f>A!O1313</f>
        <v>192</v>
      </c>
      <c r="Q206" s="148">
        <f>A!P1313</f>
        <v>13</v>
      </c>
      <c r="R206" s="336">
        <f>A!Q1313</f>
        <v>1.77E-2</v>
      </c>
      <c r="S206" s="159">
        <f>A!R1313</f>
        <v>37812</v>
      </c>
      <c r="T206" s="148">
        <f>A!S1313</f>
        <v>12</v>
      </c>
      <c r="U206" s="374">
        <f t="shared" si="32"/>
        <v>1.7045000000000001E-2</v>
      </c>
      <c r="V206" s="143">
        <f t="shared" si="33"/>
        <v>1.7933603956252899E-2</v>
      </c>
      <c r="W206" s="895">
        <f t="shared" si="34"/>
        <v>1.763833399270882E-2</v>
      </c>
      <c r="X206" s="26">
        <f t="shared" si="35"/>
        <v>5.0379131987194556E-2</v>
      </c>
      <c r="Z206" s="721">
        <f>A!T1313</f>
        <v>1.7823454426317012E-2</v>
      </c>
      <c r="AA206" s="1065" t="str">
        <f>A!U1313</f>
        <v>10-Jul</v>
      </c>
      <c r="AB206" s="712">
        <f>A!V1313</f>
        <v>12</v>
      </c>
    </row>
    <row r="207" spans="2:28" ht="12" customHeight="1">
      <c r="B207" s="156" t="s">
        <v>449</v>
      </c>
      <c r="C207" s="143">
        <f>A!B1314</f>
        <v>1.7871399999999999E-2</v>
      </c>
      <c r="D207" s="163" t="str">
        <f>A!C1314</f>
        <v>10-Jul</v>
      </c>
      <c r="E207" s="148">
        <f>A!D1314</f>
        <v>13</v>
      </c>
      <c r="F207" s="336">
        <f>A!E1314</f>
        <v>1.77E-2</v>
      </c>
      <c r="G207" s="159">
        <f>A!F1314</f>
        <v>37447</v>
      </c>
      <c r="H207" s="148">
        <f>A!G1314</f>
        <v>12</v>
      </c>
      <c r="I207" s="336">
        <f>A!H1314</f>
        <v>1.7399999999999999E-2</v>
      </c>
      <c r="J207" s="159">
        <f>A!I1314</f>
        <v>37447</v>
      </c>
      <c r="K207" s="148">
        <f>A!J1314</f>
        <v>12</v>
      </c>
      <c r="L207" s="336">
        <f>A!K1314</f>
        <v>1.7786988867749501E-2</v>
      </c>
      <c r="M207" s="159">
        <f>A!L1314</f>
        <v>40369</v>
      </c>
      <c r="N207" s="25">
        <f>A!M1314</f>
        <v>12</v>
      </c>
      <c r="O207" s="336">
        <f>A!N1314</f>
        <v>1.7271999999999999E-2</v>
      </c>
      <c r="P207" s="159">
        <f>A!O1314</f>
        <v>192</v>
      </c>
      <c r="Q207" s="148">
        <f>A!P1314</f>
        <v>13</v>
      </c>
      <c r="R207" s="336">
        <f>A!Q1314</f>
        <v>1.77E-2</v>
      </c>
      <c r="S207" s="159">
        <f>A!R1314</f>
        <v>37812</v>
      </c>
      <c r="T207" s="148">
        <f>A!S1314</f>
        <v>12</v>
      </c>
      <c r="U207" s="374">
        <f t="shared" si="32"/>
        <v>1.7271999999999999E-2</v>
      </c>
      <c r="V207" s="143">
        <f t="shared" si="33"/>
        <v>1.7871399999999999E-2</v>
      </c>
      <c r="W207" s="895">
        <f t="shared" si="34"/>
        <v>1.7621731477958247E-2</v>
      </c>
      <c r="X207" s="26">
        <f t="shared" si="35"/>
        <v>3.4014818620391879E-2</v>
      </c>
      <c r="Z207" s="721">
        <f>A!T1314</f>
        <v>1.8887785324858408E-2</v>
      </c>
      <c r="AA207" s="1065" t="str">
        <f>A!U1314</f>
        <v>10-Jul</v>
      </c>
      <c r="AB207" s="712">
        <f>A!V1314</f>
        <v>12</v>
      </c>
    </row>
    <row r="208" spans="2:28" ht="12" customHeight="1">
      <c r="B208" s="156" t="s">
        <v>450</v>
      </c>
      <c r="C208" s="143">
        <f>A!B1315</f>
        <v>1.6758200000000001E-2</v>
      </c>
      <c r="D208" s="163" t="str">
        <f>A!C1315</f>
        <v>01-Oct</v>
      </c>
      <c r="E208" s="148">
        <f>A!D1315</f>
        <v>24</v>
      </c>
      <c r="F208" s="336">
        <f>A!E1315</f>
        <v>1.9900000000000001E-2</v>
      </c>
      <c r="G208" s="159">
        <f>A!F1315</f>
        <v>37470</v>
      </c>
      <c r="H208" s="148">
        <f>A!G1315</f>
        <v>22</v>
      </c>
      <c r="I208" s="336">
        <f>A!H1315</f>
        <v>1.9900000000000001E-2</v>
      </c>
      <c r="J208" s="159">
        <f>A!I1315</f>
        <v>37470</v>
      </c>
      <c r="K208" s="148">
        <f>A!J1315</f>
        <v>22</v>
      </c>
      <c r="L208" s="336">
        <f>A!K1315</f>
        <v>1.71898162376675E-2</v>
      </c>
      <c r="M208" s="159">
        <f>A!L1315</f>
        <v>40453</v>
      </c>
      <c r="N208" s="25">
        <f>A!M1315</f>
        <v>1</v>
      </c>
      <c r="O208" s="336">
        <f>A!N1315</f>
        <v>1.6479000000000001E-2</v>
      </c>
      <c r="P208" s="159">
        <f>A!O1315</f>
        <v>276</v>
      </c>
      <c r="Q208" s="148">
        <f>A!P1315</f>
        <v>2</v>
      </c>
      <c r="R208" s="336">
        <f>A!Q1315</f>
        <v>1.66E-2</v>
      </c>
      <c r="S208" s="159">
        <f>A!R1315</f>
        <v>37896</v>
      </c>
      <c r="T208" s="148">
        <f>A!S1315</f>
        <v>1</v>
      </c>
      <c r="U208" s="374">
        <f t="shared" si="32"/>
        <v>1.6479000000000001E-2</v>
      </c>
      <c r="V208" s="143">
        <f t="shared" si="33"/>
        <v>1.9900000000000001E-2</v>
      </c>
      <c r="W208" s="895">
        <f t="shared" si="34"/>
        <v>1.7804502706277914E-2</v>
      </c>
      <c r="X208" s="26">
        <f t="shared" si="35"/>
        <v>0.19214240669545612</v>
      </c>
      <c r="Z208" s="721">
        <f>A!T1315</f>
        <v>1.6945411096147237E-2</v>
      </c>
      <c r="AA208" s="1065" t="str">
        <f>A!U1315</f>
        <v>02-Oct</v>
      </c>
      <c r="AB208" s="712">
        <f>A!V1315</f>
        <v>1</v>
      </c>
    </row>
    <row r="209" spans="2:28" ht="12" customHeight="1">
      <c r="B209" s="156" t="s">
        <v>451</v>
      </c>
      <c r="C209" s="143">
        <f>A!B1316</f>
        <v>1.34334E-2</v>
      </c>
      <c r="D209" s="163" t="str">
        <f>A!C1316</f>
        <v>10-Jul</v>
      </c>
      <c r="E209" s="148">
        <f>A!D1316</f>
        <v>13</v>
      </c>
      <c r="F209" s="336">
        <f>A!E1316</f>
        <v>1.38E-2</v>
      </c>
      <c r="G209" s="159">
        <f>A!F1316</f>
        <v>37211</v>
      </c>
      <c r="H209" s="148">
        <f>A!G1316</f>
        <v>16</v>
      </c>
      <c r="I209" s="336">
        <f>A!H1316</f>
        <v>1.37E-2</v>
      </c>
      <c r="J209" s="159">
        <f>A!I1316</f>
        <v>37941</v>
      </c>
      <c r="K209" s="148">
        <f>A!J1316</f>
        <v>16</v>
      </c>
      <c r="L209" s="336">
        <f>A!K1316</f>
        <v>1.38601955385098E-2</v>
      </c>
      <c r="M209" s="159">
        <f>A!L1316</f>
        <v>40369</v>
      </c>
      <c r="N209" s="25">
        <f>A!M1316</f>
        <v>13</v>
      </c>
      <c r="O209" s="336">
        <f>A!N1316</f>
        <v>1.3457E-2</v>
      </c>
      <c r="P209" s="159">
        <f>A!O1316</f>
        <v>321</v>
      </c>
      <c r="Q209" s="148">
        <f>A!P1316</f>
        <v>16</v>
      </c>
      <c r="R209" s="336">
        <f>A!Q1316</f>
        <v>1.34E-2</v>
      </c>
      <c r="S209" s="159">
        <f>A!R1316</f>
        <v>37941</v>
      </c>
      <c r="T209" s="148">
        <f>A!S1316</f>
        <v>16</v>
      </c>
      <c r="U209" s="374">
        <f t="shared" si="32"/>
        <v>1.34E-2</v>
      </c>
      <c r="V209" s="143">
        <f t="shared" si="33"/>
        <v>1.38601955385098E-2</v>
      </c>
      <c r="W209" s="895">
        <f t="shared" si="34"/>
        <v>1.3608432589751631E-2</v>
      </c>
      <c r="X209" s="26">
        <f t="shared" si="35"/>
        <v>3.3816939274576539E-2</v>
      </c>
      <c r="Z209" s="721">
        <f>A!T1316</f>
        <v>1.3520830942945641E-2</v>
      </c>
      <c r="AA209" s="1065" t="str">
        <f>A!U1316</f>
        <v>16-Nov</v>
      </c>
      <c r="AB209" s="712">
        <f>A!V1316</f>
        <v>17</v>
      </c>
    </row>
    <row r="210" spans="2:28" ht="12" customHeight="1">
      <c r="B210" s="156" t="s">
        <v>462</v>
      </c>
      <c r="C210" s="143">
        <f>A!B1317</f>
        <v>1.69436E-2</v>
      </c>
      <c r="D210" s="163" t="str">
        <f>A!C1317</f>
        <v>05-Apr</v>
      </c>
      <c r="E210" s="148">
        <f>A!D1317</f>
        <v>22</v>
      </c>
      <c r="F210" s="336">
        <f>A!E1317</f>
        <v>1.7000000000000001E-2</v>
      </c>
      <c r="G210" s="159">
        <f>A!F1317</f>
        <v>37351</v>
      </c>
      <c r="H210" s="148">
        <f>A!G1317</f>
        <v>21</v>
      </c>
      <c r="I210" s="336">
        <f>A!H1317</f>
        <v>1.7000000000000001E-2</v>
      </c>
      <c r="J210" s="159">
        <f>A!I1317</f>
        <v>37716</v>
      </c>
      <c r="K210" s="148">
        <f>A!J1317</f>
        <v>21</v>
      </c>
      <c r="L210" s="336">
        <f>A!K1317</f>
        <v>1.68762386768187E-2</v>
      </c>
      <c r="M210" s="159">
        <f>A!L1317</f>
        <v>40273</v>
      </c>
      <c r="N210" s="25">
        <f>A!M1317</f>
        <v>22</v>
      </c>
      <c r="O210" s="336"/>
      <c r="P210" s="159"/>
      <c r="Q210" s="148"/>
      <c r="R210" s="336">
        <f>A!Q1317</f>
        <v>1.7299999999999999E-2</v>
      </c>
      <c r="S210" s="159">
        <f>A!R1317</f>
        <v>37733</v>
      </c>
      <c r="T210" s="148">
        <f>A!S1317</f>
        <v>6</v>
      </c>
      <c r="U210" s="374">
        <f t="shared" si="32"/>
        <v>1.68762386768187E-2</v>
      </c>
      <c r="V210" s="143">
        <f t="shared" si="33"/>
        <v>1.7299999999999999E-2</v>
      </c>
      <c r="W210" s="895">
        <f t="shared" si="34"/>
        <v>1.702396773536374E-2</v>
      </c>
      <c r="X210" s="26">
        <f t="shared" si="35"/>
        <v>2.4892042194195638E-2</v>
      </c>
      <c r="Z210" s="721">
        <f>A!T1317</f>
        <v>1.606520898780775E-2</v>
      </c>
      <c r="AA210" s="1065" t="str">
        <f>A!U1317</f>
        <v>02-Apr</v>
      </c>
      <c r="AB210" s="712">
        <f>A!V1317</f>
        <v>5</v>
      </c>
    </row>
    <row r="211" spans="2:28" ht="12" customHeight="1">
      <c r="B211" s="156" t="s">
        <v>463</v>
      </c>
      <c r="C211" s="143">
        <f>A!B1318</f>
        <v>1.68355E-2</v>
      </c>
      <c r="D211" s="163" t="str">
        <f>A!C1318</f>
        <v>05-Apr</v>
      </c>
      <c r="E211" s="148">
        <f>A!D1318</f>
        <v>22</v>
      </c>
      <c r="F211" s="336">
        <f>A!E1318</f>
        <v>1.6899999999999998E-2</v>
      </c>
      <c r="G211" s="159">
        <f>A!F1318</f>
        <v>37348</v>
      </c>
      <c r="H211" s="148">
        <f>A!G1318</f>
        <v>5</v>
      </c>
      <c r="I211" s="336">
        <f>A!H1318</f>
        <v>1.6899999999999998E-2</v>
      </c>
      <c r="J211" s="159">
        <f>A!I1318</f>
        <v>37348</v>
      </c>
      <c r="K211" s="148">
        <f>A!J1318</f>
        <v>5</v>
      </c>
      <c r="L211" s="336"/>
      <c r="M211" s="159"/>
      <c r="N211" s="25"/>
      <c r="O211" s="336"/>
      <c r="P211" s="159"/>
      <c r="Q211" s="148"/>
      <c r="R211" s="336">
        <f>A!Q1318</f>
        <v>1.7299999999999999E-2</v>
      </c>
      <c r="S211" s="159">
        <f>A!R1318</f>
        <v>37733</v>
      </c>
      <c r="T211" s="148">
        <f>A!S1318</f>
        <v>6</v>
      </c>
      <c r="U211" s="374">
        <f t="shared" si="32"/>
        <v>1.68355E-2</v>
      </c>
      <c r="V211" s="143">
        <f t="shared" si="33"/>
        <v>1.7299999999999999E-2</v>
      </c>
      <c r="W211" s="895">
        <f t="shared" si="34"/>
        <v>1.6983874999999999E-2</v>
      </c>
      <c r="X211" s="26">
        <f t="shared" si="35"/>
        <v>2.7349471189584217E-2</v>
      </c>
      <c r="Z211" s="721">
        <f>A!T1318</f>
        <v>1.3520866237640809E-2</v>
      </c>
      <c r="AA211" s="1065" t="str">
        <f>A!U1318</f>
        <v>16-Nov</v>
      </c>
      <c r="AB211" s="712">
        <f>A!V1318</f>
        <v>17</v>
      </c>
    </row>
    <row r="212" spans="2:28" ht="12" customHeight="1">
      <c r="B212" s="156" t="s">
        <v>464</v>
      </c>
      <c r="C212" s="143">
        <f>A!B1319</f>
        <v>1.42968E-2</v>
      </c>
      <c r="D212" s="163" t="str">
        <f>A!C1319</f>
        <v>02-Apr</v>
      </c>
      <c r="E212" s="148">
        <f>A!D1319</f>
        <v>10</v>
      </c>
      <c r="F212" s="336">
        <f>A!E1319</f>
        <v>1.47E-2</v>
      </c>
      <c r="G212" s="159">
        <f>A!F1319</f>
        <v>37712</v>
      </c>
      <c r="H212" s="148">
        <f>A!G1319</f>
        <v>21</v>
      </c>
      <c r="I212" s="336">
        <f>A!H1319</f>
        <v>1.41E-2</v>
      </c>
      <c r="J212" s="159">
        <f>A!I1319</f>
        <v>37363</v>
      </c>
      <c r="K212" s="148">
        <f>A!J1319</f>
        <v>3</v>
      </c>
      <c r="L212" s="336">
        <f>A!K1319</f>
        <v>1.45925967365662E-2</v>
      </c>
      <c r="M212" s="159">
        <f>A!L1319</f>
        <v>40270</v>
      </c>
      <c r="N212" s="25">
        <f>A!M1319</f>
        <v>18</v>
      </c>
      <c r="O212" s="336"/>
      <c r="P212" s="159"/>
      <c r="Q212" s="148"/>
      <c r="R212" s="336">
        <f>A!Q1319</f>
        <v>1.47E-2</v>
      </c>
      <c r="S212" s="159">
        <f>A!R1319</f>
        <v>37713</v>
      </c>
      <c r="T212" s="148">
        <f>A!S1319</f>
        <v>18</v>
      </c>
      <c r="U212" s="374">
        <f t="shared" si="32"/>
        <v>1.41E-2</v>
      </c>
      <c r="V212" s="143">
        <f t="shared" si="33"/>
        <v>1.47E-2</v>
      </c>
      <c r="W212" s="895">
        <f t="shared" si="34"/>
        <v>1.4477879347313241E-2</v>
      </c>
      <c r="X212" s="26">
        <f t="shared" si="35"/>
        <v>4.1442533509670802E-2</v>
      </c>
      <c r="Z212" s="721">
        <f>A!T1319</f>
        <v>1.3520866237640809E-2</v>
      </c>
      <c r="AA212" s="1065" t="str">
        <f>A!U1319</f>
        <v>16-Nov</v>
      </c>
      <c r="AB212" s="712">
        <f>A!V1319</f>
        <v>17</v>
      </c>
    </row>
    <row r="213" spans="2:28" ht="12" customHeight="1">
      <c r="B213" s="156" t="s">
        <v>465</v>
      </c>
      <c r="C213" s="143">
        <f>A!B1320</f>
        <v>1.6230600000000001E-2</v>
      </c>
      <c r="D213" s="163" t="str">
        <f>A!C1320</f>
        <v>02-Apr</v>
      </c>
      <c r="E213" s="148">
        <f>A!D1320</f>
        <v>5</v>
      </c>
      <c r="F213" s="336">
        <f>A!E1320</f>
        <v>1.5599999999999999E-2</v>
      </c>
      <c r="G213" s="159">
        <f>A!F1320</f>
        <v>37348</v>
      </c>
      <c r="H213" s="148">
        <f>A!G1320</f>
        <v>4</v>
      </c>
      <c r="I213" s="336">
        <f>A!H1320</f>
        <v>1.5599999999999999E-2</v>
      </c>
      <c r="J213" s="159">
        <f>A!I1320</f>
        <v>37713</v>
      </c>
      <c r="K213" s="148">
        <f>A!J1320</f>
        <v>4</v>
      </c>
      <c r="L213" s="336">
        <f>A!K1320</f>
        <v>1.6134517152053801E-2</v>
      </c>
      <c r="M213" s="159">
        <f>A!L1320</f>
        <v>40270</v>
      </c>
      <c r="N213" s="25">
        <f>A!M1320</f>
        <v>5</v>
      </c>
      <c r="O213" s="336"/>
      <c r="P213" s="159"/>
      <c r="Q213" s="148"/>
      <c r="R213" s="336">
        <f>A!Q1320</f>
        <v>1.5800000000000002E-2</v>
      </c>
      <c r="S213" s="159">
        <f>A!R1320</f>
        <v>37713</v>
      </c>
      <c r="T213" s="148">
        <f>A!S1320</f>
        <v>5</v>
      </c>
      <c r="U213" s="374">
        <f t="shared" si="32"/>
        <v>1.5599999999999999E-2</v>
      </c>
      <c r="V213" s="143">
        <f t="shared" si="33"/>
        <v>1.6230600000000001E-2</v>
      </c>
      <c r="W213" s="895">
        <f t="shared" si="34"/>
        <v>1.5873023430410759E-2</v>
      </c>
      <c r="X213" s="26">
        <f t="shared" si="35"/>
        <v>3.9727781084972762E-2</v>
      </c>
      <c r="Z213" s="721">
        <f>A!T1320</f>
        <v>1.6065208987978377E-2</v>
      </c>
      <c r="AA213" s="1065" t="str">
        <f>A!U1320</f>
        <v>02-Apr</v>
      </c>
      <c r="AB213" s="712">
        <f>A!V1320</f>
        <v>5</v>
      </c>
    </row>
    <row r="214" spans="2:28" ht="12" customHeight="1">
      <c r="B214" s="156" t="s">
        <v>466</v>
      </c>
      <c r="C214" s="143">
        <f>A!B1321</f>
        <v>1.33128E-2</v>
      </c>
      <c r="D214" s="163" t="str">
        <f>A!C1321</f>
        <v>16-Nov</v>
      </c>
      <c r="E214" s="148">
        <f>A!D1321</f>
        <v>17</v>
      </c>
      <c r="F214" s="336">
        <f>A!E1321</f>
        <v>1.38E-2</v>
      </c>
      <c r="G214" s="159">
        <f>A!F1321</f>
        <v>37211</v>
      </c>
      <c r="H214" s="148">
        <f>A!G1321</f>
        <v>16</v>
      </c>
      <c r="I214" s="336">
        <f>A!H1321</f>
        <v>1.37E-2</v>
      </c>
      <c r="J214" s="159">
        <f>A!I1321</f>
        <v>37941</v>
      </c>
      <c r="K214" s="148">
        <f>A!J1321</f>
        <v>16</v>
      </c>
      <c r="L214" s="336">
        <f>A!K1321</f>
        <v>1.36262066932849E-2</v>
      </c>
      <c r="M214" s="159">
        <f>A!L1321</f>
        <v>40498</v>
      </c>
      <c r="N214" s="25">
        <f>A!M1321</f>
        <v>17</v>
      </c>
      <c r="O214" s="336"/>
      <c r="P214" s="159"/>
      <c r="Q214" s="148"/>
      <c r="R214" s="336">
        <f>A!Q1321</f>
        <v>1.34E-2</v>
      </c>
      <c r="S214" s="159">
        <f>A!R1321</f>
        <v>37941</v>
      </c>
      <c r="T214" s="148">
        <f>A!S1321</f>
        <v>16</v>
      </c>
      <c r="U214" s="374">
        <f t="shared" si="32"/>
        <v>1.33128E-2</v>
      </c>
      <c r="V214" s="143">
        <f t="shared" si="33"/>
        <v>1.38E-2</v>
      </c>
      <c r="W214" s="895">
        <f t="shared" si="34"/>
        <v>1.3567801338656978E-2</v>
      </c>
      <c r="X214" s="26">
        <f t="shared" si="35"/>
        <v>3.5908544637360242E-2</v>
      </c>
      <c r="Z214" s="721">
        <f>A!T1321</f>
        <v>1.3520866236568691E-2</v>
      </c>
      <c r="AA214" s="1065" t="str">
        <f>A!U1321</f>
        <v>16-Nov</v>
      </c>
      <c r="AB214" s="712">
        <f>A!V1321</f>
        <v>17</v>
      </c>
    </row>
    <row r="215" spans="2:28" ht="12" customHeight="1">
      <c r="B215" s="156" t="s">
        <v>473</v>
      </c>
      <c r="C215" s="143">
        <f>A!B1322</f>
        <v>1.17197E-2</v>
      </c>
      <c r="D215" s="163" t="str">
        <f>A!C1322</f>
        <v>11-Jul</v>
      </c>
      <c r="E215" s="148">
        <f>A!D1322</f>
        <v>15</v>
      </c>
      <c r="F215" s="336">
        <f>A!E1322</f>
        <v>1.1900000000000001E-2</v>
      </c>
      <c r="G215" s="159">
        <f>A!F1322</f>
        <v>38188</v>
      </c>
      <c r="H215" s="148">
        <f>A!G1322</f>
        <v>15</v>
      </c>
      <c r="I215" s="336">
        <f>A!H1322</f>
        <v>1.18E-2</v>
      </c>
      <c r="J215" s="159">
        <f>A!I1322</f>
        <v>38083</v>
      </c>
      <c r="K215" s="148">
        <f>A!J1322</f>
        <v>10</v>
      </c>
      <c r="L215" s="336">
        <f>A!K1322</f>
        <v>1.16851463056089E-2</v>
      </c>
      <c r="M215" s="159">
        <f>A!L1322</f>
        <v>40379</v>
      </c>
      <c r="N215" s="25">
        <f>A!M1322</f>
        <v>15</v>
      </c>
      <c r="O215" s="336">
        <f>A!N1322</f>
        <v>1.1712999999999999E-2</v>
      </c>
      <c r="P215" s="159">
        <f>A!O1322</f>
        <v>202</v>
      </c>
      <c r="Q215" s="148">
        <f>A!P1322</f>
        <v>15</v>
      </c>
      <c r="R215" s="336">
        <f>A!Q1322</f>
        <v>1.15E-2</v>
      </c>
      <c r="S215" s="159">
        <f>A!R1322</f>
        <v>37691</v>
      </c>
      <c r="T215" s="148">
        <f>A!S1322</f>
        <v>10</v>
      </c>
      <c r="U215" s="374">
        <f t="shared" si="32"/>
        <v>1.15E-2</v>
      </c>
      <c r="V215" s="143">
        <f t="shared" si="33"/>
        <v>1.1900000000000001E-2</v>
      </c>
      <c r="W215" s="895">
        <f t="shared" si="34"/>
        <v>1.1719641050934817E-2</v>
      </c>
      <c r="X215" s="26">
        <f t="shared" si="35"/>
        <v>3.413073815670277E-2</v>
      </c>
      <c r="Z215" s="721">
        <f>A!T1322</f>
        <v>1.13797463480063E-2</v>
      </c>
      <c r="AA215" s="1065" t="str">
        <f>A!U1322</f>
        <v>20-Jul</v>
      </c>
      <c r="AB215" s="712">
        <f>A!V1322</f>
        <v>15</v>
      </c>
    </row>
    <row r="216" spans="2:28" ht="12" customHeight="1">
      <c r="B216" s="156" t="s">
        <v>476</v>
      </c>
      <c r="C216" s="143">
        <f>A!B1323</f>
        <v>1.1871400000000001E-2</v>
      </c>
      <c r="D216" s="163" t="str">
        <f>A!C1323</f>
        <v>07-Sep</v>
      </c>
      <c r="E216" s="148">
        <f>A!D1323</f>
        <v>15</v>
      </c>
      <c r="F216" s="336">
        <f>A!E1323</f>
        <v>1.1900000000000001E-2</v>
      </c>
      <c r="G216" s="159">
        <f>A!F1323</f>
        <v>37092</v>
      </c>
      <c r="H216" s="148">
        <f>A!G1323</f>
        <v>15</v>
      </c>
      <c r="I216" s="336">
        <f>A!H1323</f>
        <v>1.1900000000000001E-2</v>
      </c>
      <c r="J216" s="159">
        <f>A!I1323</f>
        <v>37092</v>
      </c>
      <c r="K216" s="148">
        <f>A!J1323</f>
        <v>15</v>
      </c>
      <c r="L216" s="336">
        <f>A!K1323</f>
        <v>1.1688552434254901E-2</v>
      </c>
      <c r="M216" s="159">
        <f>A!L1323</f>
        <v>40379</v>
      </c>
      <c r="N216" s="25">
        <f>A!M1323</f>
        <v>15</v>
      </c>
      <c r="O216" s="336">
        <f>A!N1323</f>
        <v>1.1716000000000001E-2</v>
      </c>
      <c r="P216" s="159">
        <f>A!O1323</f>
        <v>202</v>
      </c>
      <c r="Q216" s="148">
        <f>A!P1323</f>
        <v>15</v>
      </c>
      <c r="R216" s="336">
        <f>A!Q1323</f>
        <v>1.15E-2</v>
      </c>
      <c r="S216" s="159">
        <f>A!R1323</f>
        <v>37691</v>
      </c>
      <c r="T216" s="148">
        <f>A!S1323</f>
        <v>10</v>
      </c>
      <c r="U216" s="374">
        <f t="shared" si="32"/>
        <v>1.15E-2</v>
      </c>
      <c r="V216" s="143">
        <f t="shared" si="33"/>
        <v>1.1900000000000001E-2</v>
      </c>
      <c r="W216" s="895">
        <f t="shared" si="34"/>
        <v>1.1762658739042484E-2</v>
      </c>
      <c r="X216" s="26">
        <f t="shared" si="35"/>
        <v>3.4005917273815446E-2</v>
      </c>
      <c r="Z216" s="721">
        <f>A!T1323</f>
        <v>1.1389731481684498E-2</v>
      </c>
      <c r="AA216" s="1065" t="str">
        <f>A!U1323</f>
        <v>20-Jul</v>
      </c>
      <c r="AB216" s="712">
        <f>A!V1323</f>
        <v>15</v>
      </c>
    </row>
    <row r="217" spans="2:28" ht="12" customHeight="1">
      <c r="B217" s="156" t="s">
        <v>478</v>
      </c>
      <c r="C217" s="143">
        <f>A!B1324</f>
        <v>7.5403099999999997E-3</v>
      </c>
      <c r="D217" s="163" t="str">
        <f>A!C1324</f>
        <v>07-Sep</v>
      </c>
      <c r="E217" s="148">
        <f>A!D1324</f>
        <v>15</v>
      </c>
      <c r="F217" s="336">
        <f>A!E1324</f>
        <v>7.7000000000000002E-3</v>
      </c>
      <c r="G217" s="159">
        <f>A!F1324</f>
        <v>38178</v>
      </c>
      <c r="H217" s="148">
        <f>A!G1324</f>
        <v>16</v>
      </c>
      <c r="I217" s="336">
        <f>A!H1324</f>
        <v>7.7999999999999996E-3</v>
      </c>
      <c r="J217" s="159">
        <f>A!I1324</f>
        <v>38075</v>
      </c>
      <c r="K217" s="148">
        <f>A!J1324</f>
        <v>10</v>
      </c>
      <c r="L217" s="336">
        <f>A!K1324</f>
        <v>7.0236460791433201E-3</v>
      </c>
      <c r="M217" s="159">
        <f>A!L1324</f>
        <v>40379</v>
      </c>
      <c r="N217" s="25">
        <f>A!M1324</f>
        <v>15</v>
      </c>
      <c r="O217" s="336">
        <f>A!N1324</f>
        <v>7.5659999999999998E-3</v>
      </c>
      <c r="P217" s="159">
        <f>A!O1324</f>
        <v>202</v>
      </c>
      <c r="Q217" s="148">
        <f>A!P1324</f>
        <v>15</v>
      </c>
      <c r="R217" s="336">
        <f>A!Q1324</f>
        <v>1.06E-2</v>
      </c>
      <c r="S217" s="159">
        <f>A!R1324</f>
        <v>37626</v>
      </c>
      <c r="T217" s="148">
        <f>A!S1324</f>
        <v>16</v>
      </c>
      <c r="U217" s="374">
        <f t="shared" si="32"/>
        <v>7.0236460791433201E-3</v>
      </c>
      <c r="V217" s="143">
        <f t="shared" si="33"/>
        <v>1.06E-2</v>
      </c>
      <c r="W217" s="895">
        <f t="shared" si="34"/>
        <v>8.038326013190553E-3</v>
      </c>
      <c r="X217" s="26">
        <f t="shared" si="35"/>
        <v>0.44491277350384079</v>
      </c>
      <c r="Z217" s="721">
        <f>A!T1324</f>
        <v>7.1039698131051595E-3</v>
      </c>
      <c r="AA217" s="1065" t="str">
        <f>A!U1324</f>
        <v>20-Jul</v>
      </c>
      <c r="AB217" s="712">
        <f>A!V1324</f>
        <v>16</v>
      </c>
    </row>
    <row r="218" spans="2:28" ht="12" customHeight="1">
      <c r="B218" s="156" t="s">
        <v>479</v>
      </c>
      <c r="C218" s="143">
        <f>A!B1325</f>
        <v>9.42635E-3</v>
      </c>
      <c r="D218" s="163" t="str">
        <f>A!C1325</f>
        <v>20-Jul</v>
      </c>
      <c r="E218" s="148">
        <f>A!D1325</f>
        <v>16</v>
      </c>
      <c r="F218" s="336">
        <f>A!E1325</f>
        <v>9.4999999999999998E-3</v>
      </c>
      <c r="G218" s="159">
        <f>A!F1325</f>
        <v>37776</v>
      </c>
      <c r="H218" s="148">
        <f>A!G1325</f>
        <v>15</v>
      </c>
      <c r="I218" s="336">
        <f>A!H1325</f>
        <v>1.38E-2</v>
      </c>
      <c r="J218" s="159">
        <f>A!I1325</f>
        <v>38083</v>
      </c>
      <c r="K218" s="148">
        <f>A!J1325</f>
        <v>10</v>
      </c>
      <c r="L218" s="336">
        <f>A!K1325</f>
        <v>9.1109753746587904E-3</v>
      </c>
      <c r="M218" s="159">
        <f>A!L1325</f>
        <v>40379</v>
      </c>
      <c r="N218" s="25">
        <f>A!M1325</f>
        <v>15</v>
      </c>
      <c r="O218" s="336">
        <f>A!N1325</f>
        <v>9.3980000000000001E-3</v>
      </c>
      <c r="P218" s="159">
        <f>A!O1325</f>
        <v>202</v>
      </c>
      <c r="Q218" s="148">
        <f>A!P1325</f>
        <v>15</v>
      </c>
      <c r="R218" s="336">
        <f>A!Q1325</f>
        <v>1.0699999999999999E-2</v>
      </c>
      <c r="S218" s="159">
        <f>A!R1325</f>
        <v>37622</v>
      </c>
      <c r="T218" s="148">
        <f>A!S1325</f>
        <v>2</v>
      </c>
      <c r="U218" s="374">
        <f t="shared" si="32"/>
        <v>9.1109753746587904E-3</v>
      </c>
      <c r="V218" s="143">
        <f t="shared" si="33"/>
        <v>1.38E-2</v>
      </c>
      <c r="W218" s="895">
        <f t="shared" si="34"/>
        <v>1.0322554229109798E-2</v>
      </c>
      <c r="X218" s="26">
        <f t="shared" si="35"/>
        <v>0.45425042303174062</v>
      </c>
      <c r="Z218" s="721">
        <f>A!T1325</f>
        <v>8.9745219252133721E-3</v>
      </c>
      <c r="AA218" s="1065" t="str">
        <f>A!U1325</f>
        <v>20-Jul</v>
      </c>
      <c r="AB218" s="712">
        <f>A!V1325</f>
        <v>15</v>
      </c>
    </row>
    <row r="219" spans="2:28" ht="12" customHeight="1">
      <c r="B219" s="156" t="s">
        <v>480</v>
      </c>
      <c r="C219" s="143">
        <f>A!B1326</f>
        <v>1.7932400000000001E-2</v>
      </c>
      <c r="D219" s="163" t="str">
        <f>A!C1326</f>
        <v>10-Mai</v>
      </c>
      <c r="E219" s="148">
        <f>A!D1326</f>
        <v>16</v>
      </c>
      <c r="F219" s="336">
        <f>A!E1326</f>
        <v>1.7999999999999999E-2</v>
      </c>
      <c r="G219" s="159">
        <f>A!F1326</f>
        <v>38188</v>
      </c>
      <c r="H219" s="148">
        <f>A!G1326</f>
        <v>15</v>
      </c>
      <c r="I219" s="336">
        <f>A!H1326</f>
        <v>1.7999999999999999E-2</v>
      </c>
      <c r="J219" s="159">
        <f>A!I1326</f>
        <v>37457</v>
      </c>
      <c r="K219" s="148">
        <f>A!J1326</f>
        <v>15</v>
      </c>
      <c r="L219" s="336">
        <f>A!K1326</f>
        <v>1.84858925396621E-2</v>
      </c>
      <c r="M219" s="159">
        <f>A!L1326</f>
        <v>40379</v>
      </c>
      <c r="N219" s="25">
        <f>A!M1326</f>
        <v>15</v>
      </c>
      <c r="O219" s="336">
        <f>A!N1326</f>
        <v>1.7625999999999999E-2</v>
      </c>
      <c r="P219" s="159">
        <f>A!O1326</f>
        <v>202</v>
      </c>
      <c r="Q219" s="148">
        <f>A!P1326</f>
        <v>15</v>
      </c>
      <c r="R219" s="336">
        <f>A!Q1326</f>
        <v>1.7299999999999999E-2</v>
      </c>
      <c r="S219" s="159">
        <f>A!R1326</f>
        <v>37822</v>
      </c>
      <c r="T219" s="148">
        <f>A!S1326</f>
        <v>15</v>
      </c>
      <c r="U219" s="374">
        <f t="shared" si="32"/>
        <v>1.7299999999999999E-2</v>
      </c>
      <c r="V219" s="143">
        <f t="shared" si="33"/>
        <v>1.84858925396621E-2</v>
      </c>
      <c r="W219" s="895">
        <f t="shared" si="34"/>
        <v>1.7890715423277016E-2</v>
      </c>
      <c r="X219" s="26">
        <f t="shared" si="35"/>
        <v>6.6285361518811883E-2</v>
      </c>
      <c r="Z219" s="721">
        <f>A!T1326</f>
        <v>1.7848469652552143E-2</v>
      </c>
      <c r="AA219" s="1065" t="str">
        <f>A!U1326</f>
        <v>20-Jul</v>
      </c>
      <c r="AB219" s="712">
        <f>A!V1326</f>
        <v>15</v>
      </c>
    </row>
    <row r="220" spans="2:28" ht="12" customHeight="1">
      <c r="B220" s="156" t="s">
        <v>481</v>
      </c>
      <c r="C220" s="143">
        <f>A!B1327</f>
        <v>6.9891500000000004E-3</v>
      </c>
      <c r="D220" s="163" t="str">
        <f>A!C1327</f>
        <v>01-Jan</v>
      </c>
      <c r="E220" s="148">
        <f>A!D1327</f>
        <v>1</v>
      </c>
      <c r="F220" s="336">
        <f>A!E1327</f>
        <v>8.0999999999999996E-3</v>
      </c>
      <c r="G220" s="159">
        <f>A!F1327</f>
        <v>37092</v>
      </c>
      <c r="H220" s="148">
        <f>A!G1327</f>
        <v>15</v>
      </c>
      <c r="I220" s="336">
        <f>A!H1327</f>
        <v>8.0999999999999996E-3</v>
      </c>
      <c r="J220" s="159">
        <f>A!I1327</f>
        <v>38188</v>
      </c>
      <c r="K220" s="148">
        <f>A!J1327</f>
        <v>15</v>
      </c>
      <c r="L220" s="336">
        <f>A!K1327</f>
        <v>6.7755336093230497E-3</v>
      </c>
      <c r="M220" s="159">
        <f>A!L1327</f>
        <v>40248</v>
      </c>
      <c r="N220" s="25">
        <f>A!M1327</f>
        <v>1</v>
      </c>
      <c r="O220" s="336">
        <f>A!N1327</f>
        <v>5.4910000000000002E-3</v>
      </c>
      <c r="P220" s="159">
        <f>A!O1327</f>
        <v>92</v>
      </c>
      <c r="Q220" s="148">
        <f>A!P1327</f>
        <v>1</v>
      </c>
      <c r="R220" s="336">
        <f>A!Q1327</f>
        <v>6.77E-3</v>
      </c>
      <c r="S220" s="159">
        <f>A!R1327</f>
        <v>37920</v>
      </c>
      <c r="T220" s="148">
        <f>A!S1327</f>
        <v>9</v>
      </c>
      <c r="U220" s="374">
        <f t="shared" si="32"/>
        <v>5.4910000000000002E-3</v>
      </c>
      <c r="V220" s="143">
        <f t="shared" si="33"/>
        <v>8.0999999999999996E-3</v>
      </c>
      <c r="W220" s="895">
        <f t="shared" si="34"/>
        <v>7.0376139348871753E-3</v>
      </c>
      <c r="X220" s="26">
        <f t="shared" si="35"/>
        <v>0.37072223968787882</v>
      </c>
      <c r="Z220" s="721">
        <f>A!T1327</f>
        <v>2.8697004143878858E-3</v>
      </c>
      <c r="AA220" s="1065" t="str">
        <f>A!U1327</f>
        <v>01-Jan</v>
      </c>
      <c r="AB220" s="712">
        <f>A!V1327</f>
        <v>0</v>
      </c>
    </row>
    <row r="221" spans="2:28" ht="12" customHeight="1">
      <c r="B221" s="156" t="s">
        <v>482</v>
      </c>
      <c r="C221" s="143">
        <f>A!B1328</f>
        <v>6.0840499999999997E-3</v>
      </c>
      <c r="D221" s="163" t="str">
        <f>A!C1328</f>
        <v>01-Jan</v>
      </c>
      <c r="E221" s="148">
        <f>A!D1328</f>
        <v>1</v>
      </c>
      <c r="F221" s="336">
        <f>A!E1328</f>
        <v>5.0000000000000001E-3</v>
      </c>
      <c r="G221" s="159">
        <f>A!F1328</f>
        <v>37776</v>
      </c>
      <c r="H221" s="148">
        <f>A!G1328</f>
        <v>13</v>
      </c>
      <c r="I221" s="336">
        <f>A!H1328</f>
        <v>6.3E-3</v>
      </c>
      <c r="J221" s="159">
        <f>A!I1328</f>
        <v>38085</v>
      </c>
      <c r="K221" s="148">
        <f>A!J1328</f>
        <v>8</v>
      </c>
      <c r="L221" s="336">
        <f>A!K1328</f>
        <v>6.7755336091377396E-3</v>
      </c>
      <c r="M221" s="159">
        <f>A!L1328</f>
        <v>40248</v>
      </c>
      <c r="N221" s="25">
        <f>A!M1328</f>
        <v>1</v>
      </c>
      <c r="O221" s="336">
        <f>A!N1328</f>
        <v>3.2560000000000002E-3</v>
      </c>
      <c r="P221" s="159">
        <f>A!O1328</f>
        <v>92</v>
      </c>
      <c r="Q221" s="148">
        <f>A!P1328</f>
        <v>1</v>
      </c>
      <c r="R221" s="336">
        <f>A!Q1328</f>
        <v>6.3400000000000001E-3</v>
      </c>
      <c r="S221" s="159">
        <f>A!R1328</f>
        <v>37691</v>
      </c>
      <c r="T221" s="148">
        <f>A!S1328</f>
        <v>9</v>
      </c>
      <c r="U221" s="374">
        <f t="shared" si="32"/>
        <v>3.2560000000000002E-3</v>
      </c>
      <c r="V221" s="143">
        <f t="shared" si="33"/>
        <v>6.7755336091377396E-3</v>
      </c>
      <c r="W221" s="895">
        <f t="shared" si="34"/>
        <v>5.6259306015229568E-3</v>
      </c>
      <c r="X221" s="26">
        <f t="shared" si="35"/>
        <v>0.62559136584176689</v>
      </c>
      <c r="Z221" s="721">
        <f>A!T1328</f>
        <v>2.8697004143880362E-3</v>
      </c>
      <c r="AA221" s="1065" t="str">
        <f>A!U1328</f>
        <v>01-Jan</v>
      </c>
      <c r="AB221" s="712">
        <f>A!V1328</f>
        <v>0</v>
      </c>
    </row>
    <row r="222" spans="2:28" ht="12" customHeight="1" thickBot="1">
      <c r="B222" s="157" t="s">
        <v>483</v>
      </c>
      <c r="C222" s="143">
        <f>A!B1329</f>
        <v>6.9891500000000004E-3</v>
      </c>
      <c r="D222" s="163" t="str">
        <f>A!C1329</f>
        <v>01-Jan</v>
      </c>
      <c r="E222" s="148">
        <f>A!D1329</f>
        <v>1</v>
      </c>
      <c r="F222" s="336">
        <f>A!E1329</f>
        <v>1.2200000000000001E-2</v>
      </c>
      <c r="G222" s="159">
        <f>A!F1329</f>
        <v>38188</v>
      </c>
      <c r="H222" s="148">
        <f>A!G1329</f>
        <v>15</v>
      </c>
      <c r="I222" s="336">
        <f>A!H1329</f>
        <v>1.2200000000000001E-2</v>
      </c>
      <c r="J222" s="159">
        <f>A!I1329</f>
        <v>38188</v>
      </c>
      <c r="K222" s="148">
        <f>A!J1329</f>
        <v>15</v>
      </c>
      <c r="L222" s="336">
        <f>A!K1329</f>
        <v>6.7755336093272998E-3</v>
      </c>
      <c r="M222" s="159">
        <f>A!L1329</f>
        <v>40543</v>
      </c>
      <c r="N222" s="28">
        <f>A!M1329</f>
        <v>7</v>
      </c>
      <c r="O222" s="336">
        <f>A!N1329</f>
        <v>6.6889999999999996E-3</v>
      </c>
      <c r="P222" s="159">
        <f>A!O1329</f>
        <v>92</v>
      </c>
      <c r="Q222" s="148">
        <f>A!P1329</f>
        <v>1</v>
      </c>
      <c r="R222" s="336">
        <f>A!Q1329</f>
        <v>7.6299999999999996E-3</v>
      </c>
      <c r="S222" s="159">
        <f>A!R1329</f>
        <v>37930</v>
      </c>
      <c r="T222" s="148">
        <f>A!S1329</f>
        <v>9</v>
      </c>
      <c r="U222" s="374">
        <f t="shared" si="32"/>
        <v>6.6889999999999996E-3</v>
      </c>
      <c r="V222" s="143">
        <f t="shared" si="33"/>
        <v>1.2200000000000001E-2</v>
      </c>
      <c r="W222" s="895">
        <f t="shared" si="34"/>
        <v>8.7472806015545506E-3</v>
      </c>
      <c r="X222" s="26">
        <f t="shared" si="35"/>
        <v>0.63002437569232617</v>
      </c>
      <c r="Z222" s="722">
        <f>A!T1329</f>
        <v>2.8697004143874846E-3</v>
      </c>
      <c r="AA222" s="1066" t="str">
        <f>A!U1329</f>
        <v>29-Dec</v>
      </c>
      <c r="AB222" s="714">
        <f>A!V1329</f>
        <v>8</v>
      </c>
    </row>
    <row r="223" spans="2:28" ht="12" customHeight="1" thickTop="1">
      <c r="B223" s="19" t="s">
        <v>258</v>
      </c>
      <c r="C223" s="174"/>
      <c r="D223" s="326"/>
      <c r="E223" s="176"/>
      <c r="F223" s="174"/>
      <c r="G223" s="162"/>
      <c r="H223" s="176"/>
      <c r="I223" s="174"/>
      <c r="J223" s="162"/>
      <c r="K223" s="176"/>
      <c r="L223" s="20"/>
      <c r="M223" s="162"/>
      <c r="N223" s="930"/>
      <c r="O223" s="20"/>
      <c r="P223" s="162"/>
      <c r="Q223" s="176"/>
      <c r="R223" s="176"/>
      <c r="S223" s="176"/>
      <c r="T223" s="176"/>
      <c r="U223" s="1096" t="s">
        <v>23</v>
      </c>
      <c r="V223" s="1097"/>
      <c r="W223" s="1097"/>
      <c r="X223" s="1098"/>
      <c r="Z223" s="721"/>
      <c r="AA223" s="1065"/>
      <c r="AB223" s="712"/>
    </row>
    <row r="224" spans="2:28" ht="12" customHeight="1">
      <c r="B224" s="153"/>
      <c r="C224" s="381" t="s">
        <v>237</v>
      </c>
      <c r="D224" s="381"/>
      <c r="E224" s="381"/>
      <c r="F224" s="649" t="s">
        <v>426</v>
      </c>
      <c r="G224" s="381"/>
      <c r="H224" s="381"/>
      <c r="I224" s="938" t="s">
        <v>250</v>
      </c>
      <c r="J224" s="933"/>
      <c r="K224" s="933"/>
      <c r="L224" s="939" t="s">
        <v>357</v>
      </c>
      <c r="M224" s="933"/>
      <c r="N224" s="934"/>
      <c r="O224" s="935" t="s">
        <v>372</v>
      </c>
      <c r="P224" s="940"/>
      <c r="Q224" s="941"/>
      <c r="R224" s="937" t="s">
        <v>384</v>
      </c>
      <c r="S224" s="942"/>
      <c r="T224" s="942"/>
      <c r="U224" s="943"/>
      <c r="V224" s="944"/>
      <c r="W224" s="944"/>
      <c r="X224" s="945" t="s">
        <v>24</v>
      </c>
      <c r="Y224" s="942"/>
      <c r="Z224" s="936" t="str">
        <f>YourData!$J$4</f>
        <v>Tested Prg</v>
      </c>
      <c r="AA224" s="1063"/>
      <c r="AB224" s="709"/>
    </row>
    <row r="225" spans="2:28" ht="12" customHeight="1">
      <c r="B225" s="154" t="s">
        <v>803</v>
      </c>
      <c r="C225" s="175" t="s">
        <v>25</v>
      </c>
      <c r="D225" s="164" t="s">
        <v>75</v>
      </c>
      <c r="E225" s="177" t="s">
        <v>76</v>
      </c>
      <c r="F225" s="337" t="s">
        <v>13</v>
      </c>
      <c r="G225" s="164" t="s">
        <v>75</v>
      </c>
      <c r="H225" s="177" t="s">
        <v>76</v>
      </c>
      <c r="I225" s="337" t="s">
        <v>13</v>
      </c>
      <c r="J225" s="164" t="s">
        <v>75</v>
      </c>
      <c r="K225" s="178" t="s">
        <v>76</v>
      </c>
      <c r="L225" s="333" t="s">
        <v>355</v>
      </c>
      <c r="M225" s="164" t="s">
        <v>75</v>
      </c>
      <c r="N225" s="931" t="s">
        <v>76</v>
      </c>
      <c r="O225" s="325" t="s">
        <v>365</v>
      </c>
      <c r="P225" s="23" t="s">
        <v>75</v>
      </c>
      <c r="Q225" s="651" t="s">
        <v>76</v>
      </c>
      <c r="R225" s="322" t="s">
        <v>385</v>
      </c>
      <c r="S225" s="23" t="s">
        <v>75</v>
      </c>
      <c r="T225" s="160" t="s">
        <v>76</v>
      </c>
      <c r="U225" s="388" t="s">
        <v>26</v>
      </c>
      <c r="V225" s="175" t="s">
        <v>27</v>
      </c>
      <c r="W225" s="23" t="s">
        <v>603</v>
      </c>
      <c r="X225" s="24" t="s">
        <v>604</v>
      </c>
      <c r="Z225" s="710" t="str">
        <f>YourData!$J$8</f>
        <v>Org</v>
      </c>
      <c r="AA225" s="1064" t="s">
        <v>75</v>
      </c>
      <c r="AB225" s="706" t="s">
        <v>76</v>
      </c>
    </row>
    <row r="226" spans="2:28" ht="12" customHeight="1">
      <c r="B226" s="155" t="s">
        <v>445</v>
      </c>
      <c r="C226" s="143">
        <f>A!B1340</f>
        <v>1.87685E-3</v>
      </c>
      <c r="D226" s="163" t="str">
        <f>A!C1340</f>
        <v>11-Jan</v>
      </c>
      <c r="E226" s="148">
        <f>A!D1340</f>
        <v>3</v>
      </c>
      <c r="F226" s="336">
        <f>A!E1340</f>
        <v>1.6999999999999999E-3</v>
      </c>
      <c r="G226" s="159">
        <f>A!F1340</f>
        <v>36895</v>
      </c>
      <c r="H226" s="148">
        <f>A!G1340</f>
        <v>24</v>
      </c>
      <c r="I226" s="336">
        <f>A!H1340</f>
        <v>1.6999999999999999E-3</v>
      </c>
      <c r="J226" s="159">
        <f>A!I1340</f>
        <v>36895</v>
      </c>
      <c r="K226" s="148">
        <f>A!J1340</f>
        <v>24</v>
      </c>
      <c r="L226" s="336">
        <f>A!K1340</f>
        <v>1.9277034220433499E-3</v>
      </c>
      <c r="M226" s="159">
        <f>A!L1340</f>
        <v>40189</v>
      </c>
      <c r="N226" s="25">
        <f>A!M1340</f>
        <v>3</v>
      </c>
      <c r="O226" s="336">
        <f>A!N1340</f>
        <v>1.9680000000000001E-3</v>
      </c>
      <c r="P226" s="159">
        <f>A!O1340</f>
        <v>11</v>
      </c>
      <c r="Q226" s="148">
        <f>A!P1340</f>
        <v>3</v>
      </c>
      <c r="R226" s="336">
        <f>A!Q1340</f>
        <v>1.97E-3</v>
      </c>
      <c r="S226" s="159">
        <f>A!R1340</f>
        <v>37626</v>
      </c>
      <c r="T226" s="148">
        <f>A!S1340</f>
        <v>6</v>
      </c>
      <c r="U226" s="374">
        <f t="shared" ref="U226:U245" si="36">MINA(C226,F226,I226,L226,O226,R226)</f>
        <v>1.6999999999999999E-3</v>
      </c>
      <c r="V226" s="143">
        <f t="shared" ref="V226:V245" si="37">MAXA(C226,F226,I226,L226,O226,R226)</f>
        <v>1.97E-3</v>
      </c>
      <c r="W226" s="895">
        <f>AVERAGE(C226,F226,I226,L226,O226,R226)</f>
        <v>1.8570922370072249E-3</v>
      </c>
      <c r="X226" s="26">
        <f>ABS((V226-U226)/W226)</f>
        <v>0.14538857824052689</v>
      </c>
      <c r="Z226" s="721">
        <f>A!T1340</f>
        <v>1.9291882085774371E-3</v>
      </c>
      <c r="AA226" s="1065" t="str">
        <f>A!U1340</f>
        <v>11-Jan</v>
      </c>
      <c r="AB226" s="712">
        <f>A!V1340</f>
        <v>3</v>
      </c>
    </row>
    <row r="227" spans="2:28" ht="12" customHeight="1">
      <c r="B227" s="156" t="s">
        <v>446</v>
      </c>
      <c r="C227" s="143">
        <f>A!B1341</f>
        <v>1.8768599999999999E-3</v>
      </c>
      <c r="D227" s="163" t="str">
        <f>A!C1341</f>
        <v>11-Jan</v>
      </c>
      <c r="E227" s="148">
        <f>A!D1341</f>
        <v>3</v>
      </c>
      <c r="F227" s="336">
        <f>A!E1341</f>
        <v>1.6999999999999999E-3</v>
      </c>
      <c r="G227" s="159">
        <f>A!F1341</f>
        <v>36895</v>
      </c>
      <c r="H227" s="148">
        <f>A!G1341</f>
        <v>24</v>
      </c>
      <c r="I227" s="336">
        <f>A!H1341</f>
        <v>1.6999999999999999E-3</v>
      </c>
      <c r="J227" s="159">
        <f>A!I1341</f>
        <v>36895</v>
      </c>
      <c r="K227" s="148">
        <f>A!J1341</f>
        <v>24</v>
      </c>
      <c r="L227" s="336">
        <f>A!K1341</f>
        <v>1.9433116500102E-3</v>
      </c>
      <c r="M227" s="159">
        <f>A!L1341</f>
        <v>40183</v>
      </c>
      <c r="N227" s="25">
        <f>A!M1341</f>
        <v>7</v>
      </c>
      <c r="O227" s="336">
        <f>A!N1341</f>
        <v>2.019E-3</v>
      </c>
      <c r="P227" s="159">
        <f>A!O1341</f>
        <v>5</v>
      </c>
      <c r="Q227" s="148">
        <f>A!P1341</f>
        <v>7</v>
      </c>
      <c r="R227" s="336">
        <f>A!Q1341</f>
        <v>1.9599999999999999E-3</v>
      </c>
      <c r="S227" s="159">
        <f>A!R1341</f>
        <v>37626</v>
      </c>
      <c r="T227" s="148">
        <f>A!S1341</f>
        <v>7</v>
      </c>
      <c r="U227" s="374">
        <f t="shared" si="36"/>
        <v>1.6999999999999999E-3</v>
      </c>
      <c r="V227" s="143">
        <f t="shared" si="37"/>
        <v>2.019E-3</v>
      </c>
      <c r="W227" s="895">
        <f t="shared" ref="W227:W245" si="38">AVERAGE(C227,F227,I227,L227,O227,R227)</f>
        <v>1.8665286083350333E-3</v>
      </c>
      <c r="X227" s="26">
        <f t="shared" ref="X227:X245" si="39">ABS((V227-U227)/W227)</f>
        <v>0.17090549728276172</v>
      </c>
      <c r="Z227" s="721">
        <f>A!T1341</f>
        <v>1.9434670750044759E-3</v>
      </c>
      <c r="AA227" s="1065" t="str">
        <f>A!U1341</f>
        <v>05-Jan</v>
      </c>
      <c r="AB227" s="712">
        <f>A!V1341</f>
        <v>7</v>
      </c>
    </row>
    <row r="228" spans="2:28" ht="12" customHeight="1">
      <c r="B228" s="156" t="s">
        <v>447</v>
      </c>
      <c r="C228" s="143">
        <f>A!B1342</f>
        <v>1.87685E-3</v>
      </c>
      <c r="D228" s="163" t="str">
        <f>A!C1342</f>
        <v>11-Jan</v>
      </c>
      <c r="E228" s="148">
        <f>A!D1342</f>
        <v>3</v>
      </c>
      <c r="F228" s="336">
        <f>A!E1342</f>
        <v>1.6999999999999999E-3</v>
      </c>
      <c r="G228" s="159">
        <f>A!F1342</f>
        <v>36895</v>
      </c>
      <c r="H228" s="148">
        <f>A!G1342</f>
        <v>24</v>
      </c>
      <c r="I228" s="336">
        <f>A!H1342</f>
        <v>1.6999999999999999E-3</v>
      </c>
      <c r="J228" s="159">
        <f>A!I1342</f>
        <v>36895</v>
      </c>
      <c r="K228" s="148">
        <f>A!J1342</f>
        <v>24</v>
      </c>
      <c r="L228" s="336">
        <f>A!K1342</f>
        <v>1.9335706281109501E-3</v>
      </c>
      <c r="M228" s="159">
        <f>A!L1342</f>
        <v>40189</v>
      </c>
      <c r="N228" s="25">
        <f>A!M1342</f>
        <v>3</v>
      </c>
      <c r="O228" s="336">
        <f>A!N1342</f>
        <v>1.9680000000000001E-3</v>
      </c>
      <c r="P228" s="159">
        <f>A!O1342</f>
        <v>11</v>
      </c>
      <c r="Q228" s="148">
        <f>A!P1342</f>
        <v>3</v>
      </c>
      <c r="R228" s="336">
        <f>A!Q1342</f>
        <v>1.97E-3</v>
      </c>
      <c r="S228" s="159">
        <f>A!R1342</f>
        <v>37626</v>
      </c>
      <c r="T228" s="148">
        <f>A!S1342</f>
        <v>6</v>
      </c>
      <c r="U228" s="374">
        <f t="shared" si="36"/>
        <v>1.6999999999999999E-3</v>
      </c>
      <c r="V228" s="143">
        <f t="shared" si="37"/>
        <v>1.97E-3</v>
      </c>
      <c r="W228" s="895">
        <f t="shared" si="38"/>
        <v>1.8580701046851582E-3</v>
      </c>
      <c r="X228" s="26">
        <f t="shared" si="39"/>
        <v>0.14531206294056939</v>
      </c>
      <c r="Z228" s="721">
        <f>A!T1342</f>
        <v>1.9351077783801684E-3</v>
      </c>
      <c r="AA228" s="1065" t="str">
        <f>A!U1342</f>
        <v>11-Jan</v>
      </c>
      <c r="AB228" s="712">
        <f>A!V1342</f>
        <v>3</v>
      </c>
    </row>
    <row r="229" spans="2:28" ht="12" customHeight="1">
      <c r="B229" s="156" t="s">
        <v>448</v>
      </c>
      <c r="C229" s="143">
        <f>A!B1343</f>
        <v>1.87685E-3</v>
      </c>
      <c r="D229" s="163" t="str">
        <f>A!C1343</f>
        <v>11-Jan</v>
      </c>
      <c r="E229" s="148">
        <f>A!D1343</f>
        <v>3</v>
      </c>
      <c r="F229" s="336">
        <f>A!E1343</f>
        <v>1.6999999999999999E-3</v>
      </c>
      <c r="G229" s="159">
        <f>A!F1343</f>
        <v>36895</v>
      </c>
      <c r="H229" s="148">
        <f>A!G1343</f>
        <v>24</v>
      </c>
      <c r="I229" s="336">
        <f>A!H1343</f>
        <v>1.6999999999999999E-3</v>
      </c>
      <c r="J229" s="159">
        <f>A!I1343</f>
        <v>36895</v>
      </c>
      <c r="K229" s="148">
        <f>A!J1343</f>
        <v>24</v>
      </c>
      <c r="L229" s="336">
        <f>A!K1343</f>
        <v>1.92768638621351E-3</v>
      </c>
      <c r="M229" s="159">
        <f>A!L1343</f>
        <v>40189</v>
      </c>
      <c r="N229" s="25">
        <f>A!M1343</f>
        <v>3</v>
      </c>
      <c r="O229" s="336">
        <f>A!N1343</f>
        <v>1.9680000000000001E-3</v>
      </c>
      <c r="P229" s="159">
        <f>A!O1343</f>
        <v>11</v>
      </c>
      <c r="Q229" s="148">
        <f>A!P1343</f>
        <v>3</v>
      </c>
      <c r="R229" s="336">
        <f>A!Q1343</f>
        <v>1.97E-3</v>
      </c>
      <c r="S229" s="159">
        <f>A!R1343</f>
        <v>37626</v>
      </c>
      <c r="T229" s="148">
        <f>A!S1343</f>
        <v>6</v>
      </c>
      <c r="U229" s="374">
        <f t="shared" si="36"/>
        <v>1.6999999999999999E-3</v>
      </c>
      <c r="V229" s="143">
        <f t="shared" si="37"/>
        <v>1.97E-3</v>
      </c>
      <c r="W229" s="895">
        <f t="shared" si="38"/>
        <v>1.8570893977022517E-3</v>
      </c>
      <c r="X229" s="26">
        <f t="shared" si="39"/>
        <v>0.14538880052520192</v>
      </c>
      <c r="Z229" s="721">
        <f>A!T1343</f>
        <v>1.8456085505684536E-3</v>
      </c>
      <c r="AA229" s="1065" t="str">
        <f>A!U1343</f>
        <v>11-Jan</v>
      </c>
      <c r="AB229" s="712">
        <f>A!V1343</f>
        <v>2</v>
      </c>
    </row>
    <row r="230" spans="2:28" ht="12" customHeight="1">
      <c r="B230" s="156" t="s">
        <v>449</v>
      </c>
      <c r="C230" s="143">
        <f>A!B1344</f>
        <v>1.87685E-3</v>
      </c>
      <c r="D230" s="163" t="str">
        <f>A!C1344</f>
        <v>11-Jan</v>
      </c>
      <c r="E230" s="148">
        <f>A!D1344</f>
        <v>3</v>
      </c>
      <c r="F230" s="336">
        <f>A!E1344</f>
        <v>1.6999999999999999E-3</v>
      </c>
      <c r="G230" s="159">
        <f>A!F1344</f>
        <v>36895</v>
      </c>
      <c r="H230" s="148">
        <f>A!G1344</f>
        <v>24</v>
      </c>
      <c r="I230" s="336">
        <f>A!H1344</f>
        <v>1.6999999999999999E-3</v>
      </c>
      <c r="J230" s="159">
        <f>A!I1344</f>
        <v>36895</v>
      </c>
      <c r="K230" s="148">
        <f>A!J1344</f>
        <v>24</v>
      </c>
      <c r="L230" s="336">
        <f>A!K1344</f>
        <v>1.92768638621351E-3</v>
      </c>
      <c r="M230" s="159">
        <f>A!L1344</f>
        <v>40189</v>
      </c>
      <c r="N230" s="25">
        <f>A!M1344</f>
        <v>3</v>
      </c>
      <c r="O230" s="336">
        <f>A!N1344</f>
        <v>1.9680000000000001E-3</v>
      </c>
      <c r="P230" s="159">
        <f>A!O1344</f>
        <v>11</v>
      </c>
      <c r="Q230" s="148">
        <f>A!P1344</f>
        <v>3</v>
      </c>
      <c r="R230" s="336">
        <f>A!Q1344</f>
        <v>1.97E-3</v>
      </c>
      <c r="S230" s="159">
        <f>A!R1344</f>
        <v>37626</v>
      </c>
      <c r="T230" s="148">
        <f>A!S1344</f>
        <v>6</v>
      </c>
      <c r="U230" s="374">
        <f t="shared" si="36"/>
        <v>1.6999999999999999E-3</v>
      </c>
      <c r="V230" s="143">
        <f t="shared" si="37"/>
        <v>1.97E-3</v>
      </c>
      <c r="W230" s="895">
        <f t="shared" si="38"/>
        <v>1.8570893977022517E-3</v>
      </c>
      <c r="X230" s="26">
        <f t="shared" si="39"/>
        <v>0.14538880052520192</v>
      </c>
      <c r="Z230" s="721">
        <f>A!T1344</f>
        <v>1.8455738976325855E-3</v>
      </c>
      <c r="AA230" s="1065" t="str">
        <f>A!U1344</f>
        <v>11-Jan</v>
      </c>
      <c r="AB230" s="712">
        <f>A!V1344</f>
        <v>2</v>
      </c>
    </row>
    <row r="231" spans="2:28" ht="12" customHeight="1">
      <c r="B231" s="156" t="s">
        <v>450</v>
      </c>
      <c r="C231" s="143">
        <f>A!B1345</f>
        <v>1.87685E-3</v>
      </c>
      <c r="D231" s="163" t="str">
        <f>A!C1345</f>
        <v>11-Jan</v>
      </c>
      <c r="E231" s="148">
        <f>A!D1345</f>
        <v>3</v>
      </c>
      <c r="F231" s="336">
        <f>A!E1345</f>
        <v>1.6999999999999999E-3</v>
      </c>
      <c r="G231" s="159">
        <f>A!F1345</f>
        <v>36895</v>
      </c>
      <c r="H231" s="148">
        <f>A!G1345</f>
        <v>24</v>
      </c>
      <c r="I231" s="336">
        <f>A!H1345</f>
        <v>1.6999999999999999E-3</v>
      </c>
      <c r="J231" s="159">
        <f>A!I1345</f>
        <v>36895</v>
      </c>
      <c r="K231" s="148">
        <f>A!J1345</f>
        <v>24</v>
      </c>
      <c r="L231" s="336">
        <f>A!K1345</f>
        <v>1.9277034220433499E-3</v>
      </c>
      <c r="M231" s="159">
        <f>A!L1345</f>
        <v>40189</v>
      </c>
      <c r="N231" s="25">
        <f>A!M1345</f>
        <v>3</v>
      </c>
      <c r="O231" s="336">
        <f>A!N1345</f>
        <v>1.9680000000000001E-3</v>
      </c>
      <c r="P231" s="159">
        <f>A!O1345</f>
        <v>11</v>
      </c>
      <c r="Q231" s="148">
        <f>A!P1345</f>
        <v>3</v>
      </c>
      <c r="R231" s="336">
        <f>A!Q1345</f>
        <v>1.97E-3</v>
      </c>
      <c r="S231" s="159">
        <f>A!R1345</f>
        <v>37626</v>
      </c>
      <c r="T231" s="148">
        <f>A!S1345</f>
        <v>6</v>
      </c>
      <c r="U231" s="374">
        <f t="shared" si="36"/>
        <v>1.6999999999999999E-3</v>
      </c>
      <c r="V231" s="143">
        <f t="shared" si="37"/>
        <v>1.97E-3</v>
      </c>
      <c r="W231" s="895">
        <f t="shared" si="38"/>
        <v>1.8570922370072249E-3</v>
      </c>
      <c r="X231" s="26">
        <f t="shared" si="39"/>
        <v>0.14538857824052689</v>
      </c>
      <c r="Z231" s="721">
        <f>A!T1345</f>
        <v>1.9291882085774371E-3</v>
      </c>
      <c r="AA231" s="1065" t="str">
        <f>A!U1345</f>
        <v>11-Jan</v>
      </c>
      <c r="AB231" s="712">
        <f>A!V1345</f>
        <v>3</v>
      </c>
    </row>
    <row r="232" spans="2:28" ht="12" customHeight="1">
      <c r="B232" s="156" t="s">
        <v>451</v>
      </c>
      <c r="C232" s="143">
        <f>A!B1346</f>
        <v>1.87685E-3</v>
      </c>
      <c r="D232" s="163" t="str">
        <f>A!C1346</f>
        <v>11-Jan</v>
      </c>
      <c r="E232" s="148">
        <f>A!D1346</f>
        <v>3</v>
      </c>
      <c r="F232" s="336">
        <f>A!E1346</f>
        <v>1.6999999999999999E-3</v>
      </c>
      <c r="G232" s="159">
        <f>A!F1346</f>
        <v>36895</v>
      </c>
      <c r="H232" s="148">
        <f>A!G1346</f>
        <v>24</v>
      </c>
      <c r="I232" s="336">
        <f>A!H1346</f>
        <v>1.6999999999999999E-3</v>
      </c>
      <c r="J232" s="159">
        <f>A!I1346</f>
        <v>36895</v>
      </c>
      <c r="K232" s="148">
        <f>A!J1346</f>
        <v>24</v>
      </c>
      <c r="L232" s="336">
        <f>A!K1346</f>
        <v>1.92770339972493E-3</v>
      </c>
      <c r="M232" s="159">
        <f>A!L1346</f>
        <v>40189</v>
      </c>
      <c r="N232" s="25">
        <f>A!M1346</f>
        <v>3</v>
      </c>
      <c r="O232" s="336">
        <f>A!N1346</f>
        <v>1.9680000000000001E-3</v>
      </c>
      <c r="P232" s="159">
        <f>A!O1346</f>
        <v>11</v>
      </c>
      <c r="Q232" s="148">
        <f>A!P1346</f>
        <v>3</v>
      </c>
      <c r="R232" s="336">
        <f>A!Q1346</f>
        <v>1.97E-3</v>
      </c>
      <c r="S232" s="159">
        <f>A!R1346</f>
        <v>37626</v>
      </c>
      <c r="T232" s="148">
        <f>A!S1346</f>
        <v>6</v>
      </c>
      <c r="U232" s="374">
        <f t="shared" si="36"/>
        <v>1.6999999999999999E-3</v>
      </c>
      <c r="V232" s="143">
        <f t="shared" si="37"/>
        <v>1.97E-3</v>
      </c>
      <c r="W232" s="895">
        <f t="shared" si="38"/>
        <v>1.8570922332874884E-3</v>
      </c>
      <c r="X232" s="26">
        <f t="shared" si="39"/>
        <v>0.14538857853173873</v>
      </c>
      <c r="Z232" s="721">
        <f>A!T1346</f>
        <v>1.9291881862173274E-3</v>
      </c>
      <c r="AA232" s="1065" t="str">
        <f>A!U1346</f>
        <v>11-Jan</v>
      </c>
      <c r="AB232" s="712">
        <f>A!V1346</f>
        <v>3</v>
      </c>
    </row>
    <row r="233" spans="2:28" ht="12" customHeight="1">
      <c r="B233" s="156" t="s">
        <v>462</v>
      </c>
      <c r="C233" s="143">
        <f>A!B1347</f>
        <v>1.87685E-3</v>
      </c>
      <c r="D233" s="163" t="str">
        <f>A!C1347</f>
        <v>11-Jan</v>
      </c>
      <c r="E233" s="148">
        <f>A!D1347</f>
        <v>3</v>
      </c>
      <c r="F233" s="336">
        <f>A!E1347</f>
        <v>1.6999999999999999E-3</v>
      </c>
      <c r="G233" s="159">
        <f>A!F1347</f>
        <v>36895</v>
      </c>
      <c r="H233" s="148">
        <f>A!G1347</f>
        <v>24</v>
      </c>
      <c r="I233" s="336">
        <f>A!H1347</f>
        <v>1.6999999999999999E-3</v>
      </c>
      <c r="J233" s="159">
        <f>A!I1347</f>
        <v>36895</v>
      </c>
      <c r="K233" s="148">
        <f>A!J1347</f>
        <v>24</v>
      </c>
      <c r="L233" s="336">
        <f>A!K1347</f>
        <v>1.9277034242487E-3</v>
      </c>
      <c r="M233" s="159">
        <f>A!L1347</f>
        <v>40189</v>
      </c>
      <c r="N233" s="25">
        <f>A!M1347</f>
        <v>3</v>
      </c>
      <c r="O233" s="336"/>
      <c r="P233" s="159"/>
      <c r="Q233" s="148"/>
      <c r="R233" s="336">
        <f>A!Q1347</f>
        <v>1.97E-3</v>
      </c>
      <c r="S233" s="159">
        <f>A!R1347</f>
        <v>37626</v>
      </c>
      <c r="T233" s="148">
        <f>A!S1347</f>
        <v>6</v>
      </c>
      <c r="U233" s="374">
        <f t="shared" si="36"/>
        <v>1.6999999999999999E-3</v>
      </c>
      <c r="V233" s="143">
        <f t="shared" si="37"/>
        <v>1.97E-3</v>
      </c>
      <c r="W233" s="895">
        <f t="shared" si="38"/>
        <v>1.8349106848497398E-3</v>
      </c>
      <c r="X233" s="26">
        <f t="shared" si="39"/>
        <v>0.14714612663673615</v>
      </c>
      <c r="Z233" s="721">
        <f>A!T1347</f>
        <v>1.9291881727274921E-3</v>
      </c>
      <c r="AA233" s="1065" t="str">
        <f>A!U1347</f>
        <v>11-Jan</v>
      </c>
      <c r="AB233" s="712">
        <f>A!V1347</f>
        <v>3</v>
      </c>
    </row>
    <row r="234" spans="2:28" ht="12" customHeight="1">
      <c r="B234" s="156" t="s">
        <v>463</v>
      </c>
      <c r="C234" s="143">
        <f>A!B1348</f>
        <v>1.87685E-3</v>
      </c>
      <c r="D234" s="163" t="str">
        <f>A!C1348</f>
        <v>11-Jan</v>
      </c>
      <c r="E234" s="148">
        <f>A!D1348</f>
        <v>3</v>
      </c>
      <c r="F234" s="336">
        <f>A!E1348</f>
        <v>1.6999999999999999E-3</v>
      </c>
      <c r="G234" s="159">
        <f>A!F1348</f>
        <v>36895</v>
      </c>
      <c r="H234" s="148">
        <f>A!G1348</f>
        <v>24</v>
      </c>
      <c r="I234" s="336">
        <f>A!H1348</f>
        <v>1.6999999999999999E-3</v>
      </c>
      <c r="J234" s="159">
        <f>A!I1348</f>
        <v>36895</v>
      </c>
      <c r="K234" s="148">
        <f>A!J1348</f>
        <v>24</v>
      </c>
      <c r="L234" s="336"/>
      <c r="M234" s="159"/>
      <c r="N234" s="25"/>
      <c r="O234" s="336"/>
      <c r="P234" s="159"/>
      <c r="Q234" s="148"/>
      <c r="R234" s="336">
        <f>A!Q1348</f>
        <v>1.97E-3</v>
      </c>
      <c r="S234" s="159">
        <f>A!R1348</f>
        <v>37626</v>
      </c>
      <c r="T234" s="148">
        <f>A!S1348</f>
        <v>6</v>
      </c>
      <c r="U234" s="374">
        <f t="shared" si="36"/>
        <v>1.6999999999999999E-3</v>
      </c>
      <c r="V234" s="143">
        <f t="shared" si="37"/>
        <v>1.97E-3</v>
      </c>
      <c r="W234" s="895">
        <f t="shared" si="38"/>
        <v>1.8117124999999998E-3</v>
      </c>
      <c r="X234" s="26">
        <f t="shared" si="39"/>
        <v>0.14903026832347852</v>
      </c>
      <c r="Z234" s="721">
        <f>A!T1348</f>
        <v>1.9291882085774371E-3</v>
      </c>
      <c r="AA234" s="1065" t="str">
        <f>A!U1348</f>
        <v>11-Jan</v>
      </c>
      <c r="AB234" s="712">
        <f>A!V1348</f>
        <v>3</v>
      </c>
    </row>
    <row r="235" spans="2:28" ht="12" customHeight="1">
      <c r="B235" s="156" t="s">
        <v>464</v>
      </c>
      <c r="C235" s="143">
        <f>A!B1349</f>
        <v>1.87685E-3</v>
      </c>
      <c r="D235" s="163" t="str">
        <f>A!C1349</f>
        <v>11-Jan</v>
      </c>
      <c r="E235" s="148">
        <f>A!D1349</f>
        <v>3</v>
      </c>
      <c r="F235" s="336">
        <f>A!E1349</f>
        <v>1.6999999999999999E-3</v>
      </c>
      <c r="G235" s="159">
        <f>A!F1349</f>
        <v>36895</v>
      </c>
      <c r="H235" s="148">
        <f>A!G1349</f>
        <v>24</v>
      </c>
      <c r="I235" s="336">
        <f>A!H1349</f>
        <v>1.6999999999999999E-3</v>
      </c>
      <c r="J235" s="159">
        <f>A!I1349</f>
        <v>36895</v>
      </c>
      <c r="K235" s="148">
        <f>A!J1349</f>
        <v>24</v>
      </c>
      <c r="L235" s="336">
        <f>A!K1349</f>
        <v>1.92770342076213E-3</v>
      </c>
      <c r="M235" s="159">
        <f>A!L1349</f>
        <v>40189</v>
      </c>
      <c r="N235" s="25">
        <f>A!M1349</f>
        <v>3</v>
      </c>
      <c r="O235" s="336"/>
      <c r="P235" s="159"/>
      <c r="Q235" s="148"/>
      <c r="R235" s="336">
        <f>A!Q1349</f>
        <v>1.97E-3</v>
      </c>
      <c r="S235" s="159">
        <f>A!R1349</f>
        <v>37626</v>
      </c>
      <c r="T235" s="148">
        <f>A!S1349</f>
        <v>6</v>
      </c>
      <c r="U235" s="374">
        <f t="shared" si="36"/>
        <v>1.6999999999999999E-3</v>
      </c>
      <c r="V235" s="143">
        <f t="shared" si="37"/>
        <v>1.97E-3</v>
      </c>
      <c r="W235" s="895">
        <f t="shared" si="38"/>
        <v>1.834910684152426E-3</v>
      </c>
      <c r="X235" s="26">
        <f t="shared" si="39"/>
        <v>0.1471461266926555</v>
      </c>
      <c r="Z235" s="721">
        <f>A!T1349</f>
        <v>1.9291882085774371E-3</v>
      </c>
      <c r="AA235" s="1065" t="str">
        <f>A!U1349</f>
        <v>11-Jan</v>
      </c>
      <c r="AB235" s="712">
        <f>A!V1349</f>
        <v>3</v>
      </c>
    </row>
    <row r="236" spans="2:28" ht="12" customHeight="1">
      <c r="B236" s="156" t="s">
        <v>465</v>
      </c>
      <c r="C236" s="143">
        <f>A!B1350</f>
        <v>1.87685E-3</v>
      </c>
      <c r="D236" s="163" t="str">
        <f>A!C1350</f>
        <v>11-Jan</v>
      </c>
      <c r="E236" s="148">
        <f>A!D1350</f>
        <v>3</v>
      </c>
      <c r="F236" s="336">
        <f>A!E1350</f>
        <v>1.6999999999999999E-3</v>
      </c>
      <c r="G236" s="159">
        <f>A!F1350</f>
        <v>36895</v>
      </c>
      <c r="H236" s="148">
        <f>A!G1350</f>
        <v>24</v>
      </c>
      <c r="I236" s="336">
        <f>A!H1350</f>
        <v>1.6999999999999999E-3</v>
      </c>
      <c r="J236" s="159">
        <f>A!I1350</f>
        <v>36895</v>
      </c>
      <c r="K236" s="148">
        <f>A!J1350</f>
        <v>24</v>
      </c>
      <c r="L236" s="336">
        <f>A!K1350</f>
        <v>1.9277034242487E-3</v>
      </c>
      <c r="M236" s="159">
        <f>A!L1350</f>
        <v>40189</v>
      </c>
      <c r="N236" s="25">
        <f>A!M1350</f>
        <v>3</v>
      </c>
      <c r="O236" s="336"/>
      <c r="P236" s="159"/>
      <c r="Q236" s="148"/>
      <c r="R236" s="336">
        <f>A!Q1350</f>
        <v>1.97E-3</v>
      </c>
      <c r="S236" s="159">
        <f>A!R1350</f>
        <v>37626</v>
      </c>
      <c r="T236" s="148">
        <f>A!S1350</f>
        <v>6</v>
      </c>
      <c r="U236" s="374">
        <f t="shared" si="36"/>
        <v>1.6999999999999999E-3</v>
      </c>
      <c r="V236" s="143">
        <f t="shared" si="37"/>
        <v>1.97E-3</v>
      </c>
      <c r="W236" s="895">
        <f t="shared" si="38"/>
        <v>1.8349106848497398E-3</v>
      </c>
      <c r="X236" s="26">
        <f t="shared" si="39"/>
        <v>0.14714612663673615</v>
      </c>
      <c r="Z236" s="721">
        <f>A!T1350</f>
        <v>1.9291881727274921E-3</v>
      </c>
      <c r="AA236" s="1065" t="str">
        <f>A!U1350</f>
        <v>11-Jan</v>
      </c>
      <c r="AB236" s="712">
        <f>A!V1350</f>
        <v>3</v>
      </c>
    </row>
    <row r="237" spans="2:28" ht="12" customHeight="1">
      <c r="B237" s="156" t="s">
        <v>466</v>
      </c>
      <c r="C237" s="143">
        <f>A!B1351</f>
        <v>1.87685E-3</v>
      </c>
      <c r="D237" s="163" t="str">
        <f>A!C1351</f>
        <v>11-Jan</v>
      </c>
      <c r="E237" s="148">
        <f>A!D1351</f>
        <v>3</v>
      </c>
      <c r="F237" s="336">
        <f>A!E1351</f>
        <v>1.6999999999999999E-3</v>
      </c>
      <c r="G237" s="159">
        <f>A!F1351</f>
        <v>36895</v>
      </c>
      <c r="H237" s="148">
        <f>A!G1351</f>
        <v>24</v>
      </c>
      <c r="I237" s="336">
        <f>A!H1351</f>
        <v>1.6999999999999999E-3</v>
      </c>
      <c r="J237" s="159">
        <f>A!I1351</f>
        <v>36895</v>
      </c>
      <c r="K237" s="148">
        <f>A!J1351</f>
        <v>24</v>
      </c>
      <c r="L237" s="336">
        <f>A!K1351</f>
        <v>1.9277034202990399E-3</v>
      </c>
      <c r="M237" s="159">
        <f>A!L1351</f>
        <v>40189</v>
      </c>
      <c r="N237" s="25">
        <f>A!M1351</f>
        <v>3</v>
      </c>
      <c r="O237" s="336"/>
      <c r="P237" s="159"/>
      <c r="Q237" s="148"/>
      <c r="R237" s="336">
        <f>A!Q1351</f>
        <v>1.97E-3</v>
      </c>
      <c r="S237" s="159">
        <f>A!R1351</f>
        <v>37626</v>
      </c>
      <c r="T237" s="148">
        <f>A!S1351</f>
        <v>7</v>
      </c>
      <c r="U237" s="374">
        <f t="shared" si="36"/>
        <v>1.6999999999999999E-3</v>
      </c>
      <c r="V237" s="143">
        <f t="shared" si="37"/>
        <v>1.97E-3</v>
      </c>
      <c r="W237" s="895">
        <f t="shared" si="38"/>
        <v>1.8349106840598079E-3</v>
      </c>
      <c r="X237" s="26">
        <f t="shared" si="39"/>
        <v>0.14714612670008279</v>
      </c>
      <c r="Z237" s="721">
        <f>A!T1351</f>
        <v>1.9291881718064823E-3</v>
      </c>
      <c r="AA237" s="1065" t="str">
        <f>A!U1351</f>
        <v>11-Jan</v>
      </c>
      <c r="AB237" s="712">
        <f>A!V1351</f>
        <v>3</v>
      </c>
    </row>
    <row r="238" spans="2:28" ht="12" customHeight="1">
      <c r="B238" s="156" t="s">
        <v>473</v>
      </c>
      <c r="C238" s="143">
        <f>A!B1352</f>
        <v>6.8275599999999999E-3</v>
      </c>
      <c r="D238" s="163" t="str">
        <f>A!C1352</f>
        <v>20-Dec</v>
      </c>
      <c r="E238" s="148">
        <f>A!D1352</f>
        <v>22</v>
      </c>
      <c r="F238" s="336"/>
      <c r="G238" s="159"/>
      <c r="H238" s="148"/>
      <c r="I238" s="336"/>
      <c r="J238" s="159"/>
      <c r="K238" s="148"/>
      <c r="L238" s="336">
        <f>A!K1352</f>
        <v>7.00484487156822E-3</v>
      </c>
      <c r="M238" s="159">
        <f>A!L1352</f>
        <v>40532</v>
      </c>
      <c r="N238" s="25">
        <f>A!M1352</f>
        <v>12</v>
      </c>
      <c r="O238" s="336">
        <f>A!N1352</f>
        <v>6.9080000000000001E-3</v>
      </c>
      <c r="P238" s="159">
        <f>A!O1352</f>
        <v>355</v>
      </c>
      <c r="Q238" s="148">
        <f>A!P1352</f>
        <v>20</v>
      </c>
      <c r="R238" s="336">
        <f>A!Q1352</f>
        <v>1.03E-2</v>
      </c>
      <c r="S238" s="159">
        <f>A!R1352</f>
        <v>37927</v>
      </c>
      <c r="T238" s="148">
        <f>A!S1352</f>
        <v>2</v>
      </c>
      <c r="U238" s="374">
        <f t="shared" si="36"/>
        <v>6.8275599999999999E-3</v>
      </c>
      <c r="V238" s="143">
        <f t="shared" si="37"/>
        <v>1.03E-2</v>
      </c>
      <c r="W238" s="895">
        <f t="shared" si="38"/>
        <v>7.7601012178920552E-3</v>
      </c>
      <c r="X238" s="26">
        <f t="shared" si="39"/>
        <v>0.44747354480296969</v>
      </c>
      <c r="Z238" s="721">
        <f>A!T1352</f>
        <v>7.0189493132874429E-3</v>
      </c>
      <c r="AA238" s="1065" t="str">
        <f>A!U1352</f>
        <v>20-Dec</v>
      </c>
      <c r="AB238" s="712">
        <f>A!V1352</f>
        <v>12</v>
      </c>
    </row>
    <row r="239" spans="2:28" ht="12" customHeight="1">
      <c r="B239" s="156" t="s">
        <v>476</v>
      </c>
      <c r="C239" s="143">
        <f>A!B1353</f>
        <v>6.8275599999999999E-3</v>
      </c>
      <c r="D239" s="163" t="str">
        <f>A!C1353</f>
        <v>20-Dec</v>
      </c>
      <c r="E239" s="148">
        <f>A!D1353</f>
        <v>22</v>
      </c>
      <c r="F239" s="336"/>
      <c r="G239" s="159"/>
      <c r="H239" s="148"/>
      <c r="I239" s="336"/>
      <c r="J239" s="159"/>
      <c r="K239" s="148"/>
      <c r="L239" s="336">
        <f>A!K1353</f>
        <v>7.0048448777472001E-3</v>
      </c>
      <c r="M239" s="159">
        <f>A!L1353</f>
        <v>40532</v>
      </c>
      <c r="N239" s="25">
        <f>A!M1353</f>
        <v>12</v>
      </c>
      <c r="O239" s="336">
        <f>A!N1353</f>
        <v>6.9080000000000001E-3</v>
      </c>
      <c r="P239" s="159">
        <f>A!O1353</f>
        <v>355</v>
      </c>
      <c r="Q239" s="148">
        <f>A!P1353</f>
        <v>20</v>
      </c>
      <c r="R239" s="336">
        <f>A!Q1353</f>
        <v>1.0500000000000001E-2</v>
      </c>
      <c r="S239" s="159">
        <f>A!R1353</f>
        <v>37713</v>
      </c>
      <c r="T239" s="148">
        <f>A!S1353</f>
        <v>22</v>
      </c>
      <c r="U239" s="374">
        <f t="shared" si="36"/>
        <v>6.8275599999999999E-3</v>
      </c>
      <c r="V239" s="143">
        <f t="shared" si="37"/>
        <v>1.0500000000000001E-2</v>
      </c>
      <c r="W239" s="895">
        <f t="shared" si="38"/>
        <v>7.8101012194368002E-3</v>
      </c>
      <c r="X239" s="26">
        <f t="shared" si="39"/>
        <v>0.47021669717423031</v>
      </c>
      <c r="Z239" s="721">
        <f>A!T1353</f>
        <v>7.0189493132874429E-3</v>
      </c>
      <c r="AA239" s="1065" t="str">
        <f>A!U1353</f>
        <v>20-Dec</v>
      </c>
      <c r="AB239" s="712">
        <f>A!V1353</f>
        <v>12</v>
      </c>
    </row>
    <row r="240" spans="2:28" ht="12" customHeight="1">
      <c r="B240" s="156" t="s">
        <v>478</v>
      </c>
      <c r="C240" s="143">
        <f>A!B1354</f>
        <v>6.1029600000000002E-3</v>
      </c>
      <c r="D240" s="163" t="str">
        <f>A!C1354</f>
        <v>26-Nov</v>
      </c>
      <c r="E240" s="148">
        <f>A!D1354</f>
        <v>2</v>
      </c>
      <c r="F240" s="336"/>
      <c r="G240" s="159"/>
      <c r="H240" s="148"/>
      <c r="I240" s="336"/>
      <c r="J240" s="159"/>
      <c r="K240" s="148"/>
      <c r="L240" s="336">
        <f>A!K1354</f>
        <v>6.5213077895968198E-3</v>
      </c>
      <c r="M240" s="159">
        <f>A!L1354</f>
        <v>40492</v>
      </c>
      <c r="N240" s="25">
        <f>A!M1354</f>
        <v>9</v>
      </c>
      <c r="O240" s="336">
        <f>A!N1354</f>
        <v>6.5250000000000004E-3</v>
      </c>
      <c r="P240" s="159">
        <f>A!O1354</f>
        <v>332</v>
      </c>
      <c r="Q240" s="148">
        <f>A!P1354</f>
        <v>23</v>
      </c>
      <c r="R240" s="336">
        <f>A!Q1354</f>
        <v>6.5700000000000003E-3</v>
      </c>
      <c r="S240" s="159">
        <f>A!R1354</f>
        <v>37926</v>
      </c>
      <c r="T240" s="148">
        <f>A!S1354</f>
        <v>7</v>
      </c>
      <c r="U240" s="374">
        <f t="shared" si="36"/>
        <v>6.1029600000000002E-3</v>
      </c>
      <c r="V240" s="143">
        <f t="shared" si="37"/>
        <v>6.5700000000000003E-3</v>
      </c>
      <c r="W240" s="895">
        <f t="shared" si="38"/>
        <v>6.4298169473992048E-3</v>
      </c>
      <c r="X240" s="26">
        <f t="shared" si="39"/>
        <v>7.2636593517473785E-2</v>
      </c>
      <c r="Z240" s="721">
        <f>A!T1354</f>
        <v>6.256190201000475E-3</v>
      </c>
      <c r="AA240" s="1065" t="str">
        <f>A!U1354</f>
        <v>10-Nov</v>
      </c>
      <c r="AB240" s="712">
        <f>A!V1354</f>
        <v>7</v>
      </c>
    </row>
    <row r="241" spans="2:28" ht="12" customHeight="1">
      <c r="B241" s="156" t="s">
        <v>479</v>
      </c>
      <c r="C241" s="143">
        <f>A!B1355</f>
        <v>6.8214900000000004E-3</v>
      </c>
      <c r="D241" s="163" t="str">
        <f>A!C1355</f>
        <v>20-Dec</v>
      </c>
      <c r="E241" s="148">
        <f>A!D1355</f>
        <v>22</v>
      </c>
      <c r="F241" s="336"/>
      <c r="G241" s="159"/>
      <c r="H241" s="148"/>
      <c r="I241" s="336"/>
      <c r="J241" s="159"/>
      <c r="K241" s="148"/>
      <c r="L241" s="336">
        <f>A!K1355</f>
        <v>6.9846914921732599E-3</v>
      </c>
      <c r="M241" s="159">
        <f>A!L1355</f>
        <v>40532</v>
      </c>
      <c r="N241" s="25">
        <f>A!M1355</f>
        <v>12</v>
      </c>
      <c r="O241" s="336">
        <f>A!N1355</f>
        <v>6.9080000000000001E-3</v>
      </c>
      <c r="P241" s="159">
        <f>A!O1355</f>
        <v>355</v>
      </c>
      <c r="Q241" s="148">
        <f>A!P1355</f>
        <v>20</v>
      </c>
      <c r="R241" s="336">
        <f>A!Q1355</f>
        <v>7.8300000000000002E-3</v>
      </c>
      <c r="S241" s="159">
        <f>A!R1355</f>
        <v>37713</v>
      </c>
      <c r="T241" s="148">
        <f>A!S1355</f>
        <v>21</v>
      </c>
      <c r="U241" s="374">
        <f t="shared" si="36"/>
        <v>6.8214900000000004E-3</v>
      </c>
      <c r="V241" s="143">
        <f t="shared" si="37"/>
        <v>7.8300000000000002E-3</v>
      </c>
      <c r="W241" s="895">
        <f t="shared" si="38"/>
        <v>7.1360453730433156E-3</v>
      </c>
      <c r="X241" s="26">
        <f t="shared" si="39"/>
        <v>0.14132617539256195</v>
      </c>
      <c r="Z241" s="721">
        <f>A!T1355</f>
        <v>6.9924050082213795E-3</v>
      </c>
      <c r="AA241" s="1065" t="str">
        <f>A!U1355</f>
        <v>20-Dec</v>
      </c>
      <c r="AB241" s="712">
        <f>A!V1355</f>
        <v>12</v>
      </c>
    </row>
    <row r="242" spans="2:28" ht="12" customHeight="1">
      <c r="B242" s="156" t="s">
        <v>480</v>
      </c>
      <c r="C242" s="143">
        <f>A!B1356</f>
        <v>6.8356199999999997E-3</v>
      </c>
      <c r="D242" s="163" t="str">
        <f>A!C1356</f>
        <v>20-Dec</v>
      </c>
      <c r="E242" s="148">
        <f>A!D1356</f>
        <v>22</v>
      </c>
      <c r="F242" s="336"/>
      <c r="G242" s="159"/>
      <c r="H242" s="148"/>
      <c r="I242" s="336"/>
      <c r="J242" s="159"/>
      <c r="K242" s="148"/>
      <c r="L242" s="336">
        <f>A!K1356</f>
        <v>7.0421306205148398E-3</v>
      </c>
      <c r="M242" s="159">
        <f>A!L1356</f>
        <v>40532</v>
      </c>
      <c r="N242" s="25">
        <f>A!M1356</f>
        <v>12</v>
      </c>
      <c r="O242" s="336">
        <f>A!N1356</f>
        <v>6.9090000000000002E-3</v>
      </c>
      <c r="P242" s="159">
        <f>A!O1356</f>
        <v>355</v>
      </c>
      <c r="Q242" s="148">
        <f>A!P1356</f>
        <v>20</v>
      </c>
      <c r="R242" s="336">
        <f>A!Q1356</f>
        <v>1.54E-2</v>
      </c>
      <c r="S242" s="159">
        <f>A!R1356</f>
        <v>37927</v>
      </c>
      <c r="T242" s="148">
        <f>A!S1356</f>
        <v>2</v>
      </c>
      <c r="U242" s="374">
        <f t="shared" si="36"/>
        <v>6.8356199999999997E-3</v>
      </c>
      <c r="V242" s="143">
        <f t="shared" si="37"/>
        <v>1.54E-2</v>
      </c>
      <c r="W242" s="895">
        <f t="shared" si="38"/>
        <v>9.0466876551287094E-3</v>
      </c>
      <c r="X242" s="26">
        <f t="shared" si="39"/>
        <v>0.94668682356295553</v>
      </c>
      <c r="Z242" s="721">
        <f>A!T1356</f>
        <v>7.057896472955778E-3</v>
      </c>
      <c r="AA242" s="1065" t="str">
        <f>A!U1356</f>
        <v>20-Dec</v>
      </c>
      <c r="AB242" s="712">
        <f>A!V1356</f>
        <v>12</v>
      </c>
    </row>
    <row r="243" spans="2:28" ht="12" customHeight="1">
      <c r="B243" s="156" t="s">
        <v>481</v>
      </c>
      <c r="C243" s="143">
        <f>A!B1357</f>
        <v>6.2079700000000002E-3</v>
      </c>
      <c r="D243" s="163" t="str">
        <f>A!C1357</f>
        <v>01-Apr</v>
      </c>
      <c r="E243" s="148">
        <f>A!D1357</f>
        <v>1</v>
      </c>
      <c r="F243" s="336"/>
      <c r="G243" s="159"/>
      <c r="H243" s="148"/>
      <c r="I243" s="336"/>
      <c r="J243" s="159"/>
      <c r="K243" s="148"/>
      <c r="L243" s="336">
        <f>A!K1357</f>
        <v>6.7347943345457901E-3</v>
      </c>
      <c r="M243" s="159">
        <f>A!L1357</f>
        <v>40469</v>
      </c>
      <c r="N243" s="25">
        <f>A!M1357</f>
        <v>12</v>
      </c>
      <c r="O243" s="336">
        <f>A!N1357</f>
        <v>5.4539999999999996E-3</v>
      </c>
      <c r="P243" s="159">
        <f>A!O1357</f>
        <v>306</v>
      </c>
      <c r="Q243" s="148">
        <f>A!P1357</f>
        <v>21</v>
      </c>
      <c r="R243" s="336">
        <f>A!Q1357</f>
        <v>6.6299999999999996E-3</v>
      </c>
      <c r="S243" s="159">
        <f>A!R1357</f>
        <v>37712</v>
      </c>
      <c r="T243" s="148">
        <f>A!S1357</f>
        <v>5</v>
      </c>
      <c r="U243" s="374">
        <f t="shared" si="36"/>
        <v>5.4539999999999996E-3</v>
      </c>
      <c r="V243" s="143">
        <f t="shared" si="37"/>
        <v>6.7347943345457901E-3</v>
      </c>
      <c r="W243" s="895">
        <f t="shared" si="38"/>
        <v>6.2566910836364476E-3</v>
      </c>
      <c r="X243" s="26">
        <f t="shared" si="39"/>
        <v>0.20470793865715051</v>
      </c>
      <c r="Z243" s="721">
        <f>A!T1357</f>
        <v>2.8697004143857082E-3</v>
      </c>
      <c r="AA243" s="1065" t="str">
        <f>A!U1357</f>
        <v>01-Apr</v>
      </c>
      <c r="AB243" s="712">
        <f>A!V1357</f>
        <v>4</v>
      </c>
    </row>
    <row r="244" spans="2:28" ht="12" customHeight="1">
      <c r="B244" s="156" t="s">
        <v>482</v>
      </c>
      <c r="C244" s="182">
        <f>A!B1358</f>
        <v>4.1096300000000004E-3</v>
      </c>
      <c r="D244" s="655" t="str">
        <f>A!C1358</f>
        <v>05-Oct</v>
      </c>
      <c r="E244" s="323">
        <f>A!D1358</f>
        <v>3</v>
      </c>
      <c r="F244" s="336"/>
      <c r="G244" s="645"/>
      <c r="H244" s="323"/>
      <c r="I244" s="336"/>
      <c r="J244" s="645"/>
      <c r="K244" s="323"/>
      <c r="L244" s="336">
        <f>A!K1358</f>
        <v>3.8185689722755401E-3</v>
      </c>
      <c r="M244" s="645">
        <f>A!L1358</f>
        <v>40469</v>
      </c>
      <c r="N244" s="25">
        <f>A!M1358</f>
        <v>9</v>
      </c>
      <c r="O244" s="336">
        <f>A!N1358</f>
        <v>3.2529999999999998E-3</v>
      </c>
      <c r="P244" s="645">
        <f>A!O1358</f>
        <v>120</v>
      </c>
      <c r="Q244" s="323">
        <f>A!P1358</f>
        <v>23</v>
      </c>
      <c r="R244" s="336">
        <f>A!Q1358</f>
        <v>4.1999999999999997E-3</v>
      </c>
      <c r="S244" s="645">
        <f>A!R1358</f>
        <v>37909</v>
      </c>
      <c r="T244" s="323">
        <f>A!S1358</f>
        <v>5</v>
      </c>
      <c r="U244" s="374">
        <f t="shared" si="36"/>
        <v>3.2529999999999998E-3</v>
      </c>
      <c r="V244" s="182">
        <f t="shared" si="37"/>
        <v>4.1999999999999997E-3</v>
      </c>
      <c r="W244" s="895">
        <f t="shared" si="38"/>
        <v>3.845299743068885E-3</v>
      </c>
      <c r="X244" s="26">
        <f t="shared" si="39"/>
        <v>0.24627468943271799</v>
      </c>
      <c r="Z244" s="721">
        <f>A!T1358</f>
        <v>2.8697004143857971E-3</v>
      </c>
      <c r="AA244" s="1065" t="str">
        <f>A!U1358</f>
        <v>01-Apr</v>
      </c>
      <c r="AB244" s="712">
        <f>A!V1358</f>
        <v>9</v>
      </c>
    </row>
    <row r="245" spans="2:28" ht="12" customHeight="1" thickBot="1">
      <c r="B245" s="157" t="s">
        <v>483</v>
      </c>
      <c r="C245" s="147">
        <f>A!B1359</f>
        <v>6.2079700000000002E-3</v>
      </c>
      <c r="D245" s="334" t="str">
        <f>A!C1359</f>
        <v>01-Apr</v>
      </c>
      <c r="E245" s="151">
        <f>A!D1359</f>
        <v>1</v>
      </c>
      <c r="F245" s="660"/>
      <c r="G245" s="165"/>
      <c r="H245" s="151"/>
      <c r="I245" s="660"/>
      <c r="J245" s="165"/>
      <c r="K245" s="151"/>
      <c r="L245" s="660">
        <f>A!K1359</f>
        <v>6.7755336093234001E-3</v>
      </c>
      <c r="M245" s="165">
        <f>A!L1359</f>
        <v>40269</v>
      </c>
      <c r="N245" s="28">
        <f>A!M1359</f>
        <v>2</v>
      </c>
      <c r="O245" s="660">
        <f>A!N1359</f>
        <v>6.685E-3</v>
      </c>
      <c r="P245" s="165">
        <f>A!O1359</f>
        <v>202</v>
      </c>
      <c r="Q245" s="151">
        <f>A!P1359</f>
        <v>15</v>
      </c>
      <c r="R245" s="660">
        <f>A!Q1359</f>
        <v>7.0000000000000001E-3</v>
      </c>
      <c r="S245" s="165">
        <f>A!R1359</f>
        <v>37712</v>
      </c>
      <c r="T245" s="151">
        <f>A!S1359</f>
        <v>8</v>
      </c>
      <c r="U245" s="375">
        <f t="shared" si="36"/>
        <v>6.2079700000000002E-3</v>
      </c>
      <c r="V245" s="147">
        <f t="shared" si="37"/>
        <v>7.0000000000000001E-3</v>
      </c>
      <c r="W245" s="895">
        <f t="shared" si="38"/>
        <v>6.6671259023308501E-3</v>
      </c>
      <c r="X245" s="26">
        <f t="shared" si="39"/>
        <v>0.11879631667419144</v>
      </c>
      <c r="Z245" s="722">
        <f>A!T1359</f>
        <v>2.8697004143857867E-3</v>
      </c>
      <c r="AA245" s="1066" t="str">
        <f>A!U1359</f>
        <v>01-Apr</v>
      </c>
      <c r="AB245" s="714">
        <f>A!V1359</f>
        <v>4</v>
      </c>
    </row>
    <row r="246" spans="2:28" ht="12" customHeight="1" thickTop="1">
      <c r="B246" s="774" t="s">
        <v>807</v>
      </c>
      <c r="C246" s="661"/>
      <c r="D246" s="658"/>
      <c r="E246" s="554"/>
      <c r="F246" s="661"/>
      <c r="G246" s="659"/>
      <c r="H246" s="554"/>
      <c r="I246" s="661"/>
      <c r="J246" s="659"/>
      <c r="K246" s="554"/>
      <c r="L246" s="661"/>
      <c r="M246" s="659"/>
      <c r="N246" s="932"/>
      <c r="O246" s="661"/>
      <c r="P246" s="659"/>
      <c r="Q246" s="554"/>
      <c r="R246" s="661"/>
      <c r="S246" s="659"/>
      <c r="T246" s="554"/>
      <c r="U246" s="661"/>
      <c r="V246" s="661"/>
      <c r="W246" s="661"/>
      <c r="X246" s="555"/>
      <c r="Z246" s="692"/>
      <c r="AA246" s="1067"/>
      <c r="AB246" s="689"/>
    </row>
    <row r="247" spans="2:28" ht="15.75" customHeight="1" thickBot="1">
      <c r="B247" s="173" t="s">
        <v>2198</v>
      </c>
      <c r="C247" s="147"/>
      <c r="D247" s="334"/>
      <c r="E247" s="151"/>
      <c r="F247" s="147"/>
      <c r="G247" s="165"/>
      <c r="H247" s="151"/>
      <c r="I247" s="147"/>
      <c r="J247" s="165"/>
      <c r="K247" s="151"/>
      <c r="L247" s="147"/>
      <c r="M247" s="165"/>
      <c r="N247" s="142"/>
      <c r="O247" s="147"/>
      <c r="P247" s="165"/>
      <c r="Q247" s="151"/>
      <c r="R247" s="147"/>
      <c r="S247" s="165"/>
      <c r="T247" s="151"/>
      <c r="U247" s="147"/>
      <c r="V247" s="147"/>
      <c r="W247" s="147"/>
      <c r="X247" s="556"/>
      <c r="Z247" s="692"/>
      <c r="AA247" s="1067"/>
      <c r="AB247" s="689"/>
    </row>
    <row r="248" spans="2:28" ht="12" customHeight="1" thickTop="1">
      <c r="B248" s="19" t="s">
        <v>259</v>
      </c>
      <c r="C248" s="20"/>
      <c r="D248" s="326"/>
      <c r="E248" s="176"/>
      <c r="F248" s="20"/>
      <c r="G248" s="162"/>
      <c r="H248" s="176"/>
      <c r="I248" s="20"/>
      <c r="J248" s="162"/>
      <c r="K248" s="176"/>
      <c r="L248" s="20"/>
      <c r="M248" s="162"/>
      <c r="N248" s="930"/>
      <c r="O248" s="20"/>
      <c r="P248" s="162"/>
      <c r="Q248" s="176"/>
      <c r="R248" s="176"/>
      <c r="S248" s="176"/>
      <c r="T248" s="176"/>
      <c r="U248" s="1096" t="s">
        <v>23</v>
      </c>
      <c r="V248" s="1097"/>
      <c r="W248" s="1097"/>
      <c r="X248" s="1098"/>
      <c r="Z248" s="715"/>
      <c r="AA248" s="1068"/>
      <c r="AB248" s="716"/>
    </row>
    <row r="249" spans="2:28" ht="12" customHeight="1">
      <c r="B249" s="153"/>
      <c r="C249" s="381" t="s">
        <v>237</v>
      </c>
      <c r="D249" s="381"/>
      <c r="E249" s="381"/>
      <c r="F249" s="649" t="s">
        <v>426</v>
      </c>
      <c r="G249" s="381"/>
      <c r="H249" s="381"/>
      <c r="I249" s="938" t="s">
        <v>250</v>
      </c>
      <c r="J249" s="933"/>
      <c r="K249" s="933"/>
      <c r="L249" s="939" t="s">
        <v>357</v>
      </c>
      <c r="M249" s="933"/>
      <c r="N249" s="934"/>
      <c r="O249" s="935" t="s">
        <v>372</v>
      </c>
      <c r="P249" s="940"/>
      <c r="Q249" s="941"/>
      <c r="R249" s="937" t="s">
        <v>384</v>
      </c>
      <c r="S249" s="942"/>
      <c r="T249" s="942"/>
      <c r="U249" s="943"/>
      <c r="V249" s="944"/>
      <c r="W249" s="944"/>
      <c r="X249" s="945" t="s">
        <v>24</v>
      </c>
      <c r="Y249" s="942"/>
      <c r="Z249" s="936" t="str">
        <f>YourData!$J$4</f>
        <v>Tested Prg</v>
      </c>
      <c r="AA249" s="1063"/>
      <c r="AB249" s="709"/>
    </row>
    <row r="250" spans="2:28" ht="12" customHeight="1">
      <c r="B250" s="154" t="s">
        <v>803</v>
      </c>
      <c r="C250" s="23" t="s">
        <v>25</v>
      </c>
      <c r="D250" s="164" t="s">
        <v>75</v>
      </c>
      <c r="E250" s="177" t="s">
        <v>76</v>
      </c>
      <c r="F250" s="329" t="s">
        <v>13</v>
      </c>
      <c r="G250" s="164" t="s">
        <v>75</v>
      </c>
      <c r="H250" s="177" t="s">
        <v>76</v>
      </c>
      <c r="I250" s="329" t="s">
        <v>13</v>
      </c>
      <c r="J250" s="164" t="s">
        <v>75</v>
      </c>
      <c r="K250" s="178" t="s">
        <v>76</v>
      </c>
      <c r="L250" s="333" t="s">
        <v>355</v>
      </c>
      <c r="M250" s="164" t="s">
        <v>75</v>
      </c>
      <c r="N250" s="931" t="s">
        <v>76</v>
      </c>
      <c r="O250" s="325" t="s">
        <v>365</v>
      </c>
      <c r="P250" s="23" t="s">
        <v>75</v>
      </c>
      <c r="Q250" s="651" t="s">
        <v>76</v>
      </c>
      <c r="R250" s="322" t="s">
        <v>385</v>
      </c>
      <c r="S250" s="23" t="s">
        <v>75</v>
      </c>
      <c r="T250" s="160" t="s">
        <v>76</v>
      </c>
      <c r="U250" s="133" t="s">
        <v>26</v>
      </c>
      <c r="V250" s="23" t="s">
        <v>27</v>
      </c>
      <c r="W250" s="23" t="s">
        <v>603</v>
      </c>
      <c r="X250" s="24" t="s">
        <v>604</v>
      </c>
      <c r="Z250" s="710" t="str">
        <f>YourData!$J$8</f>
        <v>Org</v>
      </c>
      <c r="AA250" s="1064" t="s">
        <v>75</v>
      </c>
      <c r="AB250" s="706" t="s">
        <v>76</v>
      </c>
    </row>
    <row r="251" spans="2:28" ht="12" customHeight="1">
      <c r="B251" s="155" t="s">
        <v>445</v>
      </c>
      <c r="C251" s="138">
        <f>A!B1370</f>
        <v>68.789199999999994</v>
      </c>
      <c r="D251" s="163" t="str">
        <f>A!C1370</f>
        <v>16-Nov</v>
      </c>
      <c r="E251" s="148">
        <f>A!D1370</f>
        <v>17</v>
      </c>
      <c r="F251" s="331">
        <f>A!E1370</f>
        <v>69.349999999999994</v>
      </c>
      <c r="G251" s="159">
        <f>A!F1370</f>
        <v>37576</v>
      </c>
      <c r="H251" s="148">
        <f>A!G1370</f>
        <v>16</v>
      </c>
      <c r="I251" s="331">
        <f>A!H1370</f>
        <v>68.849999999999994</v>
      </c>
      <c r="J251" s="159">
        <f>A!I1370</f>
        <v>37941</v>
      </c>
      <c r="K251" s="148">
        <f>A!J1370</f>
        <v>16</v>
      </c>
      <c r="L251" s="331">
        <f>A!K1370</f>
        <v>68.367315029612101</v>
      </c>
      <c r="M251" s="159">
        <f>A!L1370</f>
        <v>40498</v>
      </c>
      <c r="N251" s="25">
        <f>A!M1370</f>
        <v>17</v>
      </c>
      <c r="O251" s="331">
        <f>A!N1370</f>
        <v>68</v>
      </c>
      <c r="P251" s="159">
        <f>A!O1370</f>
        <v>321</v>
      </c>
      <c r="Q251" s="148">
        <f>A!P1370</f>
        <v>16</v>
      </c>
      <c r="R251" s="331">
        <f>A!Q1370</f>
        <v>67.44</v>
      </c>
      <c r="S251" s="159">
        <f>A!R1370</f>
        <v>37941</v>
      </c>
      <c r="T251" s="148">
        <f>A!S1370</f>
        <v>16</v>
      </c>
      <c r="U251" s="171">
        <f>MINA(C251,F251,I251,L251,O251,R251)</f>
        <v>67.44</v>
      </c>
      <c r="V251" s="138">
        <f>MAXA(C251,F251,I251,L251,O251,R251)</f>
        <v>69.349999999999994</v>
      </c>
      <c r="W251" s="892">
        <f>AVERAGE(C251,F251,I251,L251,O251,R251)</f>
        <v>68.466085838268683</v>
      </c>
      <c r="X251" s="26">
        <f>ABS((V251-U251)/W251)</f>
        <v>2.7897023418453026E-2</v>
      </c>
      <c r="Z251" s="719">
        <f>A!T1370</f>
        <v>67.777998970008611</v>
      </c>
      <c r="AA251" s="1065" t="str">
        <f>A!U1370</f>
        <v>16-Nov</v>
      </c>
      <c r="AB251" s="712">
        <f>A!V1370</f>
        <v>17</v>
      </c>
    </row>
    <row r="252" spans="2:28" ht="12" customHeight="1">
      <c r="B252" s="156" t="s">
        <v>446</v>
      </c>
      <c r="C252" s="138">
        <f>A!B1371</f>
        <v>77.7029</v>
      </c>
      <c r="D252" s="163" t="str">
        <f>A!C1371</f>
        <v>02-Oct</v>
      </c>
      <c r="E252" s="148">
        <f>A!D1371</f>
        <v>4</v>
      </c>
      <c r="F252" s="331">
        <f>A!E1371</f>
        <v>100.18</v>
      </c>
      <c r="G252" s="159">
        <f>A!F1371</f>
        <v>37544</v>
      </c>
      <c r="H252" s="148">
        <f>A!G1371</f>
        <v>9</v>
      </c>
      <c r="I252" s="331">
        <f>A!H1371</f>
        <v>100.7</v>
      </c>
      <c r="J252" s="159">
        <f>A!I1371</f>
        <v>37544</v>
      </c>
      <c r="K252" s="148">
        <f>A!J1371</f>
        <v>9</v>
      </c>
      <c r="L252" s="331">
        <f>A!K1371</f>
        <v>78.643915315525604</v>
      </c>
      <c r="M252" s="159">
        <f>A!L1371</f>
        <v>40453</v>
      </c>
      <c r="N252" s="25">
        <f>A!M1371</f>
        <v>8</v>
      </c>
      <c r="O252" s="331">
        <f>A!N1371</f>
        <v>77</v>
      </c>
      <c r="P252" s="159">
        <f>A!O1371</f>
        <v>164</v>
      </c>
      <c r="Q252" s="148">
        <f>A!P1371</f>
        <v>8</v>
      </c>
      <c r="R252" s="331">
        <f>A!Q1371</f>
        <v>78.19</v>
      </c>
      <c r="S252" s="159">
        <f>A!R1371</f>
        <v>37896</v>
      </c>
      <c r="T252" s="148">
        <f>A!S1371</f>
        <v>8</v>
      </c>
      <c r="U252" s="171">
        <f t="shared" ref="U252:U270" si="40">MINA(C252,F252,I252,L252,O252,R252)</f>
        <v>77</v>
      </c>
      <c r="V252" s="138">
        <f t="shared" ref="V252:V270" si="41">MAXA(C252,F252,I252,L252,O252,R252)</f>
        <v>100.7</v>
      </c>
      <c r="W252" s="892">
        <f t="shared" ref="W252:W270" si="42">AVERAGE(C252,F252,I252,L252,O252,R252)</f>
        <v>85.402802552587602</v>
      </c>
      <c r="X252" s="26">
        <f t="shared" ref="X252:X270" si="43">ABS((V252-U252)/W252)</f>
        <v>0.27750845747019248</v>
      </c>
      <c r="Z252" s="719">
        <f>A!T1371</f>
        <v>77.925821170738928</v>
      </c>
      <c r="AA252" s="1065" t="str">
        <f>A!U1371</f>
        <v>02-Oct</v>
      </c>
      <c r="AB252" s="712">
        <f>A!V1371</f>
        <v>8</v>
      </c>
    </row>
    <row r="253" spans="2:28" ht="12" customHeight="1">
      <c r="B253" s="156" t="s">
        <v>447</v>
      </c>
      <c r="C253" s="138">
        <f>A!B1372</f>
        <v>81.835800000000006</v>
      </c>
      <c r="D253" s="163" t="str">
        <f>A!C1372</f>
        <v>18-Sep</v>
      </c>
      <c r="E253" s="148">
        <f>A!D1372</f>
        <v>10</v>
      </c>
      <c r="F253" s="331">
        <f>A!E1372</f>
        <v>83.41</v>
      </c>
      <c r="G253" s="159">
        <f>A!F1372</f>
        <v>38262</v>
      </c>
      <c r="H253" s="148">
        <f>A!G1372</f>
        <v>9</v>
      </c>
      <c r="I253" s="331">
        <f>A!H1372</f>
        <v>83.67</v>
      </c>
      <c r="J253" s="159">
        <f>A!I1372</f>
        <v>37733</v>
      </c>
      <c r="K253" s="148">
        <f>A!J1372</f>
        <v>18</v>
      </c>
      <c r="L253" s="331">
        <f>A!K1372</f>
        <v>82.966588657155896</v>
      </c>
      <c r="M253" s="159">
        <f>A!L1372</f>
        <v>40439</v>
      </c>
      <c r="N253" s="25">
        <f>A!M1372</f>
        <v>10</v>
      </c>
      <c r="O253" s="331">
        <f>A!N1372</f>
        <v>83</v>
      </c>
      <c r="P253" s="159">
        <f>A!O1372</f>
        <v>247</v>
      </c>
      <c r="Q253" s="148">
        <f>A!P1372</f>
        <v>17</v>
      </c>
      <c r="R253" s="331">
        <f>A!Q1372</f>
        <v>81.88</v>
      </c>
      <c r="S253" s="159">
        <f>A!R1372</f>
        <v>37880</v>
      </c>
      <c r="T253" s="148">
        <f>A!S1372</f>
        <v>20</v>
      </c>
      <c r="U253" s="171">
        <f t="shared" si="40"/>
        <v>81.835800000000006</v>
      </c>
      <c r="V253" s="138">
        <f t="shared" si="41"/>
        <v>83.67</v>
      </c>
      <c r="W253" s="892">
        <f t="shared" si="42"/>
        <v>82.793731442859311</v>
      </c>
      <c r="X253" s="26">
        <f t="shared" si="43"/>
        <v>2.215385111934328E-2</v>
      </c>
      <c r="Z253" s="719">
        <f>A!T1372</f>
        <v>82.714142754404918</v>
      </c>
      <c r="AA253" s="1065" t="str">
        <f>A!U1372</f>
        <v>18-Sep</v>
      </c>
      <c r="AB253" s="712">
        <f>A!V1372</f>
        <v>10</v>
      </c>
    </row>
    <row r="254" spans="2:28" ht="12" customHeight="1">
      <c r="B254" s="156" t="s">
        <v>448</v>
      </c>
      <c r="C254" s="138">
        <f>A!B1373</f>
        <v>76.659099999999995</v>
      </c>
      <c r="D254" s="163" t="str">
        <f>A!C1373</f>
        <v>22-Sep</v>
      </c>
      <c r="E254" s="148">
        <f>A!D1373</f>
        <v>20</v>
      </c>
      <c r="F254" s="331">
        <f>A!E1373</f>
        <v>78.459999999999994</v>
      </c>
      <c r="G254" s="159">
        <f>A!F1373</f>
        <v>38262</v>
      </c>
      <c r="H254" s="148">
        <f>A!G1373</f>
        <v>9</v>
      </c>
      <c r="I254" s="331">
        <f>A!H1373</f>
        <v>77.94</v>
      </c>
      <c r="J254" s="159">
        <f>A!I1373</f>
        <v>37882</v>
      </c>
      <c r="K254" s="148">
        <f>A!J1373</f>
        <v>9</v>
      </c>
      <c r="L254" s="331">
        <f>A!K1373</f>
        <v>76.875455705689902</v>
      </c>
      <c r="M254" s="159">
        <f>A!L1373</f>
        <v>40424</v>
      </c>
      <c r="N254" s="25">
        <f>A!M1373</f>
        <v>10</v>
      </c>
      <c r="O254" s="331">
        <f>A!N1373</f>
        <v>76</v>
      </c>
      <c r="P254" s="159">
        <f>A!O1373</f>
        <v>162</v>
      </c>
      <c r="Q254" s="148">
        <f>A!P1373</f>
        <v>18</v>
      </c>
      <c r="R254" s="331">
        <f>A!Q1373</f>
        <v>78.7</v>
      </c>
      <c r="S254" s="159">
        <f>A!R1373</f>
        <v>37866</v>
      </c>
      <c r="T254" s="148">
        <f>A!S1373</f>
        <v>12</v>
      </c>
      <c r="U254" s="171">
        <f t="shared" si="40"/>
        <v>76</v>
      </c>
      <c r="V254" s="138">
        <f t="shared" si="41"/>
        <v>78.7</v>
      </c>
      <c r="W254" s="892">
        <f t="shared" si="42"/>
        <v>77.439092617614975</v>
      </c>
      <c r="X254" s="26">
        <f t="shared" si="43"/>
        <v>3.4866111013623073E-2</v>
      </c>
      <c r="Z254" s="719">
        <f>A!T1373</f>
        <v>90.071406133343572</v>
      </c>
      <c r="AA254" s="1065" t="str">
        <f>A!U1373</f>
        <v>27-Nov</v>
      </c>
      <c r="AB254" s="712">
        <f>A!V1373</f>
        <v>10</v>
      </c>
    </row>
    <row r="255" spans="2:28" ht="12" customHeight="1">
      <c r="B255" s="156" t="s">
        <v>449</v>
      </c>
      <c r="C255" s="138">
        <f>A!B1374</f>
        <v>79.929299999999998</v>
      </c>
      <c r="D255" s="163" t="str">
        <f>A!C1374</f>
        <v>18-Sep</v>
      </c>
      <c r="E255" s="148">
        <f>A!D1374</f>
        <v>10</v>
      </c>
      <c r="F255" s="331">
        <f>A!E1374</f>
        <v>81.37</v>
      </c>
      <c r="G255" s="159">
        <f>A!F1374</f>
        <v>38248</v>
      </c>
      <c r="H255" s="148">
        <f>A!G1374</f>
        <v>9</v>
      </c>
      <c r="I255" s="331">
        <f>A!H1374</f>
        <v>81.260000000000005</v>
      </c>
      <c r="J255" s="159">
        <f>A!I1374</f>
        <v>37733</v>
      </c>
      <c r="K255" s="148">
        <f>A!J1374</f>
        <v>18</v>
      </c>
      <c r="L255" s="331">
        <f>A!K1374</f>
        <v>80.7959749615123</v>
      </c>
      <c r="M255" s="159">
        <f>A!L1374</f>
        <v>40439</v>
      </c>
      <c r="N255" s="25">
        <f>A!M1374</f>
        <v>10</v>
      </c>
      <c r="O255" s="331">
        <f>A!N1374</f>
        <v>80</v>
      </c>
      <c r="P255" s="159">
        <f>A!O1374</f>
        <v>247</v>
      </c>
      <c r="Q255" s="148">
        <f>A!P1374</f>
        <v>17</v>
      </c>
      <c r="R255" s="331">
        <f>A!Q1374</f>
        <v>80.25</v>
      </c>
      <c r="S255" s="159">
        <f>A!R1374</f>
        <v>37880</v>
      </c>
      <c r="T255" s="148">
        <f>A!S1374</f>
        <v>20</v>
      </c>
      <c r="U255" s="171">
        <f t="shared" si="40"/>
        <v>79.929299999999998</v>
      </c>
      <c r="V255" s="138">
        <f t="shared" si="41"/>
        <v>81.37</v>
      </c>
      <c r="W255" s="892">
        <f t="shared" si="42"/>
        <v>80.600879160252049</v>
      </c>
      <c r="X255" s="26">
        <f t="shared" si="43"/>
        <v>1.7874494856756865E-2</v>
      </c>
      <c r="Z255" s="719">
        <f>A!T1374</f>
        <v>90.717753955282674</v>
      </c>
      <c r="AA255" s="1065" t="str">
        <f>A!U1374</f>
        <v>27-Nov</v>
      </c>
      <c r="AB255" s="712">
        <f>A!V1374</f>
        <v>10</v>
      </c>
    </row>
    <row r="256" spans="2:28" ht="12" customHeight="1">
      <c r="B256" s="156" t="s">
        <v>450</v>
      </c>
      <c r="C256" s="138">
        <f>A!B1375</f>
        <v>68.789199999999994</v>
      </c>
      <c r="D256" s="163" t="str">
        <f>A!C1375</f>
        <v>16-Nov</v>
      </c>
      <c r="E256" s="148">
        <f>A!D1375</f>
        <v>17</v>
      </c>
      <c r="F256" s="331">
        <f>A!E1375</f>
        <v>81.12</v>
      </c>
      <c r="G256" s="159">
        <f>A!F1375</f>
        <v>37840</v>
      </c>
      <c r="H256" s="148">
        <f>A!G1375</f>
        <v>21</v>
      </c>
      <c r="I256" s="331">
        <f>A!H1375</f>
        <v>81.12</v>
      </c>
      <c r="J256" s="159">
        <f>A!I1375</f>
        <v>37840</v>
      </c>
      <c r="K256" s="148">
        <f>A!J1375</f>
        <v>21</v>
      </c>
      <c r="L256" s="331">
        <f>A!K1375</f>
        <v>68.367315029612598</v>
      </c>
      <c r="M256" s="159">
        <f>A!L1375</f>
        <v>40498</v>
      </c>
      <c r="N256" s="25">
        <f>A!M1375</f>
        <v>17</v>
      </c>
      <c r="O256" s="331">
        <f>A!N1375</f>
        <v>70</v>
      </c>
      <c r="P256" s="159">
        <f>A!O1375</f>
        <v>276</v>
      </c>
      <c r="Q256" s="148">
        <f>A!P1375</f>
        <v>8</v>
      </c>
      <c r="R256" s="331">
        <f>A!Q1375</f>
        <v>72.650000000000006</v>
      </c>
      <c r="S256" s="159">
        <f>A!R1375</f>
        <v>37836</v>
      </c>
      <c r="T256" s="148">
        <f>A!S1375</f>
        <v>7</v>
      </c>
      <c r="U256" s="171">
        <f t="shared" si="40"/>
        <v>68.367315029612598</v>
      </c>
      <c r="V256" s="138">
        <f t="shared" si="41"/>
        <v>81.12</v>
      </c>
      <c r="W256" s="892">
        <f t="shared" si="42"/>
        <v>73.674419171602096</v>
      </c>
      <c r="X256" s="26">
        <f t="shared" si="43"/>
        <v>0.17309515451603241</v>
      </c>
      <c r="Z256" s="719">
        <f>A!T1375</f>
        <v>67.777998970008625</v>
      </c>
      <c r="AA256" s="1065" t="str">
        <f>A!U1375</f>
        <v>16-Nov</v>
      </c>
      <c r="AB256" s="712">
        <f>A!V1375</f>
        <v>17</v>
      </c>
    </row>
    <row r="257" spans="2:28" ht="12" customHeight="1">
      <c r="B257" s="156" t="s">
        <v>451</v>
      </c>
      <c r="C257" s="138">
        <f>A!B1376</f>
        <v>68.789199999999994</v>
      </c>
      <c r="D257" s="163" t="str">
        <f>A!C1376</f>
        <v>16-Nov</v>
      </c>
      <c r="E257" s="148">
        <f>A!D1376</f>
        <v>17</v>
      </c>
      <c r="F257" s="331">
        <f>A!E1376</f>
        <v>69.349999999999994</v>
      </c>
      <c r="G257" s="159">
        <f>A!F1376</f>
        <v>37576</v>
      </c>
      <c r="H257" s="148">
        <f>A!G1376</f>
        <v>16</v>
      </c>
      <c r="I257" s="331">
        <f>A!H1376</f>
        <v>68.849999999999994</v>
      </c>
      <c r="J257" s="159">
        <f>A!I1376</f>
        <v>37941</v>
      </c>
      <c r="K257" s="148">
        <f>A!J1376</f>
        <v>16</v>
      </c>
      <c r="L257" s="331">
        <f>A!K1376</f>
        <v>68.367148547785405</v>
      </c>
      <c r="M257" s="159">
        <f>A!L1376</f>
        <v>40498</v>
      </c>
      <c r="N257" s="25">
        <f>A!M1376</f>
        <v>17</v>
      </c>
      <c r="O257" s="331">
        <f>A!N1376</f>
        <v>68</v>
      </c>
      <c r="P257" s="159">
        <f>A!O1376</f>
        <v>321</v>
      </c>
      <c r="Q257" s="148">
        <f>A!P1376</f>
        <v>16</v>
      </c>
      <c r="R257" s="331">
        <f>A!Q1376</f>
        <v>67.44</v>
      </c>
      <c r="S257" s="159">
        <f>A!R1376</f>
        <v>37941</v>
      </c>
      <c r="T257" s="148">
        <f>A!S1376</f>
        <v>16</v>
      </c>
      <c r="U257" s="171">
        <f t="shared" si="40"/>
        <v>67.44</v>
      </c>
      <c r="V257" s="138">
        <f t="shared" si="41"/>
        <v>69.349999999999994</v>
      </c>
      <c r="W257" s="892">
        <f t="shared" si="42"/>
        <v>68.466058091297569</v>
      </c>
      <c r="X257" s="26">
        <f t="shared" si="43"/>
        <v>2.7897034724170409E-2</v>
      </c>
      <c r="Z257" s="719">
        <f>A!T1376</f>
        <v>67.777825806430911</v>
      </c>
      <c r="AA257" s="1065" t="str">
        <f>A!U1376</f>
        <v>16-Nov</v>
      </c>
      <c r="AB257" s="712">
        <f>A!V1376</f>
        <v>17</v>
      </c>
    </row>
    <row r="258" spans="2:28" ht="12" customHeight="1">
      <c r="B258" s="156" t="s">
        <v>462</v>
      </c>
      <c r="C258" s="138">
        <f>A!B1377</f>
        <v>83.753399999999999</v>
      </c>
      <c r="D258" s="163" t="str">
        <f>A!C1377</f>
        <v>05-Apr</v>
      </c>
      <c r="E258" s="148">
        <f>A!D1377</f>
        <v>22</v>
      </c>
      <c r="F258" s="331">
        <f>A!E1377</f>
        <v>85.57</v>
      </c>
      <c r="G258" s="159">
        <f>A!F1377</f>
        <v>37351</v>
      </c>
      <c r="H258" s="148">
        <f>A!G1377</f>
        <v>21</v>
      </c>
      <c r="I258" s="331">
        <f>A!H1377</f>
        <v>85.57</v>
      </c>
      <c r="J258" s="159">
        <f>A!I1377</f>
        <v>37716</v>
      </c>
      <c r="K258" s="148">
        <f>A!J1377</f>
        <v>21</v>
      </c>
      <c r="L258" s="331">
        <f>A!K1377</f>
        <v>84.636320389375101</v>
      </c>
      <c r="M258" s="159">
        <f>A!L1377</f>
        <v>40273</v>
      </c>
      <c r="N258" s="25">
        <f>A!M1377</f>
        <v>22</v>
      </c>
      <c r="O258" s="331"/>
      <c r="P258" s="159"/>
      <c r="Q258" s="148"/>
      <c r="R258" s="331">
        <f>A!Q1377</f>
        <v>86.31</v>
      </c>
      <c r="S258" s="159">
        <f>A!R1377</f>
        <v>37733</v>
      </c>
      <c r="T258" s="148">
        <f>A!S1377</f>
        <v>6</v>
      </c>
      <c r="U258" s="171">
        <f t="shared" si="40"/>
        <v>83.753399999999999</v>
      </c>
      <c r="V258" s="138">
        <f t="shared" si="41"/>
        <v>86.31</v>
      </c>
      <c r="W258" s="892">
        <f t="shared" si="42"/>
        <v>85.167944077875021</v>
      </c>
      <c r="X258" s="26">
        <f t="shared" si="43"/>
        <v>3.0018336449008615E-2</v>
      </c>
      <c r="Z258" s="719">
        <f>A!T1377</f>
        <v>89.750654644435599</v>
      </c>
      <c r="AA258" s="1065" t="str">
        <f>A!U1377</f>
        <v>02-Apr</v>
      </c>
      <c r="AB258" s="712">
        <f>A!V1377</f>
        <v>2</v>
      </c>
    </row>
    <row r="259" spans="2:28" ht="12" customHeight="1">
      <c r="B259" s="156" t="s">
        <v>463</v>
      </c>
      <c r="C259" s="138">
        <f>A!B1378</f>
        <v>83.224699999999999</v>
      </c>
      <c r="D259" s="163" t="str">
        <f>A!C1378</f>
        <v>05-Apr</v>
      </c>
      <c r="E259" s="148">
        <f>A!D1378</f>
        <v>22</v>
      </c>
      <c r="F259" s="331">
        <f>A!E1378</f>
        <v>84.79</v>
      </c>
      <c r="G259" s="159">
        <f>A!F1378</f>
        <v>37348</v>
      </c>
      <c r="H259" s="148">
        <f>A!G1378</f>
        <v>5</v>
      </c>
      <c r="I259" s="331">
        <f>A!H1378</f>
        <v>84.79</v>
      </c>
      <c r="J259" s="159">
        <f>A!I1378</f>
        <v>37348</v>
      </c>
      <c r="K259" s="148">
        <f>A!J1378</f>
        <v>5</v>
      </c>
      <c r="L259" s="331"/>
      <c r="M259" s="159"/>
      <c r="N259" s="25"/>
      <c r="O259" s="331"/>
      <c r="P259" s="159"/>
      <c r="Q259" s="148"/>
      <c r="R259" s="331">
        <f>A!Q1378</f>
        <v>86.18</v>
      </c>
      <c r="S259" s="159">
        <f>A!R1378</f>
        <v>37733</v>
      </c>
      <c r="T259" s="148">
        <f>A!S1378</f>
        <v>6</v>
      </c>
      <c r="U259" s="171">
        <f t="shared" si="40"/>
        <v>83.224699999999999</v>
      </c>
      <c r="V259" s="138">
        <f t="shared" si="41"/>
        <v>86.18</v>
      </c>
      <c r="W259" s="892">
        <f t="shared" si="42"/>
        <v>84.746175000000008</v>
      </c>
      <c r="X259" s="26">
        <f t="shared" si="43"/>
        <v>3.4872370345918363E-2</v>
      </c>
      <c r="Z259" s="719">
        <f>A!T1378</f>
        <v>67.777998970008611</v>
      </c>
      <c r="AA259" s="1065" t="str">
        <f>A!U1378</f>
        <v>16-Nov</v>
      </c>
      <c r="AB259" s="712">
        <f>A!V1378</f>
        <v>17</v>
      </c>
    </row>
    <row r="260" spans="2:28" ht="12" customHeight="1">
      <c r="B260" s="156" t="s">
        <v>464</v>
      </c>
      <c r="C260" s="138">
        <f>A!B1379</f>
        <v>70.841099999999997</v>
      </c>
      <c r="D260" s="163" t="str">
        <f>A!C1379</f>
        <v>02-Apr</v>
      </c>
      <c r="E260" s="148">
        <f>A!D1379</f>
        <v>10</v>
      </c>
      <c r="F260" s="331">
        <f>A!E1379</f>
        <v>74.510000000000005</v>
      </c>
      <c r="G260" s="159">
        <f>A!F1379</f>
        <v>37728</v>
      </c>
      <c r="H260" s="148">
        <f>A!G1379</f>
        <v>7</v>
      </c>
      <c r="I260" s="331">
        <f>A!H1379</f>
        <v>71.53</v>
      </c>
      <c r="J260" s="159">
        <f>A!I1379</f>
        <v>37363</v>
      </c>
      <c r="K260" s="148">
        <f>A!J1379</f>
        <v>3</v>
      </c>
      <c r="L260" s="331">
        <f>A!K1379</f>
        <v>73.284043930684106</v>
      </c>
      <c r="M260" s="159">
        <f>A!L1379</f>
        <v>40270</v>
      </c>
      <c r="N260" s="25">
        <f>A!M1379</f>
        <v>18</v>
      </c>
      <c r="O260" s="331"/>
      <c r="P260" s="159"/>
      <c r="Q260" s="148"/>
      <c r="R260" s="331">
        <f>A!Q1379</f>
        <v>73.849999999999994</v>
      </c>
      <c r="S260" s="159">
        <f>A!R1379</f>
        <v>37713</v>
      </c>
      <c r="T260" s="148">
        <f>A!S1379</f>
        <v>18</v>
      </c>
      <c r="U260" s="171">
        <f t="shared" si="40"/>
        <v>70.841099999999997</v>
      </c>
      <c r="V260" s="138">
        <f t="shared" si="41"/>
        <v>74.510000000000005</v>
      </c>
      <c r="W260" s="892">
        <f t="shared" si="42"/>
        <v>72.803028786136821</v>
      </c>
      <c r="X260" s="26">
        <f t="shared" si="43"/>
        <v>5.0394881382993244E-2</v>
      </c>
      <c r="Z260" s="719">
        <f>A!T1379</f>
        <v>67.777998970008611</v>
      </c>
      <c r="AA260" s="1065" t="str">
        <f>A!U1379</f>
        <v>16-Nov</v>
      </c>
      <c r="AB260" s="712">
        <f>A!V1379</f>
        <v>17</v>
      </c>
    </row>
    <row r="261" spans="2:28" ht="12" customHeight="1">
      <c r="B261" s="156" t="s">
        <v>465</v>
      </c>
      <c r="C261" s="138">
        <f>A!B1380</f>
        <v>80.708699999999993</v>
      </c>
      <c r="D261" s="163" t="str">
        <f>A!C1380</f>
        <v>02-Apr</v>
      </c>
      <c r="E261" s="148">
        <f>A!D1380</f>
        <v>5</v>
      </c>
      <c r="F261" s="331">
        <f>A!E1380</f>
        <v>78.430000000000007</v>
      </c>
      <c r="G261" s="159">
        <f>A!F1380</f>
        <v>37348</v>
      </c>
      <c r="H261" s="148">
        <f>A!G1380</f>
        <v>4</v>
      </c>
      <c r="I261" s="331">
        <f>A!H1380</f>
        <v>78.430000000000007</v>
      </c>
      <c r="J261" s="159">
        <f>A!I1380</f>
        <v>37713</v>
      </c>
      <c r="K261" s="148">
        <f>A!J1380</f>
        <v>4</v>
      </c>
      <c r="L261" s="331">
        <f>A!K1380</f>
        <v>80.742718837659694</v>
      </c>
      <c r="M261" s="159">
        <f>A!L1380</f>
        <v>40270</v>
      </c>
      <c r="N261" s="25">
        <f>A!M1380</f>
        <v>5</v>
      </c>
      <c r="O261" s="331"/>
      <c r="P261" s="159"/>
      <c r="Q261" s="148"/>
      <c r="R261" s="331">
        <f>A!Q1380</f>
        <v>78.94</v>
      </c>
      <c r="S261" s="159">
        <f>A!R1380</f>
        <v>37713</v>
      </c>
      <c r="T261" s="148">
        <f>A!S1380</f>
        <v>5</v>
      </c>
      <c r="U261" s="171">
        <f t="shared" si="40"/>
        <v>78.430000000000007</v>
      </c>
      <c r="V261" s="138">
        <f t="shared" si="41"/>
        <v>80.742718837659694</v>
      </c>
      <c r="W261" s="892">
        <f t="shared" si="42"/>
        <v>79.450283767531943</v>
      </c>
      <c r="X261" s="26">
        <f t="shared" si="43"/>
        <v>2.9109006639002094E-2</v>
      </c>
      <c r="Z261" s="719">
        <f>A!T1380</f>
        <v>89.750940352762001</v>
      </c>
      <c r="AA261" s="1065" t="str">
        <f>A!U1380</f>
        <v>02-Apr</v>
      </c>
      <c r="AB261" s="712">
        <f>A!V1380</f>
        <v>2</v>
      </c>
    </row>
    <row r="262" spans="2:28" ht="12" customHeight="1">
      <c r="B262" s="156" t="s">
        <v>466</v>
      </c>
      <c r="C262" s="138">
        <f>A!B1381</f>
        <v>68.724199999999996</v>
      </c>
      <c r="D262" s="163" t="str">
        <f>A!C1381</f>
        <v>16-Nov</v>
      </c>
      <c r="E262" s="148">
        <f>A!D1381</f>
        <v>17</v>
      </c>
      <c r="F262" s="331">
        <f>A!E1381</f>
        <v>69.349999999999994</v>
      </c>
      <c r="G262" s="159">
        <f>A!F1381</f>
        <v>37576</v>
      </c>
      <c r="H262" s="148">
        <f>A!G1381</f>
        <v>16</v>
      </c>
      <c r="I262" s="331">
        <f>A!H1381</f>
        <v>68.849999999999994</v>
      </c>
      <c r="J262" s="159">
        <f>A!I1381</f>
        <v>37941</v>
      </c>
      <c r="K262" s="148">
        <f>A!J1381</f>
        <v>16</v>
      </c>
      <c r="L262" s="331">
        <f>A!K1381</f>
        <v>68.367315036269503</v>
      </c>
      <c r="M262" s="159">
        <f>A!L1381</f>
        <v>40498</v>
      </c>
      <c r="N262" s="25">
        <f>A!M1381</f>
        <v>17</v>
      </c>
      <c r="O262" s="331"/>
      <c r="P262" s="159"/>
      <c r="Q262" s="148"/>
      <c r="R262" s="331">
        <f>A!Q1381</f>
        <v>67.510000000000005</v>
      </c>
      <c r="S262" s="159">
        <f>A!R1381</f>
        <v>37941</v>
      </c>
      <c r="T262" s="148">
        <f>A!S1381</f>
        <v>16</v>
      </c>
      <c r="U262" s="171">
        <f t="shared" si="40"/>
        <v>67.510000000000005</v>
      </c>
      <c r="V262" s="138">
        <f t="shared" si="41"/>
        <v>69.349999999999994</v>
      </c>
      <c r="W262" s="892">
        <f t="shared" si="42"/>
        <v>68.560303007253907</v>
      </c>
      <c r="X262" s="26">
        <f t="shared" si="43"/>
        <v>2.6837687689409879E-2</v>
      </c>
      <c r="Z262" s="719">
        <f>A!T1381</f>
        <v>72.197531377754373</v>
      </c>
      <c r="AA262" s="1065" t="str">
        <f>A!U1381</f>
        <v>21-Apr</v>
      </c>
      <c r="AB262" s="712">
        <f>A!V1381</f>
        <v>5</v>
      </c>
    </row>
    <row r="263" spans="2:28" ht="12" customHeight="1">
      <c r="B263" s="156" t="s">
        <v>473</v>
      </c>
      <c r="C263" s="138">
        <f>A!B1382</f>
        <v>100</v>
      </c>
      <c r="D263" s="163" t="str">
        <f>A!C1382</f>
        <v>21-Nov</v>
      </c>
      <c r="E263" s="148">
        <f>A!D1382</f>
        <v>24</v>
      </c>
      <c r="F263" s="331"/>
      <c r="G263" s="159"/>
      <c r="H263" s="148"/>
      <c r="I263" s="331"/>
      <c r="J263" s="159"/>
      <c r="K263" s="148"/>
      <c r="L263" s="331">
        <f>A!K1382</f>
        <v>100</v>
      </c>
      <c r="M263" s="159">
        <f>A!L1382</f>
        <v>40503</v>
      </c>
      <c r="N263" s="25">
        <f>A!M1382</f>
        <v>9</v>
      </c>
      <c r="O263" s="331">
        <f>A!N1382</f>
        <v>100</v>
      </c>
      <c r="P263" s="159">
        <f>A!O1382</f>
        <v>319</v>
      </c>
      <c r="Q263" s="148">
        <f>A!P1382</f>
        <v>5</v>
      </c>
      <c r="R263" s="331">
        <f>A!Q1382</f>
        <v>60.08</v>
      </c>
      <c r="S263" s="159">
        <f>A!R1382</f>
        <v>37712</v>
      </c>
      <c r="T263" s="148">
        <f>A!S1382</f>
        <v>5</v>
      </c>
      <c r="U263" s="171">
        <f t="shared" si="40"/>
        <v>60.08</v>
      </c>
      <c r="V263" s="138">
        <f t="shared" si="41"/>
        <v>100</v>
      </c>
      <c r="W263" s="892">
        <f t="shared" si="42"/>
        <v>90.02</v>
      </c>
      <c r="X263" s="26">
        <f t="shared" si="43"/>
        <v>0.44345700955343259</v>
      </c>
      <c r="Z263" s="719">
        <f>A!T1382</f>
        <v>100</v>
      </c>
      <c r="AA263" s="1065" t="str">
        <f>A!U1382</f>
        <v>03-Dec</v>
      </c>
      <c r="AB263" s="712">
        <f>A!V1382</f>
        <v>1</v>
      </c>
    </row>
    <row r="264" spans="2:28" ht="12" customHeight="1">
      <c r="B264" s="156" t="s">
        <v>476</v>
      </c>
      <c r="C264" s="138">
        <f>A!B1383</f>
        <v>100</v>
      </c>
      <c r="D264" s="163" t="str">
        <f>A!C1383</f>
        <v>21-Nov</v>
      </c>
      <c r="E264" s="148">
        <f>A!D1383</f>
        <v>24</v>
      </c>
      <c r="F264" s="331"/>
      <c r="G264" s="159"/>
      <c r="H264" s="148"/>
      <c r="I264" s="331"/>
      <c r="J264" s="159"/>
      <c r="K264" s="148"/>
      <c r="L264" s="331">
        <f>A!K1383</f>
        <v>100</v>
      </c>
      <c r="M264" s="159">
        <f>A!L1383</f>
        <v>40503</v>
      </c>
      <c r="N264" s="25">
        <f>A!M1383</f>
        <v>9</v>
      </c>
      <c r="O264" s="331">
        <f>A!N1383</f>
        <v>100</v>
      </c>
      <c r="P264" s="159">
        <f>A!O1383</f>
        <v>319</v>
      </c>
      <c r="Q264" s="148">
        <f>A!P1383</f>
        <v>5</v>
      </c>
      <c r="R264" s="331">
        <f>A!Q1383</f>
        <v>57.51</v>
      </c>
      <c r="S264" s="159">
        <f>A!R1383</f>
        <v>37712</v>
      </c>
      <c r="T264" s="148">
        <f>A!S1383</f>
        <v>5</v>
      </c>
      <c r="U264" s="171">
        <f t="shared" si="40"/>
        <v>57.51</v>
      </c>
      <c r="V264" s="138">
        <f t="shared" si="41"/>
        <v>100</v>
      </c>
      <c r="W264" s="892">
        <f t="shared" si="42"/>
        <v>89.377499999999998</v>
      </c>
      <c r="X264" s="26">
        <f t="shared" si="43"/>
        <v>0.47539928953036281</v>
      </c>
      <c r="Z264" s="719">
        <f>A!T1383</f>
        <v>100</v>
      </c>
      <c r="AA264" s="1065" t="str">
        <f>A!U1383</f>
        <v>03-Dec</v>
      </c>
      <c r="AB264" s="712">
        <f>A!V1383</f>
        <v>1</v>
      </c>
    </row>
    <row r="265" spans="2:28" ht="12" customHeight="1">
      <c r="B265" s="156" t="s">
        <v>478</v>
      </c>
      <c r="C265" s="138">
        <f>A!B1384</f>
        <v>90.229900000000001</v>
      </c>
      <c r="D265" s="163" t="str">
        <f>A!C1384</f>
        <v>20-Dec</v>
      </c>
      <c r="E265" s="148">
        <f>A!D1384</f>
        <v>22</v>
      </c>
      <c r="F265" s="331"/>
      <c r="G265" s="159"/>
      <c r="H265" s="148"/>
      <c r="I265" s="331"/>
      <c r="J265" s="159"/>
      <c r="K265" s="148"/>
      <c r="L265" s="331">
        <f>A!K1384</f>
        <v>93.813650045545899</v>
      </c>
      <c r="M265" s="159">
        <f>A!L1384</f>
        <v>40532</v>
      </c>
      <c r="N265" s="25">
        <f>A!M1384</f>
        <v>11</v>
      </c>
      <c r="O265" s="331">
        <f>A!N1384</f>
        <v>95</v>
      </c>
      <c r="P265" s="159">
        <f>A!O1384</f>
        <v>355</v>
      </c>
      <c r="Q265" s="148">
        <f>A!P1384</f>
        <v>17</v>
      </c>
      <c r="R265" s="331">
        <f>A!Q1384</f>
        <v>71.77</v>
      </c>
      <c r="S265" s="159">
        <f>A!R1384</f>
        <v>37849</v>
      </c>
      <c r="T265" s="148">
        <f>A!S1384</f>
        <v>17</v>
      </c>
      <c r="U265" s="171">
        <f t="shared" si="40"/>
        <v>71.77</v>
      </c>
      <c r="V265" s="138">
        <f t="shared" si="41"/>
        <v>95</v>
      </c>
      <c r="W265" s="892">
        <f t="shared" si="42"/>
        <v>87.703387511386467</v>
      </c>
      <c r="X265" s="26">
        <f t="shared" si="43"/>
        <v>0.26487004275614862</v>
      </c>
      <c r="Z265" s="719">
        <f>A!T1384</f>
        <v>89.986748247902057</v>
      </c>
      <c r="AA265" s="1065" t="str">
        <f>A!U1384</f>
        <v>20-Dec</v>
      </c>
      <c r="AB265" s="712">
        <f>A!V1384</f>
        <v>11</v>
      </c>
    </row>
    <row r="266" spans="2:28" ht="12" customHeight="1">
      <c r="B266" s="156" t="s">
        <v>479</v>
      </c>
      <c r="C266" s="138">
        <f>A!B1385</f>
        <v>100</v>
      </c>
      <c r="D266" s="163" t="str">
        <f>A!C1385</f>
        <v>18-Dec</v>
      </c>
      <c r="E266" s="148">
        <f>A!D1385</f>
        <v>8</v>
      </c>
      <c r="F266" s="331"/>
      <c r="G266" s="159"/>
      <c r="H266" s="148"/>
      <c r="I266" s="331"/>
      <c r="J266" s="159"/>
      <c r="K266" s="148"/>
      <c r="L266" s="331">
        <f>A!K1385</f>
        <v>100</v>
      </c>
      <c r="M266" s="159">
        <f>A!L1385</f>
        <v>40527</v>
      </c>
      <c r="N266" s="25">
        <f>A!M1385</f>
        <v>22</v>
      </c>
      <c r="O266" s="331">
        <f>A!N1385</f>
        <v>100</v>
      </c>
      <c r="P266" s="159">
        <f>A!O1385</f>
        <v>350</v>
      </c>
      <c r="Q266" s="148">
        <f>A!P1385</f>
        <v>1</v>
      </c>
      <c r="R266" s="331">
        <f>A!Q1385</f>
        <v>71.319999999999993</v>
      </c>
      <c r="S266" s="159">
        <f>A!R1385</f>
        <v>37716</v>
      </c>
      <c r="T266" s="148">
        <f>A!S1385</f>
        <v>17</v>
      </c>
      <c r="U266" s="171">
        <f t="shared" si="40"/>
        <v>71.319999999999993</v>
      </c>
      <c r="V266" s="138">
        <f t="shared" si="41"/>
        <v>100</v>
      </c>
      <c r="W266" s="892">
        <f t="shared" si="42"/>
        <v>92.83</v>
      </c>
      <c r="X266" s="26">
        <f t="shared" si="43"/>
        <v>0.30895184746310467</v>
      </c>
      <c r="Z266" s="719">
        <f>A!T1385</f>
        <v>100</v>
      </c>
      <c r="AA266" s="1065" t="str">
        <f>A!U1385</f>
        <v>18-Dec</v>
      </c>
      <c r="AB266" s="712">
        <f>A!V1385</f>
        <v>8</v>
      </c>
    </row>
    <row r="267" spans="2:28" ht="12" customHeight="1">
      <c r="B267" s="156" t="s">
        <v>480</v>
      </c>
      <c r="C267" s="138">
        <f>A!B1386</f>
        <v>100</v>
      </c>
      <c r="D267" s="163" t="str">
        <f>A!C1386</f>
        <v>12-Nov</v>
      </c>
      <c r="E267" s="148">
        <f>A!D1386</f>
        <v>20</v>
      </c>
      <c r="F267" s="331"/>
      <c r="G267" s="159"/>
      <c r="H267" s="148"/>
      <c r="I267" s="331"/>
      <c r="J267" s="159"/>
      <c r="K267" s="148"/>
      <c r="L267" s="331">
        <f>A!K1386</f>
        <v>100</v>
      </c>
      <c r="M267" s="159">
        <f>A!L1386</f>
        <v>40494</v>
      </c>
      <c r="N267" s="25">
        <f>A!M1386</f>
        <v>19</v>
      </c>
      <c r="O267" s="331">
        <f>A!N1386</f>
        <v>100</v>
      </c>
      <c r="P267" s="159">
        <f>A!O1386</f>
        <v>316</v>
      </c>
      <c r="Q267" s="148">
        <f>A!P1386</f>
        <v>23</v>
      </c>
      <c r="R267" s="331">
        <f>A!Q1386</f>
        <v>51.12</v>
      </c>
      <c r="S267" s="159">
        <f>A!R1386</f>
        <v>37712</v>
      </c>
      <c r="T267" s="148">
        <f>A!S1386</f>
        <v>8</v>
      </c>
      <c r="U267" s="171">
        <f t="shared" si="40"/>
        <v>51.12</v>
      </c>
      <c r="V267" s="138">
        <f t="shared" si="41"/>
        <v>100</v>
      </c>
      <c r="W267" s="892">
        <f t="shared" si="42"/>
        <v>87.78</v>
      </c>
      <c r="X267" s="26">
        <f t="shared" si="43"/>
        <v>0.55684666210982003</v>
      </c>
      <c r="Z267" s="719">
        <f>A!T1386</f>
        <v>100</v>
      </c>
      <c r="AA267" s="1065" t="str">
        <f>A!U1386</f>
        <v>14-Nov</v>
      </c>
      <c r="AB267" s="712">
        <f>A!V1386</f>
        <v>6</v>
      </c>
    </row>
    <row r="268" spans="2:28" ht="12" customHeight="1">
      <c r="B268" s="156" t="s">
        <v>481</v>
      </c>
      <c r="C268" s="138">
        <f>A!B1387</f>
        <v>91.044499999999999</v>
      </c>
      <c r="D268" s="163" t="str">
        <f>A!C1387</f>
        <v>20-Dec</v>
      </c>
      <c r="E268" s="148">
        <f>A!D1387</f>
        <v>22</v>
      </c>
      <c r="F268" s="331"/>
      <c r="G268" s="159"/>
      <c r="H268" s="148"/>
      <c r="I268" s="331"/>
      <c r="J268" s="159"/>
      <c r="K268" s="148"/>
      <c r="L268" s="331">
        <f>A!K1387</f>
        <v>96.160215780781897</v>
      </c>
      <c r="M268" s="159">
        <f>A!L1387</f>
        <v>40532</v>
      </c>
      <c r="N268" s="25">
        <f>A!M1387</f>
        <v>11</v>
      </c>
      <c r="O268" s="331">
        <f>A!N1387</f>
        <v>79</v>
      </c>
      <c r="P268" s="159">
        <f>A!O1387</f>
        <v>355</v>
      </c>
      <c r="Q268" s="148">
        <f>A!P1387</f>
        <v>8</v>
      </c>
      <c r="R268" s="331">
        <f>A!Q1387</f>
        <v>36.01</v>
      </c>
      <c r="S268" s="159">
        <f>A!R1387</f>
        <v>37731</v>
      </c>
      <c r="T268" s="148">
        <f>A!S1387</f>
        <v>21</v>
      </c>
      <c r="U268" s="171">
        <f t="shared" si="40"/>
        <v>36.01</v>
      </c>
      <c r="V268" s="138">
        <f t="shared" si="41"/>
        <v>96.160215780781897</v>
      </c>
      <c r="W268" s="892">
        <f t="shared" si="42"/>
        <v>75.553678945195472</v>
      </c>
      <c r="X268" s="26">
        <f t="shared" si="43"/>
        <v>0.79612557085953661</v>
      </c>
      <c r="Z268" s="719">
        <f>A!T1387</f>
        <v>41.15856313554788</v>
      </c>
      <c r="AA268" s="1065" t="str">
        <f>A!U1387</f>
        <v>20-Dec</v>
      </c>
      <c r="AB268" s="712">
        <f>A!V1387</f>
        <v>11</v>
      </c>
    </row>
    <row r="269" spans="2:28" ht="12" customHeight="1">
      <c r="B269" s="156" t="s">
        <v>482</v>
      </c>
      <c r="C269" s="138">
        <f>A!B1388</f>
        <v>61.274999999999999</v>
      </c>
      <c r="D269" s="163" t="str">
        <f>A!C1388</f>
        <v>20-Dec</v>
      </c>
      <c r="E269" s="148">
        <f>A!D1388</f>
        <v>22</v>
      </c>
      <c r="F269" s="331"/>
      <c r="G269" s="159"/>
      <c r="H269" s="148"/>
      <c r="I269" s="331"/>
      <c r="J269" s="159"/>
      <c r="K269" s="148"/>
      <c r="L269" s="331">
        <f>A!K1388</f>
        <v>55.1794250617126</v>
      </c>
      <c r="M269" s="159">
        <f>A!L1388</f>
        <v>40532</v>
      </c>
      <c r="N269" s="25">
        <f>A!M1388</f>
        <v>11</v>
      </c>
      <c r="O269" s="331">
        <f>A!N1388</f>
        <v>47</v>
      </c>
      <c r="P269" s="159">
        <f>A!O1388</f>
        <v>355</v>
      </c>
      <c r="Q269" s="148">
        <f>A!P1388</f>
        <v>6</v>
      </c>
      <c r="R269" s="331">
        <f>A!Q1388</f>
        <v>39.96</v>
      </c>
      <c r="S269" s="159">
        <f>A!R1388</f>
        <v>37729</v>
      </c>
      <c r="T269" s="148">
        <f>A!S1388</f>
        <v>18</v>
      </c>
      <c r="U269" s="171">
        <f t="shared" si="40"/>
        <v>39.96</v>
      </c>
      <c r="V269" s="138">
        <f t="shared" si="41"/>
        <v>61.274999999999999</v>
      </c>
      <c r="W269" s="892">
        <f t="shared" si="42"/>
        <v>50.853606265428148</v>
      </c>
      <c r="X269" s="26">
        <f t="shared" si="43"/>
        <v>0.41914431571966199</v>
      </c>
      <c r="Z269" s="719">
        <f>A!T1388</f>
        <v>41.50364532949451</v>
      </c>
      <c r="AA269" s="1065" t="str">
        <f>A!U1388</f>
        <v>20-Dec</v>
      </c>
      <c r="AB269" s="712">
        <f>A!V1388</f>
        <v>11</v>
      </c>
    </row>
    <row r="270" spans="2:28" ht="12" customHeight="1" thickBot="1">
      <c r="B270" s="157" t="s">
        <v>483</v>
      </c>
      <c r="C270" s="138">
        <f>A!B1389</f>
        <v>90.877200000000002</v>
      </c>
      <c r="D270" s="163" t="str">
        <f>A!C1389</f>
        <v>20-Dec</v>
      </c>
      <c r="E270" s="148">
        <f>A!D1389</f>
        <v>22</v>
      </c>
      <c r="F270" s="331"/>
      <c r="G270" s="159"/>
      <c r="H270" s="148"/>
      <c r="I270" s="331"/>
      <c r="J270" s="159"/>
      <c r="K270" s="148"/>
      <c r="L270" s="331">
        <f>A!K1389</f>
        <v>96.2348302995685</v>
      </c>
      <c r="M270" s="159">
        <f>A!L1389</f>
        <v>40532</v>
      </c>
      <c r="N270" s="28">
        <f>A!M1389</f>
        <v>11</v>
      </c>
      <c r="O270" s="331">
        <f>A!N1389</f>
        <v>97</v>
      </c>
      <c r="P270" s="159">
        <f>A!O1389</f>
        <v>355</v>
      </c>
      <c r="Q270" s="148">
        <f>A!P1389</f>
        <v>4</v>
      </c>
      <c r="R270" s="331">
        <f>A!Q1389</f>
        <v>24.14</v>
      </c>
      <c r="S270" s="159">
        <f>A!R1389</f>
        <v>37979</v>
      </c>
      <c r="T270" s="148">
        <f>A!S1389</f>
        <v>1</v>
      </c>
      <c r="U270" s="171">
        <f t="shared" si="40"/>
        <v>24.14</v>
      </c>
      <c r="V270" s="138">
        <f t="shared" si="41"/>
        <v>97</v>
      </c>
      <c r="W270" s="892">
        <f t="shared" si="42"/>
        <v>77.063007574892126</v>
      </c>
      <c r="X270" s="26">
        <f t="shared" si="43"/>
        <v>0.9454601149480506</v>
      </c>
      <c r="Z270" s="720">
        <f>A!T1389</f>
        <v>40.932197055102186</v>
      </c>
      <c r="AA270" s="1066" t="str">
        <f>A!U1389</f>
        <v>20-Dec</v>
      </c>
      <c r="AB270" s="714">
        <f>A!V1389</f>
        <v>11</v>
      </c>
    </row>
    <row r="271" spans="2:28" ht="12" customHeight="1" thickTop="1">
      <c r="B271" s="19" t="s">
        <v>260</v>
      </c>
      <c r="C271" s="167"/>
      <c r="D271" s="326"/>
      <c r="E271" s="176"/>
      <c r="F271" s="20"/>
      <c r="G271" s="162"/>
      <c r="H271" s="176"/>
      <c r="I271" s="167"/>
      <c r="J271" s="162"/>
      <c r="K271" s="176"/>
      <c r="L271" s="20"/>
      <c r="M271" s="162"/>
      <c r="N271" s="930"/>
      <c r="O271" s="20"/>
      <c r="P271" s="162"/>
      <c r="Q271" s="176"/>
      <c r="R271" s="176"/>
      <c r="S271" s="176"/>
      <c r="T271" s="176"/>
      <c r="U271" s="1096" t="s">
        <v>23</v>
      </c>
      <c r="V271" s="1097"/>
      <c r="W271" s="1097"/>
      <c r="X271" s="1098"/>
      <c r="Z271" s="719"/>
      <c r="AA271" s="1065"/>
      <c r="AB271" s="712"/>
    </row>
    <row r="272" spans="2:28" ht="12" customHeight="1">
      <c r="B272" s="153"/>
      <c r="C272" s="381" t="s">
        <v>237</v>
      </c>
      <c r="D272" s="381"/>
      <c r="E272" s="381"/>
      <c r="F272" s="649" t="s">
        <v>426</v>
      </c>
      <c r="G272" s="381"/>
      <c r="H272" s="381"/>
      <c r="I272" s="938" t="s">
        <v>250</v>
      </c>
      <c r="J272" s="933"/>
      <c r="K272" s="933"/>
      <c r="L272" s="939" t="s">
        <v>357</v>
      </c>
      <c r="M272" s="933"/>
      <c r="N272" s="934"/>
      <c r="O272" s="935" t="s">
        <v>372</v>
      </c>
      <c r="P272" s="940"/>
      <c r="Q272" s="941"/>
      <c r="R272" s="937" t="s">
        <v>384</v>
      </c>
      <c r="S272" s="942"/>
      <c r="T272" s="942"/>
      <c r="U272" s="943"/>
      <c r="V272" s="944"/>
      <c r="W272" s="944"/>
      <c r="X272" s="945" t="s">
        <v>24</v>
      </c>
      <c r="Y272" s="942"/>
      <c r="Z272" s="936" t="str">
        <f>YourData!$J$4</f>
        <v>Tested Prg</v>
      </c>
      <c r="AA272" s="1063"/>
      <c r="AB272" s="709"/>
    </row>
    <row r="273" spans="2:28" ht="12" customHeight="1">
      <c r="B273" s="154" t="s">
        <v>803</v>
      </c>
      <c r="C273" s="168" t="s">
        <v>25</v>
      </c>
      <c r="D273" s="164" t="s">
        <v>75</v>
      </c>
      <c r="E273" s="177" t="s">
        <v>76</v>
      </c>
      <c r="F273" s="329"/>
      <c r="G273" s="164"/>
      <c r="H273" s="177"/>
      <c r="I273" s="332"/>
      <c r="J273" s="164"/>
      <c r="K273" s="177"/>
      <c r="L273" s="333" t="s">
        <v>355</v>
      </c>
      <c r="M273" s="164" t="s">
        <v>75</v>
      </c>
      <c r="N273" s="931" t="s">
        <v>76</v>
      </c>
      <c r="O273" s="325" t="s">
        <v>365</v>
      </c>
      <c r="P273" s="23" t="s">
        <v>75</v>
      </c>
      <c r="Q273" s="651" t="s">
        <v>76</v>
      </c>
      <c r="R273" s="322" t="s">
        <v>385</v>
      </c>
      <c r="S273" s="23" t="s">
        <v>75</v>
      </c>
      <c r="T273" s="160" t="s">
        <v>76</v>
      </c>
      <c r="U273" s="389" t="s">
        <v>26</v>
      </c>
      <c r="V273" s="168" t="s">
        <v>27</v>
      </c>
      <c r="W273" s="23" t="s">
        <v>603</v>
      </c>
      <c r="X273" s="24" t="s">
        <v>604</v>
      </c>
      <c r="Z273" s="710" t="str">
        <f>YourData!$J$8</f>
        <v>Org</v>
      </c>
      <c r="AA273" s="1064" t="s">
        <v>75</v>
      </c>
      <c r="AB273" s="706" t="s">
        <v>76</v>
      </c>
    </row>
    <row r="274" spans="2:28" ht="12" customHeight="1">
      <c r="B274" s="155" t="s">
        <v>445</v>
      </c>
      <c r="C274" s="138">
        <f>A!B1400</f>
        <v>13.331200000000001</v>
      </c>
      <c r="D274" s="163" t="str">
        <f>A!C1400</f>
        <v>06-Nov</v>
      </c>
      <c r="E274" s="148">
        <f>A!D1400</f>
        <v>5</v>
      </c>
      <c r="F274" s="331">
        <f>A!E1400</f>
        <v>11.97</v>
      </c>
      <c r="G274" s="159">
        <f>A!F1400</f>
        <v>37566</v>
      </c>
      <c r="H274" s="148">
        <f>A!G1400</f>
        <v>4</v>
      </c>
      <c r="I274" s="331">
        <f>A!H1400</f>
        <v>11.97</v>
      </c>
      <c r="J274" s="159">
        <f>A!I1400</f>
        <v>37566</v>
      </c>
      <c r="K274" s="148">
        <f>A!J1400</f>
        <v>4</v>
      </c>
      <c r="L274" s="331">
        <f>A!K1400</f>
        <v>14.402349895637601</v>
      </c>
      <c r="M274" s="159">
        <f>A!L1400</f>
        <v>40488</v>
      </c>
      <c r="N274" s="25">
        <f>A!M1400</f>
        <v>6</v>
      </c>
      <c r="O274" s="331">
        <f>A!N1400</f>
        <v>15</v>
      </c>
      <c r="P274" s="159">
        <f>A!O1400</f>
        <v>311</v>
      </c>
      <c r="Q274" s="148">
        <f>A!P1400</f>
        <v>5</v>
      </c>
      <c r="R274" s="331">
        <f>A!Q1400</f>
        <v>14.94</v>
      </c>
      <c r="S274" s="159">
        <f>A!R1400</f>
        <v>37931</v>
      </c>
      <c r="T274" s="148">
        <f>A!S1400</f>
        <v>8</v>
      </c>
      <c r="U274" s="171">
        <f t="shared" ref="U274:U293" si="44">MINA(C274,F274,I274,L274,O274,R274)</f>
        <v>11.97</v>
      </c>
      <c r="V274" s="138">
        <f t="shared" ref="V274:V293" si="45">MAXA(C274,F274,I274,L274,O274,R274)</f>
        <v>15</v>
      </c>
      <c r="W274" s="892">
        <f>AVERAGE(C274,F274,I274,L274,O274,R274)</f>
        <v>13.602258315939599</v>
      </c>
      <c r="X274" s="26">
        <f>ABS((V274-U274)/W274)</f>
        <v>0.22275712823725308</v>
      </c>
      <c r="Z274" s="719">
        <f>A!T1400</f>
        <v>14.3876667941897</v>
      </c>
      <c r="AA274" s="1065" t="str">
        <f>A!U1400</f>
        <v>06-Nov</v>
      </c>
      <c r="AB274" s="712">
        <f>A!V1400</f>
        <v>6</v>
      </c>
    </row>
    <row r="275" spans="2:28" ht="12" customHeight="1">
      <c r="B275" s="156" t="s">
        <v>446</v>
      </c>
      <c r="C275" s="138">
        <f>A!B1401</f>
        <v>13.389799999999999</v>
      </c>
      <c r="D275" s="163" t="str">
        <f>A!C1401</f>
        <v>06-Nov</v>
      </c>
      <c r="E275" s="148">
        <f>A!D1401</f>
        <v>6</v>
      </c>
      <c r="F275" s="331">
        <f>A!E1401</f>
        <v>11.97</v>
      </c>
      <c r="G275" s="159">
        <f>A!F1401</f>
        <v>37566</v>
      </c>
      <c r="H275" s="148">
        <f>A!G1401</f>
        <v>4</v>
      </c>
      <c r="I275" s="331">
        <f>A!H1401</f>
        <v>11.97</v>
      </c>
      <c r="J275" s="159">
        <f>A!I1401</f>
        <v>37566</v>
      </c>
      <c r="K275" s="148">
        <f>A!J1401</f>
        <v>4</v>
      </c>
      <c r="L275" s="331">
        <f>A!K1401</f>
        <v>15.5023152139056</v>
      </c>
      <c r="M275" s="159">
        <f>A!L1401</f>
        <v>40488</v>
      </c>
      <c r="N275" s="25">
        <f>A!M1401</f>
        <v>8</v>
      </c>
      <c r="O275" s="331">
        <f>A!N1401</f>
        <v>16</v>
      </c>
      <c r="P275" s="159">
        <f>A!O1401</f>
        <v>311</v>
      </c>
      <c r="Q275" s="148">
        <f>A!P1401</f>
        <v>8</v>
      </c>
      <c r="R275" s="331">
        <f>A!Q1401</f>
        <v>15.93</v>
      </c>
      <c r="S275" s="159">
        <f>A!R1401</f>
        <v>37931</v>
      </c>
      <c r="T275" s="148">
        <f>A!S1401</f>
        <v>8</v>
      </c>
      <c r="U275" s="171">
        <f t="shared" si="44"/>
        <v>11.97</v>
      </c>
      <c r="V275" s="138">
        <f t="shared" si="45"/>
        <v>16</v>
      </c>
      <c r="W275" s="892">
        <f t="shared" ref="W275:W293" si="46">AVERAGE(C275,F275,I275,L275,O275,R275)</f>
        <v>14.127019202317598</v>
      </c>
      <c r="X275" s="26">
        <f t="shared" ref="X275:X293" si="47">ABS((V275-U275)/W275)</f>
        <v>0.28526895463827645</v>
      </c>
      <c r="Z275" s="719">
        <f>A!T1401</f>
        <v>18.116183232344987</v>
      </c>
      <c r="AA275" s="1065" t="str">
        <f>A!U1401</f>
        <v>11-Jan</v>
      </c>
      <c r="AB275" s="712">
        <f>A!V1401</f>
        <v>3</v>
      </c>
    </row>
    <row r="276" spans="2:28" ht="12" customHeight="1">
      <c r="B276" s="156" t="s">
        <v>447</v>
      </c>
      <c r="C276" s="138">
        <f>A!B1402</f>
        <v>13.331200000000001</v>
      </c>
      <c r="D276" s="163" t="str">
        <f>A!C1402</f>
        <v>06-Nov</v>
      </c>
      <c r="E276" s="148">
        <f>A!D1402</f>
        <v>5</v>
      </c>
      <c r="F276" s="331">
        <f>A!E1402</f>
        <v>11.97</v>
      </c>
      <c r="G276" s="159">
        <f>A!F1402</f>
        <v>37566</v>
      </c>
      <c r="H276" s="148">
        <f>A!G1402</f>
        <v>4</v>
      </c>
      <c r="I276" s="331">
        <f>A!H1402</f>
        <v>11.97</v>
      </c>
      <c r="J276" s="159">
        <f>A!I1402</f>
        <v>37566</v>
      </c>
      <c r="K276" s="148">
        <f>A!J1402</f>
        <v>4</v>
      </c>
      <c r="L276" s="331">
        <f>A!K1402</f>
        <v>14.6415615470383</v>
      </c>
      <c r="M276" s="159">
        <f>A!L1402</f>
        <v>40488</v>
      </c>
      <c r="N276" s="25">
        <f>A!M1402</f>
        <v>6</v>
      </c>
      <c r="O276" s="331">
        <f>A!N1402</f>
        <v>15</v>
      </c>
      <c r="P276" s="159">
        <f>A!O1402</f>
        <v>311</v>
      </c>
      <c r="Q276" s="148">
        <f>A!P1402</f>
        <v>5</v>
      </c>
      <c r="R276" s="331">
        <f>A!Q1402</f>
        <v>12.92</v>
      </c>
      <c r="S276" s="159">
        <f>A!R1402</f>
        <v>37975</v>
      </c>
      <c r="T276" s="148">
        <f>A!S1402</f>
        <v>5</v>
      </c>
      <c r="U276" s="171">
        <f t="shared" si="44"/>
        <v>11.97</v>
      </c>
      <c r="V276" s="138">
        <f t="shared" si="45"/>
        <v>15</v>
      </c>
      <c r="W276" s="892">
        <f t="shared" si="46"/>
        <v>13.305460257839718</v>
      </c>
      <c r="X276" s="26">
        <f t="shared" si="47"/>
        <v>0.22772605691822584</v>
      </c>
      <c r="Z276" s="719">
        <f>A!T1402</f>
        <v>14.796923163654553</v>
      </c>
      <c r="AA276" s="1065" t="str">
        <f>A!U1402</f>
        <v>06-Nov</v>
      </c>
      <c r="AB276" s="712">
        <f>A!V1402</f>
        <v>6</v>
      </c>
    </row>
    <row r="277" spans="2:28" ht="12" customHeight="1">
      <c r="B277" s="156" t="s">
        <v>448</v>
      </c>
      <c r="C277" s="138">
        <f>A!B1403</f>
        <v>13.331200000000001</v>
      </c>
      <c r="D277" s="163" t="str">
        <f>A!C1403</f>
        <v>06-Nov</v>
      </c>
      <c r="E277" s="148">
        <f>A!D1403</f>
        <v>5</v>
      </c>
      <c r="F277" s="331">
        <f>A!E1403</f>
        <v>11.97</v>
      </c>
      <c r="G277" s="159">
        <f>A!F1403</f>
        <v>37566</v>
      </c>
      <c r="H277" s="148">
        <f>A!G1403</f>
        <v>4</v>
      </c>
      <c r="I277" s="331">
        <f>A!H1403</f>
        <v>11.97</v>
      </c>
      <c r="J277" s="159">
        <f>A!I1403</f>
        <v>37566</v>
      </c>
      <c r="K277" s="148">
        <f>A!J1403</f>
        <v>4</v>
      </c>
      <c r="L277" s="331">
        <f>A!K1403</f>
        <v>14.402455004228599</v>
      </c>
      <c r="M277" s="159">
        <f>A!L1403</f>
        <v>40488</v>
      </c>
      <c r="N277" s="25">
        <f>A!M1403</f>
        <v>6</v>
      </c>
      <c r="O277" s="331">
        <f>A!N1403</f>
        <v>15</v>
      </c>
      <c r="P277" s="159">
        <f>A!O1403</f>
        <v>311</v>
      </c>
      <c r="Q277" s="148">
        <f>A!P1403</f>
        <v>5</v>
      </c>
      <c r="R277" s="331">
        <f>A!Q1403</f>
        <v>14.94</v>
      </c>
      <c r="S277" s="159">
        <f>A!R1403</f>
        <v>37931</v>
      </c>
      <c r="T277" s="148">
        <f>A!S1403</f>
        <v>8</v>
      </c>
      <c r="U277" s="171">
        <f t="shared" si="44"/>
        <v>11.97</v>
      </c>
      <c r="V277" s="138">
        <f t="shared" si="45"/>
        <v>15</v>
      </c>
      <c r="W277" s="892">
        <f t="shared" si="46"/>
        <v>13.602275834038101</v>
      </c>
      <c r="X277" s="26">
        <f t="shared" si="47"/>
        <v>0.22275684135281093</v>
      </c>
      <c r="Z277" s="719">
        <f>A!T1403</f>
        <v>16.53735632968635</v>
      </c>
      <c r="AA277" s="1065" t="str">
        <f>A!U1403</f>
        <v>06-Nov</v>
      </c>
      <c r="AB277" s="712">
        <f>A!V1403</f>
        <v>15</v>
      </c>
    </row>
    <row r="278" spans="2:28" ht="12" customHeight="1">
      <c r="B278" s="156" t="s">
        <v>449</v>
      </c>
      <c r="C278" s="138">
        <f>A!B1404</f>
        <v>13.331200000000001</v>
      </c>
      <c r="D278" s="163" t="str">
        <f>A!C1404</f>
        <v>06-Nov</v>
      </c>
      <c r="E278" s="148">
        <f>A!D1404</f>
        <v>5</v>
      </c>
      <c r="F278" s="331">
        <f>A!E1404</f>
        <v>11.97</v>
      </c>
      <c r="G278" s="159">
        <f>A!F1404</f>
        <v>37566</v>
      </c>
      <c r="H278" s="148">
        <f>A!G1404</f>
        <v>4</v>
      </c>
      <c r="I278" s="331">
        <f>A!H1404</f>
        <v>11.97</v>
      </c>
      <c r="J278" s="159">
        <f>A!I1404</f>
        <v>37566</v>
      </c>
      <c r="K278" s="148">
        <f>A!J1404</f>
        <v>4</v>
      </c>
      <c r="L278" s="331">
        <f>A!K1404</f>
        <v>14.402455004228599</v>
      </c>
      <c r="M278" s="159">
        <f>A!L1404</f>
        <v>40488</v>
      </c>
      <c r="N278" s="25">
        <f>A!M1404</f>
        <v>6</v>
      </c>
      <c r="O278" s="331">
        <f>A!N1404</f>
        <v>15</v>
      </c>
      <c r="P278" s="159">
        <f>A!O1404</f>
        <v>311</v>
      </c>
      <c r="Q278" s="148">
        <f>A!P1404</f>
        <v>5</v>
      </c>
      <c r="R278" s="331">
        <f>A!Q1404</f>
        <v>14.94</v>
      </c>
      <c r="S278" s="159">
        <f>A!R1404</f>
        <v>37931</v>
      </c>
      <c r="T278" s="148">
        <f>A!S1404</f>
        <v>8</v>
      </c>
      <c r="U278" s="171">
        <f t="shared" si="44"/>
        <v>11.97</v>
      </c>
      <c r="V278" s="138">
        <f t="shared" si="45"/>
        <v>15</v>
      </c>
      <c r="W278" s="892">
        <f t="shared" si="46"/>
        <v>13.602275834038101</v>
      </c>
      <c r="X278" s="26">
        <f t="shared" si="47"/>
        <v>0.22275684135281093</v>
      </c>
      <c r="Z278" s="719">
        <f>A!T1404</f>
        <v>16.448409919863394</v>
      </c>
      <c r="AA278" s="1065" t="str">
        <f>A!U1404</f>
        <v>06-Nov</v>
      </c>
      <c r="AB278" s="712">
        <f>A!V1404</f>
        <v>15</v>
      </c>
    </row>
    <row r="279" spans="2:28" ht="12" customHeight="1">
      <c r="B279" s="156" t="s">
        <v>450</v>
      </c>
      <c r="C279" s="138">
        <f>A!B1405</f>
        <v>13.331200000000001</v>
      </c>
      <c r="D279" s="163" t="str">
        <f>A!C1405</f>
        <v>06-Nov</v>
      </c>
      <c r="E279" s="148">
        <f>A!D1405</f>
        <v>5</v>
      </c>
      <c r="F279" s="331">
        <f>A!E1405</f>
        <v>11.97</v>
      </c>
      <c r="G279" s="159">
        <f>A!F1405</f>
        <v>37566</v>
      </c>
      <c r="H279" s="148">
        <f>A!G1405</f>
        <v>4</v>
      </c>
      <c r="I279" s="331">
        <f>A!H1405</f>
        <v>11.97</v>
      </c>
      <c r="J279" s="159">
        <f>A!I1405</f>
        <v>37566</v>
      </c>
      <c r="K279" s="148">
        <f>A!J1405</f>
        <v>4</v>
      </c>
      <c r="L279" s="331">
        <f>A!K1405</f>
        <v>14.402349895637601</v>
      </c>
      <c r="M279" s="159">
        <f>A!L1405</f>
        <v>40488</v>
      </c>
      <c r="N279" s="25">
        <f>A!M1405</f>
        <v>6</v>
      </c>
      <c r="O279" s="331">
        <f>A!N1405</f>
        <v>15</v>
      </c>
      <c r="P279" s="159">
        <f>A!O1405</f>
        <v>311</v>
      </c>
      <c r="Q279" s="148">
        <f>A!P1405</f>
        <v>5</v>
      </c>
      <c r="R279" s="331">
        <f>A!Q1405</f>
        <v>14.94</v>
      </c>
      <c r="S279" s="159">
        <f>A!R1405</f>
        <v>37931</v>
      </c>
      <c r="T279" s="148">
        <f>A!S1405</f>
        <v>8</v>
      </c>
      <c r="U279" s="171">
        <f t="shared" si="44"/>
        <v>11.97</v>
      </c>
      <c r="V279" s="138">
        <f t="shared" si="45"/>
        <v>15</v>
      </c>
      <c r="W279" s="892">
        <f t="shared" si="46"/>
        <v>13.602258315939599</v>
      </c>
      <c r="X279" s="26">
        <f t="shared" si="47"/>
        <v>0.22275712823725308</v>
      </c>
      <c r="Z279" s="719">
        <f>A!T1405</f>
        <v>13.229741613018074</v>
      </c>
      <c r="AA279" s="1065" t="str">
        <f>A!U1405</f>
        <v>13-Oct</v>
      </c>
      <c r="AB279" s="712">
        <f>A!V1405</f>
        <v>7</v>
      </c>
    </row>
    <row r="280" spans="2:28" ht="12" customHeight="1">
      <c r="B280" s="156" t="s">
        <v>451</v>
      </c>
      <c r="C280" s="138">
        <f>A!B1406</f>
        <v>13.331200000000001</v>
      </c>
      <c r="D280" s="163" t="str">
        <f>A!C1406</f>
        <v>06-Nov</v>
      </c>
      <c r="E280" s="148">
        <f>A!D1406</f>
        <v>5</v>
      </c>
      <c r="F280" s="331">
        <f>A!E1406</f>
        <v>11.97</v>
      </c>
      <c r="G280" s="159">
        <f>A!F1406</f>
        <v>37566</v>
      </c>
      <c r="H280" s="148">
        <f>A!G1406</f>
        <v>4</v>
      </c>
      <c r="I280" s="331">
        <f>A!H1406</f>
        <v>11.97</v>
      </c>
      <c r="J280" s="159">
        <f>A!I1406</f>
        <v>37566</v>
      </c>
      <c r="K280" s="148">
        <f>A!J1406</f>
        <v>4</v>
      </c>
      <c r="L280" s="331">
        <f>A!K1406</f>
        <v>14.4022927082853</v>
      </c>
      <c r="M280" s="159">
        <f>A!L1406</f>
        <v>40488</v>
      </c>
      <c r="N280" s="25">
        <f>A!M1406</f>
        <v>6</v>
      </c>
      <c r="O280" s="331">
        <f>A!N1406</f>
        <v>15</v>
      </c>
      <c r="P280" s="159">
        <f>A!O1406</f>
        <v>311</v>
      </c>
      <c r="Q280" s="148">
        <f>A!P1406</f>
        <v>5</v>
      </c>
      <c r="R280" s="331">
        <f>A!Q1406</f>
        <v>14.94</v>
      </c>
      <c r="S280" s="159">
        <f>A!R1406</f>
        <v>37931</v>
      </c>
      <c r="T280" s="148">
        <f>A!S1406</f>
        <v>8</v>
      </c>
      <c r="U280" s="171">
        <f t="shared" si="44"/>
        <v>11.97</v>
      </c>
      <c r="V280" s="138">
        <f t="shared" si="45"/>
        <v>15</v>
      </c>
      <c r="W280" s="892">
        <f t="shared" si="46"/>
        <v>13.602248784714215</v>
      </c>
      <c r="X280" s="26">
        <f t="shared" si="47"/>
        <v>0.22275728432529623</v>
      </c>
      <c r="Z280" s="719">
        <f>A!T1406</f>
        <v>14.387609209652739</v>
      </c>
      <c r="AA280" s="1065" t="str">
        <f>A!U1406</f>
        <v>06-Nov</v>
      </c>
      <c r="AB280" s="712">
        <f>A!V1406</f>
        <v>6</v>
      </c>
    </row>
    <row r="281" spans="2:28" ht="12" customHeight="1">
      <c r="B281" s="156" t="s">
        <v>462</v>
      </c>
      <c r="C281" s="138">
        <f>A!B1407</f>
        <v>13.209</v>
      </c>
      <c r="D281" s="163" t="str">
        <f>A!C1407</f>
        <v>06-Nov</v>
      </c>
      <c r="E281" s="148">
        <f>A!D1407</f>
        <v>5</v>
      </c>
      <c r="F281" s="331">
        <f>A!E1407</f>
        <v>11.97</v>
      </c>
      <c r="G281" s="159">
        <f>A!F1407</f>
        <v>37566</v>
      </c>
      <c r="H281" s="148">
        <f>A!G1407</f>
        <v>4</v>
      </c>
      <c r="I281" s="331">
        <f>A!H1407</f>
        <v>11.97</v>
      </c>
      <c r="J281" s="159">
        <f>A!I1407</f>
        <v>37566</v>
      </c>
      <c r="K281" s="148">
        <f>A!J1407</f>
        <v>4</v>
      </c>
      <c r="L281" s="331">
        <f>A!K1407</f>
        <v>13.9255712250353</v>
      </c>
      <c r="M281" s="159">
        <f>A!L1407</f>
        <v>40488</v>
      </c>
      <c r="N281" s="25">
        <f>A!M1407</f>
        <v>6</v>
      </c>
      <c r="O281" s="331"/>
      <c r="P281" s="159"/>
      <c r="Q281" s="148"/>
      <c r="R281" s="331">
        <f>A!Q1407</f>
        <v>14.57</v>
      </c>
      <c r="S281" s="159">
        <f>A!R1407</f>
        <v>37931</v>
      </c>
      <c r="T281" s="148">
        <f>A!S1407</f>
        <v>5</v>
      </c>
      <c r="U281" s="171">
        <f t="shared" si="44"/>
        <v>11.97</v>
      </c>
      <c r="V281" s="138">
        <f t="shared" si="45"/>
        <v>14.57</v>
      </c>
      <c r="W281" s="892">
        <f t="shared" si="46"/>
        <v>13.128914245007058</v>
      </c>
      <c r="X281" s="26">
        <f t="shared" si="47"/>
        <v>0.19803617812408081</v>
      </c>
      <c r="Z281" s="719">
        <f>A!T1407</f>
        <v>16.32809707457384</v>
      </c>
      <c r="AA281" s="1065" t="str">
        <f>A!U1407</f>
        <v>06-Nov</v>
      </c>
      <c r="AB281" s="712">
        <f>A!V1407</f>
        <v>6</v>
      </c>
    </row>
    <row r="282" spans="2:28" ht="12" customHeight="1">
      <c r="B282" s="156" t="s">
        <v>463</v>
      </c>
      <c r="C282" s="138">
        <f>A!B1408</f>
        <v>13.209099999999999</v>
      </c>
      <c r="D282" s="163" t="str">
        <f>A!C1408</f>
        <v>06-Nov</v>
      </c>
      <c r="E282" s="148">
        <f>A!D1408</f>
        <v>5</v>
      </c>
      <c r="F282" s="331">
        <f>A!E1408</f>
        <v>11.97</v>
      </c>
      <c r="G282" s="159">
        <f>A!F1408</f>
        <v>37566</v>
      </c>
      <c r="H282" s="148">
        <f>A!G1408</f>
        <v>4</v>
      </c>
      <c r="I282" s="331">
        <f>A!H1408</f>
        <v>11.97</v>
      </c>
      <c r="J282" s="159">
        <f>A!I1408</f>
        <v>37566</v>
      </c>
      <c r="K282" s="148">
        <f>A!J1408</f>
        <v>4</v>
      </c>
      <c r="L282" s="331"/>
      <c r="M282" s="159"/>
      <c r="N282" s="25"/>
      <c r="O282" s="331"/>
      <c r="P282" s="159"/>
      <c r="Q282" s="148"/>
      <c r="R282" s="331">
        <f>A!Q1408</f>
        <v>14.58</v>
      </c>
      <c r="S282" s="159">
        <f>A!R1408</f>
        <v>37931</v>
      </c>
      <c r="T282" s="148">
        <f>A!S1408</f>
        <v>5</v>
      </c>
      <c r="U282" s="171">
        <f t="shared" si="44"/>
        <v>11.97</v>
      </c>
      <c r="V282" s="138">
        <f t="shared" si="45"/>
        <v>14.58</v>
      </c>
      <c r="W282" s="892">
        <f t="shared" si="46"/>
        <v>12.932274999999999</v>
      </c>
      <c r="X282" s="26">
        <f t="shared" si="47"/>
        <v>0.20182063867339659</v>
      </c>
      <c r="Z282" s="719">
        <f>A!T1408</f>
        <v>14.3876667941897</v>
      </c>
      <c r="AA282" s="1065" t="str">
        <f>A!U1408</f>
        <v>06-Nov</v>
      </c>
      <c r="AB282" s="712">
        <f>A!V1408</f>
        <v>6</v>
      </c>
    </row>
    <row r="283" spans="2:28" ht="12" customHeight="1">
      <c r="B283" s="156" t="s">
        <v>464</v>
      </c>
      <c r="C283" s="138">
        <f>A!B1409</f>
        <v>13.209899999999999</v>
      </c>
      <c r="D283" s="163" t="str">
        <f>A!C1409</f>
        <v>06-Nov</v>
      </c>
      <c r="E283" s="148">
        <f>A!D1409</f>
        <v>5</v>
      </c>
      <c r="F283" s="331">
        <f>A!E1409</f>
        <v>11.97</v>
      </c>
      <c r="G283" s="159">
        <f>A!F1409</f>
        <v>37566</v>
      </c>
      <c r="H283" s="148">
        <f>A!G1409</f>
        <v>4</v>
      </c>
      <c r="I283" s="331">
        <f>A!H1409</f>
        <v>11.97</v>
      </c>
      <c r="J283" s="159">
        <f>A!I1409</f>
        <v>37566</v>
      </c>
      <c r="K283" s="148">
        <f>A!J1409</f>
        <v>4</v>
      </c>
      <c r="L283" s="331">
        <f>A!K1409</f>
        <v>13.925699448792299</v>
      </c>
      <c r="M283" s="159">
        <f>A!L1409</f>
        <v>40488</v>
      </c>
      <c r="N283" s="25">
        <f>A!M1409</f>
        <v>6</v>
      </c>
      <c r="O283" s="331"/>
      <c r="P283" s="159"/>
      <c r="Q283" s="148"/>
      <c r="R283" s="331">
        <f>A!Q1409</f>
        <v>14.59</v>
      </c>
      <c r="S283" s="159">
        <f>A!R1409</f>
        <v>37931</v>
      </c>
      <c r="T283" s="148">
        <f>A!S1409</f>
        <v>5</v>
      </c>
      <c r="U283" s="171">
        <f t="shared" si="44"/>
        <v>11.97</v>
      </c>
      <c r="V283" s="138">
        <f t="shared" si="45"/>
        <v>14.59</v>
      </c>
      <c r="W283" s="892">
        <f t="shared" si="46"/>
        <v>13.133119889758461</v>
      </c>
      <c r="X283" s="26">
        <f t="shared" si="47"/>
        <v>0.19949562799949322</v>
      </c>
      <c r="Z283" s="719">
        <f>A!T1409</f>
        <v>14.3876667941897</v>
      </c>
      <c r="AA283" s="1065" t="str">
        <f>A!U1409</f>
        <v>06-Nov</v>
      </c>
      <c r="AB283" s="712">
        <f>A!V1409</f>
        <v>6</v>
      </c>
    </row>
    <row r="284" spans="2:28" ht="12" customHeight="1">
      <c r="B284" s="156" t="s">
        <v>465</v>
      </c>
      <c r="C284" s="138">
        <f>A!B1410</f>
        <v>13.207800000000001</v>
      </c>
      <c r="D284" s="163" t="str">
        <f>A!C1410</f>
        <v>06-Nov</v>
      </c>
      <c r="E284" s="148">
        <f>A!D1410</f>
        <v>5</v>
      </c>
      <c r="F284" s="331">
        <f>A!E1410</f>
        <v>11.97</v>
      </c>
      <c r="G284" s="159">
        <f>A!F1410</f>
        <v>37566</v>
      </c>
      <c r="H284" s="148">
        <f>A!G1410</f>
        <v>4</v>
      </c>
      <c r="I284" s="331">
        <f>A!H1410</f>
        <v>11.97</v>
      </c>
      <c r="J284" s="159">
        <f>A!I1410</f>
        <v>37566</v>
      </c>
      <c r="K284" s="148">
        <f>A!J1410</f>
        <v>4</v>
      </c>
      <c r="L284" s="331">
        <f>A!K1410</f>
        <v>13.9255712163163</v>
      </c>
      <c r="M284" s="159">
        <f>A!L1410</f>
        <v>40488</v>
      </c>
      <c r="N284" s="25">
        <f>A!M1410</f>
        <v>6</v>
      </c>
      <c r="O284" s="331"/>
      <c r="P284" s="159"/>
      <c r="Q284" s="148"/>
      <c r="R284" s="331">
        <f>A!Q1410</f>
        <v>14.58</v>
      </c>
      <c r="S284" s="159">
        <f>A!R1410</f>
        <v>37931</v>
      </c>
      <c r="T284" s="148">
        <f>A!S1410</f>
        <v>5</v>
      </c>
      <c r="U284" s="171">
        <f t="shared" si="44"/>
        <v>11.97</v>
      </c>
      <c r="V284" s="138">
        <f t="shared" si="45"/>
        <v>14.58</v>
      </c>
      <c r="W284" s="892">
        <f t="shared" si="46"/>
        <v>13.130674243263261</v>
      </c>
      <c r="X284" s="26">
        <f t="shared" si="47"/>
        <v>0.19877120943268159</v>
      </c>
      <c r="Z284" s="719">
        <f>A!T1410</f>
        <v>16.328097074089001</v>
      </c>
      <c r="AA284" s="1065" t="str">
        <f>A!U1410</f>
        <v>06-Nov</v>
      </c>
      <c r="AB284" s="712">
        <f>A!V1410</f>
        <v>6</v>
      </c>
    </row>
    <row r="285" spans="2:28" ht="12" customHeight="1">
      <c r="B285" s="156" t="s">
        <v>466</v>
      </c>
      <c r="C285" s="138">
        <f>A!B1411</f>
        <v>13.206899999999999</v>
      </c>
      <c r="D285" s="163" t="str">
        <f>A!C1411</f>
        <v>06-Nov</v>
      </c>
      <c r="E285" s="148">
        <f>A!D1411</f>
        <v>5</v>
      </c>
      <c r="F285" s="331">
        <f>A!E1411</f>
        <v>11.97</v>
      </c>
      <c r="G285" s="159">
        <f>A!F1411</f>
        <v>37566</v>
      </c>
      <c r="H285" s="148">
        <f>A!G1411</f>
        <v>4</v>
      </c>
      <c r="I285" s="331">
        <f>A!H1411</f>
        <v>11.97</v>
      </c>
      <c r="J285" s="159">
        <f>A!I1411</f>
        <v>37566</v>
      </c>
      <c r="K285" s="148">
        <f>A!J1411</f>
        <v>4</v>
      </c>
      <c r="L285" s="331">
        <f>A!K1411</f>
        <v>13.925571135426701</v>
      </c>
      <c r="M285" s="159">
        <f>A!L1411</f>
        <v>40488</v>
      </c>
      <c r="N285" s="25">
        <f>A!M1411</f>
        <v>6</v>
      </c>
      <c r="O285" s="331"/>
      <c r="P285" s="159"/>
      <c r="Q285" s="148"/>
      <c r="R285" s="331">
        <f>A!Q1411</f>
        <v>14.54</v>
      </c>
      <c r="S285" s="159">
        <f>A!R1411</f>
        <v>37931</v>
      </c>
      <c r="T285" s="148">
        <f>A!S1411</f>
        <v>5</v>
      </c>
      <c r="U285" s="171">
        <f t="shared" si="44"/>
        <v>11.97</v>
      </c>
      <c r="V285" s="138">
        <f t="shared" si="45"/>
        <v>14.54</v>
      </c>
      <c r="W285" s="892">
        <f t="shared" si="46"/>
        <v>13.12249422708534</v>
      </c>
      <c r="X285" s="26">
        <f t="shared" si="47"/>
        <v>0.19584691412516822</v>
      </c>
      <c r="Z285" s="719">
        <f>A!T1411</f>
        <v>16.328097072721135</v>
      </c>
      <c r="AA285" s="1065" t="str">
        <f>A!U1411</f>
        <v>06-Nov</v>
      </c>
      <c r="AB285" s="712">
        <f>A!V1411</f>
        <v>6</v>
      </c>
    </row>
    <row r="286" spans="2:28" ht="12" customHeight="1">
      <c r="B286" s="156" t="s">
        <v>473</v>
      </c>
      <c r="C286" s="138">
        <f>A!B1412</f>
        <v>53.4054</v>
      </c>
      <c r="D286" s="163" t="str">
        <f>A!C1412</f>
        <v>30-Apr</v>
      </c>
      <c r="E286" s="148">
        <f>A!D1412</f>
        <v>15</v>
      </c>
      <c r="F286" s="331"/>
      <c r="G286" s="159"/>
      <c r="H286" s="148"/>
      <c r="I286" s="331"/>
      <c r="J286" s="159"/>
      <c r="K286" s="148"/>
      <c r="L286" s="331">
        <f>A!K1412</f>
        <v>55.166755336925398</v>
      </c>
      <c r="M286" s="159">
        <f>A!L1412</f>
        <v>40298</v>
      </c>
      <c r="N286" s="25">
        <f>A!M1412</f>
        <v>4</v>
      </c>
      <c r="O286" s="331">
        <f>A!N1412</f>
        <v>54</v>
      </c>
      <c r="P286" s="159">
        <f>A!O1412</f>
        <v>278</v>
      </c>
      <c r="Q286" s="148">
        <f>A!P1412</f>
        <v>24</v>
      </c>
      <c r="R286" s="331">
        <f>A!Q1412</f>
        <v>52.83</v>
      </c>
      <c r="S286" s="159">
        <f>A!R1412</f>
        <v>37899</v>
      </c>
      <c r="T286" s="148">
        <f>A!S1412</f>
        <v>1</v>
      </c>
      <c r="U286" s="171">
        <f t="shared" si="44"/>
        <v>52.83</v>
      </c>
      <c r="V286" s="138">
        <f t="shared" si="45"/>
        <v>55.166755336925398</v>
      </c>
      <c r="W286" s="892">
        <f t="shared" si="46"/>
        <v>53.850538834231344</v>
      </c>
      <c r="X286" s="26">
        <f t="shared" si="47"/>
        <v>4.339335106968302E-2</v>
      </c>
      <c r="Z286" s="719">
        <f>A!T1412</f>
        <v>52.550309912276589</v>
      </c>
      <c r="AA286" s="1065" t="str">
        <f>A!U1412</f>
        <v>07-Nov</v>
      </c>
      <c r="AB286" s="712">
        <f>A!V1412</f>
        <v>0</v>
      </c>
    </row>
    <row r="287" spans="2:28" ht="12" customHeight="1">
      <c r="B287" s="156" t="s">
        <v>476</v>
      </c>
      <c r="C287" s="138">
        <f>A!B1413</f>
        <v>52.087899999999998</v>
      </c>
      <c r="D287" s="163" t="str">
        <f>A!C1413</f>
        <v>04-Oct</v>
      </c>
      <c r="E287" s="148">
        <f>A!D1413</f>
        <v>23</v>
      </c>
      <c r="F287" s="331"/>
      <c r="G287" s="159"/>
      <c r="H287" s="148"/>
      <c r="I287" s="331"/>
      <c r="J287" s="159"/>
      <c r="K287" s="148"/>
      <c r="L287" s="331">
        <f>A!K1413</f>
        <v>55.288401936396198</v>
      </c>
      <c r="M287" s="159">
        <f>A!L1413</f>
        <v>40302</v>
      </c>
      <c r="N287" s="25">
        <f>A!M1413</f>
        <v>3</v>
      </c>
      <c r="O287" s="331">
        <f>A!N1413</f>
        <v>54</v>
      </c>
      <c r="P287" s="159">
        <f>A!O1413</f>
        <v>278</v>
      </c>
      <c r="Q287" s="148">
        <f>A!P1413</f>
        <v>23</v>
      </c>
      <c r="R287" s="331">
        <f>A!Q1413</f>
        <v>53.15</v>
      </c>
      <c r="S287" s="159">
        <f>A!R1413</f>
        <v>37745</v>
      </c>
      <c r="T287" s="148">
        <f>A!S1413</f>
        <v>4</v>
      </c>
      <c r="U287" s="171">
        <f t="shared" si="44"/>
        <v>52.087899999999998</v>
      </c>
      <c r="V287" s="138">
        <f t="shared" si="45"/>
        <v>55.288401936396198</v>
      </c>
      <c r="W287" s="892">
        <f t="shared" si="46"/>
        <v>53.631575484099052</v>
      </c>
      <c r="X287" s="26">
        <f t="shared" si="47"/>
        <v>5.9675702373224164E-2</v>
      </c>
      <c r="Z287" s="719">
        <f>A!T1413</f>
        <v>52.548901400619769</v>
      </c>
      <c r="AA287" s="1065" t="str">
        <f>A!U1413</f>
        <v>07-Nov</v>
      </c>
      <c r="AB287" s="712">
        <f>A!V1413</f>
        <v>0</v>
      </c>
    </row>
    <row r="288" spans="2:28" ht="12" customHeight="1">
      <c r="B288" s="156" t="s">
        <v>478</v>
      </c>
      <c r="C288" s="138">
        <f>A!B1414</f>
        <v>61.267899999999997</v>
      </c>
      <c r="D288" s="163" t="str">
        <f>A!C1414</f>
        <v>25-Nov</v>
      </c>
      <c r="E288" s="148">
        <f>A!D1414</f>
        <v>24</v>
      </c>
      <c r="F288" s="331"/>
      <c r="G288" s="159"/>
      <c r="H288" s="148"/>
      <c r="I288" s="331"/>
      <c r="J288" s="159"/>
      <c r="K288" s="148"/>
      <c r="L288" s="331">
        <f>A!K1414</f>
        <v>61.726624078887603</v>
      </c>
      <c r="M288" s="159">
        <f>A!L1414</f>
        <v>40509</v>
      </c>
      <c r="N288" s="25">
        <f>A!M1414</f>
        <v>24</v>
      </c>
      <c r="O288" s="331">
        <f>A!N1414</f>
        <v>61</v>
      </c>
      <c r="P288" s="159">
        <f>A!O1414</f>
        <v>332</v>
      </c>
      <c r="Q288" s="148">
        <f>A!P1414</f>
        <v>22</v>
      </c>
      <c r="R288" s="331">
        <f>A!Q1414</f>
        <v>61.9</v>
      </c>
      <c r="S288" s="159">
        <f>A!R1414</f>
        <v>37822</v>
      </c>
      <c r="T288" s="148">
        <f>A!S1414</f>
        <v>15</v>
      </c>
      <c r="U288" s="171">
        <f t="shared" si="44"/>
        <v>61</v>
      </c>
      <c r="V288" s="138">
        <f t="shared" si="45"/>
        <v>61.9</v>
      </c>
      <c r="W288" s="892">
        <f t="shared" si="46"/>
        <v>61.4736310197219</v>
      </c>
      <c r="X288" s="26">
        <f t="shared" si="47"/>
        <v>1.4640423626697138E-2</v>
      </c>
      <c r="Z288" s="719">
        <f>A!T1414</f>
        <v>59.200640560047859</v>
      </c>
      <c r="AA288" s="1065" t="str">
        <f>A!U1414</f>
        <v>28-Nov</v>
      </c>
      <c r="AB288" s="712">
        <f>A!V1414</f>
        <v>0</v>
      </c>
    </row>
    <row r="289" spans="2:28" ht="12" customHeight="1">
      <c r="B289" s="156" t="s">
        <v>479</v>
      </c>
      <c r="C289" s="138">
        <f>A!B1415</f>
        <v>58.505400000000002</v>
      </c>
      <c r="D289" s="163" t="str">
        <f>A!C1415</f>
        <v>30-Apr</v>
      </c>
      <c r="E289" s="148">
        <f>A!D1415</f>
        <v>15</v>
      </c>
      <c r="F289" s="331"/>
      <c r="G289" s="159"/>
      <c r="H289" s="148"/>
      <c r="I289" s="331"/>
      <c r="J289" s="159"/>
      <c r="K289" s="148"/>
      <c r="L289" s="331">
        <f>A!K1415</f>
        <v>59.179837957736702</v>
      </c>
      <c r="M289" s="159">
        <f>A!L1415</f>
        <v>40298</v>
      </c>
      <c r="N289" s="25">
        <f>A!M1415</f>
        <v>4</v>
      </c>
      <c r="O289" s="331">
        <f>A!N1415</f>
        <v>60</v>
      </c>
      <c r="P289" s="159">
        <f>A!O1415</f>
        <v>278</v>
      </c>
      <c r="Q289" s="148">
        <f>A!P1415</f>
        <v>23</v>
      </c>
      <c r="R289" s="331">
        <f>A!Q1415</f>
        <v>57.97</v>
      </c>
      <c r="S289" s="159">
        <f>A!R1415</f>
        <v>37899</v>
      </c>
      <c r="T289" s="148">
        <f>A!S1415</f>
        <v>1</v>
      </c>
      <c r="U289" s="171">
        <f t="shared" si="44"/>
        <v>57.97</v>
      </c>
      <c r="V289" s="138">
        <f t="shared" si="45"/>
        <v>60</v>
      </c>
      <c r="W289" s="892">
        <f t="shared" si="46"/>
        <v>58.913809489434179</v>
      </c>
      <c r="X289" s="26">
        <f t="shared" si="47"/>
        <v>3.4457116550306748E-2</v>
      </c>
      <c r="Z289" s="719">
        <f>A!T1415</f>
        <v>57.139383948125214</v>
      </c>
      <c r="AA289" s="1065" t="str">
        <f>A!U1415</f>
        <v>07-Nov</v>
      </c>
      <c r="AB289" s="712">
        <f>A!V1415</f>
        <v>0</v>
      </c>
    </row>
    <row r="290" spans="2:28" ht="12" customHeight="1">
      <c r="B290" s="156" t="s">
        <v>480</v>
      </c>
      <c r="C290" s="138">
        <f>A!B1416</f>
        <v>45.528399999999998</v>
      </c>
      <c r="D290" s="163" t="str">
        <f>A!C1416</f>
        <v>30-Apr</v>
      </c>
      <c r="E290" s="148">
        <f>A!D1416</f>
        <v>15</v>
      </c>
      <c r="F290" s="331"/>
      <c r="G290" s="159"/>
      <c r="H290" s="148"/>
      <c r="I290" s="331"/>
      <c r="J290" s="159"/>
      <c r="K290" s="148"/>
      <c r="L290" s="331">
        <f>A!K1416</f>
        <v>47.8518048718039</v>
      </c>
      <c r="M290" s="159">
        <f>A!L1416</f>
        <v>40456</v>
      </c>
      <c r="N290" s="25">
        <f>A!M1416</f>
        <v>2</v>
      </c>
      <c r="O290" s="331">
        <f>A!N1416</f>
        <v>44</v>
      </c>
      <c r="P290" s="159">
        <f>A!O1416</f>
        <v>125</v>
      </c>
      <c r="Q290" s="148">
        <f>A!P1416</f>
        <v>4</v>
      </c>
      <c r="R290" s="331">
        <f>A!Q1416</f>
        <v>44.4</v>
      </c>
      <c r="S290" s="159">
        <f>A!R1416</f>
        <v>37899</v>
      </c>
      <c r="T290" s="148">
        <f>A!S1416</f>
        <v>1</v>
      </c>
      <c r="U290" s="171">
        <f t="shared" si="44"/>
        <v>44</v>
      </c>
      <c r="V290" s="138">
        <f t="shared" si="45"/>
        <v>47.8518048718039</v>
      </c>
      <c r="W290" s="892">
        <f t="shared" si="46"/>
        <v>45.445051217950976</v>
      </c>
      <c r="X290" s="26">
        <f t="shared" si="47"/>
        <v>8.4757410731719482E-2</v>
      </c>
      <c r="Z290" s="719">
        <f>A!T1416</f>
        <v>45.098340753459524</v>
      </c>
      <c r="AA290" s="1065" t="str">
        <f>A!U1416</f>
        <v>07-Nov</v>
      </c>
      <c r="AB290" s="712">
        <f>A!V1416</f>
        <v>0</v>
      </c>
    </row>
    <row r="291" spans="2:28" ht="12" customHeight="1">
      <c r="B291" s="156" t="s">
        <v>481</v>
      </c>
      <c r="C291" s="138">
        <f>A!B1417</f>
        <v>29.593399999999999</v>
      </c>
      <c r="D291" s="163" t="str">
        <f>A!C1417</f>
        <v>04-Jun</v>
      </c>
      <c r="E291" s="148">
        <f>A!D1417</f>
        <v>15</v>
      </c>
      <c r="F291" s="331"/>
      <c r="G291" s="159"/>
      <c r="H291" s="148"/>
      <c r="I291" s="331"/>
      <c r="J291" s="159"/>
      <c r="K291" s="148"/>
      <c r="L291" s="331">
        <f>A!K1417</f>
        <v>34.0277180193861</v>
      </c>
      <c r="M291" s="159">
        <f>A!L1417</f>
        <v>40286</v>
      </c>
      <c r="N291" s="25">
        <f>A!M1417</f>
        <v>18</v>
      </c>
      <c r="O291" s="331">
        <f>A!N1417</f>
        <v>28</v>
      </c>
      <c r="P291" s="159">
        <f>A!O1417</f>
        <v>92</v>
      </c>
      <c r="Q291" s="148">
        <f>A!P1417</f>
        <v>10</v>
      </c>
      <c r="R291" s="331">
        <f>A!Q1417</f>
        <v>33.68</v>
      </c>
      <c r="S291" s="159">
        <f>A!R1417</f>
        <v>37712</v>
      </c>
      <c r="T291" s="148">
        <f>A!S1417</f>
        <v>13</v>
      </c>
      <c r="U291" s="171">
        <f t="shared" si="44"/>
        <v>28</v>
      </c>
      <c r="V291" s="138">
        <f t="shared" si="45"/>
        <v>34.0277180193861</v>
      </c>
      <c r="W291" s="892">
        <f t="shared" si="46"/>
        <v>31.325279504846527</v>
      </c>
      <c r="X291" s="26">
        <f t="shared" si="47"/>
        <v>0.19242343930094907</v>
      </c>
      <c r="Z291" s="719">
        <f>A!T1417</f>
        <v>14.534205320400186</v>
      </c>
      <c r="AA291" s="1065" t="str">
        <f>A!U1417</f>
        <v>18-Apr</v>
      </c>
      <c r="AB291" s="712">
        <f>A!V1417</f>
        <v>18</v>
      </c>
    </row>
    <row r="292" spans="2:28" ht="12" customHeight="1">
      <c r="B292" s="156" t="s">
        <v>482</v>
      </c>
      <c r="C292" s="138">
        <f>A!B1418</f>
        <v>36.474899999999998</v>
      </c>
      <c r="D292" s="163" t="str">
        <f>A!C1418</f>
        <v>21-Sep</v>
      </c>
      <c r="E292" s="148">
        <f>A!D1418</f>
        <v>16</v>
      </c>
      <c r="F292" s="331"/>
      <c r="G292" s="159"/>
      <c r="H292" s="148"/>
      <c r="I292" s="331"/>
      <c r="J292" s="159"/>
      <c r="K292" s="148"/>
      <c r="L292" s="331">
        <f>A!K1418</f>
        <v>36.0017477464257</v>
      </c>
      <c r="M292" s="159">
        <f>A!L1418</f>
        <v>40449</v>
      </c>
      <c r="N292" s="25">
        <f>A!M1418</f>
        <v>16</v>
      </c>
      <c r="O292" s="331">
        <f>A!N1418</f>
        <v>31</v>
      </c>
      <c r="P292" s="159">
        <f>A!O1418</f>
        <v>92</v>
      </c>
      <c r="Q292" s="148">
        <f>A!P1418</f>
        <v>1</v>
      </c>
      <c r="R292" s="331">
        <f>A!Q1418</f>
        <v>39.74</v>
      </c>
      <c r="S292" s="159">
        <f>A!R1418</f>
        <v>37899</v>
      </c>
      <c r="T292" s="148">
        <f>A!S1418</f>
        <v>1</v>
      </c>
      <c r="U292" s="171">
        <f t="shared" si="44"/>
        <v>31</v>
      </c>
      <c r="V292" s="138">
        <f t="shared" si="45"/>
        <v>39.74</v>
      </c>
      <c r="W292" s="892">
        <f t="shared" si="46"/>
        <v>35.804161936606427</v>
      </c>
      <c r="X292" s="26">
        <f t="shared" si="47"/>
        <v>0.24410569965231232</v>
      </c>
      <c r="Z292" s="719">
        <f>A!T1418</f>
        <v>27.009369856365918</v>
      </c>
      <c r="AA292" s="1065" t="str">
        <f>A!U1418</f>
        <v>28-Sep</v>
      </c>
      <c r="AB292" s="712">
        <f>A!V1418</f>
        <v>18</v>
      </c>
    </row>
    <row r="293" spans="2:28" ht="12" customHeight="1" thickBot="1">
      <c r="B293" s="157" t="s">
        <v>483</v>
      </c>
      <c r="C293" s="142">
        <f>A!B1419</f>
        <v>17.124400000000001</v>
      </c>
      <c r="D293" s="334" t="str">
        <f>A!C1419</f>
        <v>20-Jul</v>
      </c>
      <c r="E293" s="151">
        <f>A!D1419</f>
        <v>15</v>
      </c>
      <c r="F293" s="335"/>
      <c r="G293" s="165"/>
      <c r="H293" s="151"/>
      <c r="I293" s="335"/>
      <c r="J293" s="165"/>
      <c r="K293" s="151"/>
      <c r="L293" s="562">
        <f>A!K1419</f>
        <v>19.226982775192901</v>
      </c>
      <c r="M293" s="563">
        <f>A!L1419</f>
        <v>40286</v>
      </c>
      <c r="N293" s="28">
        <f>A!M1419</f>
        <v>17</v>
      </c>
      <c r="O293" s="562">
        <f>A!N1419</f>
        <v>19</v>
      </c>
      <c r="P293" s="563">
        <f>A!O1419</f>
        <v>92</v>
      </c>
      <c r="Q293" s="564">
        <f>A!P1419</f>
        <v>10</v>
      </c>
      <c r="R293" s="562">
        <f>A!Q1419</f>
        <v>20.14</v>
      </c>
      <c r="S293" s="563">
        <f>A!R1419</f>
        <v>37712</v>
      </c>
      <c r="T293" s="564">
        <f>A!S1419</f>
        <v>12</v>
      </c>
      <c r="U293" s="172">
        <f t="shared" si="44"/>
        <v>17.124400000000001</v>
      </c>
      <c r="V293" s="142">
        <f t="shared" si="45"/>
        <v>20.14</v>
      </c>
      <c r="W293" s="894">
        <f t="shared" si="46"/>
        <v>18.872845693798226</v>
      </c>
      <c r="X293" s="29">
        <f t="shared" si="47"/>
        <v>0.15978512456078367</v>
      </c>
      <c r="Z293" s="720">
        <f>A!T1419</f>
        <v>8.1849329975645411</v>
      </c>
      <c r="AA293" s="1066" t="str">
        <f>A!U1419</f>
        <v>18-Apr</v>
      </c>
      <c r="AB293" s="714">
        <f>A!V1419</f>
        <v>17</v>
      </c>
    </row>
    <row r="294" spans="2:28" ht="12" customHeight="1" thickTop="1">
      <c r="B294" s="774" t="s">
        <v>807</v>
      </c>
      <c r="D294" s="46"/>
      <c r="E294" s="115"/>
      <c r="H294" s="115"/>
      <c r="J294" s="105"/>
      <c r="K294" s="328"/>
      <c r="M294" s="105"/>
      <c r="P294" s="105"/>
      <c r="Q294" s="115"/>
      <c r="R294" s="115"/>
      <c r="S294" s="115"/>
      <c r="T294" s="115"/>
      <c r="U294" s="94"/>
      <c r="V294" s="94"/>
      <c r="W294" s="94"/>
      <c r="Z294" s="690"/>
      <c r="AA294" s="1067"/>
      <c r="AB294" s="689"/>
    </row>
    <row r="295" spans="2:28" ht="12" customHeight="1">
      <c r="D295" s="46"/>
      <c r="E295" s="115"/>
      <c r="H295" s="115"/>
      <c r="K295" s="115"/>
      <c r="M295" s="105"/>
      <c r="P295" s="105"/>
      <c r="Q295" s="115"/>
      <c r="R295" s="115"/>
      <c r="S295" s="115"/>
      <c r="T295" s="115"/>
      <c r="U295" s="94"/>
      <c r="V295" s="94"/>
      <c r="W295" s="94"/>
      <c r="Z295" s="690"/>
      <c r="AA295" s="1067"/>
      <c r="AB295" s="689"/>
    </row>
    <row r="296" spans="2:28" ht="12" customHeight="1">
      <c r="D296" s="46"/>
      <c r="E296" s="115"/>
      <c r="H296" s="115"/>
      <c r="K296" s="115"/>
      <c r="M296" s="105"/>
      <c r="P296" s="105"/>
      <c r="Q296" s="115"/>
      <c r="R296" s="115"/>
      <c r="S296" s="115"/>
      <c r="T296" s="115"/>
      <c r="U296" s="94"/>
      <c r="V296" s="94"/>
      <c r="W296" s="94"/>
      <c r="Z296" s="690"/>
      <c r="AA296" s="1067"/>
      <c r="AB296" s="689"/>
    </row>
    <row r="297" spans="2:28" ht="12" customHeight="1">
      <c r="D297" s="46"/>
      <c r="E297" s="115"/>
      <c r="H297" s="115"/>
      <c r="K297" s="115"/>
      <c r="M297" s="105"/>
      <c r="P297" s="105"/>
      <c r="Q297" s="115"/>
      <c r="R297" s="115"/>
      <c r="S297" s="115"/>
      <c r="T297" s="115"/>
      <c r="U297" s="94"/>
      <c r="V297" s="94"/>
      <c r="W297" s="94"/>
      <c r="Z297" s="690"/>
      <c r="AA297" s="1067"/>
      <c r="AB297" s="689"/>
    </row>
    <row r="298" spans="2:28" ht="12" customHeight="1">
      <c r="D298" s="46"/>
      <c r="E298" s="115"/>
      <c r="H298" s="115"/>
      <c r="K298" s="115"/>
      <c r="M298" s="105"/>
      <c r="P298" s="105"/>
      <c r="Q298" s="115"/>
      <c r="R298" s="115"/>
      <c r="S298" s="115"/>
      <c r="T298" s="115"/>
      <c r="U298" s="94"/>
      <c r="V298" s="94"/>
      <c r="W298" s="94"/>
      <c r="Z298" s="690"/>
      <c r="AA298" s="1067"/>
      <c r="AB298" s="689"/>
    </row>
    <row r="299" spans="2:28" ht="12" customHeight="1">
      <c r="D299" s="46"/>
      <c r="E299" s="115"/>
      <c r="H299" s="115"/>
      <c r="K299" s="115"/>
      <c r="M299" s="105"/>
      <c r="P299" s="105"/>
      <c r="Q299" s="115"/>
      <c r="R299" s="115"/>
      <c r="S299" s="115"/>
      <c r="T299" s="115"/>
      <c r="U299" s="94"/>
      <c r="V299" s="94"/>
      <c r="W299" s="94"/>
      <c r="Z299" s="690"/>
      <c r="AA299" s="1067"/>
      <c r="AB299" s="689"/>
    </row>
    <row r="300" spans="2:28" ht="12" customHeight="1">
      <c r="D300" s="46"/>
      <c r="E300" s="115"/>
      <c r="H300" s="115"/>
      <c r="K300" s="115"/>
      <c r="M300" s="105"/>
      <c r="P300" s="105"/>
      <c r="Q300" s="115"/>
      <c r="R300" s="115"/>
      <c r="S300" s="115"/>
      <c r="T300" s="115"/>
      <c r="U300" s="94"/>
      <c r="V300" s="94"/>
      <c r="W300" s="94"/>
      <c r="Z300" s="690"/>
      <c r="AA300" s="1067"/>
      <c r="AB300" s="689"/>
    </row>
    <row r="301" spans="2:28" ht="12" customHeight="1">
      <c r="D301" s="46"/>
      <c r="E301" s="115"/>
      <c r="H301" s="115"/>
      <c r="K301" s="115"/>
      <c r="M301" s="105"/>
      <c r="P301" s="105"/>
      <c r="Q301" s="115"/>
      <c r="R301" s="115"/>
      <c r="S301" s="115"/>
      <c r="T301" s="115"/>
      <c r="U301" s="94"/>
      <c r="V301" s="94"/>
      <c r="W301" s="94"/>
      <c r="Z301" s="690"/>
      <c r="AA301" s="1067"/>
      <c r="AB301" s="689"/>
    </row>
    <row r="302" spans="2:28" ht="12" customHeight="1">
      <c r="D302" s="46"/>
      <c r="E302" s="115"/>
      <c r="H302" s="115"/>
      <c r="K302" s="115"/>
      <c r="M302" s="105"/>
      <c r="P302" s="105"/>
      <c r="Q302" s="115"/>
      <c r="R302" s="115"/>
      <c r="S302" s="115"/>
      <c r="T302" s="115"/>
      <c r="U302" s="94"/>
      <c r="V302" s="94"/>
      <c r="W302" s="94"/>
      <c r="Z302" s="690"/>
      <c r="AA302" s="1067"/>
      <c r="AB302" s="689"/>
    </row>
    <row r="303" spans="2:28" ht="12" customHeight="1">
      <c r="D303" s="46"/>
      <c r="E303" s="115"/>
      <c r="H303" s="115"/>
      <c r="K303" s="115"/>
      <c r="M303" s="105"/>
      <c r="P303" s="105"/>
      <c r="Q303" s="115"/>
      <c r="R303" s="115"/>
      <c r="S303" s="115"/>
      <c r="T303" s="115"/>
      <c r="U303" s="94"/>
      <c r="V303" s="94"/>
      <c r="W303" s="94"/>
      <c r="Z303" s="690"/>
      <c r="AA303" s="1067"/>
      <c r="AB303" s="689"/>
    </row>
    <row r="304" spans="2:28" ht="12" customHeight="1">
      <c r="D304" s="46"/>
      <c r="E304" s="115"/>
      <c r="H304" s="115"/>
      <c r="K304" s="115"/>
      <c r="M304" s="105"/>
      <c r="P304" s="105"/>
      <c r="Q304" s="115"/>
      <c r="R304" s="115"/>
      <c r="S304" s="115"/>
      <c r="T304" s="115"/>
      <c r="U304" s="94"/>
      <c r="V304" s="94"/>
      <c r="W304" s="94"/>
      <c r="Z304" s="690"/>
      <c r="AA304" s="1067"/>
      <c r="AB304" s="689"/>
    </row>
    <row r="305" spans="4:28" ht="12" customHeight="1">
      <c r="D305" s="46"/>
      <c r="E305" s="115"/>
      <c r="H305" s="115"/>
      <c r="K305" s="115"/>
      <c r="M305" s="105"/>
      <c r="P305" s="105"/>
      <c r="Q305" s="115"/>
      <c r="R305" s="115"/>
      <c r="S305" s="115"/>
      <c r="T305" s="115"/>
      <c r="U305" s="94"/>
      <c r="V305" s="94"/>
      <c r="W305" s="94"/>
      <c r="Z305" s="690"/>
      <c r="AA305" s="1067"/>
      <c r="AB305" s="689"/>
    </row>
    <row r="306" spans="4:28" ht="12" customHeight="1">
      <c r="D306" s="46"/>
      <c r="E306" s="115"/>
      <c r="H306" s="115"/>
      <c r="K306" s="115"/>
      <c r="M306" s="105"/>
      <c r="P306" s="105"/>
      <c r="Q306" s="115"/>
      <c r="R306" s="115"/>
      <c r="S306" s="115"/>
      <c r="T306" s="115"/>
      <c r="U306" s="94"/>
      <c r="V306" s="94"/>
      <c r="W306" s="94"/>
      <c r="Z306" s="690"/>
      <c r="AA306" s="1067"/>
      <c r="AB306" s="689"/>
    </row>
    <row r="307" spans="4:28" ht="12" customHeight="1">
      <c r="D307" s="46"/>
      <c r="E307" s="115"/>
      <c r="H307" s="115"/>
      <c r="K307" s="115"/>
      <c r="M307" s="105"/>
      <c r="P307" s="105"/>
      <c r="Q307" s="115"/>
      <c r="R307" s="115"/>
      <c r="S307" s="115"/>
      <c r="T307" s="115"/>
      <c r="Z307" s="690"/>
      <c r="AA307" s="1067"/>
      <c r="AB307" s="689"/>
    </row>
    <row r="308" spans="4:28" ht="12" customHeight="1">
      <c r="D308" s="46"/>
      <c r="E308" s="115"/>
      <c r="H308" s="115"/>
      <c r="K308" s="115"/>
      <c r="M308" s="105"/>
      <c r="P308" s="105"/>
      <c r="Q308" s="115"/>
      <c r="R308" s="115"/>
      <c r="S308" s="115"/>
      <c r="T308" s="115"/>
      <c r="Z308" s="690"/>
      <c r="AA308" s="1067"/>
      <c r="AB308" s="689"/>
    </row>
    <row r="309" spans="4:28" ht="12" customHeight="1">
      <c r="D309" s="46"/>
      <c r="E309" s="115"/>
      <c r="H309" s="115"/>
      <c r="K309" s="115"/>
      <c r="M309" s="105"/>
      <c r="P309" s="105"/>
      <c r="Q309" s="115"/>
      <c r="R309" s="115"/>
      <c r="S309" s="115"/>
      <c r="T309" s="115"/>
      <c r="Z309" s="690"/>
      <c r="AA309" s="1067"/>
      <c r="AB309" s="689"/>
    </row>
    <row r="310" spans="4:28" ht="12" customHeight="1">
      <c r="D310" s="46"/>
      <c r="E310" s="115"/>
      <c r="H310" s="115"/>
      <c r="K310" s="115"/>
      <c r="M310" s="105"/>
      <c r="P310" s="105"/>
      <c r="Q310" s="115"/>
      <c r="R310" s="115"/>
      <c r="S310" s="115"/>
      <c r="T310" s="115"/>
      <c r="Z310" s="690"/>
      <c r="AA310" s="1067"/>
      <c r="AB310" s="689"/>
    </row>
    <row r="311" spans="4:28" ht="12" customHeight="1">
      <c r="D311" s="46"/>
      <c r="E311" s="115"/>
      <c r="H311" s="115"/>
      <c r="K311" s="115"/>
      <c r="M311" s="105"/>
      <c r="Q311" s="115"/>
      <c r="R311" s="115"/>
      <c r="S311" s="115"/>
      <c r="T311" s="115"/>
      <c r="Z311" s="690"/>
      <c r="AA311" s="1067"/>
      <c r="AB311" s="689"/>
    </row>
    <row r="312" spans="4:28" ht="12" customHeight="1">
      <c r="D312" s="46"/>
      <c r="E312" s="115"/>
      <c r="H312" s="115"/>
      <c r="K312" s="115"/>
      <c r="M312" s="105"/>
      <c r="Z312" s="690"/>
      <c r="AA312" s="1067"/>
      <c r="AB312" s="689"/>
    </row>
    <row r="313" spans="4:28" ht="12" customHeight="1">
      <c r="D313" s="46"/>
      <c r="E313" s="115"/>
      <c r="H313" s="115"/>
      <c r="K313" s="115"/>
      <c r="M313" s="105"/>
      <c r="Z313" s="690"/>
      <c r="AA313" s="1067"/>
      <c r="AB313" s="689"/>
    </row>
    <row r="314" spans="4:28" ht="12" customHeight="1">
      <c r="D314" s="46"/>
      <c r="E314" s="115"/>
      <c r="H314" s="115"/>
      <c r="K314" s="115"/>
      <c r="M314" s="105"/>
      <c r="Z314" s="690"/>
      <c r="AA314" s="1067"/>
      <c r="AB314" s="689"/>
    </row>
    <row r="315" spans="4:28" ht="12" customHeight="1">
      <c r="E315" s="115"/>
      <c r="H315" s="115"/>
      <c r="K315" s="115"/>
      <c r="M315" s="105"/>
      <c r="Z315" s="690"/>
      <c r="AA315" s="1067"/>
      <c r="AB315" s="689"/>
    </row>
    <row r="316" spans="4:28" ht="12" customHeight="1">
      <c r="E316" s="115"/>
      <c r="H316" s="115"/>
      <c r="K316" s="115"/>
      <c r="M316" s="105"/>
      <c r="Z316" s="690"/>
      <c r="AA316" s="1067"/>
      <c r="AB316" s="689"/>
    </row>
    <row r="317" spans="4:28" ht="12" customHeight="1">
      <c r="E317" s="115"/>
      <c r="H317" s="115"/>
      <c r="K317" s="115"/>
      <c r="M317" s="105"/>
      <c r="Z317" s="690"/>
      <c r="AA317" s="1067"/>
      <c r="AB317" s="689"/>
    </row>
    <row r="318" spans="4:28" ht="12" customHeight="1">
      <c r="E318" s="115"/>
      <c r="H318" s="115"/>
      <c r="K318" s="115"/>
      <c r="M318" s="105"/>
      <c r="Z318" s="690"/>
      <c r="AA318" s="1067"/>
      <c r="AB318" s="689"/>
    </row>
    <row r="319" spans="4:28" ht="12" customHeight="1">
      <c r="E319" s="115"/>
      <c r="K319" s="115"/>
      <c r="M319" s="105"/>
      <c r="Z319" s="690"/>
      <c r="AA319" s="1067"/>
      <c r="AB319" s="689"/>
    </row>
    <row r="320" spans="4:28" ht="12" customHeight="1">
      <c r="E320" s="115"/>
      <c r="K320" s="115"/>
      <c r="M320" s="105"/>
      <c r="Z320" s="690"/>
      <c r="AA320" s="1067"/>
      <c r="AB320" s="689"/>
    </row>
    <row r="321" spans="5:28" ht="12" customHeight="1">
      <c r="E321" s="115"/>
      <c r="K321" s="115"/>
      <c r="M321" s="105"/>
      <c r="Z321" s="690"/>
      <c r="AA321" s="1067"/>
      <c r="AB321" s="689"/>
    </row>
    <row r="322" spans="5:28" ht="12" customHeight="1">
      <c r="E322" s="115"/>
      <c r="K322" s="115"/>
      <c r="M322" s="105"/>
      <c r="Z322" s="690"/>
      <c r="AA322" s="1067"/>
      <c r="AB322" s="689"/>
    </row>
    <row r="323" spans="5:28" ht="12" customHeight="1">
      <c r="E323" s="115"/>
      <c r="K323" s="115"/>
      <c r="M323" s="105"/>
      <c r="Z323" s="690"/>
      <c r="AA323" s="1067"/>
      <c r="AB323" s="689"/>
    </row>
    <row r="324" spans="5:28" ht="12" customHeight="1">
      <c r="E324" s="115"/>
      <c r="K324" s="115"/>
      <c r="M324" s="105"/>
      <c r="Z324" s="690"/>
      <c r="AA324" s="1067"/>
      <c r="AB324" s="689"/>
    </row>
    <row r="325" spans="5:28" ht="12" customHeight="1">
      <c r="E325" s="115"/>
      <c r="K325" s="115"/>
      <c r="M325" s="105"/>
      <c r="Z325" s="690"/>
      <c r="AA325" s="1067"/>
      <c r="AB325" s="689"/>
    </row>
    <row r="326" spans="5:28" ht="12" customHeight="1">
      <c r="E326" s="115"/>
      <c r="K326" s="115"/>
      <c r="M326" s="105"/>
      <c r="Z326" s="690"/>
      <c r="AA326" s="1067"/>
      <c r="AB326" s="689"/>
    </row>
    <row r="327" spans="5:28" ht="12" customHeight="1">
      <c r="E327" s="115"/>
      <c r="K327" s="115"/>
      <c r="M327" s="105"/>
      <c r="Z327" s="690"/>
      <c r="AA327" s="1067"/>
      <c r="AB327" s="689"/>
    </row>
    <row r="328" spans="5:28" ht="12" customHeight="1">
      <c r="E328" s="115"/>
      <c r="K328" s="115"/>
      <c r="Z328" s="690"/>
      <c r="AA328" s="1067"/>
      <c r="AB328" s="689"/>
    </row>
    <row r="329" spans="5:28" ht="12" customHeight="1">
      <c r="E329" s="115"/>
      <c r="K329" s="115"/>
      <c r="Z329" s="690"/>
      <c r="AA329" s="1067"/>
      <c r="AB329" s="689"/>
    </row>
    <row r="330" spans="5:28" ht="12" customHeight="1">
      <c r="E330" s="115"/>
      <c r="K330" s="115"/>
      <c r="Z330" s="690"/>
      <c r="AA330" s="1067"/>
      <c r="AB330" s="689"/>
    </row>
    <row r="331" spans="5:28" ht="12" customHeight="1">
      <c r="K331" s="115"/>
      <c r="Z331" s="690"/>
      <c r="AA331" s="1067"/>
      <c r="AB331" s="689"/>
    </row>
    <row r="332" spans="5:28" ht="12" customHeight="1">
      <c r="K332" s="115"/>
      <c r="Z332" s="690"/>
      <c r="AA332" s="1067"/>
      <c r="AB332" s="689"/>
    </row>
    <row r="333" spans="5:28" ht="12" customHeight="1">
      <c r="K333" s="115"/>
      <c r="Z333" s="690"/>
      <c r="AA333" s="1067"/>
      <c r="AB333" s="689"/>
    </row>
    <row r="334" spans="5:28" ht="12" customHeight="1">
      <c r="K334" s="115"/>
      <c r="Z334" s="723"/>
    </row>
    <row r="335" spans="5:28" ht="12" customHeight="1">
      <c r="K335" s="115"/>
      <c r="Z335" s="723"/>
    </row>
    <row r="336" spans="5:28" ht="12" customHeight="1">
      <c r="K336" s="115"/>
      <c r="Z336" s="723"/>
    </row>
    <row r="337" spans="11:26" ht="12" customHeight="1">
      <c r="K337" s="115"/>
      <c r="Z337" s="723"/>
    </row>
    <row r="338" spans="11:26" ht="12" customHeight="1">
      <c r="K338" s="115"/>
      <c r="Z338" s="723"/>
    </row>
    <row r="339" spans="11:26" ht="12" customHeight="1">
      <c r="K339" s="115"/>
      <c r="Z339" s="723"/>
    </row>
    <row r="340" spans="11:26" ht="12" customHeight="1">
      <c r="K340" s="115"/>
      <c r="Z340" s="723"/>
    </row>
    <row r="341" spans="11:26" ht="12" customHeight="1">
      <c r="K341" s="115"/>
      <c r="Z341" s="723"/>
    </row>
    <row r="342" spans="11:26" ht="12" customHeight="1">
      <c r="K342" s="115"/>
      <c r="Z342" s="723"/>
    </row>
    <row r="343" spans="11:26" ht="12" customHeight="1">
      <c r="K343" s="115"/>
      <c r="Z343" s="723"/>
    </row>
    <row r="344" spans="11:26" ht="12" customHeight="1">
      <c r="K344" s="115"/>
      <c r="Z344" s="723"/>
    </row>
    <row r="345" spans="11:26" ht="12" customHeight="1">
      <c r="K345" s="115"/>
      <c r="Z345" s="723"/>
    </row>
    <row r="346" spans="11:26" ht="12" customHeight="1">
      <c r="K346" s="115"/>
      <c r="Z346" s="723"/>
    </row>
    <row r="347" spans="11:26" ht="12" customHeight="1">
      <c r="K347" s="115"/>
      <c r="Z347" s="723"/>
    </row>
    <row r="348" spans="11:26" ht="12" customHeight="1">
      <c r="K348" s="115"/>
      <c r="Z348" s="723"/>
    </row>
    <row r="349" spans="11:26" ht="12" customHeight="1">
      <c r="K349" s="115"/>
      <c r="Z349" s="723"/>
    </row>
    <row r="350" spans="11:26" ht="12" customHeight="1">
      <c r="K350" s="115"/>
      <c r="Z350" s="723"/>
    </row>
    <row r="351" spans="11:26" ht="12" customHeight="1">
      <c r="K351" s="115"/>
      <c r="Z351" s="723"/>
    </row>
    <row r="352" spans="11:26" ht="12" customHeight="1">
      <c r="K352" s="115"/>
      <c r="Z352" s="723"/>
    </row>
    <row r="353" spans="11:26" ht="12" customHeight="1">
      <c r="K353" s="115"/>
      <c r="Z353" s="723"/>
    </row>
    <row r="354" spans="11:26" ht="12" customHeight="1">
      <c r="K354" s="115"/>
      <c r="Z354" s="723"/>
    </row>
    <row r="355" spans="11:26" ht="12" customHeight="1">
      <c r="K355" s="115"/>
      <c r="Z355" s="723"/>
    </row>
    <row r="356" spans="11:26" ht="12" customHeight="1">
      <c r="K356" s="115"/>
      <c r="Z356" s="723"/>
    </row>
    <row r="357" spans="11:26" ht="12" customHeight="1">
      <c r="K357" s="115"/>
      <c r="Z357" s="723"/>
    </row>
    <row r="358" spans="11:26" ht="12" customHeight="1">
      <c r="K358" s="115"/>
      <c r="Z358" s="723"/>
    </row>
    <row r="359" spans="11:26" ht="12" customHeight="1">
      <c r="K359" s="115"/>
      <c r="Z359" s="723"/>
    </row>
    <row r="360" spans="11:26" ht="12" customHeight="1">
      <c r="K360" s="115"/>
      <c r="Z360" s="723"/>
    </row>
    <row r="361" spans="11:26" ht="12" customHeight="1">
      <c r="K361" s="115"/>
      <c r="Z361" s="723"/>
    </row>
    <row r="362" spans="11:26" ht="12" customHeight="1">
      <c r="K362" s="115"/>
      <c r="Z362" s="723"/>
    </row>
    <row r="363" spans="11:26" ht="12" customHeight="1">
      <c r="K363" s="115"/>
      <c r="Z363" s="723"/>
    </row>
    <row r="364" spans="11:26" ht="12" customHeight="1">
      <c r="K364" s="115"/>
      <c r="Z364" s="723"/>
    </row>
    <row r="365" spans="11:26" ht="12" customHeight="1">
      <c r="K365" s="115"/>
      <c r="Z365" s="723"/>
    </row>
    <row r="366" spans="11:26" ht="12" customHeight="1">
      <c r="K366" s="115"/>
      <c r="Z366" s="723"/>
    </row>
    <row r="367" spans="11:26" ht="12" customHeight="1">
      <c r="K367" s="115"/>
      <c r="Z367" s="723"/>
    </row>
    <row r="368" spans="11:26" ht="12" customHeight="1">
      <c r="K368" s="115"/>
      <c r="Z368" s="723"/>
    </row>
    <row r="369" spans="11:26" ht="12" customHeight="1">
      <c r="K369" s="115"/>
      <c r="Z369" s="723"/>
    </row>
    <row r="370" spans="11:26" ht="12" customHeight="1">
      <c r="K370" s="115"/>
      <c r="Z370" s="723"/>
    </row>
    <row r="371" spans="11:26" ht="12" customHeight="1">
      <c r="K371" s="115"/>
      <c r="Z371" s="723"/>
    </row>
    <row r="372" spans="11:26" ht="12" customHeight="1">
      <c r="K372" s="115"/>
      <c r="Z372" s="723"/>
    </row>
    <row r="373" spans="11:26" ht="12" customHeight="1">
      <c r="K373" s="115"/>
      <c r="Z373" s="723"/>
    </row>
    <row r="374" spans="11:26" ht="12" customHeight="1">
      <c r="K374" s="115"/>
      <c r="Z374" s="723"/>
    </row>
    <row r="375" spans="11:26" ht="12" customHeight="1">
      <c r="K375" s="115"/>
      <c r="Z375" s="723"/>
    </row>
    <row r="376" spans="11:26" ht="12" customHeight="1">
      <c r="K376" s="115"/>
      <c r="Z376" s="723"/>
    </row>
    <row r="377" spans="11:26" ht="12" customHeight="1">
      <c r="K377" s="115"/>
      <c r="Z377" s="723"/>
    </row>
    <row r="378" spans="11:26" ht="12" customHeight="1">
      <c r="K378" s="115"/>
      <c r="Z378" s="723"/>
    </row>
    <row r="379" spans="11:26" ht="12" customHeight="1">
      <c r="K379" s="115"/>
      <c r="Z379" s="723"/>
    </row>
    <row r="380" spans="11:26" ht="12" customHeight="1">
      <c r="K380" s="115"/>
      <c r="Z380" s="723"/>
    </row>
    <row r="381" spans="11:26" ht="12" customHeight="1">
      <c r="K381" s="115"/>
      <c r="Z381" s="723"/>
    </row>
    <row r="382" spans="11:26" ht="12" customHeight="1">
      <c r="K382" s="115"/>
      <c r="Z382" s="723"/>
    </row>
    <row r="383" spans="11:26" ht="12" customHeight="1">
      <c r="K383" s="115"/>
      <c r="Z383" s="723"/>
    </row>
    <row r="384" spans="11:26" ht="12" customHeight="1">
      <c r="K384" s="115"/>
      <c r="Z384" s="723"/>
    </row>
    <row r="385" spans="11:26" ht="12" customHeight="1">
      <c r="K385" s="115"/>
      <c r="Z385" s="723"/>
    </row>
    <row r="386" spans="11:26" ht="12" customHeight="1">
      <c r="K386" s="115"/>
      <c r="Z386" s="723"/>
    </row>
    <row r="387" spans="11:26" ht="12" customHeight="1">
      <c r="Z387" s="723"/>
    </row>
    <row r="388" spans="11:26" ht="12" customHeight="1">
      <c r="Z388" s="723"/>
    </row>
    <row r="389" spans="11:26" ht="12" customHeight="1">
      <c r="Z389" s="723"/>
    </row>
    <row r="390" spans="11:26" ht="12" customHeight="1">
      <c r="Z390" s="723"/>
    </row>
    <row r="391" spans="11:26" ht="12" customHeight="1">
      <c r="Z391" s="723"/>
    </row>
    <row r="392" spans="11:26" ht="12" customHeight="1">
      <c r="Z392" s="723"/>
    </row>
    <row r="393" spans="11:26" ht="12" customHeight="1">
      <c r="Z393" s="723"/>
    </row>
    <row r="394" spans="11:26" ht="12" customHeight="1">
      <c r="Z394" s="723"/>
    </row>
    <row r="395" spans="11:26" ht="12" customHeight="1">
      <c r="Z395" s="723"/>
    </row>
    <row r="396" spans="11:26" ht="12" customHeight="1">
      <c r="Z396" s="723"/>
    </row>
    <row r="397" spans="11:26" ht="12" customHeight="1">
      <c r="Z397" s="723"/>
    </row>
    <row r="398" spans="11:26" ht="12" customHeight="1">
      <c r="Z398" s="723"/>
    </row>
    <row r="399" spans="11:26" ht="12" customHeight="1">
      <c r="Z399" s="723"/>
    </row>
    <row r="400" spans="11:26" ht="12" customHeight="1">
      <c r="Z400" s="723"/>
    </row>
    <row r="401" spans="26:26" ht="12" customHeight="1">
      <c r="Z401" s="723"/>
    </row>
    <row r="402" spans="26:26" ht="12" customHeight="1">
      <c r="Z402" s="723"/>
    </row>
    <row r="403" spans="26:26" ht="12" customHeight="1">
      <c r="Z403" s="723"/>
    </row>
    <row r="404" spans="26:26" ht="12" customHeight="1">
      <c r="Z404" s="723"/>
    </row>
    <row r="405" spans="26:26" ht="12" customHeight="1">
      <c r="Z405" s="723"/>
    </row>
    <row r="406" spans="26:26" ht="12" customHeight="1">
      <c r="Z406" s="723"/>
    </row>
    <row r="407" spans="26:26" ht="12" customHeight="1">
      <c r="Z407" s="723"/>
    </row>
    <row r="408" spans="26:26" ht="12" customHeight="1">
      <c r="Z408" s="723"/>
    </row>
    <row r="409" spans="26:26" ht="12" customHeight="1">
      <c r="Z409" s="723"/>
    </row>
    <row r="410" spans="26:26" ht="12" customHeight="1">
      <c r="Z410" s="723"/>
    </row>
    <row r="411" spans="26:26" ht="12" customHeight="1">
      <c r="Z411" s="723"/>
    </row>
    <row r="412" spans="26:26" ht="12" customHeight="1">
      <c r="Z412" s="723"/>
    </row>
    <row r="413" spans="26:26" ht="12" customHeight="1">
      <c r="Z413" s="723"/>
    </row>
    <row r="414" spans="26:26" ht="12" customHeight="1">
      <c r="Z414" s="723"/>
    </row>
    <row r="415" spans="26:26" ht="12" customHeight="1">
      <c r="Z415" s="723"/>
    </row>
    <row r="416" spans="26:26" ht="12" customHeight="1">
      <c r="Z416" s="723"/>
    </row>
    <row r="417" spans="26:26" ht="12" customHeight="1">
      <c r="Z417" s="723"/>
    </row>
    <row r="418" spans="26:26" ht="12" customHeight="1">
      <c r="Z418" s="723"/>
    </row>
    <row r="419" spans="26:26" ht="12" customHeight="1">
      <c r="Z419" s="723"/>
    </row>
    <row r="420" spans="26:26" ht="12" customHeight="1">
      <c r="Z420" s="723"/>
    </row>
    <row r="421" spans="26:26" ht="12" customHeight="1">
      <c r="Z421" s="723"/>
    </row>
    <row r="422" spans="26:26" ht="12" customHeight="1">
      <c r="Z422" s="723"/>
    </row>
    <row r="423" spans="26:26" ht="12" customHeight="1">
      <c r="Z423" s="723"/>
    </row>
    <row r="424" spans="26:26" ht="12" customHeight="1">
      <c r="Z424" s="723"/>
    </row>
    <row r="425" spans="26:26" ht="12" customHeight="1">
      <c r="Z425" s="723"/>
    </row>
    <row r="426" spans="26:26" ht="12" customHeight="1">
      <c r="Z426" s="723"/>
    </row>
    <row r="427" spans="26:26" ht="12" customHeight="1">
      <c r="Z427" s="723"/>
    </row>
    <row r="428" spans="26:26" ht="12" customHeight="1">
      <c r="Z428" s="723"/>
    </row>
    <row r="429" spans="26:26" ht="12" customHeight="1">
      <c r="Z429" s="723"/>
    </row>
    <row r="430" spans="26:26" ht="12" customHeight="1">
      <c r="Z430" s="723"/>
    </row>
    <row r="431" spans="26:26" ht="12" customHeight="1">
      <c r="Z431" s="723"/>
    </row>
    <row r="432" spans="26:26" ht="12" customHeight="1">
      <c r="Z432" s="723"/>
    </row>
    <row r="433" spans="26:26" ht="12" customHeight="1">
      <c r="Z433" s="723"/>
    </row>
    <row r="434" spans="26:26" ht="12" customHeight="1">
      <c r="Z434" s="723"/>
    </row>
    <row r="435" spans="26:26" ht="12" customHeight="1">
      <c r="Z435" s="723"/>
    </row>
    <row r="436" spans="26:26" ht="12" customHeight="1">
      <c r="Z436" s="723"/>
    </row>
    <row r="437" spans="26:26" ht="12" customHeight="1">
      <c r="Z437" s="723"/>
    </row>
    <row r="438" spans="26:26" ht="12" customHeight="1">
      <c r="Z438" s="723"/>
    </row>
    <row r="439" spans="26:26" ht="12" customHeight="1">
      <c r="Z439" s="723"/>
    </row>
    <row r="440" spans="26:26" ht="12" customHeight="1">
      <c r="Z440" s="723"/>
    </row>
    <row r="441" spans="26:26" ht="12" customHeight="1">
      <c r="Z441" s="723"/>
    </row>
    <row r="442" spans="26:26" ht="12" customHeight="1">
      <c r="Z442" s="723"/>
    </row>
    <row r="443" spans="26:26" ht="12" customHeight="1">
      <c r="Z443" s="723"/>
    </row>
    <row r="444" spans="26:26">
      <c r="Z444" s="723"/>
    </row>
    <row r="445" spans="26:26">
      <c r="Z445" s="723"/>
    </row>
    <row r="446" spans="26:26">
      <c r="Z446" s="723"/>
    </row>
    <row r="447" spans="26:26">
      <c r="Z447" s="723"/>
    </row>
    <row r="448" spans="26:26">
      <c r="Z448" s="723"/>
    </row>
    <row r="449" spans="26:26">
      <c r="Z449" s="723"/>
    </row>
    <row r="450" spans="26:26">
      <c r="Z450" s="723"/>
    </row>
    <row r="451" spans="26:26">
      <c r="Z451" s="723"/>
    </row>
    <row r="452" spans="26:26">
      <c r="Z452" s="723"/>
    </row>
    <row r="453" spans="26:26">
      <c r="Z453" s="723"/>
    </row>
    <row r="454" spans="26:26">
      <c r="Z454" s="723"/>
    </row>
    <row r="455" spans="26:26">
      <c r="Z455" s="723"/>
    </row>
    <row r="456" spans="26:26">
      <c r="Z456" s="723"/>
    </row>
    <row r="457" spans="26:26">
      <c r="Z457" s="723"/>
    </row>
    <row r="458" spans="26:26">
      <c r="Z458" s="723"/>
    </row>
    <row r="459" spans="26:26">
      <c r="Z459" s="723"/>
    </row>
    <row r="460" spans="26:26">
      <c r="Z460" s="723"/>
    </row>
    <row r="461" spans="26:26">
      <c r="Z461" s="723"/>
    </row>
    <row r="462" spans="26:26">
      <c r="Z462" s="723"/>
    </row>
    <row r="463" spans="26:26">
      <c r="Z463" s="723"/>
    </row>
    <row r="464" spans="26:26">
      <c r="Z464" s="723"/>
    </row>
    <row r="465" spans="26:26">
      <c r="Z465" s="723"/>
    </row>
    <row r="466" spans="26:26">
      <c r="Z466" s="723"/>
    </row>
    <row r="467" spans="26:26">
      <c r="Z467" s="723"/>
    </row>
    <row r="468" spans="26:26">
      <c r="Z468" s="723"/>
    </row>
    <row r="469" spans="26:26">
      <c r="Z469" s="723"/>
    </row>
    <row r="470" spans="26:26">
      <c r="Z470" s="723"/>
    </row>
    <row r="471" spans="26:26">
      <c r="Z471" s="723"/>
    </row>
    <row r="472" spans="26:26">
      <c r="Z472" s="723"/>
    </row>
    <row r="473" spans="26:26">
      <c r="Z473" s="723"/>
    </row>
    <row r="474" spans="26:26">
      <c r="Z474" s="723"/>
    </row>
    <row r="475" spans="26:26">
      <c r="Z475" s="723"/>
    </row>
    <row r="476" spans="26:26">
      <c r="Z476" s="723"/>
    </row>
    <row r="477" spans="26:26">
      <c r="Z477" s="723"/>
    </row>
    <row r="478" spans="26:26">
      <c r="Z478" s="723"/>
    </row>
    <row r="479" spans="26:26">
      <c r="Z479" s="723"/>
    </row>
    <row r="480" spans="26:26">
      <c r="Z480" s="723"/>
    </row>
    <row r="481" spans="26:26">
      <c r="Z481" s="723"/>
    </row>
    <row r="482" spans="26:26">
      <c r="Z482" s="723"/>
    </row>
    <row r="483" spans="26:26">
      <c r="Z483" s="723"/>
    </row>
    <row r="484" spans="26:26">
      <c r="Z484" s="723"/>
    </row>
    <row r="485" spans="26:26">
      <c r="Z485" s="723"/>
    </row>
    <row r="486" spans="26:26">
      <c r="Z486" s="723"/>
    </row>
    <row r="487" spans="26:26">
      <c r="Z487" s="723"/>
    </row>
    <row r="488" spans="26:26">
      <c r="Z488" s="723"/>
    </row>
    <row r="489" spans="26:26">
      <c r="Z489" s="723"/>
    </row>
    <row r="490" spans="26:26">
      <c r="Z490" s="723"/>
    </row>
    <row r="491" spans="26:26">
      <c r="Z491" s="723"/>
    </row>
    <row r="492" spans="26:26">
      <c r="Z492" s="723"/>
    </row>
    <row r="493" spans="26:26">
      <c r="Z493" s="723"/>
    </row>
    <row r="494" spans="26:26">
      <c r="Z494" s="723"/>
    </row>
    <row r="495" spans="26:26">
      <c r="Z495" s="723"/>
    </row>
    <row r="496" spans="26:26">
      <c r="Z496" s="723"/>
    </row>
    <row r="497" spans="26:26">
      <c r="Z497" s="723"/>
    </row>
    <row r="498" spans="26:26">
      <c r="Z498" s="723"/>
    </row>
    <row r="499" spans="26:26">
      <c r="Z499" s="723"/>
    </row>
    <row r="500" spans="26:26">
      <c r="Z500" s="723"/>
    </row>
    <row r="501" spans="26:26">
      <c r="Z501" s="723"/>
    </row>
    <row r="502" spans="26:26">
      <c r="Z502" s="723"/>
    </row>
    <row r="503" spans="26:26">
      <c r="Z503" s="723"/>
    </row>
    <row r="504" spans="26:26">
      <c r="Z504" s="723"/>
    </row>
    <row r="505" spans="26:26">
      <c r="Z505" s="723"/>
    </row>
    <row r="506" spans="26:26">
      <c r="Z506" s="723"/>
    </row>
    <row r="507" spans="26:26">
      <c r="Z507" s="723"/>
    </row>
    <row r="508" spans="26:26">
      <c r="Z508" s="723"/>
    </row>
    <row r="509" spans="26:26">
      <c r="Z509" s="723"/>
    </row>
    <row r="510" spans="26:26">
      <c r="Z510" s="723"/>
    </row>
    <row r="511" spans="26:26">
      <c r="Z511" s="723"/>
    </row>
    <row r="512" spans="26:26">
      <c r="Z512" s="723"/>
    </row>
    <row r="513" spans="26:26">
      <c r="Z513" s="723"/>
    </row>
    <row r="514" spans="26:26">
      <c r="Z514" s="723"/>
    </row>
    <row r="515" spans="26:26">
      <c r="Z515" s="723"/>
    </row>
    <row r="516" spans="26:26">
      <c r="Z516" s="723"/>
    </row>
    <row r="517" spans="26:26">
      <c r="Z517" s="723"/>
    </row>
    <row r="518" spans="26:26">
      <c r="Z518" s="723"/>
    </row>
    <row r="519" spans="26:26">
      <c r="Z519" s="723"/>
    </row>
    <row r="520" spans="26:26">
      <c r="Z520" s="723"/>
    </row>
    <row r="521" spans="26:26">
      <c r="Z521" s="723"/>
    </row>
    <row r="522" spans="26:26">
      <c r="Z522" s="723"/>
    </row>
    <row r="523" spans="26:26">
      <c r="Z523" s="723"/>
    </row>
  </sheetData>
  <mergeCells count="15">
    <mergeCell ref="B1:Z1"/>
    <mergeCell ref="B2:Z2"/>
    <mergeCell ref="B3:Z3"/>
    <mergeCell ref="U8:X8"/>
    <mergeCell ref="U31:X31"/>
    <mergeCell ref="U56:X56"/>
    <mergeCell ref="U79:X79"/>
    <mergeCell ref="U200:X200"/>
    <mergeCell ref="U223:X223"/>
    <mergeCell ref="U248:X248"/>
    <mergeCell ref="U271:X271"/>
    <mergeCell ref="U104:X104"/>
    <mergeCell ref="U127:X127"/>
    <mergeCell ref="U152:X152"/>
    <mergeCell ref="U175:X175"/>
  </mergeCells>
  <phoneticPr fontId="0" type="noConversion"/>
  <pageMargins left="0.5" right="0.5" top="0.5" bottom="0.5" header="0.5" footer="0.5"/>
  <pageSetup scale="81" fitToHeight="0" orientation="landscape"/>
  <headerFooter alignWithMargins="0"/>
  <rowBreaks count="5" manualBreakCount="5">
    <brk id="54" max="16383" man="1"/>
    <brk id="102" max="16383" man="1"/>
    <brk id="150" max="16383" man="1"/>
    <brk id="198" max="27" man="1"/>
    <brk id="246" max="16383" man="1"/>
  </rowBreak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Charts</vt:lpstr>
      </vt:variant>
      <vt:variant>
        <vt:i4>52</vt:i4>
      </vt:variant>
    </vt:vector>
  </HeadingPairs>
  <TitlesOfParts>
    <vt:vector size="74" baseType="lpstr">
      <vt:lpstr>Read Me</vt:lpstr>
      <vt:lpstr>Adding Results</vt:lpstr>
      <vt:lpstr>YourData</vt:lpstr>
      <vt:lpstr>Title Page</vt:lpstr>
      <vt:lpstr>Program List</vt:lpstr>
      <vt:lpstr>Tables List</vt:lpstr>
      <vt:lpstr>Figures List</vt:lpstr>
      <vt:lpstr>Table-Q</vt:lpstr>
      <vt:lpstr>Table-R</vt:lpstr>
      <vt:lpstr>Table-S</vt:lpstr>
      <vt:lpstr>Table-T</vt:lpstr>
      <vt:lpstr>A</vt:lpstr>
      <vt:lpstr>Qdata</vt:lpstr>
      <vt:lpstr>Rdata</vt:lpstr>
      <vt:lpstr>Sdata</vt:lpstr>
      <vt:lpstr>Tdata</vt:lpstr>
      <vt:lpstr>TRNSYS-TUD</vt:lpstr>
      <vt:lpstr>DOE22</vt:lpstr>
      <vt:lpstr>DOE21E</vt:lpstr>
      <vt:lpstr>EnergyPlus1.0</vt:lpstr>
      <vt:lpstr>CodyRun</vt:lpstr>
      <vt:lpstr>HOT3000</vt:lpstr>
      <vt:lpstr>Fig B16.5.2-1 Qtot</vt:lpstr>
      <vt:lpstr>Fig B16.5.2-2 dQtot</vt:lpstr>
      <vt:lpstr>Fig B16.5.2-3 Ptot</vt:lpstr>
      <vt:lpstr>Fig B16.5.2-4 dPtot</vt:lpstr>
      <vt:lpstr>Fig B16.5.2-5 Qcomp</vt:lpstr>
      <vt:lpstr>Fig B16.5.2-6 dQcomp</vt:lpstr>
      <vt:lpstr>Fig B16.5.2-7 Qidfan</vt:lpstr>
      <vt:lpstr>Fig B16.5.2-8 dQidfan</vt:lpstr>
      <vt:lpstr>Fig B16.5.2-9 Qodfan</vt:lpstr>
      <vt:lpstr>Fig B16.5.2-10 dQodfan</vt:lpstr>
      <vt:lpstr>Fig B16.5.2-11 QCtot</vt:lpstr>
      <vt:lpstr>Fig B16.5.2-12 PCtot</vt:lpstr>
      <vt:lpstr>Fig B16.5.2-13 dPCtot</vt:lpstr>
      <vt:lpstr>Fig B16.5.2-14 QCSens</vt:lpstr>
      <vt:lpstr>Fig B16.5.2-15 dQCsens</vt:lpstr>
      <vt:lpstr>Fig B16.5.2-16 PCSens</vt:lpstr>
      <vt:lpstr>Fig B16.5.2-17 QClat</vt:lpstr>
      <vt:lpstr>Fig B16.5.2-18 dQClat</vt:lpstr>
      <vt:lpstr>Fig B16.5.2-19 PClat</vt:lpstr>
      <vt:lpstr>Fig B16.5.2-20 dPClat</vt:lpstr>
      <vt:lpstr>Fig B16.5.2-21 COP2</vt:lpstr>
      <vt:lpstr>Fig B16.5.2-22 dCOP2</vt:lpstr>
      <vt:lpstr>Fig B16.5.2-23 MxCOP2</vt:lpstr>
      <vt:lpstr>Fig B16.5.2-24 dMxCOP2</vt:lpstr>
      <vt:lpstr>Fig B16.5.2-25 MnCOP2</vt:lpstr>
      <vt:lpstr>Fig B16.5.2-26 dMnCOP2</vt:lpstr>
      <vt:lpstr>Fig B16.5.2-27 IDB</vt:lpstr>
      <vt:lpstr>Fig B16.5.2-28 dIDB</vt:lpstr>
      <vt:lpstr>Fig B16.5.2-29 MxIDB</vt:lpstr>
      <vt:lpstr>Fig B16.5.2-30 dMxIDB</vt:lpstr>
      <vt:lpstr>Fig B16.5.2-31 MnIDB</vt:lpstr>
      <vt:lpstr>Fig B16.5.2-32 Humrat</vt:lpstr>
      <vt:lpstr>Fig B16.5.2-33 dHumrat</vt:lpstr>
      <vt:lpstr>Fig B16.5.2-34 MxHum</vt:lpstr>
      <vt:lpstr>Fig B16.5.2-35 dMxHumrat</vt:lpstr>
      <vt:lpstr>Fig B16.5.2-36 MnHum</vt:lpstr>
      <vt:lpstr>Fig B16.5.2-37 RelHum</vt:lpstr>
      <vt:lpstr>Fig B16.5.2-38 dRelHum</vt:lpstr>
      <vt:lpstr>Fig B16.5.2-39 MxRelHum</vt:lpstr>
      <vt:lpstr>Fig B16.5.2-40 dMxRelHum</vt:lpstr>
      <vt:lpstr>Fig B16.5.2-41 MnRelHum</vt:lpstr>
      <vt:lpstr>Fig B16.5.2-42 Qf(ODB)</vt:lpstr>
      <vt:lpstr>Fig B16.5.2-43 QCf(ODB)</vt:lpstr>
      <vt:lpstr>Fig B16.5.2-44 COP2f(ODB)</vt:lpstr>
      <vt:lpstr>Fig B16.5.2-45 Humratf(ODB)</vt:lpstr>
      <vt:lpstr>Fig B16.5.2-46 HrQ</vt:lpstr>
      <vt:lpstr>Fig B16.5.2-47 HrQC</vt:lpstr>
      <vt:lpstr>Fig B16.5.2-48 HrCOP2</vt:lpstr>
      <vt:lpstr>Fig B16.5.2-49 HrHum</vt:lpstr>
      <vt:lpstr>Fig B16.5.2-50 HrEDB,EWB</vt:lpstr>
      <vt:lpstr>Fig B16.5.2-51 HrODB</vt:lpstr>
      <vt:lpstr>Fig B16.5.2-52 HrOHR</vt:lpstr>
    </vt:vector>
  </TitlesOfParts>
  <Company>j. neymark &amp; associates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 neymark</dc:creator>
  <cp:lastModifiedBy>David Goldwasser</cp:lastModifiedBy>
  <cp:lastPrinted>2014-11-07T20:35:55Z</cp:lastPrinted>
  <dcterms:created xsi:type="dcterms:W3CDTF">2001-04-24T01:56:49Z</dcterms:created>
  <dcterms:modified xsi:type="dcterms:W3CDTF">2016-11-01T06:53:43Z</dcterms:modified>
</cp:coreProperties>
</file>