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-20" windowWidth="38400" windowHeight="23460" tabRatio="638" activeTab="14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<sst xmlns="http://schemas.openxmlformats.org/spreadsheetml/2006/main" count="5396" uniqueCount="880">
  <si>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</si>
  <si>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</si>
  <si>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</si>
  <si>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</si>
  <si>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</si>
  <si>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</si>
  <si>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</si>
  <si>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</si>
  <si>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</si>
  <si>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</si>
  <si>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</si>
  <si>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</si>
  <si>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</si>
  <si>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</si>
  <si>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</si>
  <si>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</si>
  <si>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</si>
  <si>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</si>
  <si>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</si>
  <si>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</si>
  <si>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</si>
  <si>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</si>
  <si>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</si>
  <si>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</si>
  <si>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</si>
  <si>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</si>
  <si>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</si>
  <si>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</si>
  <si>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</si>
  <si>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</si>
  <si>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</si>
  <si>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</si>
  <si>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</si>
  <si>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</si>
  <si>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</si>
  <si>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</si>
  <si>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</si>
  <si>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</si>
  <si>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</si>
  <si>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</si>
  <si>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</si>
  <si>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</si>
  <si>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</si>
  <si>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</si>
  <si>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</si>
  <si>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</si>
  <si>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</si>
  <si>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</si>
  <si>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</si>
  <si>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</si>
  <si>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</si>
  <si>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</si>
  <si>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</si>
  <si>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</si>
  <si>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</si>
  <si>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</si>
  <si>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</si>
  <si>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</si>
  <si>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</si>
  <si>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</si>
  <si>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</si>
  <si>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</si>
  <si>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</si>
  <si>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</si>
  <si>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</si>
  <si>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</si>
  <si>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</si>
  <si>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</si>
  <si>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</si>
  <si>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</si>
  <si>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</si>
  <si>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</si>
  <si>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</si>
  <si>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</si>
  <si>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</si>
  <si>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</si>
  <si>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</si>
  <si>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</si>
  <si>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</si>
  <si>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</si>
  <si>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</si>
  <si>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</si>
  <si>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</si>
  <si>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</si>
  <si>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</si>
  <si>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</si>
  <si>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</si>
  <si>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</si>
  <si>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</si>
  <si>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</si>
  <si>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</si>
  <si>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</si>
  <si>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</si>
  <si>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</si>
  <si>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</si>
  <si>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</si>
  <si>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</si>
  <si>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</si>
  <si>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</si>
  <si>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</si>
  <si>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</si>
  <si>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</si>
  <si>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</si>
  <si>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</si>
  <si>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</si>
  <si>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</si>
  <si>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</si>
  <si>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</si>
  <si>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</si>
  <si>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</si>
  <si>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</si>
  <si>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</si>
  <si>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</si>
  <si>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</si>
  <si>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</si>
  <si>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</si>
  <si>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</si>
  <si>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</si>
  <si>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</si>
  <si>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</si>
  <si>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</si>
  <si>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</si>
  <si>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</si>
  <si>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</si>
  <si>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</si>
  <si>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</si>
  <si>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</si>
  <si>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</si>
  <si>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</si>
  <si>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</si>
  <si>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</si>
  <si>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</si>
  <si>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</si>
  <si>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</si>
  <si>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</si>
  <si>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</si>
  <si>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</si>
  <si>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</si>
  <si>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</si>
  <si>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</si>
  <si>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</si>
  <si>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</si>
  <si>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</si>
  <si>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</si>
  <si>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</si>
  <si>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</si>
  <si>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</si>
  <si>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</si>
  <si>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</si>
  <si>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</si>
  <si>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</si>
  <si>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</si>
  <si>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</si>
  <si>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</si>
  <si>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</si>
  <si>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</si>
  <si>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</si>
  <si>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</si>
  <si>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</si>
  <si>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</si>
  <si>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</si>
  <si>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</si>
  <si>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</si>
  <si>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</si>
  <si>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</si>
  <si>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</si>
  <si>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</si>
  <si>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</si>
  <si>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</si>
  <si>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</si>
  <si>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</si>
  <si>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</si>
  <si>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</si>
  <si>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</si>
  <si>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</si>
  <si>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</si>
  <si>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</si>
  <si>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</si>
  <si>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</si>
  <si>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</si>
  <si>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</si>
  <si>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</si>
  <si>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</si>
  <si>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</si>
  <si>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</si>
  <si>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</si>
  <si>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</si>
  <si>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</si>
  <si>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</si>
  <si>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</si>
  <si>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</si>
  <si>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</si>
  <si>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</si>
  <si>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</si>
  <si>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</si>
  <si>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</si>
  <si>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</si>
  <si>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</si>
  <si>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</si>
  <si>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</si>
  <si>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</si>
  <si>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</si>
  <si>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</si>
  <si>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</si>
  <si>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</si>
  <si>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</si>
  <si>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</si>
  <si>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</si>
  <si>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</si>
  <si>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</si>
  <si>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</si>
  <si>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</si>
  <si>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</si>
  <si>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</si>
  <si>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</si>
  <si>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</si>
  <si>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</si>
  <si>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</si>
  <si>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</si>
  <si>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</si>
  <si>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</si>
  <si>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</si>
  <si>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</si>
  <si>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</si>
  <si>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</si>
  <si>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</si>
  <si>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</si>
  <si>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</si>
  <si>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</si>
  <si>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</si>
  <si>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</si>
  <si>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</si>
  <si>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</si>
  <si>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</si>
  <si>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</si>
  <si>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</si>
  <si>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</si>
  <si>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</si>
  <si>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</si>
  <si>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</si>
  <si>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</si>
  <si>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</si>
  <si>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</si>
  <si>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</si>
  <si>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</si>
  <si>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</si>
  <si>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</si>
  <si>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</si>
  <si>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</si>
  <si>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</si>
  <si>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</si>
  <si>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</si>
  <si>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</si>
  <si>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</si>
  <si>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</si>
  <si>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</si>
  <si>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</si>
  <si>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</si>
  <si>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</si>
  <si>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</si>
  <si>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</si>
  <si>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</si>
  <si>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</si>
  <si>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</si>
  <si>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</si>
  <si>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</si>
  <si>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</si>
  <si>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</si>
  <si>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</si>
  <si>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</si>
  <si>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</si>
  <si>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</si>
  <si>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</si>
  <si>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</si>
  <si>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</si>
  <si>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</si>
  <si>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</si>
  <si>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</si>
  <si>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</si>
  <si>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</si>
  <si>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</si>
  <si>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</si>
  <si>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</si>
  <si>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</si>
  <si>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</si>
  <si>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</si>
  <si>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</si>
  <si>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</si>
  <si>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</si>
  <si>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</si>
  <si>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</si>
  <si>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</si>
  <si>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</si>
  <si>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</si>
  <si>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</si>
  <si>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</si>
  <si>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</si>
  <si>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</si>
  <si>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</si>
  <si>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</si>
  <si>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</si>
  <si>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</si>
  <si>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</si>
  <si>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b</t>
    </r>
    <r>
      <rPr>
        <sz val="10"/>
        <rFont val="Arial"/>
      </rPr>
      <t>LBNL: Lawrence Berkeley National Laboratory</t>
    </r>
  </si>
  <si>
    <r>
      <t>c</t>
    </r>
    <r>
      <rPr>
        <sz val="10"/>
        <rFont val="Arial"/>
      </rPr>
      <t>ESTSC: Energy Science and Technology Software Center (at Oak Ridge National Laboratory, USA)</t>
    </r>
  </si>
  <si>
    <r>
      <t>d</t>
    </r>
    <r>
      <rPr>
        <sz val="10"/>
        <rFont val="Arial"/>
      </rPr>
      <t>CIEMAT: Centro de Investigaciones Energeticas, Medioambientales y Tecnologicas</t>
    </r>
  </si>
  <si>
    <r>
      <t>e</t>
    </r>
    <r>
      <rPr>
        <sz val="10"/>
        <rFont val="Arial"/>
      </rPr>
      <t>JJH: James J. Hirsch &amp; Associates</t>
    </r>
  </si>
  <si>
    <r>
      <t>f</t>
    </r>
    <r>
      <rPr>
        <sz val="10"/>
        <rFont val="Arial"/>
      </rPr>
      <t>NREL/JNA: National Renewable Energy Laboratory/J. Neymark &amp; Associates</t>
    </r>
  </si>
  <si>
    <r>
      <t>g</t>
    </r>
    <r>
      <rPr>
        <sz val="10"/>
        <rFont val="Arial"/>
      </rPr>
      <t>UIUC: University of Illinois Urbana/Champaign</t>
    </r>
  </si>
  <si>
    <r>
      <t>h</t>
    </r>
    <r>
      <rPr>
        <sz val="10"/>
        <rFont val="Arial"/>
      </rPr>
      <t>CERL: U.S. Army Corps of Engineers, Construction Engineering Research Laboratories</t>
    </r>
  </si>
  <si>
    <r>
      <t>i</t>
    </r>
    <r>
      <rPr>
        <sz val="10"/>
        <rFont val="Arial"/>
      </rPr>
      <t>OSU: Oklahoma State University</t>
    </r>
  </si>
  <si>
    <r>
      <t>j</t>
    </r>
    <r>
      <rPr>
        <sz val="10"/>
        <rFont val="Arial"/>
      </rPr>
      <t>FSEC: University of Central Florida, Florida Solar Energy Center</t>
    </r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</si>
  <si>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</si>
  <si>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</si>
  <si>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</si>
  <si>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</si>
  <si>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</si>
  <si>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</si>
  <si>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</si>
  <si>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</si>
  <si>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</si>
  <si>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</si>
  <si>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</si>
  <si>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</si>
  <si>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</si>
  <si>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</si>
  <si>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</si>
  <si>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</si>
  <si>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</si>
  <si>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</si>
  <si>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</si>
  <si>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</si>
  <si>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</si>
  <si>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</si>
  <si>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</si>
  <si>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</si>
  <si>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</si>
  <si>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</si>
  <si>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</si>
  <si>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</si>
  <si>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</si>
  <si>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</si>
  <si>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</si>
  <si>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</si>
  <si>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</si>
  <si>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</si>
  <si>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</si>
  <si>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</si>
  <si>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</si>
  <si>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</si>
  <si>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</si>
  <si>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</si>
  <si>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</si>
  <si>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</si>
  <si>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</si>
  <si>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</si>
  <si>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</si>
  <si>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</si>
  <si>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</si>
  <si>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</si>
  <si>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</si>
  <si>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</si>
  <si>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</si>
  <si>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</si>
  <si>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</si>
  <si>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</si>
  <si>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</si>
  <si>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</si>
  <si>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</si>
  <si>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</si>
  <si>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</si>
  <si>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</si>
  <si>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</si>
  <si>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</si>
  <si>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</si>
  <si>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</si>
  <si>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</si>
  <si>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</si>
  <si>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</si>
  <si>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</si>
  <si>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</si>
  <si>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</si>
  <si>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</si>
  <si>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</si>
  <si>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</si>
  <si>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</si>
  <si>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</si>
  <si>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</si>
  <si>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</si>
  <si>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</si>
  <si>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</si>
  <si>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</si>
  <si>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</si>
  <si>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</si>
  <si>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</si>
  <si>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</si>
  <si>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</si>
  <si>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</si>
  <si>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</si>
  <si>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</si>
  <si>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</si>
  <si>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</si>
  <si>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</si>
  <si>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</si>
  <si>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</si>
  <si>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</si>
  <si>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</si>
  <si>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</si>
  <si>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</si>
  <si>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</si>
  <si>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</si>
  <si>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</si>
  <si>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</si>
  <si>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</si>
  <si>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</si>
  <si>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</si>
  <si>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</si>
  <si>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</si>
  <si>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</si>
  <si>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</si>
  <si>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</si>
  <si>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</si>
  <si>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</si>
  <si>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</si>
  <si>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</si>
  <si>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</si>
  <si>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</si>
  <si>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</si>
  <si>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</si>
  <si>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</si>
  <si>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</si>
  <si>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</si>
  <si>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</si>
  <si>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</si>
  <si>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</si>
  <si>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</si>
  <si>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</si>
  <si>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</si>
  <si>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</si>
  <si>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</si>
  <si>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</si>
  <si>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</si>
  <si>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</si>
  <si>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</si>
  <si>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</si>
  <si>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</si>
  <si>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</si>
  <si>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</si>
  <si>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</si>
  <si>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</si>
  <si>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</si>
  <si>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</si>
  <si>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</si>
  <si>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</si>
  <si>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</si>
  <si>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</si>
  <si>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</si>
  <si>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</si>
  <si>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</si>
  <si>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</si>
  <si>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</si>
  <si>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</si>
  <si>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</si>
  <si>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</si>
  <si>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</si>
  <si>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</si>
  <si>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</si>
  <si>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</si>
  <si>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</si>
  <si>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</si>
  <si>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</si>
  <si>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</si>
  <si>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</si>
  <si>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</si>
  <si>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</si>
  <si>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</si>
  <si>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</si>
  <si>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</si>
  <si>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</si>
  <si>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</si>
  <si>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</si>
  <si>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</si>
  <si>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</si>
  <si>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</si>
  <si>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</si>
  <si>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</si>
  <si>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</si>
  <si>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</si>
  <si>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</si>
  <si>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</si>
  <si>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</si>
  <si>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</si>
  <si>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</si>
  <si>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</si>
  <si>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</si>
  <si>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</si>
  <si>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</si>
  <si>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</si>
  <si>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</si>
  <si>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</si>
  <si>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</si>
  <si>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</si>
  <si>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</si>
  <si>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</si>
  <si>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</si>
  <si>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</si>
  <si>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</si>
  <si>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</si>
  <si>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</si>
  <si>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</si>
  <si>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</si>
  <si>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</si>
  <si>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</si>
  <si>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</si>
  <si>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</si>
  <si>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</si>
  <si>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</si>
  <si>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</si>
  <si>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</si>
  <si>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</si>
  <si>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</si>
  <si>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</si>
  <si>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</si>
  <si>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</si>
  <si>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</si>
  <si>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</si>
  <si>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</si>
  <si>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</si>
  <si>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</si>
  <si>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</si>
  <si>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</si>
  <si>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</si>
  <si>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</si>
  <si>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</si>
  <si>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</si>
  <si>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</si>
  <si>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</si>
  <si>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</si>
  <si>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</si>
  <si>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</si>
  <si>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</si>
  <si>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</si>
  <si>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</si>
  <si>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</si>
  <si>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</si>
  <si>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</si>
  <si>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</si>
  <si>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</si>
  <si>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</si>
  <si>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</si>
  <si>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</si>
  <si>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</si>
  <si>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</si>
  <si>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</si>
  <si>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</si>
  <si>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</si>
  <si>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</si>
  <si>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</si>
  <si>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</si>
  <si>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</si>
  <si>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</si>
  <si>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</si>
  <si>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</si>
  <si>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</si>
  <si>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</si>
  <si>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</si>
  <si>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</si>
  <si>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</si>
  <si>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</si>
  <si>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</si>
  <si>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</si>
  <si>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</si>
  <si>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</si>
  <si>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</si>
  <si>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</si>
  <si>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</si>
  <si>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</si>
  <si>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</si>
  <si>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</si>
  <si>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</si>
  <si>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</si>
  <si>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</si>
  <si>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</si>
  <si>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</si>
  <si>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</si>
  <si>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</si>
  <si>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</si>
  <si>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</si>
  <si>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</si>
  <si>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</si>
  <si>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</si>
  <si>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</si>
  <si>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</si>
  <si>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</si>
  <si>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</si>
  <si>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</si>
  <si>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</si>
  <si>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</si>
  <si>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</si>
  <si>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</si>
  <si>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</si>
  <si>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</si>
  <si>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</si>
  <si>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</si>
  <si>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</si>
  <si>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</si>
  <si>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</si>
  <si>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</si>
  <si>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</si>
  <si>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</si>
  <si>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</si>
  <si>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</si>
  <si>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</si>
  <si>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</si>
  <si>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</si>
  <si>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</si>
  <si>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</si>
  <si>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</si>
  <si>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</si>
  <si>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</si>
  <si>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</si>
  <si>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</si>
  <si>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</si>
  <si>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</si>
  <si>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</si>
  <si>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</si>
  <si>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</si>
  <si>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</si>
  <si>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</si>
  <si>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</si>
  <si>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</si>
  <si>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</si>
  <si>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</si>
  <si>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</si>
  <si>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</si>
  <si>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</si>
  <si>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</si>
  <si>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</si>
  <si>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</si>
  <si>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</si>
  <si>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</si>
  <si>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</si>
  <si>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</si>
  <si>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</si>
  <si>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</si>
  <si>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</si>
  <si>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</si>
  <si>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</si>
  <si>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</si>
  <si>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</si>
  <si>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</si>
  <si>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</si>
  <si>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</si>
  <si>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</si>
  <si>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</si>
  <si>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</si>
  <si>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</si>
  <si>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</si>
  <si>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</si>
  <si>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</si>
  <si>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</si>
  <si>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</si>
  <si>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</si>
  <si>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</si>
  <si>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</si>
  <si>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</si>
  <si>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</si>
  <si>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</si>
  <si>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</si>
  <si>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</si>
  <si>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</si>
  <si>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</si>
  <si>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</si>
  <si>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</si>
  <si>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</si>
  <si>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</si>
  <si>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</si>
  <si>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</si>
  <si>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</si>
  <si>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</si>
  <si>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</si>
  <si>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</si>
  <si>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</si>
  <si>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</si>
  <si>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</si>
  <si>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</si>
  <si>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</si>
  <si>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</si>
  <si>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</si>
  <si>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</si>
  <si>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</si>
  <si>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</si>
  <si>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</si>
  <si>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</si>
  <si>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</si>
  <si>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</si>
  <si>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</si>
  <si>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</si>
  <si>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</si>
  <si>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</si>
  <si>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</si>
  <si>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</si>
  <si>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</si>
  <si>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</si>
  <si>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</si>
  <si>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</si>
  <si>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</si>
  <si>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</si>
  <si>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</si>
  <si>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</si>
  <si>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</si>
  <si>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</si>
  <si>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</si>
  <si>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</si>
  <si>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</si>
  <si>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</si>
  <si>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</si>
  <si>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</si>
  <si>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</si>
  <si>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</si>
  <si>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</si>
  <si>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</si>
  <si>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</si>
  <si>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</si>
  <si>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</si>
  <si>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</si>
  <si>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</si>
  <si>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</si>
  <si>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</si>
  <si>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</si>
  <si>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</si>
  <si>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</si>
  <si>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</si>
  <si>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</si>
  <si>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</si>
  <si>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</si>
  <si>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</si>
  <si>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</si>
  <si>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</si>
  <si>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</si>
  <si>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</si>
  <si>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</si>
  <si>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</si>
  <si>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</si>
  <si>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</si>
  <si>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</si>
  <si>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</si>
  <si>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</si>
  <si>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</si>
  <si>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</si>
  <si>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</si>
  <si>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</si>
  <si>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</si>
  <si>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</si>
  <si>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</si>
  <si>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</si>
  <si>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</si>
  <si>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</si>
  <si>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</si>
  <si>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</si>
  <si>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</si>
  <si>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</si>
  <si>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</si>
  <si>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</si>
  <si>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</si>
  <si>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</si>
  <si>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</si>
  <si>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</si>
  <si>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</si>
  <si>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</si>
  <si>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</si>
  <si>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</si>
  <si>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</si>
  <si>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</si>
  <si>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</si>
  <si>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</si>
  <si>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</si>
  <si>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</si>
  <si>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</si>
  <si>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</si>
  <si>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</si>
  <si>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</si>
  <si>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</si>
  <si>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</si>
  <si>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</si>
  <si>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</si>
  <si>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</si>
  <si>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</si>
  <si>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</si>
  <si>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</si>
  <si>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</si>
  <si>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</si>
  <si>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</si>
  <si>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</si>
  <si>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</si>
  <si>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</si>
  <si>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</si>
  <si>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</si>
  <si>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</si>
  <si>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</si>
  <si>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</si>
  <si>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</si>
  <si>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</si>
  <si>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</si>
  <si>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</si>
  <si>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</si>
  <si>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</si>
  <si>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</si>
  <si>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</si>
  <si>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</si>
  <si>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</si>
  <si>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</si>
  <si>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</si>
  <si>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</si>
  <si>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</si>
  <si>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</si>
  <si>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</si>
  <si>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</si>
  <si>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</si>
  <si>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</si>
  <si>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</si>
  <si>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</si>
  <si>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</si>
  <si>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</si>
  <si>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</si>
  <si>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</si>
  <si>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</si>
  <si>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</si>
  <si>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</si>
  <si>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</si>
  <si>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</si>
  <si>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</si>
  <si>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</si>
  <si>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</si>
  <si>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</si>
  <si>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</si>
  <si>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</si>
  <si>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</si>
  <si>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</si>
  <si>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</si>
  <si>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</si>
  <si>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</si>
  <si>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</si>
  <si>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</si>
  <si>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</si>
  <si>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</si>
  <si>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</si>
  <si>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</si>
  <si>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</si>
  <si>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</si>
  <si>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</si>
  <si>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</si>
  <si>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</si>
  <si>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</si>
  <si>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</si>
  <si>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</si>
  <si>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</si>
  <si>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</si>
  <si>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</si>
  <si>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</si>
  <si>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</si>
  <si>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</si>
  <si>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</si>
  <si>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</si>
  <si>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</si>
  <si>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</si>
  <si>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</si>
  <si>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</si>
  <si>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</si>
  <si>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</si>
  <si>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</si>
  <si>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</si>
  <si>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</si>
  <si>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</si>
  <si>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</si>
  <si>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</si>
  <si>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</si>
  <si>
    <t>EnergyPlus 8.7.0</t>
  </si>
  <si>
    <t>3/30/2017</t>
  </si>
  <si>
    <t>05/19/2017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</si>
</sst>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7" x14ac:knownFonts="1"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etica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2"/>
      <color rgb="FFFF0000"/>
      <name val="SWISS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4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618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43" fillId="0" borderId="0" xfId="0" applyFont="1" applyAlignment="1">
      <alignment horizontal="right"/>
    </xf>
    <xf numFmtId="0" fontId="46" fillId="0" borderId="0" xfId="0" applyFont="1"/>
    <xf numFmtId="0" fontId="43" fillId="0" borderId="0" xfId="0" applyFont="1" applyAlignment="1"/>
    <xf numFmtId="0" fontId="43" fillId="0" borderId="0" xfId="0" applyFont="1"/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23">
    <cellStyle name="Comma 2" xfId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chartsheet" Target="chartsheets/sheet2.xml"/><Relationship Id="rId17" Type="http://schemas.openxmlformats.org/officeDocument/2006/relationships/chartsheet" Target="chartsheets/sheet3.xml"/><Relationship Id="rId18" Type="http://schemas.openxmlformats.org/officeDocument/2006/relationships/chartsheet" Target="chartsheets/sheet4.xml"/><Relationship Id="rId19" Type="http://schemas.openxmlformats.org/officeDocument/2006/relationships/chartsheet" Target="chartsheets/sheet5.xml"/><Relationship Id="rId50" Type="http://schemas.openxmlformats.org/officeDocument/2006/relationships/worksheet" Target="worksheets/sheet24.xml"/><Relationship Id="rId51" Type="http://schemas.openxmlformats.org/officeDocument/2006/relationships/worksheet" Target="worksheets/sheet25.xml"/><Relationship Id="rId52" Type="http://schemas.openxmlformats.org/officeDocument/2006/relationships/worksheet" Target="worksheets/sheet26.xml"/><Relationship Id="rId53" Type="http://schemas.openxmlformats.org/officeDocument/2006/relationships/worksheet" Target="worksheets/sheet27.xml"/><Relationship Id="rId54" Type="http://schemas.openxmlformats.org/officeDocument/2006/relationships/worksheet" Target="worksheets/sheet28.xml"/><Relationship Id="rId55" Type="http://schemas.openxmlformats.org/officeDocument/2006/relationships/worksheet" Target="worksheets/sheet29.xml"/><Relationship Id="rId56" Type="http://schemas.openxmlformats.org/officeDocument/2006/relationships/worksheet" Target="worksheets/sheet30.xml"/><Relationship Id="rId57" Type="http://schemas.openxmlformats.org/officeDocument/2006/relationships/worksheet" Target="worksheets/sheet31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40" Type="http://schemas.openxmlformats.org/officeDocument/2006/relationships/chartsheet" Target="chartsheets/sheet26.xml"/><Relationship Id="rId41" Type="http://schemas.openxmlformats.org/officeDocument/2006/relationships/worksheet" Target="worksheets/sheet15.xml"/><Relationship Id="rId42" Type="http://schemas.openxmlformats.org/officeDocument/2006/relationships/worksheet" Target="worksheets/sheet16.xml"/><Relationship Id="rId43" Type="http://schemas.openxmlformats.org/officeDocument/2006/relationships/worksheet" Target="worksheets/sheet17.xml"/><Relationship Id="rId44" Type="http://schemas.openxmlformats.org/officeDocument/2006/relationships/worksheet" Target="worksheets/sheet18.xml"/><Relationship Id="rId45" Type="http://schemas.openxmlformats.org/officeDocument/2006/relationships/worksheet" Target="worksheets/sheet19.xml"/><Relationship Id="rId46" Type="http://schemas.openxmlformats.org/officeDocument/2006/relationships/worksheet" Target="worksheets/sheet20.xml"/><Relationship Id="rId47" Type="http://schemas.openxmlformats.org/officeDocument/2006/relationships/worksheet" Target="worksheets/sheet21.xml"/><Relationship Id="rId48" Type="http://schemas.openxmlformats.org/officeDocument/2006/relationships/worksheet" Target="worksheets/sheet22.xml"/><Relationship Id="rId49" Type="http://schemas.openxmlformats.org/officeDocument/2006/relationships/worksheet" Target="worksheets/sheet2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6.xml"/><Relationship Id="rId31" Type="http://schemas.openxmlformats.org/officeDocument/2006/relationships/chartsheet" Target="chartsheets/sheet17.xml"/><Relationship Id="rId32" Type="http://schemas.openxmlformats.org/officeDocument/2006/relationships/chartsheet" Target="chartsheets/sheet18.xml"/><Relationship Id="rId33" Type="http://schemas.openxmlformats.org/officeDocument/2006/relationships/chartsheet" Target="chartsheets/sheet19.xml"/><Relationship Id="rId34" Type="http://schemas.openxmlformats.org/officeDocument/2006/relationships/chartsheet" Target="chartsheets/sheet20.xml"/><Relationship Id="rId35" Type="http://schemas.openxmlformats.org/officeDocument/2006/relationships/chartsheet" Target="chartsheets/sheet21.xml"/><Relationship Id="rId36" Type="http://schemas.openxmlformats.org/officeDocument/2006/relationships/chartsheet" Target="chartsheets/sheet22.xml"/><Relationship Id="rId37" Type="http://schemas.openxmlformats.org/officeDocument/2006/relationships/chartsheet" Target="chartsheets/sheet23.xml"/><Relationship Id="rId38" Type="http://schemas.openxmlformats.org/officeDocument/2006/relationships/chartsheet" Target="chartsheets/sheet24.xml"/><Relationship Id="rId39" Type="http://schemas.openxmlformats.org/officeDocument/2006/relationships/chartsheet" Target="chartsheets/sheet25.xml"/><Relationship Id="rId20" Type="http://schemas.openxmlformats.org/officeDocument/2006/relationships/chartsheet" Target="chartsheets/sheet6.xml"/><Relationship Id="rId21" Type="http://schemas.openxmlformats.org/officeDocument/2006/relationships/chartsheet" Target="chartsheets/sheet7.xml"/><Relationship Id="rId22" Type="http://schemas.openxmlformats.org/officeDocument/2006/relationships/chartsheet" Target="chartsheets/sheet8.xml"/><Relationship Id="rId23" Type="http://schemas.openxmlformats.org/officeDocument/2006/relationships/chartsheet" Target="chartsheets/sheet9.xml"/><Relationship Id="rId24" Type="http://schemas.openxmlformats.org/officeDocument/2006/relationships/chartsheet" Target="chartsheets/sheet10.xml"/><Relationship Id="rId25" Type="http://schemas.openxmlformats.org/officeDocument/2006/relationships/chartsheet" Target="chartsheets/sheet11.xml"/><Relationship Id="rId26" Type="http://schemas.openxmlformats.org/officeDocument/2006/relationships/chartsheet" Target="chartsheets/sheet12.xml"/><Relationship Id="rId27" Type="http://schemas.openxmlformats.org/officeDocument/2006/relationships/chartsheet" Target="chartsheets/sheet13.xml"/><Relationship Id="rId28" Type="http://schemas.openxmlformats.org/officeDocument/2006/relationships/chartsheet" Target="chartsheets/sheet14.xml"/><Relationship Id="rId29" Type="http://schemas.openxmlformats.org/officeDocument/2006/relationships/chartsheet" Target="chartsheets/sheet15.xml"/><Relationship Id="rId60" Type="http://schemas.openxmlformats.org/officeDocument/2006/relationships/sharedStrings" Target="sharedStrings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2.403404506439834</c:v>
                </c:pt>
                <c:pt idx="1">
                  <c:v>3.399404849894189</c:v>
                </c:pt>
                <c:pt idx="2">
                  <c:v>3.605999266508025</c:v>
                </c:pt>
                <c:pt idx="3">
                  <c:v>1.90297457420184</c:v>
                </c:pt>
                <c:pt idx="4">
                  <c:v>2.770141399942398</c:v>
                </c:pt>
                <c:pt idx="5">
                  <c:v>3.647208299507263</c:v>
                </c:pt>
                <c:pt idx="6">
                  <c:v>3.852686060907059</c:v>
                </c:pt>
                <c:pt idx="7">
                  <c:v>2.936202810830685</c:v>
                </c:pt>
                <c:pt idx="8">
                  <c:v>3.385348784716141</c:v>
                </c:pt>
                <c:pt idx="9">
                  <c:v>4.030497923455693</c:v>
                </c:pt>
                <c:pt idx="10">
                  <c:v>2.84469883267228</c:v>
                </c:pt>
                <c:pt idx="11">
                  <c:v>3.385675407882652</c:v>
                </c:pt>
                <c:pt idx="12">
                  <c:v>2.298857932201455</c:v>
                </c:pt>
                <c:pt idx="13">
                  <c:v>3.637625849885198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62376"/>
        <c:axId val="1780014680"/>
      </c:barChart>
      <c:catAx>
        <c:axId val="-214456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01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014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56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807096"/>
        <c:axId val="1779810344"/>
      </c:barChart>
      <c:catAx>
        <c:axId val="177980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81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8103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807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597480"/>
        <c:axId val="1825009496"/>
      </c:barChart>
      <c:catAx>
        <c:axId val="182459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00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5009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974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3796.595539353689</c:v>
                </c:pt>
                <c:pt idx="1">
                  <c:v>3762.635647041044</c:v>
                </c:pt>
                <c:pt idx="2">
                  <c:v>3746.334420600047</c:v>
                </c:pt>
                <c:pt idx="3">
                  <c:v>215.9013626970594</c:v>
                </c:pt>
                <c:pt idx="4">
                  <c:v>195.7682021601503</c:v>
                </c:pt>
                <c:pt idx="5">
                  <c:v>4508.273125247816</c:v>
                </c:pt>
                <c:pt idx="6">
                  <c:v>4490.473801098165</c:v>
                </c:pt>
                <c:pt idx="7">
                  <c:v>4527.792045814153</c:v>
                </c:pt>
                <c:pt idx="8">
                  <c:v>2224.372191180114</c:v>
                </c:pt>
                <c:pt idx="9">
                  <c:v>4480.723427879254</c:v>
                </c:pt>
                <c:pt idx="10">
                  <c:v>4521.443298002059</c:v>
                </c:pt>
                <c:pt idx="11">
                  <c:v>573.7583969207006</c:v>
                </c:pt>
                <c:pt idx="12">
                  <c:v>596.5862474132415</c:v>
                </c:pt>
                <c:pt idx="13">
                  <c:v>5483.835875526139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051944"/>
        <c:axId val="-2124036568"/>
      </c:barChart>
      <c:catAx>
        <c:axId val="182705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03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036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051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-33.95989231264502</c:v>
                </c:pt>
                <c:pt idx="1">
                  <c:v>-16.3012264409972</c:v>
                </c:pt>
                <c:pt idx="2">
                  <c:v>-50.26111875364222</c:v>
                </c:pt>
                <c:pt idx="3">
                  <c:v>-3580.69417665663</c:v>
                </c:pt>
                <c:pt idx="4">
                  <c:v>-20.13316053690906</c:v>
                </c:pt>
                <c:pt idx="5">
                  <c:v>-3566.867444880893</c:v>
                </c:pt>
                <c:pt idx="6">
                  <c:v>745.6374782067723</c:v>
                </c:pt>
                <c:pt idx="7">
                  <c:v>-17.79932414965151</c:v>
                </c:pt>
                <c:pt idx="8">
                  <c:v>37.31824471598884</c:v>
                </c:pt>
                <c:pt idx="9">
                  <c:v>-2283.900934067702</c:v>
                </c:pt>
                <c:pt idx="10">
                  <c:v>-27.54969736856219</c:v>
                </c:pt>
                <c:pt idx="11">
                  <c:v>2256.35123669914</c:v>
                </c:pt>
                <c:pt idx="12">
                  <c:v>40.71987012280533</c:v>
                </c:pt>
                <c:pt idx="13">
                  <c:v>-3906.965030958553</c:v>
                </c:pt>
                <c:pt idx="14">
                  <c:v>377.9901947605504</c:v>
                </c:pt>
                <c:pt idx="15">
                  <c:v>22.82785049254085</c:v>
                </c:pt>
                <c:pt idx="16">
                  <c:v>-3924.857050588818</c:v>
                </c:pt>
                <c:pt idx="17">
                  <c:v>380.6848847161821</c:v>
                </c:pt>
                <c:pt idx="18">
                  <c:v>1687.24033617245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469656"/>
        <c:axId val="1826283208"/>
      </c:barChart>
      <c:catAx>
        <c:axId val="182646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8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2832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469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3796.595539353689</c:v>
                </c:pt>
                <c:pt idx="1">
                  <c:v>3762.635647041044</c:v>
                </c:pt>
                <c:pt idx="2">
                  <c:v>3746.334420600046</c:v>
                </c:pt>
                <c:pt idx="3">
                  <c:v>215.9013626970594</c:v>
                </c:pt>
                <c:pt idx="4">
                  <c:v>195.7682021601503</c:v>
                </c:pt>
                <c:pt idx="5">
                  <c:v>3769.072556999277</c:v>
                </c:pt>
                <c:pt idx="6">
                  <c:v>3751.273274500456</c:v>
                </c:pt>
                <c:pt idx="7">
                  <c:v>3788.590917543256</c:v>
                </c:pt>
                <c:pt idx="8">
                  <c:v>1485.171425491072</c:v>
                </c:pt>
                <c:pt idx="9">
                  <c:v>1523.917247601252</c:v>
                </c:pt>
                <c:pt idx="10">
                  <c:v>1564.630577634743</c:v>
                </c:pt>
                <c:pt idx="11">
                  <c:v>204.1535493291659</c:v>
                </c:pt>
                <c:pt idx="12">
                  <c:v>226.9632346969032</c:v>
                </c:pt>
                <c:pt idx="13">
                  <c:v>4262.810538449043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585000"/>
        <c:axId val="-2044581752"/>
      </c:barChart>
      <c:catAx>
        <c:axId val="-204458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8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581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85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-33.95989231264502</c:v>
                </c:pt>
                <c:pt idx="1">
                  <c:v>-16.30122644099811</c:v>
                </c:pt>
                <c:pt idx="2">
                  <c:v>-50.26111875364313</c:v>
                </c:pt>
                <c:pt idx="3">
                  <c:v>-3580.69417665663</c:v>
                </c:pt>
                <c:pt idx="4">
                  <c:v>-20.13316053690906</c:v>
                </c:pt>
                <c:pt idx="5">
                  <c:v>-3566.867444880893</c:v>
                </c:pt>
                <c:pt idx="6">
                  <c:v>6.436909958233627</c:v>
                </c:pt>
                <c:pt idx="7">
                  <c:v>-17.79928249882096</c:v>
                </c:pt>
                <c:pt idx="8">
                  <c:v>37.31764304280023</c:v>
                </c:pt>
                <c:pt idx="9">
                  <c:v>-2283.901131508205</c:v>
                </c:pt>
                <c:pt idx="10">
                  <c:v>-2245.155309398026</c:v>
                </c:pt>
                <c:pt idx="11">
                  <c:v>38.7458221101799</c:v>
                </c:pt>
                <c:pt idx="12">
                  <c:v>40.71333003349127</c:v>
                </c:pt>
                <c:pt idx="13">
                  <c:v>-1319.763698272086</c:v>
                </c:pt>
                <c:pt idx="14">
                  <c:v>8.38534716901563</c:v>
                </c:pt>
                <c:pt idx="15">
                  <c:v>22.80968536773727</c:v>
                </c:pt>
                <c:pt idx="16">
                  <c:v>-1337.66734293784</c:v>
                </c:pt>
                <c:pt idx="17">
                  <c:v>11.06187199984385</c:v>
                </c:pt>
                <c:pt idx="18">
                  <c:v>466.2149990953549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181592"/>
        <c:axId val="1825633464"/>
      </c:barChart>
      <c:catAx>
        <c:axId val="182618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63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56334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18159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2.74894773610868E-13</c:v>
                </c:pt>
                <c:pt idx="1">
                  <c:v>2.48746800934896E-13</c:v>
                </c:pt>
                <c:pt idx="2">
                  <c:v>2.06227923627011E-13</c:v>
                </c:pt>
                <c:pt idx="3">
                  <c:v>1.3855583347322E-14</c:v>
                </c:pt>
                <c:pt idx="4">
                  <c:v>1.06012976175407E-14</c:v>
                </c:pt>
                <c:pt idx="5">
                  <c:v>739.2005682485436</c:v>
                </c:pt>
                <c:pt idx="6">
                  <c:v>739.2005265977053</c:v>
                </c:pt>
                <c:pt idx="7">
                  <c:v>739.2011282708887</c:v>
                </c:pt>
                <c:pt idx="8">
                  <c:v>739.200765689042</c:v>
                </c:pt>
                <c:pt idx="9">
                  <c:v>2956.806180277995</c:v>
                </c:pt>
                <c:pt idx="10">
                  <c:v>2956.812720367307</c:v>
                </c:pt>
                <c:pt idx="11">
                  <c:v>369.6048475915353</c:v>
                </c:pt>
                <c:pt idx="12">
                  <c:v>369.6230127163376</c:v>
                </c:pt>
                <c:pt idx="13">
                  <c:v>1221.025337077098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701096"/>
        <c:axId val="1779704344"/>
      </c:barChart>
      <c:catAx>
        <c:axId val="177970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70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70434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701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-2.61479726759717E-14</c:v>
                </c:pt>
                <c:pt idx="1">
                  <c:v>-4.25188773078844E-14</c:v>
                </c:pt>
                <c:pt idx="2">
                  <c:v>-6.86668499838561E-14</c:v>
                </c:pt>
                <c:pt idx="3">
                  <c:v>-2.61039190263546E-13</c:v>
                </c:pt>
                <c:pt idx="4">
                  <c:v>-3.25428572978126E-15</c:v>
                </c:pt>
                <c:pt idx="5">
                  <c:v>-2.38145503317355E-13</c:v>
                </c:pt>
                <c:pt idx="6">
                  <c:v>739.2005682485433</c:v>
                </c:pt>
                <c:pt idx="7">
                  <c:v>-4.1650838284113E-5</c:v>
                </c:pt>
                <c:pt idx="8">
                  <c:v>0.000601673183382445</c:v>
                </c:pt>
                <c:pt idx="9">
                  <c:v>0.000197440498482138</c:v>
                </c:pt>
                <c:pt idx="10">
                  <c:v>2217.605612029451</c:v>
                </c:pt>
                <c:pt idx="11">
                  <c:v>2217.605414588953</c:v>
                </c:pt>
                <c:pt idx="12">
                  <c:v>0.0065400893122387</c:v>
                </c:pt>
                <c:pt idx="13">
                  <c:v>-2587.20133268646</c:v>
                </c:pt>
                <c:pt idx="14">
                  <c:v>369.6048475915353</c:v>
                </c:pt>
                <c:pt idx="15">
                  <c:v>0.0181651248022376</c:v>
                </c:pt>
                <c:pt idx="16">
                  <c:v>-2587.189707650969</c:v>
                </c:pt>
                <c:pt idx="17">
                  <c:v>369.6230127163376</c:v>
                </c:pt>
                <c:pt idx="18">
                  <c:v>1221.025337077097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477688"/>
        <c:axId val="-2044474440"/>
      </c:barChart>
      <c:catAx>
        <c:axId val="-204447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47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474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47768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22.20996828410828</c:v>
                </c:pt>
                <c:pt idx="1">
                  <c:v>22.2000319525896</c:v>
                </c:pt>
                <c:pt idx="2">
                  <c:v>26.70005693579127</c:v>
                </c:pt>
                <c:pt idx="3">
                  <c:v>22.20007573655504</c:v>
                </c:pt>
                <c:pt idx="4">
                  <c:v>22.20005838003626</c:v>
                </c:pt>
                <c:pt idx="5">
                  <c:v>22.1772794435184</c:v>
                </c:pt>
                <c:pt idx="6">
                  <c:v>26.67240312720613</c:v>
                </c:pt>
                <c:pt idx="7">
                  <c:v>23.28591261270339</c:v>
                </c:pt>
                <c:pt idx="8">
                  <c:v>22.18112683589003</c:v>
                </c:pt>
                <c:pt idx="9">
                  <c:v>22.15707797163869</c:v>
                </c:pt>
                <c:pt idx="10">
                  <c:v>22.1672196969406</c:v>
                </c:pt>
                <c:pt idx="11">
                  <c:v>22.19471734434551</c:v>
                </c:pt>
                <c:pt idx="12">
                  <c:v>22.19590521047641</c:v>
                </c:pt>
                <c:pt idx="13">
                  <c:v>26.66375507790507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507720"/>
        <c:axId val="1825644072"/>
      </c:barChart>
      <c:catAx>
        <c:axId val="182650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64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56440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507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0.000110865051171661</c:v>
                </c:pt>
                <c:pt idx="1">
                  <c:v>1.49779995237491E-7</c:v>
                </c:pt>
                <c:pt idx="2">
                  <c:v>3.90212434576597E-7</c:v>
                </c:pt>
                <c:pt idx="3">
                  <c:v>2.18265286850539E-7</c:v>
                </c:pt>
                <c:pt idx="4">
                  <c:v>1.00880992491929E-7</c:v>
                </c:pt>
                <c:pt idx="5">
                  <c:v>9.15371908115677E-5</c:v>
                </c:pt>
                <c:pt idx="6">
                  <c:v>0.000195178534398274</c:v>
                </c:pt>
                <c:pt idx="7">
                  <c:v>0.000183400307553067</c:v>
                </c:pt>
                <c:pt idx="8">
                  <c:v>7.12931306310865E-5</c:v>
                </c:pt>
                <c:pt idx="9">
                  <c:v>0.000149342935408806</c:v>
                </c:pt>
                <c:pt idx="10">
                  <c:v>0.000226731577504376</c:v>
                </c:pt>
                <c:pt idx="11">
                  <c:v>1.10985913746497E-5</c:v>
                </c:pt>
                <c:pt idx="12">
                  <c:v>1.45309798057018E-5</c:v>
                </c:pt>
                <c:pt idx="13">
                  <c:v>9.64831785381039E-5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750888"/>
        <c:axId val="1826052728"/>
      </c:barChart>
      <c:catAx>
        <c:axId val="182575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05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05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50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0.00319344539785582</c:v>
                </c:pt>
                <c:pt idx="1">
                  <c:v>0.00254913977619966</c:v>
                </c:pt>
                <c:pt idx="2">
                  <c:v>0.00255142763640308</c:v>
                </c:pt>
                <c:pt idx="3">
                  <c:v>0.00436420900633912</c:v>
                </c:pt>
                <c:pt idx="4">
                  <c:v>0.00354224850279714</c:v>
                </c:pt>
                <c:pt idx="5">
                  <c:v>0.00267204032047212</c:v>
                </c:pt>
                <c:pt idx="6">
                  <c:v>0.00261442046547717</c:v>
                </c:pt>
                <c:pt idx="7">
                  <c:v>0.00337228059383835</c:v>
                </c:pt>
                <c:pt idx="8">
                  <c:v>0.00299232891679116</c:v>
                </c:pt>
                <c:pt idx="9">
                  <c:v>0.00300619573029065</c:v>
                </c:pt>
                <c:pt idx="10">
                  <c:v>0.00471082493961551</c:v>
                </c:pt>
                <c:pt idx="11">
                  <c:v>0.0060919873844293</c:v>
                </c:pt>
                <c:pt idx="12">
                  <c:v>0.012149993162956</c:v>
                </c:pt>
                <c:pt idx="13">
                  <c:v>0.0030126309713676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537000"/>
        <c:axId val="1825372008"/>
      </c:barChart>
      <c:catAx>
        <c:axId val="182553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37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5372008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37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0.00745579769658864</c:v>
                </c:pt>
                <c:pt idx="1">
                  <c:v>0.00656110508684371</c:v>
                </c:pt>
                <c:pt idx="2">
                  <c:v>0.00801102489185266</c:v>
                </c:pt>
                <c:pt idx="3">
                  <c:v>0.00745784810685362</c:v>
                </c:pt>
                <c:pt idx="4">
                  <c:v>0.00656683264402923</c:v>
                </c:pt>
                <c:pt idx="5">
                  <c:v>0.00839556818000394</c:v>
                </c:pt>
                <c:pt idx="6">
                  <c:v>0.01024034572422</c:v>
                </c:pt>
                <c:pt idx="7">
                  <c:v>0.00936935403737517</c:v>
                </c:pt>
                <c:pt idx="8">
                  <c:v>0.010550455520463</c:v>
                </c:pt>
                <c:pt idx="9">
                  <c:v>0.016161639494142</c:v>
                </c:pt>
                <c:pt idx="10">
                  <c:v>0.0160492812923341</c:v>
                </c:pt>
                <c:pt idx="11">
                  <c:v>0.015868528404339</c:v>
                </c:pt>
                <c:pt idx="12">
                  <c:v>0.0154657695891769</c:v>
                </c:pt>
                <c:pt idx="13">
                  <c:v>0.0114194005690102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103720"/>
        <c:axId val="1780106968"/>
      </c:barChart>
      <c:catAx>
        <c:axId val="178010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10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106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103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3.42021553354735E-14</c:v>
                </c:pt>
                <c:pt idx="1">
                  <c:v>3.35781668686909E-14</c:v>
                </c:pt>
                <c:pt idx="2">
                  <c:v>3.48632644889555E-14</c:v>
                </c:pt>
                <c:pt idx="3">
                  <c:v>1.01415237302946E-13</c:v>
                </c:pt>
                <c:pt idx="4">
                  <c:v>8.91554886318748E-14</c:v>
                </c:pt>
                <c:pt idx="5">
                  <c:v>0.0109531875977754</c:v>
                </c:pt>
                <c:pt idx="6">
                  <c:v>0.0113335268521441</c:v>
                </c:pt>
                <c:pt idx="7">
                  <c:v>0.0112180660363327</c:v>
                </c:pt>
                <c:pt idx="8">
                  <c:v>0.0111219586465319</c:v>
                </c:pt>
                <c:pt idx="9">
                  <c:v>0.0097666746203742</c:v>
                </c:pt>
                <c:pt idx="10">
                  <c:v>0.0120004092305165</c:v>
                </c:pt>
                <c:pt idx="11">
                  <c:v>0.0249606107904281</c:v>
                </c:pt>
                <c:pt idx="12">
                  <c:v>0.0393101156894666</c:v>
                </c:pt>
                <c:pt idx="13">
                  <c:v>0.0109564247383994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196440"/>
        <c:axId val="1826399592"/>
      </c:barChart>
      <c:catAx>
        <c:axId val="-211319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9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399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196440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3653.040707277284</c:v>
                </c:pt>
                <c:pt idx="1">
                  <c:v>3635.04467882128</c:v>
                </c:pt>
                <c:pt idx="2">
                  <c:v>3629.897720150484</c:v>
                </c:pt>
                <c:pt idx="3">
                  <c:v>205.6926627727973</c:v>
                </c:pt>
                <c:pt idx="4">
                  <c:v>187.6846476403225</c:v>
                </c:pt>
                <c:pt idx="5">
                  <c:v>4367.924962527431</c:v>
                </c:pt>
                <c:pt idx="6">
                  <c:v>4362.094512392825</c:v>
                </c:pt>
                <c:pt idx="7">
                  <c:v>4379.194640675848</c:v>
                </c:pt>
                <c:pt idx="8">
                  <c:v>2151.335005066578</c:v>
                </c:pt>
                <c:pt idx="9">
                  <c:v>4362.261542758863</c:v>
                </c:pt>
                <c:pt idx="10">
                  <c:v>4382.306290005475</c:v>
                </c:pt>
                <c:pt idx="11">
                  <c:v>555.7481311378435</c:v>
                </c:pt>
                <c:pt idx="12">
                  <c:v>573.9779114589867</c:v>
                </c:pt>
                <c:pt idx="13">
                  <c:v>5330.350582600097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664776"/>
        <c:axId val="-2044554248"/>
      </c:barChart>
      <c:catAx>
        <c:axId val="-204466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5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5542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664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3653.040707277284</c:v>
                </c:pt>
                <c:pt idx="1">
                  <c:v>3635.04467882128</c:v>
                </c:pt>
                <c:pt idx="2">
                  <c:v>3629.897720150484</c:v>
                </c:pt>
                <c:pt idx="3">
                  <c:v>205.6926627727973</c:v>
                </c:pt>
                <c:pt idx="4">
                  <c:v>187.6846476403225</c:v>
                </c:pt>
                <c:pt idx="5">
                  <c:v>3635.071569716195</c:v>
                </c:pt>
                <c:pt idx="6">
                  <c:v>3629.93107813628</c:v>
                </c:pt>
                <c:pt idx="7">
                  <c:v>3645.898309394717</c:v>
                </c:pt>
                <c:pt idx="8">
                  <c:v>1417.466998421043</c:v>
                </c:pt>
                <c:pt idx="9">
                  <c:v>1417.493962243165</c:v>
                </c:pt>
                <c:pt idx="10">
                  <c:v>1435.490410737666</c:v>
                </c:pt>
                <c:pt idx="11">
                  <c:v>187.6907513506225</c:v>
                </c:pt>
                <c:pt idx="12">
                  <c:v>205.6973943992336</c:v>
                </c:pt>
                <c:pt idx="13">
                  <c:v>4119.8317020674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023176"/>
        <c:axId val="1826386056"/>
      </c:barChart>
      <c:catAx>
        <c:axId val="182602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8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3860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023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2.09865902434103E-13</c:v>
                </c:pt>
                <c:pt idx="1">
                  <c:v>2.00088834390044E-13</c:v>
                </c:pt>
                <c:pt idx="2">
                  <c:v>1.98724592337385E-13</c:v>
                </c:pt>
                <c:pt idx="3">
                  <c:v>1.17665877041873E-14</c:v>
                </c:pt>
                <c:pt idx="4">
                  <c:v>9.12336872715969E-15</c:v>
                </c:pt>
                <c:pt idx="5">
                  <c:v>732.8533928112295</c:v>
                </c:pt>
                <c:pt idx="6">
                  <c:v>732.163434256545</c:v>
                </c:pt>
                <c:pt idx="7">
                  <c:v>733.296331281126</c:v>
                </c:pt>
                <c:pt idx="8">
                  <c:v>733.8680066455314</c:v>
                </c:pt>
                <c:pt idx="9">
                  <c:v>2944.767580515703</c:v>
                </c:pt>
                <c:pt idx="10">
                  <c:v>2946.815879267811</c:v>
                </c:pt>
                <c:pt idx="11">
                  <c:v>368.0573797872207</c:v>
                </c:pt>
                <c:pt idx="12">
                  <c:v>368.2805170597529</c:v>
                </c:pt>
                <c:pt idx="13">
                  <c:v>1210.5188805327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423448"/>
        <c:axId val="-2015431256"/>
      </c:barChart>
      <c:catAx>
        <c:axId val="-201542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43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431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423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143.5548320764042</c:v>
                </c:pt>
                <c:pt idx="1">
                  <c:v>127.5909682197635</c:v>
                </c:pt>
                <c:pt idx="2">
                  <c:v>116.4367004495612</c:v>
                </c:pt>
                <c:pt idx="3">
                  <c:v>10.20869992426205</c:v>
                </c:pt>
                <c:pt idx="4">
                  <c:v>8.083554519827856</c:v>
                </c:pt>
                <c:pt idx="5">
                  <c:v>134.0009872830828</c:v>
                </c:pt>
                <c:pt idx="6">
                  <c:v>121.3421963641772</c:v>
                </c:pt>
                <c:pt idx="7">
                  <c:v>142.6926081485394</c:v>
                </c:pt>
                <c:pt idx="8">
                  <c:v>67.7044270700294</c:v>
                </c:pt>
                <c:pt idx="9">
                  <c:v>106.4232853580875</c:v>
                </c:pt>
                <c:pt idx="10">
                  <c:v>129.1401668970777</c:v>
                </c:pt>
                <c:pt idx="11">
                  <c:v>16.46279797854339</c:v>
                </c:pt>
                <c:pt idx="12">
                  <c:v>21.2658402976696</c:v>
                </c:pt>
                <c:pt idx="13">
                  <c:v>142.9788363816433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218376"/>
        <c:axId val="1824603032"/>
      </c:barChart>
      <c:catAx>
        <c:axId val="-204421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60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46030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218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6.50288711767644E-14</c:v>
                </c:pt>
                <c:pt idx="1">
                  <c:v>4.86579665448517E-14</c:v>
                </c:pt>
                <c:pt idx="2">
                  <c:v>7.50333128962666E-15</c:v>
                </c:pt>
                <c:pt idx="3">
                  <c:v>2.08899564313469E-15</c:v>
                </c:pt>
                <c:pt idx="4">
                  <c:v>1.47792889038101E-15</c:v>
                </c:pt>
                <c:pt idx="5">
                  <c:v>6.347175437314149</c:v>
                </c:pt>
                <c:pt idx="6">
                  <c:v>7.037092341160246</c:v>
                </c:pt>
                <c:pt idx="7">
                  <c:v>5.904796989762644</c:v>
                </c:pt>
                <c:pt idx="8">
                  <c:v>5.332759043510691</c:v>
                </c:pt>
                <c:pt idx="9">
                  <c:v>12.03859976229205</c:v>
                </c:pt>
                <c:pt idx="10">
                  <c:v>9.996841099495668</c:v>
                </c:pt>
                <c:pt idx="11">
                  <c:v>1.547467804314635</c:v>
                </c:pt>
                <c:pt idx="12">
                  <c:v>1.342495656584731</c:v>
                </c:pt>
                <c:pt idx="13">
                  <c:v>10.50645654439791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195480"/>
        <c:axId val="1825844712"/>
      </c:barChart>
      <c:catAx>
        <c:axId val="182619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4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58447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195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0.996000343454355</c:v>
                </c:pt>
                <c:pt idx="1">
                  <c:v>0.206594416613836</c:v>
                </c:pt>
                <c:pt idx="2">
                  <c:v>1.202594760068191</c:v>
                </c:pt>
                <c:pt idx="3">
                  <c:v>-0.500429932237995</c:v>
                </c:pt>
                <c:pt idx="4">
                  <c:v>0.867166825740559</c:v>
                </c:pt>
                <c:pt idx="5">
                  <c:v>-0.629263449951791</c:v>
                </c:pt>
                <c:pt idx="6">
                  <c:v>0.247803449613074</c:v>
                </c:pt>
                <c:pt idx="7">
                  <c:v>0.205477761399796</c:v>
                </c:pt>
                <c:pt idx="8">
                  <c:v>-0.916483250076374</c:v>
                </c:pt>
                <c:pt idx="9">
                  <c:v>-0.261859514791122</c:v>
                </c:pt>
                <c:pt idx="10">
                  <c:v>0.38328962394843</c:v>
                </c:pt>
                <c:pt idx="11">
                  <c:v>0.645149138739551</c:v>
                </c:pt>
                <c:pt idx="12">
                  <c:v>-1.185799090783413</c:v>
                </c:pt>
                <c:pt idx="13">
                  <c:v>-0.64482251557304</c:v>
                </c:pt>
                <c:pt idx="14">
                  <c:v>0.615534007940254</c:v>
                </c:pt>
                <c:pt idx="15">
                  <c:v>-1.086817475681198</c:v>
                </c:pt>
                <c:pt idx="16">
                  <c:v>-0.545840900470825</c:v>
                </c:pt>
                <c:pt idx="17">
                  <c:v>0.395883357999615</c:v>
                </c:pt>
                <c:pt idx="18">
                  <c:v>1.234221343445364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401240"/>
        <c:axId val="1826620840"/>
      </c:barChart>
      <c:catAx>
        <c:axId val="182740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62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6208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401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1519.944186460954</c:v>
                </c:pt>
                <c:pt idx="1">
                  <c:v>1069.317965741687</c:v>
                </c:pt>
                <c:pt idx="2">
                  <c:v>1006.627415003775</c:v>
                </c:pt>
                <c:pt idx="3">
                  <c:v>108.0900741193931</c:v>
                </c:pt>
                <c:pt idx="4">
                  <c:v>67.75273191622099</c:v>
                </c:pt>
                <c:pt idx="5">
                  <c:v>1197.607760192237</c:v>
                </c:pt>
                <c:pt idx="6">
                  <c:v>1132.221635355836</c:v>
                </c:pt>
                <c:pt idx="7">
                  <c:v>1491.448282973656</c:v>
                </c:pt>
                <c:pt idx="8">
                  <c:v>635.4840053052218</c:v>
                </c:pt>
                <c:pt idx="9">
                  <c:v>1082.313308579681</c:v>
                </c:pt>
                <c:pt idx="10">
                  <c:v>1540.516781486068</c:v>
                </c:pt>
                <c:pt idx="11">
                  <c:v>164.1469025187502</c:v>
                </c:pt>
                <c:pt idx="12">
                  <c:v>249.6795923832181</c:v>
                </c:pt>
                <c:pt idx="13">
                  <c:v>1465.337778696597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598088"/>
        <c:axId val="-2127472680"/>
      </c:barChart>
      <c:catAx>
        <c:axId val="177959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7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472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5980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-450.6262207192667</c:v>
                </c:pt>
                <c:pt idx="1">
                  <c:v>-62.69055073791173</c:v>
                </c:pt>
                <c:pt idx="2">
                  <c:v>-513.3167714571784</c:v>
                </c:pt>
                <c:pt idx="3">
                  <c:v>-1411.854112341561</c:v>
                </c:pt>
                <c:pt idx="4">
                  <c:v>-40.33734220317207</c:v>
                </c:pt>
                <c:pt idx="5">
                  <c:v>-1001.565233825466</c:v>
                </c:pt>
                <c:pt idx="6">
                  <c:v>128.2897944505498</c:v>
                </c:pt>
                <c:pt idx="7">
                  <c:v>-65.38612483640077</c:v>
                </c:pt>
                <c:pt idx="8">
                  <c:v>359.2266476178202</c:v>
                </c:pt>
                <c:pt idx="9">
                  <c:v>-562.1237548870152</c:v>
                </c:pt>
                <c:pt idx="10">
                  <c:v>-115.2944516125563</c:v>
                </c:pt>
                <c:pt idx="11">
                  <c:v>446.829303274459</c:v>
                </c:pt>
                <c:pt idx="12">
                  <c:v>458.2034729063871</c:v>
                </c:pt>
                <c:pt idx="13">
                  <c:v>-918.1664060609305</c:v>
                </c:pt>
                <c:pt idx="14">
                  <c:v>96.39417060252921</c:v>
                </c:pt>
                <c:pt idx="15">
                  <c:v>85.53268986446784</c:v>
                </c:pt>
                <c:pt idx="16">
                  <c:v>-1290.83718910285</c:v>
                </c:pt>
                <c:pt idx="17">
                  <c:v>141.589518263825</c:v>
                </c:pt>
                <c:pt idx="18">
                  <c:v>-54.60640776435707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82712"/>
        <c:axId val="1779779192"/>
      </c:barChart>
      <c:catAx>
        <c:axId val="-212688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77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7791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8827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484696"/>
        <c:axId val="1827487944"/>
      </c:barChart>
      <c:catAx>
        <c:axId val="182748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487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7487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484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657032"/>
        <c:axId val="1780304824"/>
      </c:barChart>
      <c:catAx>
        <c:axId val="-212665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3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304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6570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143.5548320764057</c:v>
                </c:pt>
                <c:pt idx="1">
                  <c:v>127.5909682197625</c:v>
                </c:pt>
                <c:pt idx="2">
                  <c:v>116.4367004495616</c:v>
                </c:pt>
                <c:pt idx="3">
                  <c:v>10.20869992426198</c:v>
                </c:pt>
                <c:pt idx="4">
                  <c:v>8.08355451982789</c:v>
                </c:pt>
                <c:pt idx="5">
                  <c:v>140.3481627203953</c:v>
                </c:pt>
                <c:pt idx="6">
                  <c:v>128.3792887053397</c:v>
                </c:pt>
                <c:pt idx="7">
                  <c:v>148.5974051383042</c:v>
                </c:pt>
                <c:pt idx="8">
                  <c:v>73.0371861135414</c:v>
                </c:pt>
                <c:pt idx="9">
                  <c:v>118.4618851203865</c:v>
                </c:pt>
                <c:pt idx="10">
                  <c:v>139.1370079965783</c:v>
                </c:pt>
                <c:pt idx="11">
                  <c:v>18.01026578285789</c:v>
                </c:pt>
                <c:pt idx="12">
                  <c:v>22.60833595425402</c:v>
                </c:pt>
                <c:pt idx="13">
                  <c:v>153.4852929260422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645224"/>
        <c:axId val="1826211992"/>
      </c:barChart>
      <c:catAx>
        <c:axId val="182564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11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211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645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-15.96386385664319</c:v>
                </c:pt>
                <c:pt idx="1">
                  <c:v>-11.15426777020092</c:v>
                </c:pt>
                <c:pt idx="2">
                  <c:v>-27.1181316268441</c:v>
                </c:pt>
                <c:pt idx="3">
                  <c:v>-133.3461321521437</c:v>
                </c:pt>
                <c:pt idx="4">
                  <c:v>-2.125145404434091</c:v>
                </c:pt>
                <c:pt idx="5">
                  <c:v>-119.5074136999346</c:v>
                </c:pt>
                <c:pt idx="6">
                  <c:v>12.75719450063282</c:v>
                </c:pt>
                <c:pt idx="7">
                  <c:v>-11.96887401505563</c:v>
                </c:pt>
                <c:pt idx="8">
                  <c:v>20.21811643296454</c:v>
                </c:pt>
                <c:pt idx="9">
                  <c:v>-67.3109766068539</c:v>
                </c:pt>
                <c:pt idx="10">
                  <c:v>-21.88627760000884</c:v>
                </c:pt>
                <c:pt idx="11">
                  <c:v>45.42469900684506</c:v>
                </c:pt>
                <c:pt idx="12">
                  <c:v>20.67512287619186</c:v>
                </c:pt>
                <c:pt idx="13">
                  <c:v>-100.4516193375286</c:v>
                </c:pt>
                <c:pt idx="14">
                  <c:v>9.926711263029996</c:v>
                </c:pt>
                <c:pt idx="15">
                  <c:v>4.598070171396131</c:v>
                </c:pt>
                <c:pt idx="16">
                  <c:v>-116.5286720423243</c:v>
                </c:pt>
                <c:pt idx="17">
                  <c:v>12.39963602999204</c:v>
                </c:pt>
                <c:pt idx="18">
                  <c:v>9.930460849636517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435352"/>
        <c:axId val="1780157336"/>
      </c:barChart>
      <c:catAx>
        <c:axId val="177943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15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157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435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tabSelected="1"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zoomScale="200"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0.17926</cdr:x>
      <cdr:y>0.22004</cdr:y>
    </cdr:from>
    <cdr:to>
      <cdr:x>0.45926</cdr:x>
      <cdr:y>0.2854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536700" y="12827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0.21351</cdr:y>
    </cdr:from>
    <cdr:to>
      <cdr:x>0.41185</cdr:x>
      <cdr:y>0.27887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130300" y="12446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0.16</cdr:x>
      <cdr:y>0.19826</cdr:y>
    </cdr:from>
    <cdr:to>
      <cdr:x>0.44</cdr:x>
      <cdr:y>0.26362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371600" y="11557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0.20479</cdr:y>
    </cdr:from>
    <cdr:to>
      <cdr:x>0.40593</cdr:x>
      <cdr:y>0.27015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079500" y="11938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49"/>
  <sheetViews>
    <sheetView workbookViewId="0"/>
  </sheetViews>
  <sheetFormatPr baseColWidth="10" defaultColWidth="8.7109375" defaultRowHeight="15" x14ac:dyDescent="0"/>
  <cols>
    <col min="1" max="1" width="115" style="469" customWidth="1"/>
    <col min="2" max="2" width="52.7109375" customWidth="1"/>
  </cols>
  <sheetData>
    <row r="1" spans="1:2">
      <c r="A1"/>
    </row>
    <row r="5" spans="1:2" ht="16">
      <c r="A5" s="472" t="s">
        <v>871</v>
      </c>
      <c r="B5" s="462"/>
    </row>
    <row r="6" spans="1:2" ht="16">
      <c r="A6" s="472" t="s">
        <v>810</v>
      </c>
      <c r="B6" s="502"/>
    </row>
    <row r="7" spans="1:2" ht="16">
      <c r="A7" s="472" t="s">
        <v>269</v>
      </c>
      <c r="B7" s="502"/>
    </row>
    <row r="8" spans="1:2" ht="16">
      <c r="A8" s="472" t="s">
        <v>384</v>
      </c>
    </row>
    <row r="11" spans="1:2">
      <c r="A11" s="473" t="s">
        <v>870</v>
      </c>
      <c r="B11" s="474"/>
    </row>
    <row r="12" spans="1:2">
      <c r="A12" s="473" t="s">
        <v>830</v>
      </c>
      <c r="B12" s="474"/>
    </row>
    <row r="13" spans="1:2">
      <c r="A13" s="473" t="s">
        <v>831</v>
      </c>
      <c r="B13" s="474"/>
    </row>
    <row r="14" spans="1:2">
      <c r="A14" s="513" t="s">
        <v>791</v>
      </c>
      <c r="B14" s="474"/>
    </row>
    <row r="15" spans="1:2">
      <c r="A15" s="473" t="s">
        <v>688</v>
      </c>
      <c r="B15" s="474"/>
    </row>
    <row r="16" spans="1:2">
      <c r="A16" s="473" t="s">
        <v>832</v>
      </c>
      <c r="B16" s="474"/>
    </row>
    <row r="17" spans="1:2">
      <c r="A17" s="473" t="s">
        <v>833</v>
      </c>
      <c r="B17" s="474"/>
    </row>
    <row r="18" spans="1:2">
      <c r="B18" s="474"/>
    </row>
    <row r="19" spans="1:2">
      <c r="A19" s="473" t="s">
        <v>834</v>
      </c>
      <c r="B19" s="474"/>
    </row>
    <row r="20" spans="1:2">
      <c r="A20" s="473" t="s">
        <v>796</v>
      </c>
      <c r="B20" s="474"/>
    </row>
    <row r="21" spans="1:2">
      <c r="A21" s="520"/>
      <c r="B21" s="474"/>
    </row>
    <row r="22" spans="1:2">
      <c r="B22" s="474"/>
    </row>
    <row r="23" spans="1:2">
      <c r="A23"/>
      <c r="B23" s="474"/>
    </row>
    <row r="24" spans="1:2">
      <c r="A24" s="521" t="s">
        <v>692</v>
      </c>
    </row>
    <row r="25" spans="1:2">
      <c r="A25" s="520" t="s">
        <v>835</v>
      </c>
    </row>
    <row r="26" spans="1:2">
      <c r="A26" s="520" t="s">
        <v>836</v>
      </c>
    </row>
    <row r="27" spans="1:2">
      <c r="A27" s="520" t="s">
        <v>837</v>
      </c>
    </row>
    <row r="28" spans="1:2">
      <c r="A28" s="520" t="s">
        <v>838</v>
      </c>
    </row>
    <row r="29" spans="1:2">
      <c r="A29" s="520" t="s">
        <v>855</v>
      </c>
    </row>
    <row r="30" spans="1:2">
      <c r="A30" s="520" t="s">
        <v>839</v>
      </c>
    </row>
    <row r="31" spans="1:2">
      <c r="A31" s="520" t="s">
        <v>840</v>
      </c>
    </row>
    <row r="32" spans="1:2">
      <c r="A32" s="520" t="s">
        <v>841</v>
      </c>
    </row>
    <row r="33" spans="1:1">
      <c r="A33" s="520" t="s">
        <v>842</v>
      </c>
    </row>
    <row r="34" spans="1:1">
      <c r="A34" s="520"/>
    </row>
    <row r="35" spans="1:1">
      <c r="A35" s="520" t="s">
        <v>843</v>
      </c>
    </row>
    <row r="36" spans="1:1">
      <c r="A36" s="520" t="s">
        <v>844</v>
      </c>
    </row>
    <row r="37" spans="1:1">
      <c r="A37" s="520" t="s">
        <v>845</v>
      </c>
    </row>
    <row r="38" spans="1:1">
      <c r="A38" s="520"/>
    </row>
    <row r="39" spans="1:1">
      <c r="A39" s="520" t="s">
        <v>691</v>
      </c>
    </row>
    <row r="40" spans="1:1">
      <c r="A40" s="522" t="s">
        <v>674</v>
      </c>
    </row>
    <row r="41" spans="1:1">
      <c r="A41" s="522" t="s">
        <v>675</v>
      </c>
    </row>
    <row r="42" spans="1:1">
      <c r="A42" s="522" t="s">
        <v>676</v>
      </c>
    </row>
    <row r="43" spans="1:1">
      <c r="A43" s="522" t="s">
        <v>677</v>
      </c>
    </row>
    <row r="44" spans="1:1">
      <c r="A44" s="522" t="s">
        <v>678</v>
      </c>
    </row>
    <row r="45" spans="1:1">
      <c r="A45" s="522" t="s">
        <v>680</v>
      </c>
    </row>
    <row r="46" spans="1:1">
      <c r="A46" s="522" t="s">
        <v>679</v>
      </c>
    </row>
    <row r="47" spans="1:1">
      <c r="A47" s="522" t="s">
        <v>846</v>
      </c>
    </row>
    <row r="48" spans="1:1">
      <c r="A48" s="522" t="s">
        <v>847</v>
      </c>
    </row>
    <row r="49" spans="1:1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0" enableFormatConditionsCalculation="0">
    <pageSetUpPr fitToPage="1"/>
  </sheetPr>
  <dimension ref="A1:Q78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5" t="s">
        <v>391</v>
      </c>
      <c r="K8" s="616"/>
      <c r="L8" s="617"/>
      <c r="M8" s="347"/>
      <c r="N8" s="313"/>
      <c r="O8" s="314"/>
      <c r="P8" s="317"/>
      <c r="Q8" s="316" t="str">
        <f>YourData!$J$5</f>
        <v>11/1/2016</v>
      </c>
    </row>
    <row r="9" spans="1:17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E+</v>
      </c>
    </row>
    <row r="10" spans="1:17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NREL</v>
      </c>
    </row>
    <row r="11" spans="1:17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>
        <f>A!L103</f>
        <v>3796.5955393536888</v>
      </c>
    </row>
    <row r="12" spans="1:17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>
        <f>A!L104</f>
        <v>3762.6356470410437</v>
      </c>
    </row>
    <row r="13" spans="1:17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>
        <f>A!L105</f>
        <v>3746.3344206000465</v>
      </c>
    </row>
    <row r="14" spans="1:17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>
        <f>A!L106</f>
        <v>215.90136269705937</v>
      </c>
    </row>
    <row r="15" spans="1:17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>
        <f>A!L107</f>
        <v>195.76820216015031</v>
      </c>
    </row>
    <row r="16" spans="1:17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>
        <f>A!L108</f>
        <v>4508.2731252478161</v>
      </c>
    </row>
    <row r="17" spans="1:17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>
        <f>A!L109</f>
        <v>4490.4738010981646</v>
      </c>
    </row>
    <row r="18" spans="1:17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>
        <f>A!L110</f>
        <v>4527.7920458141534</v>
      </c>
    </row>
    <row r="19" spans="1:17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>
        <f>A!L111</f>
        <v>2224.3721911801144</v>
      </c>
    </row>
    <row r="20" spans="1:17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>
        <f>A!L112</f>
        <v>4480.7234278792539</v>
      </c>
    </row>
    <row r="21" spans="1:17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>
        <f>A!L113</f>
        <v>4521.4432980020592</v>
      </c>
    </row>
    <row r="22" spans="1:17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>
        <f>A!L114</f>
        <v>573.75839692070065</v>
      </c>
    </row>
    <row r="23" spans="1:17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>
        <f>A!L115</f>
        <v>596.58624741324149</v>
      </c>
    </row>
    <row r="24" spans="1:17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>
        <f>A!L116</f>
        <v>5483.8358755261388</v>
      </c>
    </row>
    <row r="25" spans="1:17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5" t="s">
        <v>391</v>
      </c>
      <c r="K25" s="616"/>
      <c r="L25" s="617"/>
      <c r="M25" s="317"/>
      <c r="N25" s="311"/>
      <c r="O25" s="320"/>
      <c r="P25" s="315"/>
      <c r="Q25" s="316" t="str">
        <f>YourData!$J$5</f>
        <v>11/1/2016</v>
      </c>
    </row>
    <row r="26" spans="1:17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E+</v>
      </c>
    </row>
    <row r="27" spans="1:17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NREL</v>
      </c>
    </row>
    <row r="28" spans="1:17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>
        <f>A!L123</f>
        <v>3796.5955393536888</v>
      </c>
    </row>
    <row r="29" spans="1:17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>
        <f>A!L124</f>
        <v>3762.6356470410437</v>
      </c>
    </row>
    <row r="30" spans="1:17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>
        <f>A!L125</f>
        <v>3746.3344206000456</v>
      </c>
    </row>
    <row r="31" spans="1:17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>
        <f>A!L126</f>
        <v>215.90136269705937</v>
      </c>
    </row>
    <row r="32" spans="1:17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>
        <f>A!L127</f>
        <v>195.76820216015031</v>
      </c>
    </row>
    <row r="33" spans="1:17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>
        <f>A!L128</f>
        <v>3769.0725569992774</v>
      </c>
    </row>
    <row r="34" spans="1:17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>
        <f>A!L129</f>
        <v>3751.2732745004564</v>
      </c>
    </row>
    <row r="35" spans="1:17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>
        <f>A!L130</f>
        <v>3788.5909175432566</v>
      </c>
    </row>
    <row r="36" spans="1:17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>
        <f>A!L131</f>
        <v>1485.1714254910721</v>
      </c>
    </row>
    <row r="37" spans="1:17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>
        <f>A!L132</f>
        <v>1523.917247601252</v>
      </c>
    </row>
    <row r="38" spans="1:17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>
        <f>A!L133</f>
        <v>1564.6305776347433</v>
      </c>
    </row>
    <row r="39" spans="1:17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>
        <f>A!L134</f>
        <v>204.15354932916594</v>
      </c>
    </row>
    <row r="40" spans="1:17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>
        <f>A!L135</f>
        <v>226.96323469690321</v>
      </c>
    </row>
    <row r="41" spans="1:17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>
        <f>A!L136</f>
        <v>4262.8105384490436</v>
      </c>
    </row>
    <row r="42" spans="1:17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5" t="s">
        <v>391</v>
      </c>
      <c r="K42" s="616"/>
      <c r="L42" s="617"/>
      <c r="M42" s="317"/>
      <c r="N42" s="311"/>
      <c r="O42" s="320"/>
      <c r="P42" s="317"/>
      <c r="Q42" s="316" t="str">
        <f>YourData!$J$5</f>
        <v>11/1/2016</v>
      </c>
    </row>
    <row r="43" spans="1:17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E+</v>
      </c>
    </row>
    <row r="44" spans="1:17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NREL</v>
      </c>
    </row>
    <row r="45" spans="1:17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>
        <f>A!L143</f>
        <v>2.7489477361086758E-13</v>
      </c>
    </row>
    <row r="46" spans="1:17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>
        <f>A!L144</f>
        <v>2.4874680093489589E-13</v>
      </c>
    </row>
    <row r="47" spans="1:17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>
        <f>A!L145</f>
        <v>2.0622792362701148E-13</v>
      </c>
    </row>
    <row r="48" spans="1:17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>
        <f>A!L146</f>
        <v>1.3855583347321953E-14</v>
      </c>
    </row>
    <row r="49" spans="1:17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>
        <f>A!L147</f>
        <v>1.0601297617540695E-14</v>
      </c>
    </row>
    <row r="50" spans="1:17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>
        <f>A!L148</f>
        <v>739.20056824854362</v>
      </c>
    </row>
    <row r="51" spans="1:17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>
        <f>A!L149</f>
        <v>739.20052659770533</v>
      </c>
    </row>
    <row r="52" spans="1:17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>
        <f>A!L150</f>
        <v>739.20112827088872</v>
      </c>
    </row>
    <row r="53" spans="1:17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>
        <f>A!L151</f>
        <v>739.2007656890421</v>
      </c>
    </row>
    <row r="54" spans="1:17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>
        <f>A!L152</f>
        <v>2956.8061802779948</v>
      </c>
    </row>
    <row r="55" spans="1:17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>
        <f>A!L153</f>
        <v>2956.8127203673071</v>
      </c>
    </row>
    <row r="56" spans="1:17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>
        <f>A!L154</f>
        <v>369.60484759153536</v>
      </c>
    </row>
    <row r="57" spans="1:17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>
        <f>A!L155</f>
        <v>369.6230127163376</v>
      </c>
    </row>
    <row r="58" spans="1:17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>
        <f>A!L156</f>
        <v>1221.0253370770977</v>
      </c>
    </row>
    <row r="59" spans="1:17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5" t="s">
        <v>391</v>
      </c>
      <c r="K61" s="616"/>
      <c r="L61" s="617"/>
      <c r="M61" s="347"/>
      <c r="N61" s="313"/>
      <c r="O61" s="314"/>
      <c r="P61" s="317"/>
      <c r="Q61" s="316" t="str">
        <f>YourData!$J$5</f>
        <v>11/1/2016</v>
      </c>
    </row>
    <row r="62" spans="1:17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E+</v>
      </c>
    </row>
    <row r="63" spans="1:17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NREL</v>
      </c>
    </row>
    <row r="64" spans="1:17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>
        <f>Q!BS133</f>
        <v>143.55483207640418</v>
      </c>
    </row>
    <row r="65" spans="1:17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>
        <f>Q!BS134</f>
        <v>127.59096821976345</v>
      </c>
    </row>
    <row r="66" spans="1:17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>
        <f>Q!BS135</f>
        <v>116.43670044956116</v>
      </c>
    </row>
    <row r="67" spans="1:17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>
        <f>Q!BS136</f>
        <v>10.208699924262049</v>
      </c>
    </row>
    <row r="68" spans="1:17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>
        <f>Q!BS137</f>
        <v>8.0835545198278567</v>
      </c>
    </row>
    <row r="69" spans="1:17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>
        <f>Q!BS138</f>
        <v>134.00098728308285</v>
      </c>
    </row>
    <row r="70" spans="1:17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>
        <f>Q!BS139</f>
        <v>121.3421963641772</v>
      </c>
    </row>
    <row r="71" spans="1:17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>
        <f>Q!BS140</f>
        <v>142.69260814853942</v>
      </c>
    </row>
    <row r="72" spans="1:17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>
        <f>Q!BS141</f>
        <v>67.704427070029396</v>
      </c>
    </row>
    <row r="73" spans="1:17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>
        <f>Q!BS142</f>
        <v>106.42328535808747</v>
      </c>
    </row>
    <row r="74" spans="1:17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>
        <f>Q!BS143</f>
        <v>129.14016689707773</v>
      </c>
    </row>
    <row r="75" spans="1:17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>
        <f>Q!BS144</f>
        <v>16.462797978543392</v>
      </c>
    </row>
    <row r="76" spans="1:17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>
        <f>Q!BS145</f>
        <v>21.265840297669598</v>
      </c>
    </row>
    <row r="77" spans="1:17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>
        <f>Q!BS146</f>
        <v>142.9788363816433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1" enableFormatConditionsCalculation="0">
    <pageSetUpPr fitToPage="1"/>
  </sheetPr>
  <dimension ref="A1:Q592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5" t="s">
        <v>391</v>
      </c>
      <c r="K8" s="616"/>
      <c r="L8" s="617"/>
      <c r="M8" s="313"/>
      <c r="N8" s="313"/>
      <c r="O8" s="314"/>
      <c r="P8" s="315"/>
      <c r="Q8" s="316" t="str">
        <f>YourData!$J$5</f>
        <v>11/1/2016</v>
      </c>
    </row>
    <row r="9" spans="1:17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E+</v>
      </c>
    </row>
    <row r="10" spans="1:17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NREL</v>
      </c>
    </row>
    <row r="11" spans="1:17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>
        <f>A!L163</f>
        <v>3653.0407072772846</v>
      </c>
    </row>
    <row r="12" spans="1:17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>
        <f>A!L164</f>
        <v>3635.0446788212803</v>
      </c>
    </row>
    <row r="13" spans="1:17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>
        <f>A!L165</f>
        <v>3629.8977201504845</v>
      </c>
    </row>
    <row r="14" spans="1:17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>
        <f>A!L166</f>
        <v>205.69266277279729</v>
      </c>
    </row>
    <row r="15" spans="1:17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>
        <f>A!L167</f>
        <v>187.68464764032245</v>
      </c>
    </row>
    <row r="16" spans="1:17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>
        <f>A!L168</f>
        <v>4367.9249625274315</v>
      </c>
    </row>
    <row r="17" spans="1:17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>
        <f>A!L169</f>
        <v>4362.094512392825</v>
      </c>
    </row>
    <row r="18" spans="1:17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>
        <f>A!L170</f>
        <v>4379.1946406758489</v>
      </c>
    </row>
    <row r="19" spans="1:17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>
        <f>A!L171</f>
        <v>2151.3350050665781</v>
      </c>
    </row>
    <row r="20" spans="1:17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>
        <f>A!L172</f>
        <v>4362.2615427588635</v>
      </c>
    </row>
    <row r="21" spans="1:17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>
        <f>A!L173</f>
        <v>4382.3062900054756</v>
      </c>
    </row>
    <row r="22" spans="1:17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>
        <f>A!L174</f>
        <v>555.74813113784353</v>
      </c>
    </row>
    <row r="23" spans="1:17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>
        <f>A!L175</f>
        <v>573.97791145898668</v>
      </c>
    </row>
    <row r="24" spans="1:17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>
        <f>A!L176</f>
        <v>5330.3505826000974</v>
      </c>
    </row>
    <row r="25" spans="1:17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5" t="s">
        <v>391</v>
      </c>
      <c r="K25" s="616"/>
      <c r="L25" s="617"/>
      <c r="M25" s="311"/>
      <c r="N25" s="311"/>
      <c r="O25" s="320"/>
      <c r="P25" s="317"/>
      <c r="Q25" s="316" t="str">
        <f>YourData!$J$5</f>
        <v>11/1/2016</v>
      </c>
    </row>
    <row r="26" spans="1:17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E+</v>
      </c>
    </row>
    <row r="27" spans="1:17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NREL</v>
      </c>
    </row>
    <row r="28" spans="1:17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>
        <f>A!L183</f>
        <v>3653.0407072772846</v>
      </c>
    </row>
    <row r="29" spans="1:17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>
        <f>A!L184</f>
        <v>3635.0446788212803</v>
      </c>
    </row>
    <row r="30" spans="1:17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>
        <f>A!L185</f>
        <v>3629.8977201504845</v>
      </c>
    </row>
    <row r="31" spans="1:17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>
        <f>A!L186</f>
        <v>205.69266277279732</v>
      </c>
    </row>
    <row r="32" spans="1:17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>
        <f>A!L187</f>
        <v>187.68464764032245</v>
      </c>
    </row>
    <row r="33" spans="1:17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>
        <f>A!L188</f>
        <v>3635.0715697161945</v>
      </c>
    </row>
    <row r="34" spans="1:17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>
        <f>A!L189</f>
        <v>3629.9310781362792</v>
      </c>
    </row>
    <row r="35" spans="1:17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>
        <f>A!L190</f>
        <v>3645.8983093947172</v>
      </c>
    </row>
    <row r="36" spans="1:17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>
        <f>A!L191</f>
        <v>1417.4669984210427</v>
      </c>
    </row>
    <row r="37" spans="1:17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>
        <f>A!L192</f>
        <v>1417.4939622431646</v>
      </c>
    </row>
    <row r="38" spans="1:17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>
        <f>A!L193</f>
        <v>1435.4904107376656</v>
      </c>
    </row>
    <row r="39" spans="1:17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>
        <f>A!L194</f>
        <v>187.69075135062255</v>
      </c>
    </row>
    <row r="40" spans="1:17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>
        <f>A!L195</f>
        <v>205.69739439923362</v>
      </c>
    </row>
    <row r="41" spans="1:17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>
        <f>A!L196</f>
        <v>4119.8317020674003</v>
      </c>
    </row>
    <row r="42" spans="1:17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5" t="s">
        <v>391</v>
      </c>
      <c r="K42" s="616"/>
      <c r="L42" s="617"/>
      <c r="M42" s="311"/>
      <c r="N42" s="311"/>
      <c r="O42" s="320"/>
      <c r="P42" s="315"/>
      <c r="Q42" s="316" t="str">
        <f>YourData!$J$5</f>
        <v>11/1/2016</v>
      </c>
    </row>
    <row r="43" spans="1:17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E+</v>
      </c>
    </row>
    <row r="44" spans="1:17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NREL</v>
      </c>
    </row>
    <row r="45" spans="1:17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>
        <f>A!L203</f>
        <v>2.098659024341032E-13</v>
      </c>
    </row>
    <row r="46" spans="1:17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>
        <f>A!L204</f>
        <v>2.0008883439004421E-13</v>
      </c>
    </row>
    <row r="47" spans="1:17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>
        <f>A!L205</f>
        <v>1.9872459233738482E-13</v>
      </c>
    </row>
    <row r="48" spans="1:17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>
        <f>A!L206</f>
        <v>1.176658770418726E-14</v>
      </c>
    </row>
    <row r="49" spans="1:17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>
        <f>A!L207</f>
        <v>9.1233687271596866E-15</v>
      </c>
    </row>
    <row r="50" spans="1:17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>
        <f>A!L208</f>
        <v>732.85339281122947</v>
      </c>
    </row>
    <row r="51" spans="1:17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>
        <f>A!L209</f>
        <v>732.16343425654509</v>
      </c>
    </row>
    <row r="52" spans="1:17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>
        <f>A!L210</f>
        <v>733.29633128112607</v>
      </c>
    </row>
    <row r="53" spans="1:17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>
        <f>A!L211</f>
        <v>733.86800664553141</v>
      </c>
    </row>
    <row r="54" spans="1:17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>
        <f>A!L212</f>
        <v>2944.7675805157028</v>
      </c>
    </row>
    <row r="55" spans="1:17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>
        <f>A!L213</f>
        <v>2946.8158792678114</v>
      </c>
    </row>
    <row r="56" spans="1:17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>
        <f>A!L214</f>
        <v>368.05737978722073</v>
      </c>
    </row>
    <row r="57" spans="1:17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>
        <f>A!L215</f>
        <v>368.28051705975287</v>
      </c>
    </row>
    <row r="58" spans="1:17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>
        <f>A!L216</f>
        <v>1210.5188805326998</v>
      </c>
    </row>
    <row r="59" spans="1:17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5" t="s">
        <v>391</v>
      </c>
      <c r="K61" s="616"/>
      <c r="L61" s="617"/>
      <c r="M61" s="313"/>
      <c r="N61" s="313"/>
      <c r="O61" s="314"/>
      <c r="P61" s="315"/>
      <c r="Q61" s="316" t="str">
        <f>YourData!$J$5</f>
        <v>11/1/2016</v>
      </c>
    </row>
    <row r="62" spans="1:17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E+</v>
      </c>
    </row>
    <row r="63" spans="1:17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NREL</v>
      </c>
    </row>
    <row r="64" spans="1:17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>
        <f>Q!CJ133</f>
        <v>6.5028871176764376E-14</v>
      </c>
    </row>
    <row r="65" spans="1:17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>
        <f>Q!CJ134</f>
        <v>4.8657966544851679E-14</v>
      </c>
    </row>
    <row r="66" spans="1:17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>
        <f>Q!CJ135</f>
        <v>7.5033312896266646E-15</v>
      </c>
    </row>
    <row r="67" spans="1:17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>
        <f>Q!CJ136</f>
        <v>2.0889956431346932E-15</v>
      </c>
    </row>
    <row r="68" spans="1:17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>
        <f>Q!CJ137</f>
        <v>1.4779288903810081E-15</v>
      </c>
    </row>
    <row r="69" spans="1:17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>
        <f>Q!CJ138</f>
        <v>6.3471754373141493</v>
      </c>
    </row>
    <row r="70" spans="1:17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>
        <f>Q!CJ139</f>
        <v>7.0370923411602462</v>
      </c>
    </row>
    <row r="71" spans="1:17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>
        <f>Q!CJ140</f>
        <v>5.9047969897626444</v>
      </c>
    </row>
    <row r="72" spans="1:17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>
        <f>Q!CJ141</f>
        <v>5.3327590435106913</v>
      </c>
    </row>
    <row r="73" spans="1:17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>
        <f>Q!CJ142</f>
        <v>12.038599762292051</v>
      </c>
    </row>
    <row r="74" spans="1:17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>
        <f>Q!CJ143</f>
        <v>9.9968410994956685</v>
      </c>
    </row>
    <row r="75" spans="1:17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>
        <f>Q!CJ144</f>
        <v>1.5474678043146355</v>
      </c>
    </row>
    <row r="76" spans="1:17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>
        <f>Q!CJ145</f>
        <v>1.342495656584731</v>
      </c>
    </row>
    <row r="77" spans="1:17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>
        <f>Q!CJ146</f>
        <v>10.506456544397906</v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2" enableFormatConditionsCalculation="0">
    <pageSetUpPr fitToPage="1"/>
  </sheetPr>
  <dimension ref="A1:Q177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5" t="s">
        <v>391</v>
      </c>
      <c r="K8" s="616"/>
      <c r="L8" s="617"/>
      <c r="M8" s="416"/>
      <c r="N8" s="416"/>
      <c r="O8" s="417"/>
      <c r="P8" s="418"/>
      <c r="Q8" s="316" t="str">
        <f>YourData!$J$5</f>
        <v>11/1/2016</v>
      </c>
    </row>
    <row r="9" spans="1:17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E+</v>
      </c>
    </row>
    <row r="10" spans="1:17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NREL</v>
      </c>
    </row>
    <row r="11" spans="1:17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>
        <f>A!L496</f>
        <v>-450.62622071926671</v>
      </c>
    </row>
    <row r="12" spans="1:17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>
        <f>A!L497</f>
        <v>-62.690550737911735</v>
      </c>
    </row>
    <row r="13" spans="1:17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>
        <f>A!L498</f>
        <v>-513.31677145717845</v>
      </c>
    </row>
    <row r="14" spans="1:17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>
        <f>A!L499</f>
        <v>-1411.8541123415609</v>
      </c>
    </row>
    <row r="15" spans="1:17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>
        <f>A!L500</f>
        <v>-40.337342203172071</v>
      </c>
    </row>
    <row r="16" spans="1:17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>
        <f>A!L501</f>
        <v>-1001.5652338254662</v>
      </c>
    </row>
    <row r="17" spans="1:17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>
        <f>A!L502</f>
        <v>128.28979445054983</v>
      </c>
    </row>
    <row r="18" spans="1:17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>
        <f>A!L503</f>
        <v>-65.386124836400768</v>
      </c>
    </row>
    <row r="19" spans="1:17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>
        <f>A!L504</f>
        <v>359.22664761782016</v>
      </c>
    </row>
    <row r="20" spans="1:17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>
        <f>A!L505</f>
        <v>-562.12375488701525</v>
      </c>
    </row>
    <row r="21" spans="1:17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>
        <f>A!L506</f>
        <v>-115.29445161255626</v>
      </c>
    </row>
    <row r="22" spans="1:17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>
        <f>A!L507</f>
        <v>446.82930327445899</v>
      </c>
    </row>
    <row r="23" spans="1:17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>
        <f>A!L508</f>
        <v>458.20347290638711</v>
      </c>
    </row>
    <row r="24" spans="1:17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>
        <f>A!L509</f>
        <v>-918.16640606093051</v>
      </c>
    </row>
    <row r="25" spans="1:17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>
        <f>A!L510</f>
        <v>96.394170602529215</v>
      </c>
    </row>
    <row r="26" spans="1:17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>
        <f>A!L511</f>
        <v>85.532689864467841</v>
      </c>
    </row>
    <row r="27" spans="1:17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>
        <f>A!L512</f>
        <v>-1290.8371891028498</v>
      </c>
    </row>
    <row r="28" spans="1:17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>
        <f>A!L513</f>
        <v>141.58951826382497</v>
      </c>
    </row>
    <row r="29" spans="1:17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>
        <f>A!L514</f>
        <v>-54.606407764357073</v>
      </c>
    </row>
    <row r="30" spans="1:17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5" t="s">
        <v>391</v>
      </c>
      <c r="K30" s="616"/>
      <c r="L30" s="617"/>
      <c r="M30" s="445"/>
      <c r="N30" s="445"/>
      <c r="O30" s="446"/>
      <c r="P30" s="447"/>
      <c r="Q30" s="316" t="str">
        <f>YourData!$J$5</f>
        <v>11/1/2016</v>
      </c>
    </row>
    <row r="31" spans="1:17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E+</v>
      </c>
    </row>
    <row r="32" spans="1:17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NREL</v>
      </c>
    </row>
    <row r="33" spans="1:17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5" t="s">
        <v>391</v>
      </c>
      <c r="K52" s="616"/>
      <c r="L52" s="617"/>
      <c r="M52" s="445"/>
      <c r="N52" s="445"/>
      <c r="O52" s="446"/>
      <c r="P52" s="443"/>
      <c r="Q52" s="316" t="str">
        <f>YourData!$J$5</f>
        <v>11/1/2016</v>
      </c>
    </row>
    <row r="53" spans="1:17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E+</v>
      </c>
    </row>
    <row r="54" spans="1:17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NREL</v>
      </c>
    </row>
    <row r="55" spans="1:17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>
        <f>A!L536</f>
        <v>-15.963863856643187</v>
      </c>
    </row>
    <row r="56" spans="1:17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>
        <f>A!L537</f>
        <v>-11.154267770200917</v>
      </c>
    </row>
    <row r="57" spans="1:17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>
        <f>A!L538</f>
        <v>-27.118131626844104</v>
      </c>
    </row>
    <row r="58" spans="1:17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>
        <f>A!L539</f>
        <v>-133.34613215214367</v>
      </c>
    </row>
    <row r="59" spans="1:17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>
        <f>A!L540</f>
        <v>-2.1251454044340914</v>
      </c>
    </row>
    <row r="60" spans="1:17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>
        <f>A!L541</f>
        <v>-119.50741369993457</v>
      </c>
    </row>
    <row r="61" spans="1:17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>
        <f>A!L542</f>
        <v>12.757194500632821</v>
      </c>
    </row>
    <row r="62" spans="1:17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>
        <f>A!L543</f>
        <v>-11.968874015055633</v>
      </c>
    </row>
    <row r="63" spans="1:17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>
        <f>A!L544</f>
        <v>20.218116432964536</v>
      </c>
    </row>
    <row r="64" spans="1:17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>
        <f>A!L545</f>
        <v>-67.310976606853899</v>
      </c>
    </row>
    <row r="65" spans="1:17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>
        <f>A!L546</f>
        <v>-21.886277600008839</v>
      </c>
    </row>
    <row r="66" spans="1:17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>
        <f>A!L547</f>
        <v>45.42469900684506</v>
      </c>
    </row>
    <row r="67" spans="1:17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>
        <f>A!L548</f>
        <v>20.675122876191864</v>
      </c>
    </row>
    <row r="68" spans="1:17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>
        <f>A!L549</f>
        <v>-100.45161933752857</v>
      </c>
    </row>
    <row r="69" spans="1:17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>
        <f>A!L550</f>
        <v>9.926711263029997</v>
      </c>
    </row>
    <row r="70" spans="1:17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>
        <f>A!L551</f>
        <v>4.5980701713961309</v>
      </c>
    </row>
    <row r="71" spans="1:17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>
        <f>A!L552</f>
        <v>-116.5286720423243</v>
      </c>
    </row>
    <row r="72" spans="1:17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>
        <f>A!L553</f>
        <v>12.399636029992037</v>
      </c>
    </row>
    <row r="73" spans="1:17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>
        <f>A!L554</f>
        <v>9.9304608496365177</v>
      </c>
    </row>
    <row r="74" spans="1:17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5" t="s">
        <v>391</v>
      </c>
      <c r="K74" s="616"/>
      <c r="L74" s="617"/>
      <c r="M74" s="445"/>
      <c r="N74" s="445"/>
      <c r="O74" s="446"/>
      <c r="P74" s="447"/>
      <c r="Q74" s="316" t="str">
        <f>YourData!$J$5</f>
        <v>11/1/2016</v>
      </c>
    </row>
    <row r="75" spans="1:17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E+</v>
      </c>
    </row>
    <row r="76" spans="1:17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NREL</v>
      </c>
    </row>
    <row r="77" spans="1:17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3" enableFormatConditionsCalculation="0">
    <pageSetUpPr fitToPage="1"/>
  </sheetPr>
  <dimension ref="A1:Q124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5" t="s">
        <v>391</v>
      </c>
      <c r="K8" s="616"/>
      <c r="L8" s="617"/>
      <c r="M8" s="416"/>
      <c r="N8" s="416"/>
      <c r="O8" s="417"/>
      <c r="P8" s="420"/>
      <c r="Q8" s="316" t="str">
        <f>YourData!$J$5</f>
        <v>11/1/2016</v>
      </c>
    </row>
    <row r="9" spans="1:17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E+</v>
      </c>
    </row>
    <row r="10" spans="1:17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NREL</v>
      </c>
    </row>
    <row r="11" spans="1:17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>
        <f>A!L466</f>
        <v>0.99600034345435517</v>
      </c>
    </row>
    <row r="12" spans="1:17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>
        <f>A!L467</f>
        <v>0.20659441661383582</v>
      </c>
    </row>
    <row r="13" spans="1:17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>
        <f>A!L468</f>
        <v>1.202594760068191</v>
      </c>
    </row>
    <row r="14" spans="1:17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>
        <f>A!L469</f>
        <v>-0.50042993223799503</v>
      </c>
    </row>
    <row r="15" spans="1:17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>
        <f>A!L470</f>
        <v>0.86716682574055937</v>
      </c>
    </row>
    <row r="16" spans="1:17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>
        <f>A!L471</f>
        <v>-0.62926344995179084</v>
      </c>
    </row>
    <row r="17" spans="1:17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>
        <f>A!L472</f>
        <v>0.24780344961307366</v>
      </c>
    </row>
    <row r="18" spans="1:17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>
        <f>A!L473</f>
        <v>0.20547776139979579</v>
      </c>
    </row>
    <row r="19" spans="1:17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>
        <f>A!L474</f>
        <v>-0.91648325007637421</v>
      </c>
    </row>
    <row r="20" spans="1:17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>
        <f>A!L475</f>
        <v>-0.26185951479112157</v>
      </c>
    </row>
    <row r="21" spans="1:17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>
        <f>A!L476</f>
        <v>0.3832896239484298</v>
      </c>
    </row>
    <row r="22" spans="1:17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>
        <f>A!L477</f>
        <v>0.64514913873955138</v>
      </c>
    </row>
    <row r="23" spans="1:17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>
        <f>A!L478</f>
        <v>-1.1857990907834131</v>
      </c>
    </row>
    <row r="24" spans="1:17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>
        <f>A!L479</f>
        <v>-0.64482251557304027</v>
      </c>
    </row>
    <row r="25" spans="1:17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>
        <f>A!L480</f>
        <v>0.61553400794025404</v>
      </c>
    </row>
    <row r="26" spans="1:17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>
        <f>A!L481</f>
        <v>-1.0868174756811979</v>
      </c>
    </row>
    <row r="27" spans="1:17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>
        <f>A!L482</f>
        <v>-0.54584090047082512</v>
      </c>
    </row>
    <row r="28" spans="1:17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>
        <f>A!L483</f>
        <v>0.39588335799961549</v>
      </c>
    </row>
    <row r="29" spans="1:17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>
        <f>A!L484</f>
        <v>1.2342213434453644</v>
      </c>
    </row>
    <row r="30" spans="1:17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5" t="s">
        <v>391</v>
      </c>
      <c r="K30" s="616"/>
      <c r="L30" s="617"/>
      <c r="M30" s="423"/>
      <c r="N30" s="423"/>
      <c r="O30" s="419"/>
      <c r="P30" s="418"/>
      <c r="Q30" s="316" t="str">
        <f>YourData!$J$5</f>
        <v>11/1/2016</v>
      </c>
    </row>
    <row r="31" spans="1:17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E+</v>
      </c>
    </row>
    <row r="32" spans="1:17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NREL</v>
      </c>
    </row>
    <row r="33" spans="1:17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>
        <f>A!L576</f>
        <v>-33.959892312645025</v>
      </c>
    </row>
    <row r="34" spans="1:17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>
        <f>A!L577</f>
        <v>-16.301226440997198</v>
      </c>
    </row>
    <row r="35" spans="1:17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>
        <f>A!L578</f>
        <v>-50.261118753642222</v>
      </c>
    </row>
    <row r="36" spans="1:17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>
        <f>A!L579</f>
        <v>-3580.6941766566292</v>
      </c>
    </row>
    <row r="37" spans="1:17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>
        <f>A!L580</f>
        <v>-20.13316053690906</v>
      </c>
    </row>
    <row r="38" spans="1:17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>
        <f>A!L581</f>
        <v>-3566.8674448808933</v>
      </c>
    </row>
    <row r="39" spans="1:17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>
        <f>A!L582</f>
        <v>745.63747820677236</v>
      </c>
    </row>
    <row r="40" spans="1:17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>
        <f>A!L583</f>
        <v>-17.799324149651511</v>
      </c>
    </row>
    <row r="41" spans="1:17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>
        <f>A!L584</f>
        <v>37.31824471598884</v>
      </c>
    </row>
    <row r="42" spans="1:17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>
        <f>A!L585</f>
        <v>-2283.9009340677017</v>
      </c>
    </row>
    <row r="43" spans="1:17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>
        <f>A!L586</f>
        <v>-27.549697368562192</v>
      </c>
    </row>
    <row r="44" spans="1:17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>
        <f>A!L587</f>
        <v>2256.3512366991395</v>
      </c>
    </row>
    <row r="45" spans="1:17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>
        <f>A!L588</f>
        <v>40.719870122805332</v>
      </c>
    </row>
    <row r="46" spans="1:17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>
        <f>A!L589</f>
        <v>-3906.9650309585531</v>
      </c>
    </row>
    <row r="47" spans="1:17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>
        <f>A!L590</f>
        <v>377.99019476055037</v>
      </c>
    </row>
    <row r="48" spans="1:17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>
        <f>A!L591</f>
        <v>22.827850492540847</v>
      </c>
    </row>
    <row r="49" spans="1:17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>
        <f>A!L592</f>
        <v>-3924.8570505888179</v>
      </c>
    </row>
    <row r="50" spans="1:17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>
        <f>A!L593</f>
        <v>380.68488471618213</v>
      </c>
    </row>
    <row r="51" spans="1:17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>
        <f>A!L594</f>
        <v>1687.24033617245</v>
      </c>
    </row>
    <row r="52" spans="1:17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5" t="s">
        <v>391</v>
      </c>
      <c r="K52" s="616"/>
      <c r="L52" s="617"/>
      <c r="M52" s="423"/>
      <c r="N52" s="423"/>
      <c r="O52" s="419"/>
      <c r="P52" s="420"/>
      <c r="Q52" s="316" t="str">
        <f>YourData!$J$5</f>
        <v>11/1/2016</v>
      </c>
    </row>
    <row r="53" spans="1:17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E+</v>
      </c>
    </row>
    <row r="54" spans="1:17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NREL</v>
      </c>
    </row>
    <row r="55" spans="1:17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>
        <f>A!L596</f>
        <v>-33.959892312645025</v>
      </c>
    </row>
    <row r="56" spans="1:17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>
        <f>A!L597</f>
        <v>-16.301226440998107</v>
      </c>
    </row>
    <row r="57" spans="1:17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>
        <f>A!L598</f>
        <v>-50.261118753643132</v>
      </c>
    </row>
    <row r="58" spans="1:17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>
        <f>A!L599</f>
        <v>-3580.6941766566292</v>
      </c>
    </row>
    <row r="59" spans="1:17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>
        <f>A!L600</f>
        <v>-20.13316053690906</v>
      </c>
    </row>
    <row r="60" spans="1:17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>
        <f>A!L601</f>
        <v>-3566.8674448808933</v>
      </c>
    </row>
    <row r="61" spans="1:17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>
        <f>A!L602</f>
        <v>6.4369099582336275</v>
      </c>
    </row>
    <row r="62" spans="1:17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>
        <f>A!L603</f>
        <v>-17.799282498820958</v>
      </c>
    </row>
    <row r="63" spans="1:17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>
        <f>A!L604</f>
        <v>37.317643042800228</v>
      </c>
    </row>
    <row r="64" spans="1:17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>
        <f>A!L605</f>
        <v>-2283.9011315082053</v>
      </c>
    </row>
    <row r="65" spans="1:17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>
        <f>A!L606</f>
        <v>-2245.1553093980256</v>
      </c>
    </row>
    <row r="66" spans="1:17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>
        <f>A!L607</f>
        <v>38.745822110179915</v>
      </c>
    </row>
    <row r="67" spans="1:17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>
        <f>A!L608</f>
        <v>40.713330033491275</v>
      </c>
    </row>
    <row r="68" spans="1:17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>
        <f>A!L609</f>
        <v>-1319.763698272086</v>
      </c>
    </row>
    <row r="69" spans="1:17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>
        <f>A!L610</f>
        <v>8.3853471690156312</v>
      </c>
    </row>
    <row r="70" spans="1:17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>
        <f>A!L611</f>
        <v>22.809685367737274</v>
      </c>
    </row>
    <row r="71" spans="1:17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>
        <f>A!L612</f>
        <v>-1337.6673429378402</v>
      </c>
    </row>
    <row r="72" spans="1:17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>
        <f>A!L613</f>
        <v>11.061871999843845</v>
      </c>
    </row>
    <row r="73" spans="1:17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>
        <f>A!L614</f>
        <v>466.21499909535487</v>
      </c>
    </row>
    <row r="74" spans="1:17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5" t="s">
        <v>391</v>
      </c>
      <c r="K74" s="616"/>
      <c r="L74" s="617"/>
      <c r="M74" s="423"/>
      <c r="N74" s="423"/>
      <c r="O74" s="419"/>
      <c r="P74" s="418"/>
      <c r="Q74" s="316" t="str">
        <f>YourData!$J$5</f>
        <v>11/1/2016</v>
      </c>
    </row>
    <row r="75" spans="1:17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E+</v>
      </c>
    </row>
    <row r="76" spans="1:17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NREL</v>
      </c>
    </row>
    <row r="77" spans="1:17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>
        <f>A!L616</f>
        <v>-2.6147972675971685E-14</v>
      </c>
    </row>
    <row r="78" spans="1:17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>
        <f>A!L617</f>
        <v>-4.2518877307884408E-14</v>
      </c>
    </row>
    <row r="79" spans="1:17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>
        <f>A!L618</f>
        <v>-6.8666849983856092E-14</v>
      </c>
    </row>
    <row r="80" spans="1:17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>
        <f>A!L619</f>
        <v>-2.610391902635456E-13</v>
      </c>
    </row>
    <row r="81" spans="1:17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>
        <f>A!L620</f>
        <v>-3.2542857297812586E-15</v>
      </c>
    </row>
    <row r="82" spans="1:17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>
        <f>A!L621</f>
        <v>-2.3814550331735522E-13</v>
      </c>
    </row>
    <row r="83" spans="1:17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>
        <f>A!L622</f>
        <v>739.20056824854339</v>
      </c>
    </row>
    <row r="84" spans="1:17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>
        <f>A!L623</f>
        <v>-4.1650838284112979E-5</v>
      </c>
    </row>
    <row r="85" spans="1:17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>
        <f>A!L624</f>
        <v>6.0167318338244513E-4</v>
      </c>
    </row>
    <row r="86" spans="1:17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>
        <f>A!L625</f>
        <v>1.9744049848213763E-4</v>
      </c>
    </row>
    <row r="87" spans="1:17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>
        <f>A!L626</f>
        <v>2217.6056120294511</v>
      </c>
    </row>
    <row r="88" spans="1:17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>
        <f>A!L627</f>
        <v>2217.605414588953</v>
      </c>
    </row>
    <row r="89" spans="1:17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>
        <f>A!L628</f>
        <v>6.540089312238706E-3</v>
      </c>
    </row>
    <row r="90" spans="1:17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>
        <f>A!L629</f>
        <v>-2587.2013326864594</v>
      </c>
    </row>
    <row r="91" spans="1:17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>
        <f>A!L630</f>
        <v>369.60484759153536</v>
      </c>
    </row>
    <row r="92" spans="1:17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>
        <f>A!L631</f>
        <v>1.8165124802237642E-2</v>
      </c>
    </row>
    <row r="93" spans="1:17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>
        <f>A!L632</f>
        <v>-2587.1897076509695</v>
      </c>
    </row>
    <row r="94" spans="1:17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>
        <f>A!L633</f>
        <v>369.6230127163376</v>
      </c>
    </row>
    <row r="95" spans="1:17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>
        <f>A!L634</f>
        <v>1221.0253370770974</v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>
      <c r="Q123" s="558"/>
    </row>
    <row r="124" spans="17:17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 enableFormatConditionsCalculation="0">
    <pageSetUpPr fitToPage="1"/>
  </sheetPr>
  <dimension ref="A1:Q1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5" t="s">
        <v>391</v>
      </c>
      <c r="K8" s="616"/>
      <c r="L8" s="617"/>
      <c r="M8" s="387"/>
      <c r="N8" s="361"/>
      <c r="O8" s="362"/>
      <c r="P8" s="388"/>
      <c r="Q8" s="316" t="str">
        <f>YourData!$J$5</f>
        <v>11/1/2016</v>
      </c>
    </row>
    <row r="9" spans="1:17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E+</v>
      </c>
    </row>
    <row r="10" spans="1:17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NREL</v>
      </c>
    </row>
    <row r="11" spans="1:17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>
        <f>A!L243</f>
        <v>22.209968284108282</v>
      </c>
    </row>
    <row r="12" spans="1:17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>
        <f>A!L244</f>
        <v>22.200031952589597</v>
      </c>
    </row>
    <row r="13" spans="1:17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>
        <f>A!L245</f>
        <v>26.700056935791274</v>
      </c>
    </row>
    <row r="14" spans="1:17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>
        <f>A!L246</f>
        <v>22.200075736555043</v>
      </c>
    </row>
    <row r="15" spans="1:17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>
        <f>A!L247</f>
        <v>22.200058380036257</v>
      </c>
    </row>
    <row r="16" spans="1:17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>
        <f>A!L248</f>
        <v>22.177279443518398</v>
      </c>
    </row>
    <row r="17" spans="1:17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>
        <f>A!L249</f>
        <v>26.672403127206135</v>
      </c>
    </row>
    <row r="18" spans="1:17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>
        <f>A!L250</f>
        <v>23.285912612703388</v>
      </c>
    </row>
    <row r="19" spans="1:17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>
        <f>A!L251</f>
        <v>22.181126835890026</v>
      </c>
    </row>
    <row r="20" spans="1:17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>
        <f>A!L252</f>
        <v>22.157077971638689</v>
      </c>
    </row>
    <row r="21" spans="1:17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>
        <f>A!L253</f>
        <v>22.167219696940599</v>
      </c>
    </row>
    <row r="22" spans="1:17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>
        <f>A!L254</f>
        <v>22.194717344345513</v>
      </c>
    </row>
    <row r="23" spans="1:17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>
        <f>A!L255</f>
        <v>22.195905210476411</v>
      </c>
    </row>
    <row r="24" spans="1:17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>
        <f>A!L256</f>
        <v>26.663755077905073</v>
      </c>
    </row>
    <row r="25" spans="1:17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5" t="s">
        <v>391</v>
      </c>
      <c r="K25" s="616"/>
      <c r="L25" s="617"/>
      <c r="M25" s="363"/>
      <c r="N25" s="341"/>
      <c r="O25" s="366"/>
      <c r="P25" s="388"/>
      <c r="Q25" s="316" t="str">
        <f>YourData!$J$5</f>
        <v>11/1/2016</v>
      </c>
    </row>
    <row r="26" spans="1:17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E+</v>
      </c>
    </row>
    <row r="27" spans="1:17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NREL</v>
      </c>
    </row>
    <row r="28" spans="1:17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>
        <f>A!L426</f>
        <v>1.1086505117166116E-4</v>
      </c>
    </row>
    <row r="29" spans="1:17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>
        <f>A!L427</f>
        <v>1.4977999523749117E-7</v>
      </c>
    </row>
    <row r="30" spans="1:17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>
        <f>A!L428</f>
        <v>3.902124345765975E-7</v>
      </c>
    </row>
    <row r="31" spans="1:17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>
        <f>A!L429</f>
        <v>2.1826528685053938E-7</v>
      </c>
    </row>
    <row r="32" spans="1:17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>
        <f>A!L430</f>
        <v>1.0088099249192865E-7</v>
      </c>
    </row>
    <row r="33" spans="1:17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>
        <f>A!L431</f>
        <v>9.1537190811567747E-5</v>
      </c>
    </row>
    <row r="34" spans="1:17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>
        <f>A!L432</f>
        <v>1.9517853439827436E-4</v>
      </c>
    </row>
    <row r="35" spans="1:17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>
        <f>A!L433</f>
        <v>1.834003075530672E-4</v>
      </c>
    </row>
    <row r="36" spans="1:17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>
        <f>A!L434</f>
        <v>7.1293130631086497E-5</v>
      </c>
    </row>
    <row r="37" spans="1:17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>
        <f>A!L435</f>
        <v>1.4934293540880636E-4</v>
      </c>
    </row>
    <row r="38" spans="1:17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>
        <f>A!L436</f>
        <v>2.2673157750437563E-4</v>
      </c>
    </row>
    <row r="39" spans="1:17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>
        <f>A!L437</f>
        <v>1.1098591374649663E-5</v>
      </c>
    </row>
    <row r="40" spans="1:17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>
        <f>A!L438</f>
        <v>1.4530979805701759E-5</v>
      </c>
    </row>
    <row r="41" spans="1:17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>
        <f>A!L439</f>
        <v>9.6483178538103902E-5</v>
      </c>
    </row>
    <row r="42" spans="1:17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5" t="s">
        <v>391</v>
      </c>
      <c r="K44" s="616"/>
      <c r="L44" s="617"/>
      <c r="M44" s="361"/>
      <c r="N44" s="361"/>
      <c r="O44" s="362"/>
      <c r="P44" s="388"/>
      <c r="Q44" s="316" t="str">
        <f>YourData!$J$5</f>
        <v>11/1/2016</v>
      </c>
    </row>
    <row r="45" spans="1:17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E+</v>
      </c>
    </row>
    <row r="46" spans="1:17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NREL</v>
      </c>
    </row>
    <row r="47" spans="1:17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>
        <f>A!L263</f>
        <v>7.4557976965886411E-3</v>
      </c>
    </row>
    <row r="48" spans="1:17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>
        <f>A!L264</f>
        <v>6.5611050868437078E-3</v>
      </c>
    </row>
    <row r="49" spans="1:17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>
        <f>A!L265</f>
        <v>8.0110248918526666E-3</v>
      </c>
    </row>
    <row r="50" spans="1:17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>
        <f>A!L266</f>
        <v>7.457848106853621E-3</v>
      </c>
    </row>
    <row r="51" spans="1:17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>
        <f>A!L267</f>
        <v>6.5668326440292317E-3</v>
      </c>
    </row>
    <row r="52" spans="1:17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>
        <f>A!L268</f>
        <v>8.3955681800039449E-3</v>
      </c>
    </row>
    <row r="53" spans="1:17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>
        <f>A!L269</f>
        <v>1.0240345724220038E-2</v>
      </c>
    </row>
    <row r="54" spans="1:17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>
        <f>A!L270</f>
        <v>9.3693540373751688E-3</v>
      </c>
    </row>
    <row r="55" spans="1:17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>
        <f>A!L271</f>
        <v>1.0550455520463041E-2</v>
      </c>
    </row>
    <row r="56" spans="1:17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>
        <f>A!L272</f>
        <v>1.6161639494142E-2</v>
      </c>
    </row>
    <row r="57" spans="1:17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>
        <f>A!L273</f>
        <v>1.6049281292334055E-2</v>
      </c>
    </row>
    <row r="58" spans="1:17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>
        <f>A!L274</f>
        <v>1.5868528404339038E-2</v>
      </c>
    </row>
    <row r="59" spans="1:17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>
        <f>A!L275</f>
        <v>1.5465769589176927E-2</v>
      </c>
    </row>
    <row r="60" spans="1:17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>
        <f>A!L276</f>
        <v>1.141940056901021E-2</v>
      </c>
    </row>
    <row r="61" spans="1:17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5" t="s">
        <v>391</v>
      </c>
      <c r="K61" s="616"/>
      <c r="L61" s="617"/>
      <c r="M61" s="341"/>
      <c r="N61" s="341"/>
      <c r="O61" s="366"/>
      <c r="P61" s="388"/>
      <c r="Q61" s="316" t="str">
        <f>YourData!$J$5</f>
        <v>11/1/2016</v>
      </c>
    </row>
    <row r="62" spans="1:17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E+</v>
      </c>
    </row>
    <row r="63" spans="1:17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NREL</v>
      </c>
    </row>
    <row r="64" spans="1:17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>
        <f>A!L446</f>
        <v>3.4202155335473556E-14</v>
      </c>
    </row>
    <row r="65" spans="1:17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>
        <f>A!L447</f>
        <v>3.3578166868690867E-14</v>
      </c>
    </row>
    <row r="66" spans="1:17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>
        <f>A!L448</f>
        <v>3.4863264488955536E-14</v>
      </c>
    </row>
    <row r="67" spans="1:17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>
        <f>A!L449</f>
        <v>1.0141523730294618E-13</v>
      </c>
    </row>
    <row r="68" spans="1:17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>
        <f>A!L450</f>
        <v>8.9155488631874783E-14</v>
      </c>
    </row>
    <row r="69" spans="1:17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>
        <f>A!L451</f>
        <v>1.0953187597775379E-2</v>
      </c>
    </row>
    <row r="70" spans="1:17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>
        <f>A!L452</f>
        <v>1.1333526852144131E-2</v>
      </c>
    </row>
    <row r="71" spans="1:17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>
        <f>A!L453</f>
        <v>1.1218066036332736E-2</v>
      </c>
    </row>
    <row r="72" spans="1:17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>
        <f>A!L454</f>
        <v>1.1121958646531892E-2</v>
      </c>
    </row>
    <row r="73" spans="1:17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>
        <f>A!L455</f>
        <v>9.7666746203742012E-3</v>
      </c>
    </row>
    <row r="74" spans="1:17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>
        <f>A!L456</f>
        <v>1.2000409230516509E-2</v>
      </c>
    </row>
    <row r="75" spans="1:17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>
        <f>A!L457</f>
        <v>2.4960610790428071E-2</v>
      </c>
    </row>
    <row r="76" spans="1:17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>
        <f>A!L458</f>
        <v>3.9310115689466629E-2</v>
      </c>
    </row>
    <row r="77" spans="1:17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>
        <f>A!L459</f>
        <v>1.0956424738399452E-2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>
      <c r="Q104" s="558"/>
    </row>
    <row r="105" spans="17:17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1" enableFormatConditionsCalculation="0">
    <pageSetUpPr fitToPage="1"/>
  </sheetPr>
  <dimension ref="A1:AB650"/>
  <sheetViews>
    <sheetView defaultGridColor="0" topLeftCell="A400" colorId="22" zoomScale="87" workbookViewId="0">
      <selection activeCell="B417" sqref="B417"/>
    </sheetView>
  </sheetViews>
  <sheetFormatPr baseColWidth="10" defaultColWidth="8.7109375" defaultRowHeight="15" x14ac:dyDescent="0"/>
  <cols>
    <col min="5" max="5" width="10.7109375" customWidth="1"/>
  </cols>
  <sheetData>
    <row r="1" spans="1:28">
      <c r="A1" t="s">
        <v>397</v>
      </c>
      <c r="H1" s="462"/>
    </row>
    <row r="2" spans="1:28">
      <c r="A2" t="s">
        <v>396</v>
      </c>
    </row>
    <row r="3" spans="1:28" ht="16">
      <c r="A3" s="227"/>
      <c r="H3" s="2"/>
    </row>
    <row r="4" spans="1:28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6">
      <c r="A5" s="498" t="s">
        <v>394</v>
      </c>
      <c r="H5" s="2"/>
    </row>
    <row r="6" spans="1:28" ht="16">
      <c r="A6" s="497"/>
      <c r="H6" s="2"/>
      <c r="I6" s="2"/>
    </row>
    <row r="7" spans="1:28" ht="16">
      <c r="A7" s="497" t="s">
        <v>694</v>
      </c>
      <c r="I7" s="2"/>
    </row>
    <row r="8" spans="1:28" ht="16">
      <c r="A8" s="497"/>
      <c r="I8" s="2"/>
    </row>
    <row r="9" spans="1:28" ht="16">
      <c r="A9" s="497" t="s">
        <v>695</v>
      </c>
      <c r="I9" s="2"/>
    </row>
    <row r="10" spans="1:28" ht="16">
      <c r="A10" s="497"/>
      <c r="I10" s="2"/>
    </row>
    <row r="17" spans="1:28" ht="16">
      <c r="A17" s="498" t="s">
        <v>686</v>
      </c>
    </row>
    <row r="19" spans="1:28">
      <c r="A19" t="s">
        <v>36</v>
      </c>
    </row>
    <row r="20" spans="1:28" ht="16">
      <c r="A20" s="2"/>
    </row>
    <row r="21" spans="1:28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E+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NREL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1519.9441864609539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1069.3179657416872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1006.6274150037755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108.09007411939307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67.752731916220995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1197.607760192237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1132.2216353558363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1491.4482829736564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635.48400530522179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1082.3133085796808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1540.5167814860679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164.14690251875021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249.67959238321805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1465.3377786965968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E+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NREL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E+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NREL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143.55483207640566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127.59096821976247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116.43670044956156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10.208699924261984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8.0835545198278922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140.34816272039529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128.37928870533966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148.5974051383042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73.037186113541395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118.46188512038646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139.13700799657832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18.010265782857889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22.60833595425402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153.48529292604218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E+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NREL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E+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NREL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3796.5955393536888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3762.6356470410437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3746.3344206000465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215.90136269705937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195.76820216015031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4508.2731252478161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4490.4738010981646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4527.7920458141534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2224.3721911801144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4480.7234278792539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4521.4432980020592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573.75839692070065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596.58624741324149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5483.8358755261388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E+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NREL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3796.5955393536888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3762.6356470410437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3746.3344206000456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215.90136269705937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195.76820216015031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3769.0725569992774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3751.2732745004564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3788.5909175432566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1485.1714254910721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1523.917247601252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1564.6305776347433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204.15354932916594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226.96323469690321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4262.8105384490436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E+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NREL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2.7489477361086758E-13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2.4874680093489589E-13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2.0622792362701148E-13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1.3855583347321953E-14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1.0601297617540695E-14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739.20056824854362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739.20052659770533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739.20112827088872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739.2007656890421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2956.8061802779948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2956.8127203673071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369.60484759153536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369.6230127163376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1221.0253370770977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E+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NREL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3653.0407072772846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3635.0446788212803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3629.8977201504845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205.69266277279729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187.68464764032245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4367.9249625274315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4362.094512392825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4379.1946406758489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2151.3350050665781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4362.2615427588635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4382.3062900054756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555.74813113784353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573.97791145898668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5330.3505826000974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E+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NREL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3653.0407072772846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3635.0446788212803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3629.8977201504845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205.69266277279732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187.68464764032245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3635.0715697161945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3629.9310781362792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3645.8983093947172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1417.4669984210427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1417.4939622431646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1435.4904107376656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187.69075135062255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205.69739439923362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4119.8317020674003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E+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NREL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2.098659024341032E-13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2.0008883439004421E-13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1.9872459233738482E-13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1.176658770418726E-14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9.1233687271596866E-15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732.85339281122947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732.16343425654509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733.29633128112607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733.86800664553141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2944.7675805157028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2946.8158792678114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368.05737978722073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368.28051705975287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1210.5188805326998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 ht="16">
      <c r="A220" s="2"/>
    </row>
    <row r="221" spans="1:28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E+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NREL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2.4034045064398342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3.3994048498941893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3.6059992665080252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1.9029745742018391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2.7701413999423985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3.647208299507263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3.8526860609070588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2.9362028108306846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3.3853487847161414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4.0304979234556928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2.8446988326722797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3.3856754078826525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2.2988579322014546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3.6376258498851985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 ht="16">
      <c r="A240" s="2"/>
    </row>
    <row r="241" spans="1:28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E+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NREL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22.209968284108282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22.200031952589597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26.700056935791274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22.200075736555043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22.200058380036257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22.177279443518398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26.672403127206135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23.285912612703388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22.181126835890026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22.157077971638689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22.167219696940599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22.194717344345513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22.195905210476411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26.663755077905073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 ht="16">
      <c r="A260" s="2"/>
    </row>
    <row r="261" spans="1:28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E+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NREL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7.4557976965886411E-3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6.5611050868437078E-3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8.0110248918526666E-3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7.457848106853621E-3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6.5668326440292317E-3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8.3955681800039449E-3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1.0240345724220038E-2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9.3693540373751688E-3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1.0550455520463041E-2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1.6161639494142E-2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1.6049281292334055E-2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1.5868528404339038E-2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1.5465769589176927E-2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1.141940056901021E-2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 ht="16">
      <c r="A280" s="2"/>
    </row>
    <row r="281" spans="1:28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E+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NREL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2.4054121588642121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3.4021979659177175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3.6089976277949747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1.9053287502654361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2.7734848266659209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3.6516664796812974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3.8574094345073915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2.9405586640244756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3.3891742133275553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4.0361459595509643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2.8501755275649874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3.3960647404575051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2.3162686584987608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3.6429222373495631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 ht="16">
      <c r="A300" s="2"/>
    </row>
    <row r="301" spans="1:28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E+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NREL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22.21203699287177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22.200034037652113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26.700062529958789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22.200079700480071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22.200059782372037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22.178122503453658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26.674949671491312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23.286653781276456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22.181732143352757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22.158192073364965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22.167786175351331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22.194822960267299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22.195952064433467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26.665094567824351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 ht="16">
      <c r="A320" s="2"/>
    </row>
    <row r="321" spans="1:28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E+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NREL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7.4557976965887885E-3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6.5611050868438891E-3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8.0110248918527117E-3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7.4578481068541371E-3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6.5668326440295448E-3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8.4158708607087757E-3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1.0268616395387901E-2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9.3929689446226282E-3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1.0582354242184504E-2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1.6200432602512093E-2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1.6116678190955365E-2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1.6105279983418253E-2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1.5907013884225669E-2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1.1448065565533521E-2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 ht="16">
      <c r="A340" s="2"/>
    </row>
    <row r="341" spans="1:28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E+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NREL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2.3977370178039359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3.3935324077994462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3.5997971816095569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1.8970237714898701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2.7636722974394385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3.6419209920478535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3.8473368932226975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2.9306569642659377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3.3790441362656254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4.0240294939025265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2.8367746493583397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3.3754392485849114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2.2883375503399059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3.6319634130519516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 ht="16">
      <c r="A360" s="2"/>
    </row>
    <row r="361" spans="1:28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E+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NREL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22.209574683601431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22.200030712531433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26.700052111264569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22.200074854974172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22.200057542808114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22.176092457593555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26.669743790940064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23.282383137741633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22.180150781379702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22.154883070300599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22.162760166660558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22.194576630168818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22.195629536183084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26.662521963982673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 ht="16">
      <c r="A380" s="2"/>
    </row>
    <row r="381" spans="1:28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E+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NREL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7.4557976965885335E-3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6.5611050868436688E-3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8.0110248918524325E-3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7.4578481068533807E-3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6.5668326440289594E-3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8.3239126274432789E-3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1.0152557162147214E-2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9.2878629123135728E-3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1.046501251218384E-2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1.6042587128241019E-2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1.5924080247591683E-2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1.5709191822100694E-2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1.529905269244849E-2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1.1322949762641525E-2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 ht="16">
      <c r="A398" s="1"/>
    </row>
    <row r="399" spans="1:28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6">
      <c r="A400" s="1" t="s">
        <v>72</v>
      </c>
    </row>
    <row r="401" spans="1:28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 ht="16">
      <c r="A403" s="2"/>
    </row>
    <row r="404" spans="1:28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E+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NREL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3.1934453978558191E-3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2.5491397761996559E-3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2.5514276364030828E-3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4.3642090063391202E-3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3.5422485027971446E-3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2.6720403204721194E-3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2.6144204654771699E-3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3.3722805938383527E-3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2.9923289167911597E-3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3.0061957302906475E-3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4.7108249396155101E-3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6.0919873844293045E-3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1.214999316295603E-2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3.0126309713675967E-3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 ht="16">
      <c r="A423" s="2"/>
    </row>
    <row r="424" spans="1:28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E+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NREL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1.1086505117166116E-4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1.4977999523749117E-7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3.902124345765975E-7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2.1826528685053938E-7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1.0088099249192865E-7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9.1537190811567747E-5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1.9517853439827436E-4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1.834003075530672E-4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7.1293130631086497E-5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1.4934293540880636E-4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2.2673157750437563E-4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1.1098591374649663E-5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1.4530979805701759E-5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9.6483178538103902E-5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 ht="16">
      <c r="A443" s="2"/>
    </row>
    <row r="444" spans="1:28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E+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NREL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3.4202155335473556E-14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3.3578166868690867E-14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3.4863264488955536E-14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1.0141523730294618E-13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8.9155488631874783E-14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1.0953187597775379E-2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1.1333526852144131E-2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1.1218066036332736E-2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1.1121958646531892E-2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9.7666746203742012E-3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1.2000409230516509E-2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2.4960610790428071E-2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3.9310115689466629E-2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1.0956424738399452E-2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 ht="16">
      <c r="A463" s="2"/>
    </row>
    <row r="464" spans="1:28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E+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NREL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0.99600034345435517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0.20659441661383582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1.202594760068191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-0.50042993223799503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0.86716682574055937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-0.62926344995179084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0.24780344961307366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0.20547776139979579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-0.91648325007637421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-0.26185951479112157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0.3832896239484298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0.64514913873955138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-1.1857990907834131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-0.64482251557304027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0.61553400794025404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-1.0868174756811979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-0.54584090047082512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0.39588335799961549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1.2342213434453644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 ht="16">
      <c r="A493" s="2"/>
    </row>
    <row r="494" spans="1:28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E+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NREL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-450.62622071926671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-62.690550737911735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-513.31677145717845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-1411.8541123415609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-40.337342203172071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-1001.5652338254662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128.28979445054983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-65.386124836400768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359.22664761782016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-562.12375488701525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-115.29445161255626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446.82930327445899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458.20347290638711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-918.16640606093051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96.394170602529215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85.532689864467841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-1290.8371891028498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141.58951826382497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-54.606407764357073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E+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E+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>
        <f t="shared" si="99"/>
        <v>-15.963863856643187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>
        <f t="shared" si="100"/>
        <v>-11.154267770200917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>
        <f t="shared" si="101"/>
        <v>-27.118131626844104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>
        <f t="shared" si="102"/>
        <v>-133.34613215214367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>
        <f t="shared" si="103"/>
        <v>-2.1251454044340914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>
        <f t="shared" si="104"/>
        <v>-119.50741369993457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>
        <f t="shared" si="105"/>
        <v>12.757194500632821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>
        <f t="shared" si="106"/>
        <v>-11.968874015055633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>
        <f t="shared" si="107"/>
        <v>20.218116432964536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>
        <f t="shared" si="108"/>
        <v>-67.310976606853899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>
        <f t="shared" si="109"/>
        <v>-21.886277600008839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>
        <f t="shared" si="110"/>
        <v>45.42469900684506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>
        <f t="shared" si="111"/>
        <v>20.675122876191864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>
        <f t="shared" si="112"/>
        <v>-100.45161933752857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>
        <f t="shared" si="113"/>
        <v>9.926711263029997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>
        <f t="shared" si="114"/>
        <v>4.5980701713961309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>
        <f t="shared" si="115"/>
        <v>-116.5286720423243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>
        <f t="shared" si="116"/>
        <v>12.399636029992037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>
        <f t="shared" si="117"/>
        <v>9.9304608496365177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E+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E+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>
        <f t="shared" si="137"/>
        <v>-33.959892312645025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>
        <f t="shared" si="138"/>
        <v>-16.301226440997198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>
        <f t="shared" si="139"/>
        <v>-50.261118753642222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>
        <f t="shared" si="140"/>
        <v>-3580.6941766566292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>
        <f t="shared" si="141"/>
        <v>-20.13316053690906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>
        <f t="shared" si="142"/>
        <v>-3566.8674448808933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>
        <f t="shared" si="143"/>
        <v>745.63747820677236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>
        <f t="shared" si="144"/>
        <v>-17.799324149651511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>
        <f t="shared" si="145"/>
        <v>37.31824471598884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>
        <f t="shared" si="146"/>
        <v>-2283.9009340677017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>
        <f t="shared" si="147"/>
        <v>-27.549697368562192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>
        <f t="shared" si="148"/>
        <v>2256.3512366991395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>
        <f t="shared" si="149"/>
        <v>40.719870122805332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>
        <f t="shared" si="150"/>
        <v>-3906.9650309585531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>
        <f t="shared" si="151"/>
        <v>377.99019476055037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>
        <f t="shared" si="152"/>
        <v>22.827850492540847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>
        <f t="shared" si="153"/>
        <v>-3924.8570505888179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>
        <f t="shared" si="154"/>
        <v>380.68488471618213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>
        <f t="shared" si="155"/>
        <v>1687.24033617245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E+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>
        <f t="shared" si="156"/>
        <v>-33.959892312645025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>
        <f t="shared" si="157"/>
        <v>-16.301226440998107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>
        <f t="shared" si="158"/>
        <v>-50.261118753643132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>
        <f t="shared" si="159"/>
        <v>-3580.6941766566292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>
        <f t="shared" si="160"/>
        <v>-20.13316053690906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>
        <f t="shared" si="161"/>
        <v>-3566.8674448808933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>
        <f t="shared" si="162"/>
        <v>6.4369099582336275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>
        <f t="shared" si="163"/>
        <v>-17.799282498820958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>
        <f t="shared" si="164"/>
        <v>37.317643042800228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>
        <f t="shared" si="165"/>
        <v>-2283.9011315082053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>
        <f t="shared" si="166"/>
        <v>-2245.1553093980256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>
        <f t="shared" si="167"/>
        <v>38.745822110179915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>
        <f t="shared" si="168"/>
        <v>40.713330033491275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>
        <f t="shared" si="169"/>
        <v>-1319.763698272086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>
        <f t="shared" si="170"/>
        <v>8.3853471690156312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>
        <f t="shared" si="171"/>
        <v>22.809685367737274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>
        <f t="shared" si="172"/>
        <v>-1337.6673429378402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>
        <f t="shared" si="173"/>
        <v>11.061871999843845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>
        <f t="shared" si="174"/>
        <v>466.21499909535487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E+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>
        <f t="shared" si="175"/>
        <v>-2.6147972675971685E-14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>
        <f t="shared" si="176"/>
        <v>-4.2518877307884408E-14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>
        <f t="shared" si="177"/>
        <v>-6.8666849983856092E-14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>
        <f t="shared" si="178"/>
        <v>-2.610391902635456E-13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>
        <f t="shared" si="179"/>
        <v>-3.2542857297812586E-15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>
        <f t="shared" si="180"/>
        <v>-2.3814550331735522E-13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>
        <f t="shared" si="181"/>
        <v>739.20056824854339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>
        <f t="shared" si="182"/>
        <v>-4.1650838284112979E-5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>
        <f t="shared" si="183"/>
        <v>6.0167318338244513E-4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>
        <f t="shared" si="184"/>
        <v>1.9744049848213763E-4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>
        <f t="shared" si="185"/>
        <v>2217.6056120294511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>
        <f t="shared" si="186"/>
        <v>2217.605414588953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>
        <f t="shared" si="187"/>
        <v>6.540089312238706E-3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>
        <f t="shared" si="188"/>
        <v>-2587.2013326864594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>
        <f t="shared" si="189"/>
        <v>369.60484759153536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>
        <f t="shared" si="190"/>
        <v>1.8165124802237642E-2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>
        <f t="shared" si="191"/>
        <v>-2587.1897076509695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>
        <f t="shared" si="192"/>
        <v>369.6230127163376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>
        <f t="shared" si="193"/>
        <v>1221.0253370770974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3" enableFormatConditionsCalculation="0">
    <pageSetUpPr fitToPage="1"/>
  </sheetPr>
  <dimension ref="B1:DS661"/>
  <sheetViews>
    <sheetView defaultGridColor="0" colorId="22" zoomScale="90" workbookViewId="0">
      <selection activeCell="E28" sqref="E28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 t="str">
        <f>YourData!$J$5</f>
        <v>11/1/2016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E+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NREL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>
        <f>A!L23</f>
        <v>1519.9441864609539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>
        <f>A!L24</f>
        <v>1069.3179657416872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>
        <f>A!L25</f>
        <v>1006.6274150037755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>
        <f>A!L26</f>
        <v>108.09007411939307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>
        <f>A!L27</f>
        <v>67.752731916220995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>
        <f>A!L28</f>
        <v>1197.607760192237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>
        <f>A!L29</f>
        <v>1132.2216353558363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>
        <f>A!L30</f>
        <v>1491.4482829736564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>
        <f>A!L31</f>
        <v>635.48400530522179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>
        <f>A!L32</f>
        <v>1082.3133085796808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>
        <f>A!L33</f>
        <v>1540.5167814860679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>
        <f>A!L34</f>
        <v>164.14690251875021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>
        <f>A!L35</f>
        <v>249.67959238321805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>
        <f>A!L36</f>
        <v>1465.3377786965968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 t="str">
        <f>YourData!$J$5</f>
        <v>11/1/2016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E+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NREL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 t="str">
        <f>YourData!$J$5</f>
        <v>11/1/2016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E+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NREL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>
        <f>A!L63</f>
        <v>143.55483207640566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>
        <f>A!L64</f>
        <v>127.59096821976247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>
        <f>A!L65</f>
        <v>116.43670044956156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>
        <f>A!L66</f>
        <v>10.208699924261984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>
        <f>A!L67</f>
        <v>8.0835545198278922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>
        <f>A!L68</f>
        <v>140.34816272039529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>
        <f>A!L69</f>
        <v>128.37928870533966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>
        <f>A!L70</f>
        <v>148.5974051383042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>
        <f>A!L71</f>
        <v>73.037186113541395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>
        <f>A!L72</f>
        <v>118.46188512038646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>
        <f>A!L73</f>
        <v>139.13700799657832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>
        <f>A!L74</f>
        <v>18.010265782857889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>
        <f>A!L75</f>
        <v>22.60833595425402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>
        <f>A!L76</f>
        <v>153.48529292604218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 t="str">
        <f>YourData!$J$5</f>
        <v>11/1/2016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E+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NREL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 t="str">
        <f>YourData!$J$5</f>
        <v>11/1/2016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 t="str">
        <f>YourData!$J$5</f>
        <v>11/1/2016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E+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E+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NREL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NREL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>
        <f>A!L103</f>
        <v>3796.5955393536888</v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>
        <f>A!L163</f>
        <v>3653.0407072772846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>
        <f>A!L104</f>
        <v>3762.6356470410437</v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>
        <f>A!L164</f>
        <v>3635.0446788212803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>
        <f>A!L105</f>
        <v>3746.3344206000465</v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>
        <f>A!L165</f>
        <v>3629.8977201504845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>
        <f>A!L106</f>
        <v>215.90136269705937</v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>
        <f>A!L166</f>
        <v>205.69266277279729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>
        <f>A!L107</f>
        <v>195.76820216015031</v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>
        <f>A!L167</f>
        <v>187.68464764032245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>
        <f>A!L108</f>
        <v>4508.2731252478161</v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>
        <f>A!L168</f>
        <v>4367.9249625274315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>
        <f>A!L109</f>
        <v>4490.4738010981646</v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>
        <f>A!L169</f>
        <v>4362.094512392825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>
        <f>A!L110</f>
        <v>4527.7920458141534</v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>
        <f>A!L170</f>
        <v>4379.1946406758489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>
        <f>A!L111</f>
        <v>2224.3721911801144</v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>
        <f>A!L171</f>
        <v>2151.3350050665781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>
        <f>A!L112</f>
        <v>4480.7234278792539</v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>
        <f>A!L172</f>
        <v>4362.2615427588635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>
        <f>A!L113</f>
        <v>4521.4432980020592</v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>
        <f>A!L173</f>
        <v>4382.3062900054756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>
        <f>A!L114</f>
        <v>573.75839692070065</v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>
        <f>A!L174</f>
        <v>555.74813113784353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>
        <f>A!L115</f>
        <v>596.58624741324149</v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>
        <f>A!L175</f>
        <v>573.97791145898668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>
        <f>A!L116</f>
        <v>5483.8358755261388</v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>
        <f>A!L176</f>
        <v>5330.3505826000974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 t="str">
        <f>YourData!$J$5</f>
        <v>11/1/2016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 t="str">
        <f>YourData!$J$5</f>
        <v>11/1/2016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E+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E+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NREL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NREL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>
        <f>A!L123</f>
        <v>3796.5955393536888</v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>
        <f>A!L183</f>
        <v>3653.0407072772846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>
        <f>A!L124</f>
        <v>3762.6356470410437</v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>
        <f>A!L184</f>
        <v>3635.0446788212803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>
        <f>A!L125</f>
        <v>3746.3344206000456</v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>
        <f>A!L185</f>
        <v>3629.8977201504845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>
        <f>A!L126</f>
        <v>215.90136269705937</v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>
        <f>A!L186</f>
        <v>205.69266277279732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>
        <f>A!L127</f>
        <v>195.76820216015031</v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>
        <f>A!L187</f>
        <v>187.68464764032245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>
        <f>A!L128</f>
        <v>3769.0725569992774</v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>
        <f>A!L188</f>
        <v>3635.0715697161945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>
        <f>A!L129</f>
        <v>3751.2732745004564</v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>
        <f>A!L189</f>
        <v>3629.9310781362792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>
        <f>A!L130</f>
        <v>3788.5909175432566</v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>
        <f>A!L190</f>
        <v>3645.8983093947172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>
        <f>A!L131</f>
        <v>1485.1714254910721</v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>
        <f>A!L191</f>
        <v>1417.4669984210427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>
        <f>A!L132</f>
        <v>1523.917247601252</v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>
        <f>A!L192</f>
        <v>1417.4939622431646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>
        <f>A!L133</f>
        <v>1564.6305776347433</v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>
        <f>A!L193</f>
        <v>1435.4904107376656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>
        <f>A!L134</f>
        <v>204.15354932916594</v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>
        <f>A!L194</f>
        <v>187.69075135062255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>
        <f>A!L135</f>
        <v>226.96323469690321</v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>
        <f>A!L195</f>
        <v>205.69739439923362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>
        <f>A!L136</f>
        <v>4262.8105384490436</v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>
        <f>A!L196</f>
        <v>4119.8317020674003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 t="str">
        <f>YourData!$J$5</f>
        <v>11/1/2016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 t="str">
        <f>YourData!$J$5</f>
        <v>11/1/2016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E+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E+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NREL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NREL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>
        <f>A!L143</f>
        <v>2.7489477361086758E-13</v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>
        <f>A!L203</f>
        <v>2.098659024341032E-13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>
        <f>A!L144</f>
        <v>2.4874680093489589E-13</v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>
        <f>A!L204</f>
        <v>2.0008883439004421E-13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>
        <f>A!L145</f>
        <v>2.0622792362701148E-13</v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>
        <f>A!L205</f>
        <v>1.9872459233738482E-13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>
        <f>A!L146</f>
        <v>1.3855583347321953E-14</v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>
        <f>A!L206</f>
        <v>1.176658770418726E-14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>
        <f>A!L147</f>
        <v>1.0601297617540695E-14</v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>
        <f>A!L207</f>
        <v>9.1233687271596866E-15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>
        <f>A!L148</f>
        <v>739.20056824854362</v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>
        <f>A!L208</f>
        <v>732.85339281122947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>
        <f>A!L149</f>
        <v>739.20052659770533</v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>
        <f>A!L209</f>
        <v>732.16343425654509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>
        <f>A!L150</f>
        <v>739.20112827088872</v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>
        <f>A!L210</f>
        <v>733.29633128112607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>
        <f>A!L151</f>
        <v>739.2007656890421</v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>
        <f>A!L211</f>
        <v>733.86800664553141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>
        <f>A!L152</f>
        <v>2956.8061802779948</v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>
        <f>A!L212</f>
        <v>2944.7675805157028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>
        <f>A!L153</f>
        <v>2956.8127203673071</v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>
        <f>A!L213</f>
        <v>2946.8158792678114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>
        <f>A!L154</f>
        <v>369.60484759153536</v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>
        <f>A!L214</f>
        <v>368.05737978722073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>
        <f>A!L155</f>
        <v>369.6230127163376</v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>
        <f>A!L215</f>
        <v>368.28051705975287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>
        <f>A!L156</f>
        <v>1221.0253370770977</v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>
        <f>A!L216</f>
        <v>1210.5188805326998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 t="str">
        <f>YourData!$J$5</f>
        <v>11/1/2016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 t="str">
        <f>YourData!$J$5</f>
        <v>11/1/2016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E+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E+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NREL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NREL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>
        <f t="shared" ref="BS133:BS146" si="42">IF(AND(ISNUMBER(BS98),ISNUMBER(CJ98)),BS98-CJ98,"")</f>
        <v>143.55483207640418</v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>
        <f t="shared" ref="CJ133:CJ146" si="54">IF(AND(ISNUMBER(BS115),ISNUMBER(CJ115)),BS115-CJ115,"")</f>
        <v>6.5028871176764376E-14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>
        <f t="shared" si="42"/>
        <v>127.59096821976345</v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>
        <f t="shared" si="54"/>
        <v>4.8657966544851679E-14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>
        <f t="shared" si="42"/>
        <v>116.43670044956116</v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>
        <f t="shared" si="54"/>
        <v>7.5033312896266646E-15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>
        <f t="shared" si="42"/>
        <v>10.208699924262049</v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>
        <f t="shared" si="54"/>
        <v>2.0889956431346932E-15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>
        <f t="shared" si="42"/>
        <v>8.0835545198278567</v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>
        <f t="shared" si="54"/>
        <v>1.4779288903810081E-15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>
        <f t="shared" si="42"/>
        <v>134.00098728308285</v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>
        <f t="shared" si="54"/>
        <v>6.3471754373141493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>
        <f t="shared" si="42"/>
        <v>121.3421963641772</v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>
        <f t="shared" si="54"/>
        <v>7.0370923411602462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>
        <f t="shared" si="42"/>
        <v>142.69260814853942</v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>
        <f t="shared" si="54"/>
        <v>5.9047969897626444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>
        <f t="shared" si="42"/>
        <v>67.704427070029396</v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>
        <f t="shared" si="54"/>
        <v>5.3327590435106913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>
        <f t="shared" si="42"/>
        <v>106.42328535808747</v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>
        <f t="shared" si="54"/>
        <v>12.038599762292051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>
        <f t="shared" si="42"/>
        <v>129.14016689707773</v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>
        <f t="shared" si="54"/>
        <v>9.9968410994956685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>
        <f t="shared" si="42"/>
        <v>16.462797978543392</v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>
        <f t="shared" si="54"/>
        <v>1.5474678043146355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>
        <f t="shared" si="42"/>
        <v>21.265840297669598</v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>
        <f t="shared" si="54"/>
        <v>1.342495656584731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>
        <f t="shared" si="42"/>
        <v>142.9788363816433</v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>
        <f t="shared" si="54"/>
        <v>10.506456544397906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 t="str">
        <f>YourData!$J$5</f>
        <v>11/1/2016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E+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NREL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>
        <f>A!L223</f>
        <v>2.4034045064398342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>
        <f>A!L224</f>
        <v>3.3994048498941893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>
        <f>A!L225</f>
        <v>3.6059992665080252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>
        <f>A!L226</f>
        <v>1.9029745742018391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>
        <f>A!L227</f>
        <v>2.7701413999423985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>
        <f>A!L228</f>
        <v>3.647208299507263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>
        <f>A!L229</f>
        <v>3.8526860609070588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>
        <f>A!L230</f>
        <v>2.9362028108306846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>
        <f>A!L231</f>
        <v>3.3853487847161414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>
        <f>A!L232</f>
        <v>4.0304979234556928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>
        <f>A!L233</f>
        <v>2.8446988326722797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>
        <f>A!L234</f>
        <v>3.3856754078826525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>
        <f>A!L235</f>
        <v>2.2988579322014546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>
        <f>A!L236</f>
        <v>3.6376258498851985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 t="str">
        <f>YourData!$J$5</f>
        <v>11/1/2016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E+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NREL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>
        <f>A!L406</f>
        <v>3.1934453978558191E-3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>
        <f>A!L407</f>
        <v>2.5491397761996559E-3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>
        <f>A!L408</f>
        <v>2.5514276364030828E-3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>
        <f>A!L409</f>
        <v>4.3642090063391202E-3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>
        <f>A!L410</f>
        <v>3.5422485027971446E-3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>
        <f>A!L411</f>
        <v>2.6720403204721194E-3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>
        <f>A!L412</f>
        <v>2.6144204654771699E-3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>
        <f>A!L413</f>
        <v>3.3722805938383527E-3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>
        <f>A!L414</f>
        <v>2.9923289167911597E-3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>
        <f>A!L415</f>
        <v>3.0061957302906475E-3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>
        <f>A!L416</f>
        <v>4.7108249396155101E-3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>
        <f>A!L417</f>
        <v>6.0919873844293045E-3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>
        <f>A!L418</f>
        <v>1.214999316295603E-2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>
        <f>A!L419</f>
        <v>3.0126309713675967E-3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 t="str">
        <f>YourData!$J$5</f>
        <v>11/1/2016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E+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NREL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>
        <f>A!L243</f>
        <v>22.209968284108282</v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>
        <f>A!L244</f>
        <v>22.200031952589597</v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>
        <f>A!L245</f>
        <v>26.700056935791274</v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>
        <f>A!L246</f>
        <v>22.200075736555043</v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>
        <f>A!L247</f>
        <v>22.200058380036257</v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>
        <f>A!L248</f>
        <v>22.177279443518398</v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>
        <f>A!L249</f>
        <v>26.672403127206135</v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>
        <f>A!L250</f>
        <v>23.285912612703388</v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>
        <f>A!L251</f>
        <v>22.181126835890026</v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>
        <f>A!L252</f>
        <v>22.157077971638689</v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>
        <f>A!L253</f>
        <v>22.167219696940599</v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>
        <f>A!L254</f>
        <v>22.194717344345513</v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>
        <f>A!L255</f>
        <v>22.195905210476411</v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>
        <f>A!L256</f>
        <v>26.663755077905073</v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 t="str">
        <f>YourData!$J$5</f>
        <v>11/1/2016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E+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NREL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>
        <f>A!L426</f>
        <v>1.1086505117166116E-4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>
        <f>A!L427</f>
        <v>1.4977999523749117E-7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>
        <f>A!L428</f>
        <v>3.902124345765975E-7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>
        <f>A!L429</f>
        <v>2.1826528685053938E-7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>
        <f>A!L430</f>
        <v>1.0088099249192865E-7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>
        <f>A!L431</f>
        <v>9.1537190811567747E-5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>
        <f>A!L432</f>
        <v>1.9517853439827436E-4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>
        <f>A!L433</f>
        <v>1.834003075530672E-4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>
        <f>A!L434</f>
        <v>7.1293130631086497E-5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>
        <f>A!L435</f>
        <v>1.4934293540880636E-4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>
        <f>A!L436</f>
        <v>2.2673157750437563E-4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>
        <f>A!L437</f>
        <v>1.1098591374649663E-5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>
        <f>A!L438</f>
        <v>1.4530979805701759E-5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>
        <f>A!L439</f>
        <v>9.6483178538103902E-5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 t="str">
        <f>YourData!$J$5</f>
        <v>11/1/2016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E+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NREL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>
        <f>A!L263</f>
        <v>7.4557976965886411E-3</v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>
        <f>A!L264</f>
        <v>6.5611050868437078E-3</v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>
        <f>A!L265</f>
        <v>8.0110248918526666E-3</v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>
        <f>A!L266</f>
        <v>7.457848106853621E-3</v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>
        <f>A!L267</f>
        <v>6.5668326440292317E-3</v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>
        <f>A!L268</f>
        <v>8.3955681800039449E-3</v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>
        <f>A!L269</f>
        <v>1.0240345724220038E-2</v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>
        <f>A!L270</f>
        <v>9.3693540373751688E-3</v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>
        <f>A!L271</f>
        <v>1.0550455520463041E-2</v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>
        <f>A!L272</f>
        <v>1.6161639494142E-2</v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>
        <f>A!L273</f>
        <v>1.6049281292334055E-2</v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>
        <f>A!L274</f>
        <v>1.5868528404339038E-2</v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>
        <f>A!L275</f>
        <v>1.5465769589176927E-2</v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>
        <f>A!L276</f>
        <v>1.141940056901021E-2</v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 t="str">
        <f>YourData!$J$5</f>
        <v>11/1/2016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E+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NREL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>
        <f>A!L446</f>
        <v>3.4202155335473556E-14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>
        <f>A!L447</f>
        <v>3.3578166868690867E-14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>
        <f>A!L448</f>
        <v>3.4863264488955536E-14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>
        <f>A!L449</f>
        <v>1.0141523730294618E-13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>
        <f>A!L450</f>
        <v>8.9155488631874783E-14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>
        <f>A!L451</f>
        <v>1.0953187597775379E-2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>
        <f>A!L452</f>
        <v>1.1333526852144131E-2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>
        <f>A!L453</f>
        <v>1.1218066036332736E-2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>
        <f>A!L454</f>
        <v>1.1121958646531892E-2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>
        <f>A!L455</f>
        <v>9.7666746203742012E-3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>
        <f>A!L456</f>
        <v>1.2000409230516509E-2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>
        <f>A!L457</f>
        <v>2.4960610790428071E-2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>
        <f>A!L458</f>
        <v>3.9310115689466629E-2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>
        <f>A!L459</f>
        <v>1.0956424738399452E-2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 t="str">
        <f>YourData!$J$5</f>
        <v>11/1/2016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 t="str">
        <f>YourData!$J$5</f>
        <v>11/1/2016</v>
      </c>
      <c r="DS492" s="2"/>
    </row>
    <row r="493" spans="2:123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E+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E+</v>
      </c>
      <c r="DS493" s="2"/>
    </row>
    <row r="494" spans="2:123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NREL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NREL</v>
      </c>
      <c r="DS494" s="2"/>
    </row>
    <row r="495" spans="2:123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>
        <f>A!L496</f>
        <v>-450.62622071926671</v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>
        <f>A!L466</f>
        <v>0.99600034345435517</v>
      </c>
      <c r="DS495" s="2"/>
    </row>
    <row r="496" spans="2:123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>
        <f>A!L497</f>
        <v>-62.690550737911735</v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>
        <f>A!L467</f>
        <v>0.20659441661383582</v>
      </c>
      <c r="DS496" s="2"/>
    </row>
    <row r="497" spans="2:123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>
        <f>A!L498</f>
        <v>-513.31677145717845</v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>
        <f>A!L468</f>
        <v>1.202594760068191</v>
      </c>
      <c r="DS497" s="2"/>
    </row>
    <row r="498" spans="2:123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>
        <f>A!L499</f>
        <v>-1411.8541123415609</v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>
        <f>A!L469</f>
        <v>-0.50042993223799503</v>
      </c>
      <c r="DS498" s="2"/>
    </row>
    <row r="499" spans="2:123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>
        <f>A!L500</f>
        <v>-40.337342203172071</v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>
        <f>A!L470</f>
        <v>0.86716682574055937</v>
      </c>
      <c r="DS499" s="2"/>
    </row>
    <row r="500" spans="2:123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>
        <f>A!L501</f>
        <v>-1001.5652338254662</v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>
        <f>A!L471</f>
        <v>-0.62926344995179084</v>
      </c>
      <c r="DS500" s="2"/>
    </row>
    <row r="501" spans="2:123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>
        <f>A!L502</f>
        <v>128.28979445054983</v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>
        <f>A!L472</f>
        <v>0.24780344961307366</v>
      </c>
      <c r="DS501" s="2"/>
    </row>
    <row r="502" spans="2:123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>
        <f>A!L503</f>
        <v>-65.386124836400768</v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>
        <f>A!L473</f>
        <v>0.20547776139979579</v>
      </c>
      <c r="DS502" s="2"/>
    </row>
    <row r="503" spans="2:123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>
        <f>A!L504</f>
        <v>359.22664761782016</v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>
        <f>A!L474</f>
        <v>-0.91648325007637421</v>
      </c>
      <c r="DS503" s="2"/>
    </row>
    <row r="504" spans="2:123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>
        <f>A!L505</f>
        <v>-562.12375488701525</v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>
        <f>A!L475</f>
        <v>-0.26185951479112157</v>
      </c>
      <c r="DS504" s="2"/>
    </row>
    <row r="505" spans="2:123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>
        <f>A!L506</f>
        <v>-115.29445161255626</v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>
        <f>A!L476</f>
        <v>0.3832896239484298</v>
      </c>
      <c r="DS505" s="2"/>
    </row>
    <row r="506" spans="2:123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>
        <f>A!L507</f>
        <v>446.82930327445899</v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>
        <f>A!L477</f>
        <v>0.64514913873955138</v>
      </c>
      <c r="DS506" s="2"/>
    </row>
    <row r="507" spans="2:123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>
        <f>A!L508</f>
        <v>458.20347290638711</v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>
        <f>A!L478</f>
        <v>-1.1857990907834131</v>
      </c>
      <c r="DS507" s="2"/>
    </row>
    <row r="508" spans="2:123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>
        <f>A!L509</f>
        <v>-918.16640606093051</v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>
        <f>A!L479</f>
        <v>-0.64482251557304027</v>
      </c>
      <c r="DS508" s="2"/>
    </row>
    <row r="509" spans="2:123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>
        <f>A!L510</f>
        <v>96.394170602529215</v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>
        <f>A!L480</f>
        <v>0.61553400794025404</v>
      </c>
      <c r="DS509" s="2"/>
    </row>
    <row r="510" spans="2:123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>
        <f>A!L511</f>
        <v>85.532689864467841</v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>
        <f>A!L481</f>
        <v>-1.0868174756811979</v>
      </c>
      <c r="DS510" s="2"/>
    </row>
    <row r="511" spans="2:123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>
        <f>A!L512</f>
        <v>-1290.8371891028498</v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>
        <f>A!L482</f>
        <v>-0.54584090047082512</v>
      </c>
      <c r="DS511" s="2"/>
    </row>
    <row r="512" spans="2:123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>
        <f>A!L513</f>
        <v>141.58951826382497</v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>
        <f>A!L483</f>
        <v>0.39588335799961549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>
        <f>A!L514</f>
        <v>-54.606407764357073</v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>
        <f>A!L484</f>
        <v>1.2342213434453644</v>
      </c>
      <c r="DS513" s="2"/>
    </row>
    <row r="514" spans="2:123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 t="str">
        <f>YourData!$J$5</f>
        <v>11/1/2016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 t="str">
        <f>YourData!$J$5</f>
        <v>11/1/2016</v>
      </c>
      <c r="DS514" s="2"/>
    </row>
    <row r="515" spans="2:123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E+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E+</v>
      </c>
      <c r="DS515" s="2"/>
    </row>
    <row r="516" spans="2:123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NREL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NREL</v>
      </c>
      <c r="DS516" s="2"/>
    </row>
    <row r="517" spans="2:123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>
        <f>A!L576</f>
        <v>-33.959892312645025</v>
      </c>
      <c r="DS517" s="2"/>
    </row>
    <row r="518" spans="2:123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>
        <f>A!L577</f>
        <v>-16.301226440997198</v>
      </c>
      <c r="DS518" s="2"/>
    </row>
    <row r="519" spans="2:123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>
        <f>A!L578</f>
        <v>-50.261118753642222</v>
      </c>
      <c r="DS519" s="2"/>
    </row>
    <row r="520" spans="2:123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>
        <f>A!L579</f>
        <v>-3580.6941766566292</v>
      </c>
      <c r="DS520" s="2"/>
    </row>
    <row r="521" spans="2:123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>
        <f>A!L580</f>
        <v>-20.13316053690906</v>
      </c>
      <c r="DS521" s="2"/>
    </row>
    <row r="522" spans="2:123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>
        <f>A!L581</f>
        <v>-3566.8674448808933</v>
      </c>
      <c r="DS522" s="2"/>
    </row>
    <row r="523" spans="2:123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>
        <f>A!L582</f>
        <v>745.63747820677236</v>
      </c>
      <c r="DS523" s="2"/>
    </row>
    <row r="524" spans="2:123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>
        <f>A!L583</f>
        <v>-17.799324149651511</v>
      </c>
      <c r="DS524" s="2"/>
    </row>
    <row r="525" spans="2:123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>
        <f>A!L584</f>
        <v>37.31824471598884</v>
      </c>
      <c r="DS525" s="2"/>
    </row>
    <row r="526" spans="2:123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>
        <f>A!L585</f>
        <v>-2283.9009340677017</v>
      </c>
      <c r="DS526" s="2"/>
    </row>
    <row r="527" spans="2:123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>
        <f>A!L586</f>
        <v>-27.549697368562192</v>
      </c>
      <c r="DS527" s="2"/>
    </row>
    <row r="528" spans="2:123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>
        <f>A!L587</f>
        <v>2256.3512366991395</v>
      </c>
      <c r="DS528" s="2"/>
    </row>
    <row r="529" spans="2:123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>
        <f>A!L588</f>
        <v>40.719870122805332</v>
      </c>
      <c r="DS529" s="2"/>
    </row>
    <row r="530" spans="2:123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>
        <f>A!L589</f>
        <v>-3906.9650309585531</v>
      </c>
      <c r="DS530" s="2"/>
    </row>
    <row r="531" spans="2:123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>
        <f>A!L590</f>
        <v>377.99019476055037</v>
      </c>
      <c r="DS531" s="2"/>
    </row>
    <row r="532" spans="2:123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>
        <f>A!L591</f>
        <v>22.827850492540847</v>
      </c>
      <c r="DS532" s="2"/>
    </row>
    <row r="533" spans="2:123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>
        <f>A!L592</f>
        <v>-3924.8570505888179</v>
      </c>
      <c r="DS533" s="2"/>
    </row>
    <row r="534" spans="2:123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>
        <f>A!L593</f>
        <v>380.68488471618213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>
        <f>A!L594</f>
        <v>1687.24033617245</v>
      </c>
      <c r="DS535" s="2"/>
    </row>
    <row r="536" spans="2:123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 t="str">
        <f>YourData!$J$5</f>
        <v>11/1/2016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 t="str">
        <f>YourData!$J$5</f>
        <v>11/1/2016</v>
      </c>
      <c r="DS536" s="2"/>
    </row>
    <row r="537" spans="2:123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E+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E+</v>
      </c>
      <c r="DS537" s="2"/>
    </row>
    <row r="538" spans="2:123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NREL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NREL</v>
      </c>
      <c r="DS538" s="2"/>
    </row>
    <row r="539" spans="2:123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>
        <f>A!L536</f>
        <v>-15.963863856643187</v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>
        <f>A!L596</f>
        <v>-33.959892312645025</v>
      </c>
      <c r="DS539" s="2"/>
    </row>
    <row r="540" spans="2:123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>
        <f>A!L537</f>
        <v>-11.154267770200917</v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>
        <f>A!L597</f>
        <v>-16.301226440998107</v>
      </c>
      <c r="DS540" s="2"/>
    </row>
    <row r="541" spans="2:123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>
        <f>A!L538</f>
        <v>-27.118131626844104</v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>
        <f>A!L598</f>
        <v>-50.261118753643132</v>
      </c>
      <c r="DS541" s="2"/>
    </row>
    <row r="542" spans="2:123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>
        <f>A!L539</f>
        <v>-133.34613215214367</v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>
        <f>A!L599</f>
        <v>-3580.6941766566292</v>
      </c>
      <c r="DS542" s="2"/>
    </row>
    <row r="543" spans="2:123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>
        <f>A!L540</f>
        <v>-2.1251454044340914</v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>
        <f>A!L600</f>
        <v>-20.13316053690906</v>
      </c>
      <c r="DS543" s="2"/>
    </row>
    <row r="544" spans="2:123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>
        <f>A!L541</f>
        <v>-119.50741369993457</v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>
        <f>A!L601</f>
        <v>-3566.8674448808933</v>
      </c>
      <c r="DS544" s="2"/>
    </row>
    <row r="545" spans="2:123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>
        <f>A!L542</f>
        <v>12.757194500632821</v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>
        <f>A!L602</f>
        <v>6.4369099582336275</v>
      </c>
      <c r="DS545" s="2"/>
    </row>
    <row r="546" spans="2:123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>
        <f>A!L543</f>
        <v>-11.968874015055633</v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>
        <f>A!L603</f>
        <v>-17.799282498820958</v>
      </c>
      <c r="DS546" s="2"/>
    </row>
    <row r="547" spans="2:123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>
        <f>A!L544</f>
        <v>20.218116432964536</v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>
        <f>A!L604</f>
        <v>37.317643042800228</v>
      </c>
      <c r="DS547" s="2"/>
    </row>
    <row r="548" spans="2:123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>
        <f>A!L545</f>
        <v>-67.310976606853899</v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>
        <f>A!L605</f>
        <v>-2283.9011315082053</v>
      </c>
      <c r="DS548" s="2"/>
    </row>
    <row r="549" spans="2:123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>
        <f>A!L546</f>
        <v>-21.886277600008839</v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>
        <f>A!L606</f>
        <v>-2245.1553093980256</v>
      </c>
      <c r="DS549" s="2"/>
    </row>
    <row r="550" spans="2:123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>
        <f>A!L547</f>
        <v>45.42469900684506</v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>
        <f>A!L607</f>
        <v>38.745822110179915</v>
      </c>
      <c r="DS550" s="2"/>
    </row>
    <row r="551" spans="2:123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>
        <f>A!L548</f>
        <v>20.675122876191864</v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>
        <f>A!L608</f>
        <v>40.713330033491275</v>
      </c>
      <c r="DS551" s="2"/>
    </row>
    <row r="552" spans="2:123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>
        <f>A!L549</f>
        <v>-100.45161933752857</v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>
        <f>A!L609</f>
        <v>-1319.763698272086</v>
      </c>
      <c r="DS552" s="2"/>
    </row>
    <row r="553" spans="2:123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>
        <f>A!L550</f>
        <v>9.926711263029997</v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>
        <f>A!L610</f>
        <v>8.3853471690156312</v>
      </c>
      <c r="DS553" s="2"/>
    </row>
    <row r="554" spans="2:123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>
        <f>A!L551</f>
        <v>4.5980701713961309</v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>
        <f>A!L611</f>
        <v>22.809685367737274</v>
      </c>
      <c r="DS554" s="2"/>
    </row>
    <row r="555" spans="2:123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>
        <f>A!L552</f>
        <v>-116.5286720423243</v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>
        <f>A!L612</f>
        <v>-1337.6673429378402</v>
      </c>
      <c r="DS555" s="2"/>
    </row>
    <row r="556" spans="2:123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>
        <f>A!L553</f>
        <v>12.399636029992037</v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>
        <f>A!L613</f>
        <v>11.061871999843845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>
        <f>A!L554</f>
        <v>9.9304608496365177</v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>
        <f>A!L614</f>
        <v>466.21499909535487</v>
      </c>
      <c r="DS557" s="2"/>
    </row>
    <row r="558" spans="2:123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 t="str">
        <f>YourData!$J$5</f>
        <v>11/1/2016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 t="str">
        <f>YourData!$J$5</f>
        <v>11/1/2016</v>
      </c>
      <c r="DS558" s="2"/>
    </row>
    <row r="559" spans="2:123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E+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E+</v>
      </c>
      <c r="DS559" s="2"/>
    </row>
    <row r="560" spans="2:123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NREL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NREL</v>
      </c>
      <c r="DS560" s="2"/>
    </row>
    <row r="561" spans="2:123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>
        <f>A!L616</f>
        <v>-2.6147972675971685E-14</v>
      </c>
      <c r="DS561" s="2"/>
    </row>
    <row r="562" spans="2:123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>
        <f>A!L617</f>
        <v>-4.2518877307884408E-14</v>
      </c>
      <c r="DS562" s="2"/>
    </row>
    <row r="563" spans="2:123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>
        <f>A!L618</f>
        <v>-6.8666849983856092E-14</v>
      </c>
      <c r="DS563" s="2"/>
    </row>
    <row r="564" spans="2:123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>
        <f>A!L619</f>
        <v>-2.610391902635456E-13</v>
      </c>
      <c r="DS564" s="2"/>
    </row>
    <row r="565" spans="2:123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>
        <f>A!L620</f>
        <v>-3.2542857297812586E-15</v>
      </c>
      <c r="DS565" s="2"/>
    </row>
    <row r="566" spans="2:123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>
        <f>A!L621</f>
        <v>-2.3814550331735522E-13</v>
      </c>
      <c r="DS566" s="2"/>
    </row>
    <row r="567" spans="2:123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>
        <f>A!L622</f>
        <v>739.20056824854339</v>
      </c>
      <c r="DS567" s="2"/>
    </row>
    <row r="568" spans="2:123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>
        <f>A!L623</f>
        <v>-4.1650838284112979E-5</v>
      </c>
      <c r="DS568" s="2"/>
    </row>
    <row r="569" spans="2:123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>
        <f>A!L624</f>
        <v>6.0167318338244513E-4</v>
      </c>
      <c r="DS569" s="2"/>
    </row>
    <row r="570" spans="2:123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>
        <f>A!L625</f>
        <v>1.9744049848213763E-4</v>
      </c>
      <c r="DS570" s="2"/>
    </row>
    <row r="571" spans="2:123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>
        <f>A!L626</f>
        <v>2217.6056120294511</v>
      </c>
      <c r="DS571" s="2"/>
    </row>
    <row r="572" spans="2:123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>
        <f>A!L627</f>
        <v>2217.605414588953</v>
      </c>
      <c r="DS572" s="2"/>
    </row>
    <row r="573" spans="2:123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>
        <f>A!L628</f>
        <v>6.540089312238706E-3</v>
      </c>
      <c r="DS573" s="2"/>
    </row>
    <row r="574" spans="2:123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>
        <f>A!L629</f>
        <v>-2587.2013326864594</v>
      </c>
      <c r="DS574" s="2"/>
    </row>
    <row r="575" spans="2:123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>
        <f>A!L630</f>
        <v>369.60484759153536</v>
      </c>
      <c r="DS575" s="2"/>
    </row>
    <row r="576" spans="2:123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>
        <f>A!L631</f>
        <v>1.8165124802237642E-2</v>
      </c>
      <c r="DS576" s="2"/>
    </row>
    <row r="577" spans="2:123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>
        <f>A!L632</f>
        <v>-2587.1897076509695</v>
      </c>
      <c r="DS577" s="2"/>
    </row>
    <row r="578" spans="2:123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>
        <f>A!L633</f>
        <v>369.6230127163376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>
        <f>A!L634</f>
        <v>1221.0253370770974</v>
      </c>
      <c r="DS579" s="2"/>
    </row>
    <row r="580" spans="2:123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 enableFormatConditionsCalculation="0"/>
  <dimension ref="A6:L74"/>
  <sheetViews>
    <sheetView workbookViewId="0">
      <selection activeCell="B45" sqref="B45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EnergyPlus 8.6.0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E+/NREL</v>
      </c>
    </row>
    <row r="10" spans="1:12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1519.9441864609539</v>
      </c>
    </row>
    <row r="11" spans="1:12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1069.3179657416872</v>
      </c>
    </row>
    <row r="12" spans="1:12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1006.6274150037755</v>
      </c>
    </row>
    <row r="13" spans="1:12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108.09007411939307</v>
      </c>
    </row>
    <row r="14" spans="1:12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67.752731916220995</v>
      </c>
    </row>
    <row r="15" spans="1:12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1197.607760192237</v>
      </c>
    </row>
    <row r="16" spans="1:12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1132.2216353558363</v>
      </c>
    </row>
    <row r="17" spans="1:12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1491.4482829736564</v>
      </c>
    </row>
    <row r="18" spans="1:12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635.48400530522179</v>
      </c>
    </row>
    <row r="19" spans="1:12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1082.3133085796808</v>
      </c>
    </row>
    <row r="20" spans="1:12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1540.5167814860679</v>
      </c>
    </row>
    <row r="21" spans="1:12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164.14690251875021</v>
      </c>
    </row>
    <row r="22" spans="1:12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249.67959238321805</v>
      </c>
    </row>
    <row r="23" spans="1:12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1465.3377786965968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EnergyPlus 8.6.0</v>
      </c>
    </row>
    <row r="43" spans="1:12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E+/NREL</v>
      </c>
    </row>
    <row r="44" spans="1:12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143.55483207640566</v>
      </c>
    </row>
    <row r="45" spans="1:12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127.59096821976247</v>
      </c>
    </row>
    <row r="46" spans="1:12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116.43670044956156</v>
      </c>
    </row>
    <row r="47" spans="1:12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10.208699924261984</v>
      </c>
    </row>
    <row r="48" spans="1:12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8.0835545198278922</v>
      </c>
    </row>
    <row r="49" spans="1:12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140.34816272039529</v>
      </c>
    </row>
    <row r="50" spans="1:12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128.37928870533966</v>
      </c>
    </row>
    <row r="51" spans="1:12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148.5974051383042</v>
      </c>
    </row>
    <row r="52" spans="1:12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73.037186113541395</v>
      </c>
    </row>
    <row r="53" spans="1:12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118.46188512038646</v>
      </c>
    </row>
    <row r="54" spans="1:12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139.13700799657832</v>
      </c>
    </row>
    <row r="55" spans="1:12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18.010265782857889</v>
      </c>
    </row>
    <row r="56" spans="1:12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22.60833595425402</v>
      </c>
    </row>
    <row r="57" spans="1:12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153.48529292604218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EnergyPlus 8.6.0</v>
      </c>
    </row>
    <row r="60" spans="1:12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E+/NREL</v>
      </c>
    </row>
    <row r="61" spans="1:12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 enableFormatConditionsCalculation="0"/>
  <dimension ref="A1:L35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2.4034045064398342</v>
      </c>
    </row>
    <row r="6" spans="1:12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3.3994048498941893</v>
      </c>
    </row>
    <row r="7" spans="1:12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3.6059992665080252</v>
      </c>
    </row>
    <row r="8" spans="1:12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1.9029745742018391</v>
      </c>
    </row>
    <row r="9" spans="1:12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2.7701413999423985</v>
      </c>
    </row>
    <row r="10" spans="1:12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3.647208299507263</v>
      </c>
    </row>
    <row r="11" spans="1:12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3.8526860609070588</v>
      </c>
    </row>
    <row r="12" spans="1:12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2.9362028108306846</v>
      </c>
    </row>
    <row r="13" spans="1:12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3.3853487847161414</v>
      </c>
    </row>
    <row r="14" spans="1:12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4.0304979234556928</v>
      </c>
    </row>
    <row r="15" spans="1:12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2.8446988326722797</v>
      </c>
    </row>
    <row r="16" spans="1:12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3.3856754078826525</v>
      </c>
    </row>
    <row r="17" spans="1:12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2.2988579322014546</v>
      </c>
    </row>
    <row r="18" spans="1:12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3.6376258498851985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EnergyPlus 8.6.0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E+/NREL</v>
      </c>
    </row>
    <row r="22" spans="1:12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3.1934453978558191E-3</v>
      </c>
    </row>
    <row r="23" spans="1:12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2.5491397761996559E-3</v>
      </c>
    </row>
    <row r="24" spans="1:12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2.5514276364030828E-3</v>
      </c>
    </row>
    <row r="25" spans="1:12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4.3642090063391202E-3</v>
      </c>
    </row>
    <row r="26" spans="1:12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3.5422485027971446E-3</v>
      </c>
    </row>
    <row r="27" spans="1:12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2.6720403204721194E-3</v>
      </c>
    </row>
    <row r="28" spans="1:12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2.6144204654771699E-3</v>
      </c>
    </row>
    <row r="29" spans="1:12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3.3722805938383527E-3</v>
      </c>
    </row>
    <row r="30" spans="1:12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2.9923289167911597E-3</v>
      </c>
    </row>
    <row r="31" spans="1:12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3.0061957302906475E-3</v>
      </c>
    </row>
    <row r="32" spans="1:12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4.7108249396155101E-3</v>
      </c>
    </row>
    <row r="33" spans="1:12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6.0919873844293045E-3</v>
      </c>
    </row>
    <row r="34" spans="1:12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1.214999316295603E-2</v>
      </c>
    </row>
    <row r="35" spans="1:12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3.0126309713675967E-3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 enableFormatConditionsCalculation="0"/>
  <dimension ref="A1:L140"/>
  <sheetViews>
    <sheetView workbookViewId="0">
      <selection activeCell="A51" sqref="A51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3653.0407072772846</v>
      </c>
    </row>
    <row r="6" spans="1:12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3635.0446788212803</v>
      </c>
    </row>
    <row r="7" spans="1:12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3629.8977201504845</v>
      </c>
    </row>
    <row r="8" spans="1:12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205.69266277279729</v>
      </c>
    </row>
    <row r="9" spans="1:12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187.68464764032245</v>
      </c>
    </row>
    <row r="10" spans="1:12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4367.9249625274315</v>
      </c>
    </row>
    <row r="11" spans="1:12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4362.094512392825</v>
      </c>
    </row>
    <row r="12" spans="1:12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4379.1946406758489</v>
      </c>
    </row>
    <row r="13" spans="1:12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2151.3350050665781</v>
      </c>
    </row>
    <row r="14" spans="1:12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4362.2615427588635</v>
      </c>
    </row>
    <row r="15" spans="1:12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4382.3062900054756</v>
      </c>
    </row>
    <row r="16" spans="1:12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555.74813113784353</v>
      </c>
    </row>
    <row r="17" spans="1:12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573.97791145898668</v>
      </c>
    </row>
    <row r="18" spans="1:12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5330.3505826000974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EnergyPlus 8.6.0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E+/NREL</v>
      </c>
    </row>
    <row r="22" spans="1:12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3653.0407072772846</v>
      </c>
    </row>
    <row r="23" spans="1:12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3635.0446788212803</v>
      </c>
    </row>
    <row r="24" spans="1:12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3629.8977201504845</v>
      </c>
    </row>
    <row r="25" spans="1:12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205.69266277279732</v>
      </c>
    </row>
    <row r="26" spans="1:12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187.68464764032245</v>
      </c>
    </row>
    <row r="27" spans="1:12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3635.0715697161945</v>
      </c>
    </row>
    <row r="28" spans="1:12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3629.9310781362792</v>
      </c>
    </row>
    <row r="29" spans="1:12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3645.8983093947172</v>
      </c>
    </row>
    <row r="30" spans="1:12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1417.4669984210427</v>
      </c>
    </row>
    <row r="31" spans="1:12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1417.4939622431646</v>
      </c>
    </row>
    <row r="32" spans="1:12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1435.4904107376656</v>
      </c>
    </row>
    <row r="33" spans="1:12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187.69075135062255</v>
      </c>
    </row>
    <row r="34" spans="1:12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205.69739439923362</v>
      </c>
    </row>
    <row r="35" spans="1:12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4119.8317020674003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EnergyPlus 8.6.0</v>
      </c>
    </row>
    <row r="38" spans="1:12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E+/NREL</v>
      </c>
    </row>
    <row r="39" spans="1:12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2.098659024341032E-13</v>
      </c>
    </row>
    <row r="40" spans="1:12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2.0008883439004421E-13</v>
      </c>
    </row>
    <row r="41" spans="1:12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1.9872459233738482E-13</v>
      </c>
    </row>
    <row r="42" spans="1:12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1.176658770418726E-14</v>
      </c>
    </row>
    <row r="43" spans="1:12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9.1233687271596866E-15</v>
      </c>
    </row>
    <row r="44" spans="1:12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732.85339281122947</v>
      </c>
    </row>
    <row r="45" spans="1:12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732.16343425654509</v>
      </c>
    </row>
    <row r="46" spans="1:12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733.29633128112607</v>
      </c>
    </row>
    <row r="47" spans="1:12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733.86800664553141</v>
      </c>
    </row>
    <row r="48" spans="1:12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2944.7675805157028</v>
      </c>
    </row>
    <row r="49" spans="1:12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2946.8158792678114</v>
      </c>
    </row>
    <row r="50" spans="1:12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368.05737978722073</v>
      </c>
    </row>
    <row r="51" spans="1:12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368.28051705975287</v>
      </c>
    </row>
    <row r="52" spans="1:12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1210.5188805326998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EnergyPlus 8.6.0</v>
      </c>
    </row>
    <row r="56" spans="1:12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E+/NREL</v>
      </c>
    </row>
    <row r="57" spans="1:12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6.5028871176764376E-14</v>
      </c>
    </row>
    <row r="58" spans="1:12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4.8657966544851679E-14</v>
      </c>
    </row>
    <row r="59" spans="1:12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7.5033312896266646E-15</v>
      </c>
    </row>
    <row r="60" spans="1:12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2.0889956431346932E-15</v>
      </c>
    </row>
    <row r="61" spans="1:12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1.4779288903810081E-15</v>
      </c>
    </row>
    <row r="62" spans="1:12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6.3471754373141493</v>
      </c>
    </row>
    <row r="63" spans="1:12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7.0370923411602462</v>
      </c>
    </row>
    <row r="64" spans="1:12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5.9047969897626444</v>
      </c>
    </row>
    <row r="65" spans="1:12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5.3327590435106913</v>
      </c>
    </row>
    <row r="66" spans="1:12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12.038599762292051</v>
      </c>
    </row>
    <row r="67" spans="1:12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9.9968410994956685</v>
      </c>
    </row>
    <row r="68" spans="1:12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1.5474678043146355</v>
      </c>
    </row>
    <row r="69" spans="1:12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1.342495656584731</v>
      </c>
    </row>
    <row r="70" spans="1:12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10.506456544397906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EnergyPlus 8.6.0</v>
      </c>
    </row>
    <row r="74" spans="1:12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E+/NREL</v>
      </c>
    </row>
    <row r="75" spans="1:12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3796.5955393536888</v>
      </c>
    </row>
    <row r="76" spans="1:12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3762.6356470410437</v>
      </c>
    </row>
    <row r="77" spans="1:12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3746.3344206000465</v>
      </c>
    </row>
    <row r="78" spans="1:12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215.90136269705937</v>
      </c>
    </row>
    <row r="79" spans="1:12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195.76820216015031</v>
      </c>
    </row>
    <row r="80" spans="1:12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4508.2731252478161</v>
      </c>
    </row>
    <row r="81" spans="1:12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4490.4738010981646</v>
      </c>
    </row>
    <row r="82" spans="1:12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4527.7920458141534</v>
      </c>
    </row>
    <row r="83" spans="1:12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2224.3721911801144</v>
      </c>
    </row>
    <row r="84" spans="1:12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4480.7234278792539</v>
      </c>
    </row>
    <row r="85" spans="1:12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4521.4432980020592</v>
      </c>
    </row>
    <row r="86" spans="1:12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573.75839692070065</v>
      </c>
    </row>
    <row r="87" spans="1:12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596.58624741324149</v>
      </c>
    </row>
    <row r="88" spans="1:12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5483.8358755261388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EnergyPlus 8.6.0</v>
      </c>
    </row>
    <row r="91" spans="1:12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E+/NREL</v>
      </c>
    </row>
    <row r="92" spans="1:12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3796.5955393536888</v>
      </c>
    </row>
    <row r="93" spans="1:12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3762.6356470410437</v>
      </c>
    </row>
    <row r="94" spans="1:12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3746.3344206000456</v>
      </c>
    </row>
    <row r="95" spans="1:12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215.90136269705937</v>
      </c>
    </row>
    <row r="96" spans="1:12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195.76820216015031</v>
      </c>
    </row>
    <row r="97" spans="1:12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3769.0725569992774</v>
      </c>
    </row>
    <row r="98" spans="1:12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3751.2732745004564</v>
      </c>
    </row>
    <row r="99" spans="1:12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3788.5909175432566</v>
      </c>
    </row>
    <row r="100" spans="1:12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1485.1714254910721</v>
      </c>
    </row>
    <row r="101" spans="1:12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1523.917247601252</v>
      </c>
    </row>
    <row r="102" spans="1:12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1564.6305776347433</v>
      </c>
    </row>
    <row r="103" spans="1:12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204.15354932916594</v>
      </c>
    </row>
    <row r="104" spans="1:12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226.96323469690321</v>
      </c>
    </row>
    <row r="105" spans="1:12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4262.8105384490436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EnergyPlus 8.6.0</v>
      </c>
    </row>
    <row r="108" spans="1:12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E+/NREL</v>
      </c>
    </row>
    <row r="109" spans="1:12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2.7489477361086758E-13</v>
      </c>
    </row>
    <row r="110" spans="1:12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2.4874680093489589E-13</v>
      </c>
    </row>
    <row r="111" spans="1:12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2.0622792362701148E-13</v>
      </c>
    </row>
    <row r="112" spans="1:12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1.3855583347321953E-14</v>
      </c>
    </row>
    <row r="113" spans="1:12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1.0601297617540695E-14</v>
      </c>
    </row>
    <row r="114" spans="1:12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739.20056824854362</v>
      </c>
    </row>
    <row r="115" spans="1:12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739.20052659770533</v>
      </c>
    </row>
    <row r="116" spans="1:12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739.20112827088872</v>
      </c>
    </row>
    <row r="117" spans="1:12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739.2007656890421</v>
      </c>
    </row>
    <row r="118" spans="1:12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2956.8061802779948</v>
      </c>
    </row>
    <row r="119" spans="1:12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2956.8127203673071</v>
      </c>
    </row>
    <row r="120" spans="1:12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369.60484759153536</v>
      </c>
    </row>
    <row r="121" spans="1:12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369.6230127163376</v>
      </c>
    </row>
    <row r="122" spans="1:12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1221.0253370770977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EnergyPlus 8.6.0</v>
      </c>
    </row>
    <row r="126" spans="1:12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E+/NREL</v>
      </c>
    </row>
    <row r="127" spans="1:12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143.55483207640418</v>
      </c>
    </row>
    <row r="128" spans="1:12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127.59096821976345</v>
      </c>
    </row>
    <row r="129" spans="1:12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116.43670044956116</v>
      </c>
    </row>
    <row r="130" spans="1:12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10.208699924262049</v>
      </c>
    </row>
    <row r="131" spans="1:12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8.0835545198278567</v>
      </c>
    </row>
    <row r="132" spans="1:12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134.00098728308285</v>
      </c>
    </row>
    <row r="133" spans="1:12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121.3421963641772</v>
      </c>
    </row>
    <row r="134" spans="1:12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142.69260814853942</v>
      </c>
    </row>
    <row r="135" spans="1:12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67.704427070029396</v>
      </c>
    </row>
    <row r="136" spans="1:12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106.42328535808747</v>
      </c>
    </row>
    <row r="137" spans="1:12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129.14016689707773</v>
      </c>
    </row>
    <row r="138" spans="1:12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16.462797978543392</v>
      </c>
    </row>
    <row r="139" spans="1:12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21.265840297669598</v>
      </c>
    </row>
    <row r="140" spans="1:12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142.9788363816433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pageSetUpPr fitToPage="1"/>
  </sheetPr>
  <dimension ref="A1:AB38"/>
  <sheetViews>
    <sheetView defaultGridColor="0" colorId="22" workbookViewId="0">
      <selection activeCell="A11" sqref="A11"/>
    </sheetView>
  </sheetViews>
  <sheetFormatPr baseColWidth="10" defaultColWidth="8.7109375" defaultRowHeight="15" x14ac:dyDescent="0"/>
  <cols>
    <col min="3" max="3" width="10.5703125" customWidth="1"/>
    <col min="5" max="5" width="10.7109375" customWidth="1"/>
  </cols>
  <sheetData>
    <row r="1" spans="1:9">
      <c r="A1" s="462" t="s">
        <v>397</v>
      </c>
    </row>
    <row r="2" spans="1:9">
      <c r="A2" t="s">
        <v>396</v>
      </c>
    </row>
    <row r="3" spans="1:9" ht="16">
      <c r="A3" s="497"/>
      <c r="I3" s="2"/>
    </row>
    <row r="4" spans="1:9" ht="16">
      <c r="A4" s="523" t="s">
        <v>798</v>
      </c>
      <c r="I4" s="2"/>
    </row>
    <row r="5" spans="1:9" ht="16">
      <c r="A5" s="497"/>
      <c r="I5" s="2"/>
    </row>
    <row r="6" spans="1:9" ht="16">
      <c r="A6" s="462" t="s">
        <v>685</v>
      </c>
      <c r="I6" s="2"/>
    </row>
    <row r="7" spans="1:9" ht="16">
      <c r="A7" t="s">
        <v>689</v>
      </c>
      <c r="I7" s="2"/>
    </row>
    <row r="8" spans="1:9" ht="16">
      <c r="A8" s="2" t="s">
        <v>393</v>
      </c>
      <c r="I8" s="2"/>
    </row>
    <row r="9" spans="1:9" ht="16">
      <c r="A9" s="2" t="s">
        <v>690</v>
      </c>
      <c r="I9" s="2"/>
    </row>
    <row r="10" spans="1:9" ht="16">
      <c r="A10" s="2" t="s">
        <v>853</v>
      </c>
      <c r="I10" s="2"/>
    </row>
    <row r="11" spans="1:9" ht="16">
      <c r="A11" s="2" t="s">
        <v>854</v>
      </c>
      <c r="I11" s="2"/>
    </row>
    <row r="12" spans="1:9" ht="16">
      <c r="A12" s="2"/>
      <c r="I12" s="2"/>
    </row>
    <row r="13" spans="1:9" ht="16">
      <c r="A13" s="2"/>
      <c r="I13" s="2"/>
    </row>
    <row r="14" spans="1:9" ht="16">
      <c r="A14" s="2"/>
      <c r="I14" s="2"/>
    </row>
    <row r="15" spans="1:9" ht="16">
      <c r="I15" s="2"/>
    </row>
    <row r="16" spans="1:9" ht="16">
      <c r="I16" s="2"/>
    </row>
    <row r="17" spans="1:28" ht="16">
      <c r="A17" s="498" t="s">
        <v>693</v>
      </c>
      <c r="I17" s="2"/>
    </row>
    <row r="18" spans="1:28" ht="16">
      <c r="A18" t="s">
        <v>395</v>
      </c>
      <c r="I18" s="2"/>
    </row>
    <row r="19" spans="1:28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 enableFormatConditionsCalculation="0"/>
  <dimension ref="A1:L180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-450.62622071926671</v>
      </c>
    </row>
    <row r="6" spans="1:12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-62.690550737911735</v>
      </c>
    </row>
    <row r="7" spans="1:12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-513.31677145717845</v>
      </c>
    </row>
    <row r="8" spans="1:12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-1411.8541123415609</v>
      </c>
    </row>
    <row r="9" spans="1:12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-40.337342203172071</v>
      </c>
    </row>
    <row r="10" spans="1:12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-1001.5652338254662</v>
      </c>
    </row>
    <row r="11" spans="1:12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128.28979445054983</v>
      </c>
    </row>
    <row r="12" spans="1:12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-65.386124836400768</v>
      </c>
    </row>
    <row r="13" spans="1:12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359.22664761782016</v>
      </c>
    </row>
    <row r="14" spans="1:12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-562.12375488701525</v>
      </c>
    </row>
    <row r="15" spans="1:12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-115.29445161255626</v>
      </c>
    </row>
    <row r="16" spans="1:12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446.82930327445899</v>
      </c>
    </row>
    <row r="17" spans="1:12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458.20347290638711</v>
      </c>
    </row>
    <row r="18" spans="1:12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-918.16640606093051</v>
      </c>
    </row>
    <row r="19" spans="1:12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96.394170602529215</v>
      </c>
    </row>
    <row r="20" spans="1:12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85.532689864467841</v>
      </c>
    </row>
    <row r="21" spans="1:12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-1290.8371891028498</v>
      </c>
    </row>
    <row r="22" spans="1:12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141.58951826382497</v>
      </c>
    </row>
    <row r="23" spans="1:12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-54.606407764357073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EnergyPlus 8.6.0</v>
      </c>
    </row>
    <row r="48" spans="1:12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E+/NREL</v>
      </c>
    </row>
    <row r="49" spans="1:12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-15.963863856643187</v>
      </c>
    </row>
    <row r="50" spans="1:12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-11.154267770200917</v>
      </c>
    </row>
    <row r="51" spans="1:12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-27.118131626844104</v>
      </c>
    </row>
    <row r="52" spans="1:12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-133.34613215214367</v>
      </c>
    </row>
    <row r="53" spans="1:12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-2.1251454044340914</v>
      </c>
    </row>
    <row r="54" spans="1:12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-119.50741369993457</v>
      </c>
    </row>
    <row r="55" spans="1:12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12.757194500632821</v>
      </c>
    </row>
    <row r="56" spans="1:12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-11.968874015055633</v>
      </c>
    </row>
    <row r="57" spans="1:12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20.218116432964536</v>
      </c>
    </row>
    <row r="58" spans="1:12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-67.310976606853899</v>
      </c>
    </row>
    <row r="59" spans="1:12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-21.886277600008839</v>
      </c>
    </row>
    <row r="60" spans="1:12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45.42469900684506</v>
      </c>
    </row>
    <row r="61" spans="1:12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20.675122876191864</v>
      </c>
    </row>
    <row r="62" spans="1:12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-100.45161933752857</v>
      </c>
    </row>
    <row r="63" spans="1:12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9.926711263029997</v>
      </c>
    </row>
    <row r="64" spans="1:12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4.5980701713961309</v>
      </c>
    </row>
    <row r="65" spans="1:12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-116.5286720423243</v>
      </c>
    </row>
    <row r="66" spans="1:12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12.399636029992037</v>
      </c>
    </row>
    <row r="67" spans="1:12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9.9304608496365177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EnergyPlus 8.6.0</v>
      </c>
    </row>
    <row r="70" spans="1:12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E+/NREL</v>
      </c>
    </row>
    <row r="71" spans="1:12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EnergyPlus 8.6.0</v>
      </c>
    </row>
    <row r="94" spans="1:12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E+/NREL</v>
      </c>
    </row>
    <row r="95" spans="1:12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0.99600034345435517</v>
      </c>
    </row>
    <row r="96" spans="1:12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0.20659441661383582</v>
      </c>
    </row>
    <row r="97" spans="1:12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1.202594760068191</v>
      </c>
    </row>
    <row r="98" spans="1:12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-0.50042993223799503</v>
      </c>
    </row>
    <row r="99" spans="1:12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0.86716682574055937</v>
      </c>
    </row>
    <row r="100" spans="1:12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-0.62926344995179084</v>
      </c>
    </row>
    <row r="101" spans="1:12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0.24780344961307366</v>
      </c>
    </row>
    <row r="102" spans="1:12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0.20547776139979579</v>
      </c>
    </row>
    <row r="103" spans="1:12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-0.91648325007637421</v>
      </c>
    </row>
    <row r="104" spans="1:12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-0.26185951479112157</v>
      </c>
    </row>
    <row r="105" spans="1:12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0.3832896239484298</v>
      </c>
    </row>
    <row r="106" spans="1:12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0.64514913873955138</v>
      </c>
    </row>
    <row r="107" spans="1:12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-1.1857990907834131</v>
      </c>
    </row>
    <row r="108" spans="1:12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-0.64482251557304027</v>
      </c>
    </row>
    <row r="109" spans="1:12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0.61553400794025404</v>
      </c>
    </row>
    <row r="110" spans="1:12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-1.0868174756811979</v>
      </c>
    </row>
    <row r="111" spans="1:12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-0.54584090047082512</v>
      </c>
    </row>
    <row r="112" spans="1:12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0.39588335799961549</v>
      </c>
    </row>
    <row r="113" spans="1:12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1.2342213434453644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EnergyPlus 8.6.0</v>
      </c>
    </row>
    <row r="116" spans="1:12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E+/NREL</v>
      </c>
    </row>
    <row r="117" spans="1:12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-33.959892312645025</v>
      </c>
    </row>
    <row r="118" spans="1:12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-16.301226440997198</v>
      </c>
    </row>
    <row r="119" spans="1:12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-50.261118753642222</v>
      </c>
    </row>
    <row r="120" spans="1:12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-3580.6941766566292</v>
      </c>
    </row>
    <row r="121" spans="1:12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-20.13316053690906</v>
      </c>
    </row>
    <row r="122" spans="1:12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-3566.8674448808933</v>
      </c>
    </row>
    <row r="123" spans="1:12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745.63747820677236</v>
      </c>
    </row>
    <row r="124" spans="1:12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-17.799324149651511</v>
      </c>
    </row>
    <row r="125" spans="1:12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37.31824471598884</v>
      </c>
    </row>
    <row r="126" spans="1:12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-2283.9009340677017</v>
      </c>
    </row>
    <row r="127" spans="1:12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-27.549697368562192</v>
      </c>
    </row>
    <row r="128" spans="1:12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2256.3512366991395</v>
      </c>
    </row>
    <row r="129" spans="1:12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40.719870122805332</v>
      </c>
    </row>
    <row r="130" spans="1:12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-3906.9650309585531</v>
      </c>
    </row>
    <row r="131" spans="1:12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377.99019476055037</v>
      </c>
    </row>
    <row r="132" spans="1:12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22.827850492540847</v>
      </c>
    </row>
    <row r="133" spans="1:12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-3924.8570505888179</v>
      </c>
    </row>
    <row r="134" spans="1:12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380.68488471618213</v>
      </c>
    </row>
    <row r="135" spans="1:12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1687.24033617245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EnergyPlus 8.6.0</v>
      </c>
    </row>
    <row r="138" spans="1:12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E+/NREL</v>
      </c>
    </row>
    <row r="139" spans="1:12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-33.959892312645025</v>
      </c>
    </row>
    <row r="140" spans="1:12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-16.301226440998107</v>
      </c>
    </row>
    <row r="141" spans="1:12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-50.261118753643132</v>
      </c>
    </row>
    <row r="142" spans="1:12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-3580.6941766566292</v>
      </c>
    </row>
    <row r="143" spans="1:12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-20.13316053690906</v>
      </c>
    </row>
    <row r="144" spans="1:12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-3566.8674448808933</v>
      </c>
    </row>
    <row r="145" spans="1:12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6.4369099582336275</v>
      </c>
    </row>
    <row r="146" spans="1:12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-17.799282498820958</v>
      </c>
    </row>
    <row r="147" spans="1:12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37.317643042800228</v>
      </c>
    </row>
    <row r="148" spans="1:12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-2283.9011315082053</v>
      </c>
    </row>
    <row r="149" spans="1:12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-2245.1553093980256</v>
      </c>
    </row>
    <row r="150" spans="1:12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38.745822110179915</v>
      </c>
    </row>
    <row r="151" spans="1:12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40.713330033491275</v>
      </c>
    </row>
    <row r="152" spans="1:12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-1319.763698272086</v>
      </c>
    </row>
    <row r="153" spans="1:12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8.3853471690156312</v>
      </c>
    </row>
    <row r="154" spans="1:12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22.809685367737274</v>
      </c>
    </row>
    <row r="155" spans="1:12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-1337.6673429378402</v>
      </c>
    </row>
    <row r="156" spans="1:12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11.061871999843845</v>
      </c>
    </row>
    <row r="157" spans="1:12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466.21499909535487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EnergyPlus 8.6.0</v>
      </c>
    </row>
    <row r="160" spans="1:12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E+/NREL</v>
      </c>
    </row>
    <row r="161" spans="1:12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-2.6147972675971685E-14</v>
      </c>
    </row>
    <row r="162" spans="1:12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-4.2518877307884408E-14</v>
      </c>
    </row>
    <row r="163" spans="1:12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-6.8666849983856092E-14</v>
      </c>
    </row>
    <row r="164" spans="1:12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-2.610391902635456E-13</v>
      </c>
    </row>
    <row r="165" spans="1:12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-3.2542857297812586E-15</v>
      </c>
    </row>
    <row r="166" spans="1:12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-2.3814550331735522E-13</v>
      </c>
    </row>
    <row r="167" spans="1:12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739.20056824854339</v>
      </c>
    </row>
    <row r="168" spans="1:12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-4.1650838284112979E-5</v>
      </c>
    </row>
    <row r="169" spans="1:12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6.0167318338244513E-4</v>
      </c>
    </row>
    <row r="170" spans="1:12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1.9744049848213763E-4</v>
      </c>
    </row>
    <row r="171" spans="1:12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2217.6056120294511</v>
      </c>
    </row>
    <row r="172" spans="1:12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2217.605414588953</v>
      </c>
    </row>
    <row r="173" spans="1:12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6.540089312238706E-3</v>
      </c>
    </row>
    <row r="174" spans="1:12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-2587.2013326864594</v>
      </c>
    </row>
    <row r="175" spans="1:12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369.60484759153536</v>
      </c>
    </row>
    <row r="176" spans="1:12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1.8165124802237642E-2</v>
      </c>
    </row>
    <row r="177" spans="1:12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-2587.1897076509695</v>
      </c>
    </row>
    <row r="178" spans="1:12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369.6230127163376</v>
      </c>
    </row>
    <row r="179" spans="1:12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1221.0253370770974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 enableFormatConditionsCalculation="0"/>
  <dimension ref="A6:L76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EnergyPlus 8.6.0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E+/NREL</v>
      </c>
    </row>
    <row r="10" spans="1:12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22.209968284108282</v>
      </c>
    </row>
    <row r="11" spans="1:12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22.200031952589597</v>
      </c>
    </row>
    <row r="12" spans="1:12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26.700056935791274</v>
      </c>
    </row>
    <row r="13" spans="1:12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22.200075736555043</v>
      </c>
    </row>
    <row r="14" spans="1:12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22.200058380036257</v>
      </c>
    </row>
    <row r="15" spans="1:12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22.177279443518398</v>
      </c>
    </row>
    <row r="16" spans="1:12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26.672403127206135</v>
      </c>
    </row>
    <row r="17" spans="1:12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23.285912612703388</v>
      </c>
    </row>
    <row r="18" spans="1:12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22.181126835890026</v>
      </c>
    </row>
    <row r="19" spans="1:12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22.157077971638689</v>
      </c>
    </row>
    <row r="20" spans="1:12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22.167219696940599</v>
      </c>
    </row>
    <row r="21" spans="1:12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22.194717344345513</v>
      </c>
    </row>
    <row r="22" spans="1:12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22.195905210476411</v>
      </c>
    </row>
    <row r="23" spans="1:12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26.663755077905073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1.1086505117166116E-4</v>
      </c>
    </row>
    <row r="28" spans="1:12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1.4977999523749117E-7</v>
      </c>
    </row>
    <row r="29" spans="1:12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3.902124345765975E-7</v>
      </c>
    </row>
    <row r="30" spans="1:12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2.1826528685053938E-7</v>
      </c>
    </row>
    <row r="31" spans="1:12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1.0088099249192865E-7</v>
      </c>
    </row>
    <row r="32" spans="1:12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9.1537190811567747E-5</v>
      </c>
    </row>
    <row r="33" spans="1:12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1.9517853439827436E-4</v>
      </c>
    </row>
    <row r="34" spans="1:12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1.834003075530672E-4</v>
      </c>
    </row>
    <row r="35" spans="1:12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7.1293130631086497E-5</v>
      </c>
    </row>
    <row r="36" spans="1:12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1.4934293540880636E-4</v>
      </c>
    </row>
    <row r="37" spans="1:12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2.2673157750437563E-4</v>
      </c>
    </row>
    <row r="38" spans="1:12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1.1098591374649663E-5</v>
      </c>
    </row>
    <row r="39" spans="1:12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1.4530979805701759E-5</v>
      </c>
    </row>
    <row r="40" spans="1:12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9.6483178538103902E-5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EnergyPlus 8.6.0</v>
      </c>
    </row>
    <row r="45" spans="1:12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E+/NREL</v>
      </c>
    </row>
    <row r="46" spans="1:12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7.4557976965886411E-3</v>
      </c>
    </row>
    <row r="47" spans="1:12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6.5611050868437078E-3</v>
      </c>
    </row>
    <row r="48" spans="1:12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8.0110248918526666E-3</v>
      </c>
    </row>
    <row r="49" spans="1:12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7.457848106853621E-3</v>
      </c>
    </row>
    <row r="50" spans="1:12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6.5668326440292317E-3</v>
      </c>
    </row>
    <row r="51" spans="1:12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8.3955681800039449E-3</v>
      </c>
    </row>
    <row r="52" spans="1:12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1.0240345724220038E-2</v>
      </c>
    </row>
    <row r="53" spans="1:12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9.3693540373751688E-3</v>
      </c>
    </row>
    <row r="54" spans="1:12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1.0550455520463041E-2</v>
      </c>
    </row>
    <row r="55" spans="1:12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1.6161639494142E-2</v>
      </c>
    </row>
    <row r="56" spans="1:12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1.6049281292334055E-2</v>
      </c>
    </row>
    <row r="57" spans="1:12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1.5868528404339038E-2</v>
      </c>
    </row>
    <row r="58" spans="1:12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1.5465769589176927E-2</v>
      </c>
    </row>
    <row r="59" spans="1:12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1.141940056901021E-2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EnergyPlus 8.6.0</v>
      </c>
    </row>
    <row r="62" spans="1:12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E+/NREL</v>
      </c>
    </row>
    <row r="63" spans="1:12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3.4202155335473556E-14</v>
      </c>
    </row>
    <row r="64" spans="1:12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3.3578166868690867E-14</v>
      </c>
    </row>
    <row r="65" spans="1:12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3.4863264488955536E-14</v>
      </c>
    </row>
    <row r="66" spans="1:12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1.0141523730294618E-13</v>
      </c>
    </row>
    <row r="67" spans="1:12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8.9155488631874783E-14</v>
      </c>
    </row>
    <row r="68" spans="1:12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1.0953187597775379E-2</v>
      </c>
    </row>
    <row r="69" spans="1:12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1.1333526852144131E-2</v>
      </c>
    </row>
    <row r="70" spans="1:12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1.1218066036332736E-2</v>
      </c>
    </row>
    <row r="71" spans="1:12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1.1121958646531892E-2</v>
      </c>
    </row>
    <row r="72" spans="1:12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9.7666746203742012E-3</v>
      </c>
    </row>
    <row r="73" spans="1:12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1.2000409230516509E-2</v>
      </c>
    </row>
    <row r="74" spans="1:12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2.4960610790428071E-2</v>
      </c>
    </row>
    <row r="75" spans="1:12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3.9310115689466629E-2</v>
      </c>
    </row>
    <row r="76" spans="1:12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1.0956424738399452E-2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9" enableFormatConditionsCalculation="0"/>
  <dimension ref="A1:X99"/>
  <sheetViews>
    <sheetView defaultGridColor="0" colorId="22" zoomScale="87" workbookViewId="0"/>
  </sheetViews>
  <sheetFormatPr baseColWidth="10" defaultColWidth="9.7109375" defaultRowHeight="15" x14ac:dyDescent="0"/>
  <sheetData>
    <row r="1" spans="1:24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24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1:24">
      <c r="G6" s="461" t="s">
        <v>275</v>
      </c>
      <c r="H6" s="308"/>
      <c r="I6" s="308"/>
      <c r="J6" s="308"/>
      <c r="K6" s="468"/>
      <c r="L6" s="308"/>
    </row>
    <row r="7" spans="1:24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1:24">
      <c r="G8" s="461" t="s">
        <v>276</v>
      </c>
      <c r="H8" s="454"/>
      <c r="I8" s="454"/>
      <c r="J8" s="454"/>
      <c r="K8" s="499" t="s">
        <v>43</v>
      </c>
      <c r="L8" s="30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/>
  <dimension ref="A1:V38"/>
  <sheetViews>
    <sheetView workbookViewId="0"/>
  </sheetViews>
  <sheetFormatPr baseColWidth="10" defaultColWidth="8.7109375" defaultRowHeight="15" x14ac:dyDescent="0"/>
  <sheetData>
    <row r="1" spans="1:22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 enableFormatConditionsCalculation="0"/>
  <dimension ref="A1:T39"/>
  <sheetViews>
    <sheetView workbookViewId="0"/>
  </sheetViews>
  <sheetFormatPr baseColWidth="10" defaultColWidth="8.7109375" defaultRowHeight="15" x14ac:dyDescent="0"/>
  <sheetData>
    <row r="1" spans="1:20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 enableFormatConditionsCalculation="0"/>
  <dimension ref="A1:T38"/>
  <sheetViews>
    <sheetView workbookViewId="0">
      <selection activeCell="A3" sqref="A3"/>
    </sheetView>
  </sheetViews>
  <sheetFormatPr baseColWidth="10" defaultColWidth="8.7109375" defaultRowHeight="15" x14ac:dyDescent="0"/>
  <sheetData>
    <row r="1" spans="1:20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 enableFormatConditionsCalculation="0"/>
  <dimension ref="A1:T38"/>
  <sheetViews>
    <sheetView workbookViewId="0">
      <selection activeCell="A6" sqref="A6"/>
    </sheetView>
  </sheetViews>
  <sheetFormatPr baseColWidth="10" defaultColWidth="8.7109375" defaultRowHeight="15" x14ac:dyDescent="0"/>
  <cols>
    <col min="11" max="11" width="9.140625" bestFit="1" customWidth="1"/>
  </cols>
  <sheetData>
    <row r="1" spans="1:20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 enableFormatConditionsCalculation="0"/>
  <dimension ref="A1:T38"/>
  <sheetViews>
    <sheetView workbookViewId="0">
      <selection activeCell="A2" sqref="A2"/>
    </sheetView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287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41</v>
      </c>
    </row>
    <row r="5" spans="6:10">
      <c r="F5" s="461" t="s">
        <v>270</v>
      </c>
      <c r="G5" s="454"/>
      <c r="H5" s="454"/>
      <c r="I5" s="308"/>
      <c r="J5" s="500">
        <v>36647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289</v>
      </c>
    </row>
    <row r="8" spans="6:10">
      <c r="F8" s="461" t="s">
        <v>276</v>
      </c>
      <c r="G8" s="454"/>
      <c r="H8" s="454"/>
      <c r="I8" s="454"/>
      <c r="J8" s="499" t="s">
        <v>159</v>
      </c>
    </row>
    <row r="9" spans="6:10">
      <c r="J9" s="501" t="s">
        <v>671</v>
      </c>
    </row>
    <row r="18" spans="1:20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6" enableFormatConditionsCalculation="0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5" x14ac:dyDescent="0"/>
  <sheetData>
    <row r="1" spans="1:21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 enableFormatConditionsCalculation="0"/>
  <dimension ref="A1:T38"/>
  <sheetViews>
    <sheetView workbookViewId="0">
      <selection activeCell="J6" sqref="J6"/>
    </sheetView>
  </sheetViews>
  <sheetFormatPr baseColWidth="10" defaultColWidth="8.7109375" defaultRowHeight="15" x14ac:dyDescent="0"/>
  <sheetData>
    <row r="1" spans="1:20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43"/>
  <sheetViews>
    <sheetView workbookViewId="0">
      <selection activeCell="T38" sqref="B25:T38"/>
    </sheetView>
  </sheetViews>
  <sheetFormatPr baseColWidth="10" defaultColWidth="8.85546875" defaultRowHeight="15" x14ac:dyDescent="0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>
      <c r="A2" s="523" t="s">
        <v>1</v>
      </c>
      <c r="F2" s="605" t="s">
        <v>877</v>
      </c>
      <c r="G2" s="606"/>
      <c r="H2" s="606"/>
      <c r="I2" s="606"/>
      <c r="J2" s="607"/>
      <c r="K2" s="474" t="s">
        <v>271</v>
      </c>
    </row>
    <row r="3" spans="1:11">
      <c r="A3" s="523"/>
      <c r="F3" s="461" t="s">
        <v>267</v>
      </c>
      <c r="G3" s="454"/>
      <c r="H3" s="454"/>
      <c r="J3" s="574" t="s">
        <v>878</v>
      </c>
      <c r="K3" s="474" t="s">
        <v>272</v>
      </c>
    </row>
    <row r="4" spans="1:11">
      <c r="A4" s="523"/>
      <c r="F4" s="461" t="s">
        <v>790</v>
      </c>
      <c r="G4" s="454"/>
      <c r="H4" s="454"/>
      <c r="I4" s="454"/>
      <c r="J4" s="514" t="s">
        <v>42</v>
      </c>
      <c r="K4" s="474" t="s">
        <v>273</v>
      </c>
    </row>
    <row r="5" spans="1:11">
      <c r="A5" s="524" t="s">
        <v>799</v>
      </c>
      <c r="F5" s="461" t="s">
        <v>270</v>
      </c>
      <c r="G5" s="454"/>
      <c r="H5" s="454"/>
      <c r="J5" s="574" t="s">
        <v>879</v>
      </c>
    </row>
    <row r="6" spans="1:11">
      <c r="A6" s="523"/>
      <c r="F6" s="461" t="s">
        <v>275</v>
      </c>
      <c r="J6" s="468"/>
    </row>
    <row r="7" spans="1:11">
      <c r="A7" s="523" t="s">
        <v>107</v>
      </c>
      <c r="F7" s="605" t="s">
        <v>872</v>
      </c>
      <c r="G7" s="606"/>
      <c r="H7" s="606"/>
      <c r="I7" s="606"/>
      <c r="J7" s="607"/>
    </row>
    <row r="8" spans="1:11">
      <c r="A8" s="523"/>
      <c r="F8" s="461" t="s">
        <v>276</v>
      </c>
      <c r="G8" s="454"/>
      <c r="H8" s="454"/>
      <c r="I8" s="454"/>
      <c r="J8" s="514" t="s">
        <v>43</v>
      </c>
    </row>
    <row r="9" spans="1:11">
      <c r="A9" s="523" t="s">
        <v>108</v>
      </c>
    </row>
    <row r="10" spans="1:11">
      <c r="A10" s="523" t="s">
        <v>109</v>
      </c>
    </row>
    <row r="11" spans="1:11">
      <c r="A11" s="523"/>
    </row>
    <row r="12" spans="1:11">
      <c r="A12" s="523" t="s">
        <v>110</v>
      </c>
    </row>
    <row r="13" spans="1:11">
      <c r="A13" s="523" t="s">
        <v>111</v>
      </c>
    </row>
    <row r="14" spans="1:11">
      <c r="A14" s="523"/>
    </row>
    <row r="15" spans="1:11">
      <c r="A15" s="523" t="s">
        <v>196</v>
      </c>
    </row>
    <row r="16" spans="1:11">
      <c r="A16" s="523" t="s">
        <v>113</v>
      </c>
    </row>
    <row r="17" spans="1:20" ht="17">
      <c r="A17" s="460"/>
      <c r="H17" s="463"/>
      <c r="J17" s="464"/>
    </row>
    <row r="18" spans="1:20" ht="17">
      <c r="A18" s="460" t="s">
        <v>265</v>
      </c>
      <c r="C18" s="308" t="str">
        <f>IF($F$2="","",$F$2)</f>
        <v>EnergyPlus 8.6.0</v>
      </c>
    </row>
    <row r="19" spans="1:20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>
      <c r="A21" s="466"/>
      <c r="B21" s="604" t="s">
        <v>869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>
      <c r="A25" s="466" t="s">
        <v>330</v>
      </c>
      <c r="B25" s="575">
        <v>1519.9441864609539</v>
      </c>
      <c r="C25" s="576"/>
      <c r="D25" s="576">
        <v>143.55483207640566</v>
      </c>
      <c r="E25" s="577"/>
      <c r="F25" s="575">
        <v>3796.5955393536888</v>
      </c>
      <c r="G25" s="576">
        <v>3796.5955393536888</v>
      </c>
      <c r="H25" s="577">
        <v>2.7489477361086758E-13</v>
      </c>
      <c r="I25" s="575">
        <v>3653.0407072772846</v>
      </c>
      <c r="J25" s="576">
        <v>3653.0407072772846</v>
      </c>
      <c r="K25" s="577">
        <v>2.098659024341032E-13</v>
      </c>
      <c r="L25" s="579">
        <v>2.4034045064398342</v>
      </c>
      <c r="M25" s="580">
        <v>22.209968284108282</v>
      </c>
      <c r="N25" s="581">
        <v>7.4557976965886411E-3</v>
      </c>
      <c r="O25" s="582">
        <v>2.4054121588642121</v>
      </c>
      <c r="P25" s="580">
        <v>22.21203699287177</v>
      </c>
      <c r="Q25" s="583">
        <v>7.4557976965887885E-3</v>
      </c>
      <c r="R25" s="579">
        <v>2.3977370178039359</v>
      </c>
      <c r="S25" s="580">
        <v>22.209574683601431</v>
      </c>
      <c r="T25" s="581">
        <v>7.4557976965885335E-3</v>
      </c>
    </row>
    <row r="26" spans="1:20">
      <c r="A26" s="466" t="s">
        <v>317</v>
      </c>
      <c r="B26" s="578">
        <v>1069.3179657416872</v>
      </c>
      <c r="C26" s="584"/>
      <c r="D26" s="584">
        <v>127.59096821976247</v>
      </c>
      <c r="E26" s="585"/>
      <c r="F26" s="578">
        <v>3762.6356470410437</v>
      </c>
      <c r="G26" s="584">
        <v>3762.6356470410437</v>
      </c>
      <c r="H26" s="585">
        <v>2.4874680093489589E-13</v>
      </c>
      <c r="I26" s="578">
        <v>3635.0446788212803</v>
      </c>
      <c r="J26" s="584">
        <v>3635.0446788212803</v>
      </c>
      <c r="K26" s="585">
        <v>2.0008883439004421E-13</v>
      </c>
      <c r="L26" s="586">
        <v>3.3994048498941893</v>
      </c>
      <c r="M26" s="587">
        <v>22.200031952589597</v>
      </c>
      <c r="N26" s="588">
        <v>6.5611050868437078E-3</v>
      </c>
      <c r="O26" s="589">
        <v>3.4021979659177175</v>
      </c>
      <c r="P26" s="587">
        <v>22.200034037652113</v>
      </c>
      <c r="Q26" s="588">
        <v>6.5611050868438891E-3</v>
      </c>
      <c r="R26" s="586">
        <v>3.3935324077994462</v>
      </c>
      <c r="S26" s="587">
        <v>22.200030712531433</v>
      </c>
      <c r="T26" s="588">
        <v>6.5611050868436688E-3</v>
      </c>
    </row>
    <row r="27" spans="1:20">
      <c r="A27" s="466" t="s">
        <v>318</v>
      </c>
      <c r="B27" s="578">
        <v>1006.6274150037755</v>
      </c>
      <c r="C27" s="584"/>
      <c r="D27" s="584">
        <v>116.43670044956156</v>
      </c>
      <c r="E27" s="585"/>
      <c r="F27" s="578">
        <v>3746.3344206000465</v>
      </c>
      <c r="G27" s="584">
        <v>3746.3344206000456</v>
      </c>
      <c r="H27" s="585">
        <v>2.0622792362701148E-13</v>
      </c>
      <c r="I27" s="578">
        <v>3629.8977201504845</v>
      </c>
      <c r="J27" s="584">
        <v>3629.8977201504845</v>
      </c>
      <c r="K27" s="585">
        <v>1.9872459233738482E-13</v>
      </c>
      <c r="L27" s="586">
        <v>3.6059992665080252</v>
      </c>
      <c r="M27" s="587">
        <v>26.700056935791274</v>
      </c>
      <c r="N27" s="588">
        <v>8.0110248918526666E-3</v>
      </c>
      <c r="O27" s="589">
        <v>3.6089976277949747</v>
      </c>
      <c r="P27" s="587">
        <v>26.700062529958789</v>
      </c>
      <c r="Q27" s="590">
        <v>8.0110248918527117E-3</v>
      </c>
      <c r="R27" s="586">
        <v>3.5997971816095569</v>
      </c>
      <c r="S27" s="587">
        <v>26.700052111264569</v>
      </c>
      <c r="T27" s="588">
        <v>8.0110248918524325E-3</v>
      </c>
    </row>
    <row r="28" spans="1:20">
      <c r="A28" s="466" t="s">
        <v>319</v>
      </c>
      <c r="B28" s="578">
        <v>108.09007411939307</v>
      </c>
      <c r="C28" s="584"/>
      <c r="D28" s="584">
        <v>10.208699924261984</v>
      </c>
      <c r="E28" s="585"/>
      <c r="F28" s="578">
        <v>215.90136269705937</v>
      </c>
      <c r="G28" s="584">
        <v>215.90136269705937</v>
      </c>
      <c r="H28" s="585">
        <v>1.3855583347321953E-14</v>
      </c>
      <c r="I28" s="578">
        <v>205.69266277279729</v>
      </c>
      <c r="J28" s="584">
        <v>205.69266277279732</v>
      </c>
      <c r="K28" s="585">
        <v>1.176658770418726E-14</v>
      </c>
      <c r="L28" s="586">
        <v>1.9029745742018391</v>
      </c>
      <c r="M28" s="587">
        <v>22.200075736555043</v>
      </c>
      <c r="N28" s="588">
        <v>7.457848106853621E-3</v>
      </c>
      <c r="O28" s="589">
        <v>1.9053287502654361</v>
      </c>
      <c r="P28" s="587">
        <v>22.200079700480071</v>
      </c>
      <c r="Q28" s="590">
        <v>7.4578481068541371E-3</v>
      </c>
      <c r="R28" s="586">
        <v>1.8970237714898701</v>
      </c>
      <c r="S28" s="587">
        <v>22.200074854974172</v>
      </c>
      <c r="T28" s="588">
        <v>7.4578481068533807E-3</v>
      </c>
    </row>
    <row r="29" spans="1:20">
      <c r="A29" s="466" t="s">
        <v>320</v>
      </c>
      <c r="B29" s="578">
        <v>67.752731916220995</v>
      </c>
      <c r="C29" s="584"/>
      <c r="D29" s="584">
        <v>8.0835545198278922</v>
      </c>
      <c r="E29" s="585"/>
      <c r="F29" s="584">
        <v>195.76820216015031</v>
      </c>
      <c r="G29" s="584">
        <v>195.76820216015031</v>
      </c>
      <c r="H29" s="585">
        <v>1.0601297617540695E-14</v>
      </c>
      <c r="I29" s="578">
        <v>187.68464764032245</v>
      </c>
      <c r="J29" s="584">
        <v>187.68464764032245</v>
      </c>
      <c r="K29" s="585">
        <v>9.1233687271596866E-15</v>
      </c>
      <c r="L29" s="591">
        <v>2.7701413999423985</v>
      </c>
      <c r="M29" s="587">
        <v>22.200058380036257</v>
      </c>
      <c r="N29" s="588">
        <v>6.5668326440292317E-3</v>
      </c>
      <c r="O29" s="589">
        <v>2.7734848266659209</v>
      </c>
      <c r="P29" s="587">
        <v>22.200059782372037</v>
      </c>
      <c r="Q29" s="588">
        <v>6.5668326440295448E-3</v>
      </c>
      <c r="R29" s="586">
        <v>2.7636722974394385</v>
      </c>
      <c r="S29" s="587">
        <v>22.200057542808114</v>
      </c>
      <c r="T29" s="588">
        <v>6.5668326440289594E-3</v>
      </c>
    </row>
    <row r="30" spans="1:20">
      <c r="A30" s="466" t="s">
        <v>321</v>
      </c>
      <c r="B30" s="578">
        <v>1197.607760192237</v>
      </c>
      <c r="C30" s="584"/>
      <c r="D30" s="584">
        <v>140.34816272039529</v>
      </c>
      <c r="E30" s="585"/>
      <c r="F30" s="578">
        <v>4508.2731252478161</v>
      </c>
      <c r="G30" s="584">
        <v>3769.0725569992774</v>
      </c>
      <c r="H30" s="585">
        <v>739.20056824854362</v>
      </c>
      <c r="I30" s="578">
        <v>4367.9249625274315</v>
      </c>
      <c r="J30" s="584">
        <v>3635.0715697161945</v>
      </c>
      <c r="K30" s="585">
        <v>732.85339281122947</v>
      </c>
      <c r="L30" s="586">
        <v>3.647208299507263</v>
      </c>
      <c r="M30" s="587">
        <v>22.177279443518398</v>
      </c>
      <c r="N30" s="588">
        <v>8.3955681800039449E-3</v>
      </c>
      <c r="O30" s="589">
        <v>3.6516664796812974</v>
      </c>
      <c r="P30" s="587">
        <v>22.178122503453658</v>
      </c>
      <c r="Q30" s="590">
        <v>8.4158708607087757E-3</v>
      </c>
      <c r="R30" s="586">
        <v>3.6419209920478535</v>
      </c>
      <c r="S30" s="587">
        <v>22.176092457593555</v>
      </c>
      <c r="T30" s="588">
        <v>8.3239126274432789E-3</v>
      </c>
    </row>
    <row r="31" spans="1:20">
      <c r="A31" s="466" t="s">
        <v>322</v>
      </c>
      <c r="B31" s="578">
        <v>1132.2216353558363</v>
      </c>
      <c r="C31" s="584"/>
      <c r="D31" s="584">
        <v>128.37928870533966</v>
      </c>
      <c r="E31" s="585"/>
      <c r="F31" s="578">
        <v>4490.4738010981646</v>
      </c>
      <c r="G31" s="584">
        <v>3751.2732745004564</v>
      </c>
      <c r="H31" s="585">
        <v>739.20052659770533</v>
      </c>
      <c r="I31" s="578">
        <v>4362.094512392825</v>
      </c>
      <c r="J31" s="584">
        <v>3629.9310781362792</v>
      </c>
      <c r="K31" s="585">
        <v>732.16343425654509</v>
      </c>
      <c r="L31" s="586">
        <v>3.8526860609070588</v>
      </c>
      <c r="M31" s="587">
        <v>26.672403127206135</v>
      </c>
      <c r="N31" s="588">
        <v>1.0240345724220038E-2</v>
      </c>
      <c r="O31" s="589">
        <v>3.8574094345073915</v>
      </c>
      <c r="P31" s="587">
        <v>26.674949671491312</v>
      </c>
      <c r="Q31" s="590">
        <v>1.0268616395387901E-2</v>
      </c>
      <c r="R31" s="586">
        <v>3.8473368932226975</v>
      </c>
      <c r="S31" s="587">
        <v>26.669743790940064</v>
      </c>
      <c r="T31" s="588">
        <v>1.0152557162147214E-2</v>
      </c>
    </row>
    <row r="32" spans="1:20">
      <c r="A32" s="466" t="s">
        <v>323</v>
      </c>
      <c r="B32" s="578">
        <v>1491.4482829736564</v>
      </c>
      <c r="C32" s="584"/>
      <c r="D32" s="584">
        <v>148.5974051383042</v>
      </c>
      <c r="E32" s="585"/>
      <c r="F32" s="578">
        <v>4527.7920458141534</v>
      </c>
      <c r="G32" s="584">
        <v>3788.5909175432566</v>
      </c>
      <c r="H32" s="585">
        <v>739.20112827088872</v>
      </c>
      <c r="I32" s="578">
        <v>4379.1946406758489</v>
      </c>
      <c r="J32" s="584">
        <v>3645.8983093947172</v>
      </c>
      <c r="K32" s="585">
        <v>733.29633128112607</v>
      </c>
      <c r="L32" s="586">
        <v>2.9362028108306846</v>
      </c>
      <c r="M32" s="587">
        <v>23.285912612703388</v>
      </c>
      <c r="N32" s="588">
        <v>9.3693540373751688E-3</v>
      </c>
      <c r="O32" s="589">
        <v>2.9405586640244756</v>
      </c>
      <c r="P32" s="587">
        <v>23.286653781276456</v>
      </c>
      <c r="Q32" s="590">
        <v>9.3929689446226282E-3</v>
      </c>
      <c r="R32" s="586">
        <v>2.9306569642659377</v>
      </c>
      <c r="S32" s="587">
        <v>23.282383137741633</v>
      </c>
      <c r="T32" s="588">
        <v>9.2878629123135728E-3</v>
      </c>
    </row>
    <row r="33" spans="1:20">
      <c r="A33" s="466" t="s">
        <v>324</v>
      </c>
      <c r="B33" s="578">
        <v>635.48400530522179</v>
      </c>
      <c r="C33" s="584"/>
      <c r="D33" s="584">
        <v>73.037186113541395</v>
      </c>
      <c r="E33" s="585"/>
      <c r="F33" s="578">
        <v>2224.3721911801144</v>
      </c>
      <c r="G33" s="584">
        <v>1485.1714254910721</v>
      </c>
      <c r="H33" s="585">
        <v>739.2007656890421</v>
      </c>
      <c r="I33" s="578">
        <v>2151.3350050665781</v>
      </c>
      <c r="J33" s="584">
        <v>1417.4669984210427</v>
      </c>
      <c r="K33" s="585">
        <v>733.86800664553141</v>
      </c>
      <c r="L33" s="591">
        <v>3.3853487847161414</v>
      </c>
      <c r="M33" s="587">
        <v>22.181126835890026</v>
      </c>
      <c r="N33" s="588">
        <v>1.0550455520463041E-2</v>
      </c>
      <c r="O33" s="589">
        <v>3.3891742133275553</v>
      </c>
      <c r="P33" s="587">
        <v>22.181732143352757</v>
      </c>
      <c r="Q33" s="590">
        <v>1.0582354242184504E-2</v>
      </c>
      <c r="R33" s="586">
        <v>3.3790441362656254</v>
      </c>
      <c r="S33" s="587">
        <v>22.180150781379702</v>
      </c>
      <c r="T33" s="588">
        <v>1.046501251218384E-2</v>
      </c>
    </row>
    <row r="34" spans="1:20">
      <c r="A34" s="466" t="s">
        <v>325</v>
      </c>
      <c r="B34" s="578">
        <v>1082.3133085796808</v>
      </c>
      <c r="C34" s="584"/>
      <c r="D34" s="584">
        <v>118.46188512038646</v>
      </c>
      <c r="E34" s="585"/>
      <c r="F34" s="578">
        <v>4480.7234278792539</v>
      </c>
      <c r="G34" s="584">
        <v>1523.917247601252</v>
      </c>
      <c r="H34" s="585">
        <v>2956.8061802779948</v>
      </c>
      <c r="I34" s="578">
        <v>4362.2615427588635</v>
      </c>
      <c r="J34" s="584">
        <v>1417.4939622431646</v>
      </c>
      <c r="K34" s="585">
        <v>2944.7675805157028</v>
      </c>
      <c r="L34" s="586">
        <v>4.0304979234556928</v>
      </c>
      <c r="M34" s="587">
        <v>22.157077971638689</v>
      </c>
      <c r="N34" s="588">
        <v>1.6161639494142E-2</v>
      </c>
      <c r="O34" s="589">
        <v>4.0361459595509643</v>
      </c>
      <c r="P34" s="587">
        <v>22.158192073364965</v>
      </c>
      <c r="Q34" s="590">
        <v>1.6200432602512093E-2</v>
      </c>
      <c r="R34" s="586">
        <v>4.0240294939025265</v>
      </c>
      <c r="S34" s="587">
        <v>22.154883070300599</v>
      </c>
      <c r="T34" s="588">
        <v>1.6042587128241019E-2</v>
      </c>
    </row>
    <row r="35" spans="1:20">
      <c r="A35" s="466" t="s">
        <v>326</v>
      </c>
      <c r="B35" s="578">
        <v>1540.5167814860679</v>
      </c>
      <c r="C35" s="584"/>
      <c r="D35" s="584">
        <v>139.13700799657832</v>
      </c>
      <c r="E35" s="585"/>
      <c r="F35" s="578">
        <v>4521.4432980020592</v>
      </c>
      <c r="G35" s="584">
        <v>1564.6305776347433</v>
      </c>
      <c r="H35" s="585">
        <v>2956.8127203673071</v>
      </c>
      <c r="I35" s="578">
        <v>4382.3062900054756</v>
      </c>
      <c r="J35" s="584">
        <v>1435.4904107376656</v>
      </c>
      <c r="K35" s="585">
        <v>2946.8158792678114</v>
      </c>
      <c r="L35" s="586">
        <v>2.8446988326722797</v>
      </c>
      <c r="M35" s="587">
        <v>22.167219696940599</v>
      </c>
      <c r="N35" s="588">
        <v>1.6049281292334055E-2</v>
      </c>
      <c r="O35" s="589">
        <v>2.8501755275649874</v>
      </c>
      <c r="P35" s="587">
        <v>22.167786175351331</v>
      </c>
      <c r="Q35" s="590">
        <v>1.6116678190955365E-2</v>
      </c>
      <c r="R35" s="586">
        <v>2.8367746493583397</v>
      </c>
      <c r="S35" s="587">
        <v>22.162760166660558</v>
      </c>
      <c r="T35" s="588">
        <v>1.5924080247591683E-2</v>
      </c>
    </row>
    <row r="36" spans="1:20">
      <c r="A36" s="466" t="s">
        <v>327</v>
      </c>
      <c r="B36" s="578">
        <v>164.14690251875021</v>
      </c>
      <c r="C36" s="584"/>
      <c r="D36" s="584">
        <v>18.010265782857889</v>
      </c>
      <c r="E36" s="585"/>
      <c r="F36" s="578">
        <v>573.75839692070065</v>
      </c>
      <c r="G36" s="584">
        <v>204.15354932916594</v>
      </c>
      <c r="H36" s="585">
        <v>369.60484759153536</v>
      </c>
      <c r="I36" s="578">
        <v>555.74813113784353</v>
      </c>
      <c r="J36" s="584">
        <v>187.69075135062255</v>
      </c>
      <c r="K36" s="585">
        <v>368.05737978722073</v>
      </c>
      <c r="L36" s="586">
        <v>3.3856754078826525</v>
      </c>
      <c r="M36" s="587">
        <v>22.194717344345513</v>
      </c>
      <c r="N36" s="588">
        <v>1.5868528404339038E-2</v>
      </c>
      <c r="O36" s="589">
        <v>3.3960647404575051</v>
      </c>
      <c r="P36" s="587">
        <v>22.194822960267299</v>
      </c>
      <c r="Q36" s="588">
        <v>1.6105279983418253E-2</v>
      </c>
      <c r="R36" s="586">
        <v>3.3754392485849114</v>
      </c>
      <c r="S36" s="587">
        <v>22.194576630168818</v>
      </c>
      <c r="T36" s="588">
        <v>1.5709191822100694E-2</v>
      </c>
    </row>
    <row r="37" spans="1:20">
      <c r="A37" s="466" t="s">
        <v>328</v>
      </c>
      <c r="B37" s="578">
        <v>249.67959238321805</v>
      </c>
      <c r="C37" s="584"/>
      <c r="D37" s="584">
        <v>22.60833595425402</v>
      </c>
      <c r="E37" s="585"/>
      <c r="F37" s="578">
        <v>596.58624741324149</v>
      </c>
      <c r="G37" s="584">
        <v>226.96323469690321</v>
      </c>
      <c r="H37" s="585">
        <v>369.6230127163376</v>
      </c>
      <c r="I37" s="578">
        <v>573.97791145898668</v>
      </c>
      <c r="J37" s="584">
        <v>205.69739439923362</v>
      </c>
      <c r="K37" s="585">
        <v>368.28051705975287</v>
      </c>
      <c r="L37" s="586">
        <v>2.2988579322014546</v>
      </c>
      <c r="M37" s="587">
        <v>22.195905210476411</v>
      </c>
      <c r="N37" s="588">
        <v>1.5465769589176927E-2</v>
      </c>
      <c r="O37" s="589">
        <v>2.3162686584987608</v>
      </c>
      <c r="P37" s="587">
        <v>22.195952064433467</v>
      </c>
      <c r="Q37" s="590">
        <v>1.5907013884225669E-2</v>
      </c>
      <c r="R37" s="586">
        <v>2.2883375503399059</v>
      </c>
      <c r="S37" s="587">
        <v>22.195629536183084</v>
      </c>
      <c r="T37" s="588">
        <v>1.529905269244849E-2</v>
      </c>
    </row>
    <row r="38" spans="1:20" ht="16" thickBot="1">
      <c r="A38" s="467" t="s">
        <v>329</v>
      </c>
      <c r="B38" s="592">
        <v>1465.3377786965968</v>
      </c>
      <c r="C38" s="593"/>
      <c r="D38" s="593">
        <v>153.48529292604218</v>
      </c>
      <c r="E38" s="594"/>
      <c r="F38" s="592">
        <v>5483.8358755261388</v>
      </c>
      <c r="G38" s="593">
        <v>4262.8105384490436</v>
      </c>
      <c r="H38" s="594">
        <v>1221.0253370770977</v>
      </c>
      <c r="I38" s="592">
        <v>5330.3505826000974</v>
      </c>
      <c r="J38" s="593">
        <v>4119.8317020674003</v>
      </c>
      <c r="K38" s="594">
        <v>1210.5188805326998</v>
      </c>
      <c r="L38" s="595">
        <v>3.6376258498851985</v>
      </c>
      <c r="M38" s="596">
        <v>26.663755077905073</v>
      </c>
      <c r="N38" s="597">
        <v>1.141940056901021E-2</v>
      </c>
      <c r="O38" s="598">
        <v>3.6429222373495631</v>
      </c>
      <c r="P38" s="596">
        <v>26.665094567824351</v>
      </c>
      <c r="Q38" s="599">
        <v>1.1448065565533521E-2</v>
      </c>
      <c r="R38" s="600">
        <v>3.6319634130519516</v>
      </c>
      <c r="S38" s="596">
        <v>26.662521963982673</v>
      </c>
      <c r="T38" s="601">
        <v>1.1322949762641525E-2</v>
      </c>
    </row>
    <row r="39" spans="1:20" ht="17">
      <c r="B39" s="609"/>
      <c r="C39" s="609" t="s">
        <v>873</v>
      </c>
      <c r="E39" s="609" t="s">
        <v>874</v>
      </c>
    </row>
    <row r="42" spans="1:20" ht="16">
      <c r="A42" s="608" t="s">
        <v>873</v>
      </c>
      <c r="B42" s="611" t="s">
        <v>876</v>
      </c>
    </row>
    <row r="43" spans="1:20" ht="16">
      <c r="A43" s="608" t="s">
        <v>874</v>
      </c>
      <c r="B43" s="610" t="s">
        <v>875</v>
      </c>
    </row>
  </sheetData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 enableFormatConditionsCalculation="0"/>
  <dimension ref="A1:N38"/>
  <sheetViews>
    <sheetView workbookViewId="0">
      <selection activeCell="A2" sqref="A2"/>
    </sheetView>
  </sheetViews>
  <sheetFormatPr baseColWidth="10" defaultColWidth="8.7109375" defaultRowHeight="15" x14ac:dyDescent="0"/>
  <sheetData>
    <row r="1" spans="1:10">
      <c r="F1" s="461" t="s">
        <v>268</v>
      </c>
      <c r="G1" s="454"/>
      <c r="H1" s="454"/>
      <c r="I1" s="454"/>
      <c r="J1" s="454"/>
    </row>
    <row r="2" spans="1:10">
      <c r="F2" s="470"/>
      <c r="G2" s="471"/>
      <c r="H2" s="471"/>
      <c r="I2" s="471"/>
      <c r="J2" s="495" t="s">
        <v>284</v>
      </c>
    </row>
    <row r="3" spans="1:10">
      <c r="F3" s="461" t="s">
        <v>267</v>
      </c>
      <c r="G3" s="454"/>
      <c r="H3" s="454"/>
      <c r="I3" s="308"/>
      <c r="J3" s="496"/>
    </row>
    <row r="4" spans="1:10">
      <c r="F4" s="461" t="s">
        <v>266</v>
      </c>
      <c r="G4" s="454"/>
      <c r="H4" s="454"/>
      <c r="I4" s="454"/>
      <c r="J4" s="499" t="s">
        <v>158</v>
      </c>
    </row>
    <row r="5" spans="1:10">
      <c r="F5" s="461" t="s">
        <v>270</v>
      </c>
      <c r="G5" s="454"/>
      <c r="H5" s="454"/>
      <c r="I5" s="308"/>
      <c r="J5" s="500">
        <v>36753</v>
      </c>
    </row>
    <row r="6" spans="1:10">
      <c r="F6" s="461" t="s">
        <v>275</v>
      </c>
      <c r="G6" s="308"/>
      <c r="H6" s="308"/>
      <c r="I6" s="308"/>
      <c r="J6" s="468"/>
    </row>
    <row r="7" spans="1:10">
      <c r="F7" s="470"/>
      <c r="G7" s="471"/>
      <c r="H7" s="471"/>
      <c r="I7" s="471"/>
      <c r="J7" s="495" t="s">
        <v>282</v>
      </c>
    </row>
    <row r="8" spans="1:10">
      <c r="F8" s="461" t="s">
        <v>276</v>
      </c>
      <c r="G8" s="454"/>
      <c r="H8" s="454"/>
      <c r="I8" s="454"/>
      <c r="J8" s="499" t="s">
        <v>49</v>
      </c>
    </row>
    <row r="13" spans="1:10">
      <c r="A13">
        <v>27</v>
      </c>
      <c r="B13">
        <v>1999</v>
      </c>
    </row>
    <row r="23" spans="1:14" ht="16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 enableFormatConditionsCalculation="0"/>
  <dimension ref="A1:T38"/>
  <sheetViews>
    <sheetView workbookViewId="0"/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670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158</v>
      </c>
    </row>
    <row r="5" spans="6:10">
      <c r="F5" s="461" t="s">
        <v>270</v>
      </c>
      <c r="G5" s="454"/>
      <c r="H5" s="454"/>
      <c r="I5" s="308"/>
      <c r="J5" s="500">
        <v>36774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282</v>
      </c>
    </row>
    <row r="8" spans="6:10">
      <c r="F8" s="461" t="s">
        <v>276</v>
      </c>
      <c r="G8" s="454"/>
      <c r="H8" s="454"/>
      <c r="I8" s="454"/>
      <c r="J8" s="499" t="s">
        <v>50</v>
      </c>
    </row>
    <row r="23" spans="1:20" ht="16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 x14ac:dyDescent="0"/>
  <cols>
    <col min="1" max="1" width="74.7109375" style="469" customWidth="1"/>
    <col min="2" max="2" width="61.7109375" customWidth="1"/>
  </cols>
  <sheetData>
    <row r="1" spans="1:2">
      <c r="A1"/>
    </row>
    <row r="5" spans="1:2" ht="21">
      <c r="A5" s="546" t="s">
        <v>871</v>
      </c>
      <c r="B5" s="462" t="s">
        <v>697</v>
      </c>
    </row>
    <row r="6" spans="1:2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ht="15" customHeight="1">
      <c r="A7" s="547"/>
      <c r="B7" s="502" t="s">
        <v>795</v>
      </c>
    </row>
    <row r="8" spans="1:2" ht="16">
      <c r="A8" s="472" t="str">
        <f>IF(B21="Comparison","Test Results Comparison","Example Results")</f>
        <v>Example Results</v>
      </c>
      <c r="B8" s="502" t="s">
        <v>696</v>
      </c>
    </row>
    <row r="9" spans="1:2" ht="16">
      <c r="A9" s="472" t="s">
        <v>269</v>
      </c>
      <c r="B9" s="502" t="s">
        <v>808</v>
      </c>
    </row>
    <row r="10" spans="1:2" ht="16">
      <c r="A10" s="472" t="s">
        <v>384</v>
      </c>
      <c r="B10" t="s">
        <v>849</v>
      </c>
    </row>
    <row r="11" spans="1:2">
      <c r="B11" t="s">
        <v>850</v>
      </c>
    </row>
    <row r="12" spans="1:2">
      <c r="B12" t="s">
        <v>851</v>
      </c>
    </row>
    <row r="13" spans="1:2">
      <c r="A13" s="513" t="str">
        <f>IF(B21="Comparison","Results for "&amp;YourData!$F$2,"")</f>
        <v/>
      </c>
      <c r="B13" s="502" t="s">
        <v>809</v>
      </c>
    </row>
    <row r="14" spans="1:2">
      <c r="A14" s="513" t="str">
        <f>IF(B21="Comparison","("&amp;YourData!$J$4&amp;")","")</f>
        <v/>
      </c>
    </row>
    <row r="15" spans="1:2">
      <c r="A15" s="513" t="str">
        <f>IF(B21="Comparison","vs.","")</f>
        <v/>
      </c>
      <c r="B15" s="474" t="s">
        <v>797</v>
      </c>
    </row>
    <row r="16" spans="1:2">
      <c r="A16" s="513" t="str">
        <f>IF(B21="Comparison","Informative Annex B16, Section B16.5.1 Example Results","")</f>
        <v/>
      </c>
      <c r="B16" s="474" t="s">
        <v>811</v>
      </c>
    </row>
    <row r="17" spans="1:4">
      <c r="A17" s="513"/>
      <c r="B17" s="474" t="s">
        <v>852</v>
      </c>
    </row>
    <row r="18" spans="1:4">
      <c r="A18" s="513"/>
    </row>
    <row r="19" spans="1:4">
      <c r="A19" s="513" t="str">
        <f>IF(B21="Comparison","Prepared By","")</f>
        <v/>
      </c>
    </row>
    <row r="20" spans="1:4">
      <c r="A20" s="513" t="str">
        <f>IF(B21="Comparison",IF(YourData!F7="","",YourData!F7),"")</f>
        <v/>
      </c>
      <c r="B20" s="469" t="s">
        <v>687</v>
      </c>
    </row>
    <row r="21" spans="1:4">
      <c r="A21" s="513" t="str">
        <f>IF(B21="Comparison","("&amp;YourData!$J$8&amp;")","")</f>
        <v/>
      </c>
      <c r="B21" s="469" t="s">
        <v>868</v>
      </c>
    </row>
    <row r="22" spans="1:4">
      <c r="A22" s="513"/>
    </row>
    <row r="23" spans="1:4">
      <c r="A23" s="513" t="str">
        <f>IF(B21="Comparison","Results Developed","")</f>
        <v/>
      </c>
      <c r="D23" s="551"/>
    </row>
    <row r="24" spans="1:4">
      <c r="A24" s="513" t="str">
        <f>IF(B21="Comparison",TEXT(YourData!$J$5,"DD-MMM-YYYY"),"")</f>
        <v/>
      </c>
      <c r="D24" s="551"/>
    </row>
    <row r="27" spans="1:4">
      <c r="A27"/>
      <c r="B27" s="474"/>
    </row>
    <row r="28" spans="1:4">
      <c r="A28"/>
    </row>
    <row r="29" spans="1:4">
      <c r="A29"/>
      <c r="B29" s="474"/>
    </row>
    <row r="30" spans="1:4" ht="29.25" customHeight="1">
      <c r="A30"/>
      <c r="B30" s="552"/>
      <c r="D30" s="549"/>
    </row>
    <row r="31" spans="1:4">
      <c r="A31"/>
      <c r="B31" s="474"/>
    </row>
    <row r="32" spans="1:4" ht="30" customHeight="1">
      <c r="A32"/>
      <c r="B32" s="552"/>
      <c r="D32" s="549"/>
    </row>
    <row r="33" spans="2:4">
      <c r="B33" s="474" t="s">
        <v>802</v>
      </c>
    </row>
    <row r="34" spans="2:4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>
      <c r="B35" s="474" t="s">
        <v>814</v>
      </c>
      <c r="D35" s="550"/>
    </row>
    <row r="36" spans="2:4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4">
      <c r="B37" s="474" t="s">
        <v>813</v>
      </c>
    </row>
    <row r="38" spans="2:4">
      <c r="B38" s="552" t="str">
        <f>IF('Title Page'!$B$21="Example","", "By "&amp;'Title Page'!$A$20&amp;" "&amp;'Title Page'!$A$21&amp;", "&amp;'Title Page'!$A$24)</f>
        <v/>
      </c>
    </row>
    <row r="39" spans="2:4">
      <c r="B39" s="474" t="s">
        <v>274</v>
      </c>
    </row>
    <row r="40" spans="2:4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4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 x14ac:dyDescent="0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81" t="str">
        <f>'Title Page'!$A$5</f>
        <v>ASHRAE Standard 140-2014</v>
      </c>
      <c r="B1" s="481"/>
      <c r="C1" s="482"/>
      <c r="D1" s="482"/>
    </row>
    <row r="2" spans="1:4">
      <c r="A2" s="481" t="s">
        <v>792</v>
      </c>
      <c r="B2" s="481"/>
      <c r="C2" s="482"/>
      <c r="D2" s="482"/>
    </row>
    <row r="3" spans="1:4">
      <c r="A3" s="481" t="s">
        <v>279</v>
      </c>
      <c r="B3" s="481"/>
      <c r="C3" s="482"/>
      <c r="D3" s="482"/>
    </row>
    <row r="4" spans="1:4">
      <c r="A4" s="481" t="str">
        <f>'Title Page'!$A$10</f>
        <v>Section 5.3 - HVAC Equipment Performance Tests CE100-CE200</v>
      </c>
      <c r="B4" s="481"/>
      <c r="C4" s="482"/>
      <c r="D4" s="482"/>
    </row>
    <row r="6" spans="1:4">
      <c r="A6" s="515" t="s">
        <v>859</v>
      </c>
      <c r="B6" s="454"/>
      <c r="C6" s="454"/>
    </row>
    <row r="7" spans="1:4">
      <c r="A7" s="515" t="s">
        <v>860</v>
      </c>
      <c r="B7" s="454"/>
      <c r="C7" s="454"/>
    </row>
    <row r="8" spans="1:4">
      <c r="A8" s="515" t="s">
        <v>861</v>
      </c>
      <c r="B8" s="454"/>
      <c r="C8" s="454"/>
    </row>
    <row r="9" spans="1:4">
      <c r="A9" s="454"/>
      <c r="B9" s="454"/>
      <c r="C9" s="454"/>
    </row>
    <row r="10" spans="1:4">
      <c r="A10" s="515" t="s">
        <v>865</v>
      </c>
      <c r="B10" s="454"/>
      <c r="C10" s="454"/>
    </row>
    <row r="11" spans="1:4">
      <c r="A11" s="515" t="s">
        <v>864</v>
      </c>
      <c r="B11" s="454"/>
      <c r="C11" s="454"/>
    </row>
    <row r="12" spans="1:4">
      <c r="A12" s="454"/>
    </row>
    <row r="13" spans="1:4">
      <c r="A13" s="515" t="s">
        <v>863</v>
      </c>
    </row>
    <row r="14" spans="1:4">
      <c r="A14" s="515" t="s">
        <v>862</v>
      </c>
    </row>
    <row r="15" spans="1:4">
      <c r="A15" s="454"/>
    </row>
    <row r="16" spans="1:4">
      <c r="A16" s="515" t="s">
        <v>867</v>
      </c>
    </row>
    <row r="17" spans="1:4">
      <c r="A17" s="515" t="s">
        <v>866</v>
      </c>
    </row>
    <row r="18" spans="1:4">
      <c r="A18" s="454"/>
    </row>
    <row r="19" spans="1:4">
      <c r="A19" s="515" t="s">
        <v>793</v>
      </c>
    </row>
    <row r="20" spans="1:4">
      <c r="A20" s="454"/>
    </row>
    <row r="21" spans="1:4">
      <c r="A21" s="481" t="s">
        <v>278</v>
      </c>
      <c r="B21" s="481"/>
      <c r="C21" s="482"/>
      <c r="D21" s="482"/>
    </row>
    <row r="22" spans="1:4">
      <c r="A22" s="481" t="s">
        <v>812</v>
      </c>
      <c r="B22" s="481"/>
      <c r="C22" s="482"/>
      <c r="D22" s="482"/>
    </row>
    <row r="23" spans="1:4" ht="16" thickBot="1"/>
    <row r="24" spans="1:4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4" ht="16" thickTop="1">
      <c r="A35" s="454"/>
      <c r="B35" s="454"/>
      <c r="C35" s="454"/>
    </row>
    <row r="36" spans="1:4">
      <c r="A36" s="560" t="s">
        <v>856</v>
      </c>
      <c r="B36" s="454"/>
      <c r="C36" s="454"/>
    </row>
    <row r="37" spans="1:4">
      <c r="A37" s="480" t="s">
        <v>303</v>
      </c>
      <c r="B37" s="454"/>
      <c r="C37" s="454"/>
    </row>
    <row r="38" spans="1:4">
      <c r="A38" s="480" t="s">
        <v>304</v>
      </c>
      <c r="B38" s="454"/>
      <c r="C38" s="454"/>
    </row>
    <row r="39" spans="1:4">
      <c r="A39" s="480" t="s">
        <v>305</v>
      </c>
      <c r="B39" s="454"/>
      <c r="C39" s="454"/>
    </row>
    <row r="40" spans="1:4">
      <c r="A40" s="480" t="s">
        <v>306</v>
      </c>
      <c r="B40" s="454"/>
      <c r="C40" s="454"/>
    </row>
    <row r="41" spans="1:4">
      <c r="A41" s="480" t="s">
        <v>307</v>
      </c>
      <c r="B41" s="454"/>
      <c r="C41" s="454"/>
    </row>
    <row r="42" spans="1:4">
      <c r="A42" s="480" t="s">
        <v>308</v>
      </c>
      <c r="B42" s="454"/>
      <c r="C42" s="454"/>
    </row>
    <row r="43" spans="1:4">
      <c r="A43" s="480" t="s">
        <v>309</v>
      </c>
      <c r="B43" s="454"/>
      <c r="C43" s="454"/>
    </row>
    <row r="44" spans="1:4">
      <c r="A44" s="480" t="s">
        <v>310</v>
      </c>
      <c r="B44" s="454"/>
      <c r="C44" s="454"/>
    </row>
    <row r="45" spans="1:4">
      <c r="A45" s="480" t="s">
        <v>311</v>
      </c>
      <c r="B45" s="454"/>
      <c r="C45" s="454"/>
    </row>
    <row r="46" spans="1:4">
      <c r="A46" s="480" t="s">
        <v>315</v>
      </c>
      <c r="B46" s="454"/>
      <c r="C46" s="454"/>
    </row>
    <row r="47" spans="1:4">
      <c r="A47" s="454" t="s">
        <v>316</v>
      </c>
      <c r="B47" s="454"/>
      <c r="C47" s="454"/>
    </row>
    <row r="48" spans="1:4">
      <c r="A48" s="454"/>
      <c r="B48" s="454"/>
      <c r="C48" s="454"/>
    </row>
    <row r="49" spans="1:3">
      <c r="A49" s="454"/>
      <c r="B49" s="454"/>
      <c r="C49" s="454"/>
    </row>
    <row r="50" spans="1:3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612" t="str">
        <f>IF('Title Page'!$B$21="Example",'Title Page'!$B$34,"ASHRAE Standard 140-2010 Section 5.3 - HVAC Equipment Performance Tests CE100-CE200")</f>
        <v>ASHRAE Standard 140-2014, Informative Annex B16, Section B16.5.1</v>
      </c>
      <c r="B1" s="612"/>
      <c r="C1" s="612"/>
      <c r="D1" s="612"/>
      <c r="E1" s="612"/>
      <c r="F1" s="612"/>
    </row>
    <row r="2" spans="1:6">
      <c r="B2" s="612" t="str">
        <f>'Title Page'!$B$36</f>
        <v>Example Results for Section 5.3 - HVAC Equipment Performance Tests CE100-CE200</v>
      </c>
      <c r="C2" s="612"/>
      <c r="D2" s="612"/>
      <c r="E2" s="612"/>
    </row>
    <row r="3" spans="1:6" ht="15" customHeight="1">
      <c r="B3" s="612" t="str">
        <f>'Title Page'!$B$38</f>
        <v/>
      </c>
      <c r="C3" s="612"/>
      <c r="D3" s="612"/>
      <c r="E3" s="612"/>
    </row>
    <row r="5" spans="1:6" ht="15" customHeight="1">
      <c r="B5" s="613" t="s">
        <v>800</v>
      </c>
      <c r="C5" s="613"/>
      <c r="D5" s="613"/>
      <c r="E5" s="613"/>
    </row>
    <row r="6" spans="1:6" ht="16" thickBot="1"/>
    <row r="7" spans="1:6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1:6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1:6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1:6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1:6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1:6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1:6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1:6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1:6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1:6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1:6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F34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612" t="str">
        <f>IF('Title Page'!$B$21="Example",'Title Page'!$B$34,"ASHRAE Standard 140-2010 Section 5.3 - HVAC Equipment Performance Tests CE100-CE200")</f>
        <v>ASHRAE Standard 140-2014, Informative Annex B16, Section B16.5.1</v>
      </c>
      <c r="B1" s="612"/>
      <c r="C1" s="612"/>
      <c r="D1" s="612"/>
      <c r="E1" s="612"/>
      <c r="F1" s="554"/>
    </row>
    <row r="2" spans="1:6">
      <c r="A2" s="612" t="str">
        <f>'Title Page'!$B$36</f>
        <v>Example Results for Section 5.3 - HVAC Equipment Performance Tests CE100-CE200</v>
      </c>
      <c r="B2" s="612"/>
      <c r="C2" s="612"/>
      <c r="D2" s="612"/>
      <c r="E2" s="612"/>
    </row>
    <row r="3" spans="1:6" ht="17.25" customHeight="1">
      <c r="A3" s="612" t="str">
        <f>'Title Page'!$B$38</f>
        <v/>
      </c>
      <c r="B3" s="612"/>
      <c r="C3" s="612"/>
      <c r="D3" s="612"/>
      <c r="E3" s="612"/>
    </row>
    <row r="5" spans="1:6" ht="17" thickBot="1">
      <c r="B5" s="614" t="s">
        <v>801</v>
      </c>
      <c r="C5" s="614"/>
      <c r="D5" s="614"/>
    </row>
    <row r="6" spans="1:6" ht="16" thickBot="1"/>
    <row r="7" spans="1:6" ht="17" thickTop="1" thickBot="1">
      <c r="B7" s="537" t="s">
        <v>709</v>
      </c>
      <c r="C7" s="538" t="s">
        <v>710</v>
      </c>
      <c r="D7" s="540" t="s">
        <v>701</v>
      </c>
    </row>
    <row r="8" spans="1:6" ht="16" thickTop="1">
      <c r="B8" s="543" t="s">
        <v>711</v>
      </c>
      <c r="C8" s="544" t="s">
        <v>712</v>
      </c>
      <c r="D8" s="545" t="s">
        <v>713</v>
      </c>
    </row>
    <row r="9" spans="1:6">
      <c r="B9" s="529" t="s">
        <v>714</v>
      </c>
      <c r="C9" s="530" t="s">
        <v>715</v>
      </c>
      <c r="D9" s="541" t="s">
        <v>716</v>
      </c>
    </row>
    <row r="10" spans="1:6">
      <c r="B10" s="529" t="s">
        <v>717</v>
      </c>
      <c r="C10" s="530" t="s">
        <v>718</v>
      </c>
      <c r="D10" s="541" t="s">
        <v>719</v>
      </c>
    </row>
    <row r="11" spans="1:6">
      <c r="B11" s="529" t="s">
        <v>720</v>
      </c>
      <c r="C11" s="530" t="s">
        <v>721</v>
      </c>
      <c r="D11" s="541" t="s">
        <v>722</v>
      </c>
    </row>
    <row r="12" spans="1:6">
      <c r="B12" s="529" t="s">
        <v>723</v>
      </c>
      <c r="C12" s="530" t="s">
        <v>724</v>
      </c>
      <c r="D12" s="541" t="s">
        <v>725</v>
      </c>
    </row>
    <row r="13" spans="1:6">
      <c r="B13" s="529" t="s">
        <v>726</v>
      </c>
      <c r="C13" s="530" t="s">
        <v>727</v>
      </c>
      <c r="D13" s="541" t="s">
        <v>728</v>
      </c>
    </row>
    <row r="14" spans="1:6">
      <c r="B14" s="529" t="s">
        <v>729</v>
      </c>
      <c r="C14" s="530" t="s">
        <v>730</v>
      </c>
      <c r="D14" s="541" t="s">
        <v>731</v>
      </c>
    </row>
    <row r="15" spans="1:6">
      <c r="B15" s="529" t="s">
        <v>732</v>
      </c>
      <c r="C15" s="530" t="s">
        <v>733</v>
      </c>
      <c r="D15" s="541" t="s">
        <v>734</v>
      </c>
    </row>
    <row r="16" spans="1:6">
      <c r="B16" s="529" t="s">
        <v>735</v>
      </c>
      <c r="C16" s="530" t="s">
        <v>736</v>
      </c>
      <c r="D16" s="541" t="s">
        <v>737</v>
      </c>
    </row>
    <row r="17" spans="2:4">
      <c r="B17" s="529" t="s">
        <v>738</v>
      </c>
      <c r="C17" s="530" t="s">
        <v>739</v>
      </c>
      <c r="D17" s="541" t="s">
        <v>740</v>
      </c>
    </row>
    <row r="18" spans="2:4">
      <c r="B18" s="529" t="s">
        <v>741</v>
      </c>
      <c r="C18" s="530" t="s">
        <v>742</v>
      </c>
      <c r="D18" s="541" t="s">
        <v>743</v>
      </c>
    </row>
    <row r="19" spans="2:4">
      <c r="B19" s="529" t="s">
        <v>744</v>
      </c>
      <c r="C19" s="530" t="s">
        <v>745</v>
      </c>
      <c r="D19" s="541" t="s">
        <v>746</v>
      </c>
    </row>
    <row r="20" spans="2:4">
      <c r="B20" s="529" t="s">
        <v>747</v>
      </c>
      <c r="C20" s="530" t="s">
        <v>748</v>
      </c>
      <c r="D20" s="541" t="s">
        <v>749</v>
      </c>
    </row>
    <row r="21" spans="2:4">
      <c r="B21" s="529" t="s">
        <v>750</v>
      </c>
      <c r="C21" s="530" t="s">
        <v>751</v>
      </c>
      <c r="D21" s="541" t="s">
        <v>752</v>
      </c>
    </row>
    <row r="22" spans="2:4">
      <c r="B22" s="529" t="s">
        <v>753</v>
      </c>
      <c r="C22" s="530" t="s">
        <v>754</v>
      </c>
      <c r="D22" s="541" t="s">
        <v>755</v>
      </c>
    </row>
    <row r="23" spans="2:4">
      <c r="B23" s="529" t="s">
        <v>756</v>
      </c>
      <c r="C23" s="530" t="s">
        <v>757</v>
      </c>
      <c r="D23" s="541" t="s">
        <v>758</v>
      </c>
    </row>
    <row r="24" spans="2:4">
      <c r="B24" s="529" t="s">
        <v>759</v>
      </c>
      <c r="C24" s="530" t="s">
        <v>760</v>
      </c>
      <c r="D24" s="541" t="s">
        <v>761</v>
      </c>
    </row>
    <row r="25" spans="2:4">
      <c r="B25" s="529" t="s">
        <v>762</v>
      </c>
      <c r="C25" s="530" t="s">
        <v>763</v>
      </c>
      <c r="D25" s="541" t="s">
        <v>764</v>
      </c>
    </row>
    <row r="26" spans="2:4">
      <c r="B26" s="529" t="s">
        <v>765</v>
      </c>
      <c r="C26" s="530" t="s">
        <v>766</v>
      </c>
      <c r="D26" s="541" t="s">
        <v>767</v>
      </c>
    </row>
    <row r="27" spans="2:4">
      <c r="B27" s="529" t="s">
        <v>768</v>
      </c>
      <c r="C27" s="530" t="s">
        <v>769</v>
      </c>
      <c r="D27" s="541" t="s">
        <v>770</v>
      </c>
    </row>
    <row r="28" spans="2:4">
      <c r="B28" s="529" t="s">
        <v>771</v>
      </c>
      <c r="C28" s="530" t="s">
        <v>772</v>
      </c>
      <c r="D28" s="541" t="s">
        <v>773</v>
      </c>
    </row>
    <row r="29" spans="2:4">
      <c r="B29" s="529" t="s">
        <v>774</v>
      </c>
      <c r="C29" s="530" t="s">
        <v>775</v>
      </c>
      <c r="D29" s="541" t="s">
        <v>776</v>
      </c>
    </row>
    <row r="30" spans="2:4">
      <c r="B30" s="529" t="s">
        <v>777</v>
      </c>
      <c r="C30" s="530" t="s">
        <v>778</v>
      </c>
      <c r="D30" s="541" t="s">
        <v>779</v>
      </c>
    </row>
    <row r="31" spans="2:4">
      <c r="B31" s="529" t="s">
        <v>780</v>
      </c>
      <c r="C31" s="530" t="s">
        <v>781</v>
      </c>
      <c r="D31" s="541" t="s">
        <v>782</v>
      </c>
    </row>
    <row r="32" spans="2:4">
      <c r="B32" s="529" t="s">
        <v>783</v>
      </c>
      <c r="C32" s="530" t="s">
        <v>784</v>
      </c>
      <c r="D32" s="541" t="s">
        <v>785</v>
      </c>
    </row>
    <row r="33" spans="2:4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" enableFormatConditionsCalculation="0">
    <pageSetUpPr fitToPage="1"/>
  </sheetPr>
  <dimension ref="A1:Q5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5" t="s">
        <v>391</v>
      </c>
      <c r="K8" s="616"/>
      <c r="L8" s="617"/>
      <c r="M8" s="313"/>
      <c r="N8" s="313"/>
      <c r="O8" s="314"/>
      <c r="P8" s="315"/>
      <c r="Q8" s="316" t="str">
        <f>YourData!$J$5</f>
        <v>11/1/2016</v>
      </c>
    </row>
    <row r="9" spans="1:17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E+</v>
      </c>
    </row>
    <row r="10" spans="1:17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NREL</v>
      </c>
    </row>
    <row r="11" spans="1:17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>
        <f>A!L23</f>
        <v>1519.9441864609539</v>
      </c>
    </row>
    <row r="12" spans="1:17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>
        <f>A!L24</f>
        <v>1069.3179657416872</v>
      </c>
    </row>
    <row r="13" spans="1:17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>
        <f>A!L25</f>
        <v>1006.6274150037755</v>
      </c>
    </row>
    <row r="14" spans="1:17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>
        <f>A!L26</f>
        <v>108.09007411939307</v>
      </c>
    </row>
    <row r="15" spans="1:17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>
        <f>A!L27</f>
        <v>67.752731916220995</v>
      </c>
    </row>
    <row r="16" spans="1:17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>
        <f>A!L28</f>
        <v>1197.607760192237</v>
      </c>
    </row>
    <row r="17" spans="1:17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>
        <f>A!L29</f>
        <v>1132.2216353558363</v>
      </c>
    </row>
    <row r="18" spans="1:17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>
        <f>A!L30</f>
        <v>1491.4482829736564</v>
      </c>
    </row>
    <row r="19" spans="1:17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>
        <f>A!L31</f>
        <v>635.48400530522179</v>
      </c>
    </row>
    <row r="20" spans="1:17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>
        <f>A!L32</f>
        <v>1082.3133085796808</v>
      </c>
    </row>
    <row r="21" spans="1:17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>
        <f>A!L33</f>
        <v>1540.5167814860679</v>
      </c>
    </row>
    <row r="22" spans="1:17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>
        <f>A!L34</f>
        <v>164.14690251875021</v>
      </c>
    </row>
    <row r="23" spans="1:17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>
        <f>A!L35</f>
        <v>249.67959238321805</v>
      </c>
    </row>
    <row r="24" spans="1:17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>
        <f>A!L36</f>
        <v>1465.3377786965968</v>
      </c>
    </row>
    <row r="25" spans="1:17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5" t="s">
        <v>391</v>
      </c>
      <c r="K25" s="616"/>
      <c r="L25" s="617"/>
      <c r="M25" s="325"/>
      <c r="N25" s="311"/>
      <c r="O25" s="320"/>
      <c r="P25" s="315"/>
      <c r="Q25" s="316" t="str">
        <f>YourData!$J$5</f>
        <v>11/1/2016</v>
      </c>
    </row>
    <row r="26" spans="1:17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E+</v>
      </c>
    </row>
    <row r="27" spans="1:17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NREL</v>
      </c>
    </row>
    <row r="28" spans="1:17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5" t="s">
        <v>391</v>
      </c>
      <c r="K42" s="616"/>
      <c r="L42" s="617"/>
      <c r="M42" s="325"/>
      <c r="N42" s="311"/>
      <c r="O42" s="320"/>
      <c r="P42" s="315"/>
      <c r="Q42" s="316" t="str">
        <f>YourData!$J$5</f>
        <v>11/1/2016</v>
      </c>
    </row>
    <row r="43" spans="1:17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E+</v>
      </c>
    </row>
    <row r="44" spans="1:17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NREL</v>
      </c>
    </row>
    <row r="45" spans="1:17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>
        <f>A!L63</f>
        <v>143.55483207640566</v>
      </c>
    </row>
    <row r="46" spans="1:17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>
        <f>A!L64</f>
        <v>127.59096821976247</v>
      </c>
    </row>
    <row r="47" spans="1:17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>
        <f>A!L65</f>
        <v>116.43670044956156</v>
      </c>
    </row>
    <row r="48" spans="1:17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>
        <f>A!L66</f>
        <v>10.208699924261984</v>
      </c>
    </row>
    <row r="49" spans="1:17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>
        <f>A!L67</f>
        <v>8.0835545198278922</v>
      </c>
    </row>
    <row r="50" spans="1:17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>
        <f>A!L68</f>
        <v>140.34816272039529</v>
      </c>
    </row>
    <row r="51" spans="1:17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>
        <f>A!L69</f>
        <v>128.37928870533966</v>
      </c>
    </row>
    <row r="52" spans="1:17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>
        <f>A!L70</f>
        <v>148.5974051383042</v>
      </c>
    </row>
    <row r="53" spans="1:17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>
        <f>A!L71</f>
        <v>73.037186113541395</v>
      </c>
    </row>
    <row r="54" spans="1:17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>
        <f>A!L72</f>
        <v>118.46188512038646</v>
      </c>
    </row>
    <row r="55" spans="1:17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>
        <f>A!L73</f>
        <v>139.13700799657832</v>
      </c>
    </row>
    <row r="56" spans="1:17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>
        <f>A!L74</f>
        <v>18.010265782857889</v>
      </c>
    </row>
    <row r="57" spans="1:17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>
        <f>A!L75</f>
        <v>22.60833595425402</v>
      </c>
    </row>
    <row r="58" spans="1:17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>
        <f>A!L76</f>
        <v>153.48529292604218</v>
      </c>
    </row>
    <row r="59" spans="1:17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5" t="s">
        <v>391</v>
      </c>
      <c r="K59" s="616"/>
      <c r="L59" s="617"/>
      <c r="M59" s="325"/>
      <c r="N59" s="325"/>
      <c r="O59" s="320"/>
      <c r="P59" s="315"/>
      <c r="Q59" s="316" t="str">
        <f>YourData!$J$5</f>
        <v>11/1/2016</v>
      </c>
    </row>
    <row r="60" spans="1:17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E+</v>
      </c>
    </row>
    <row r="61" spans="1:17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NREL</v>
      </c>
    </row>
    <row r="62" spans="1:17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 enableFormatConditionsCalculation="0">
    <pageSetUpPr fitToPage="1"/>
  </sheetPr>
  <dimension ref="A1:Q483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5" t="s">
        <v>391</v>
      </c>
      <c r="K8" s="616"/>
      <c r="L8" s="617"/>
      <c r="M8" s="361"/>
      <c r="N8" s="361"/>
      <c r="O8" s="362"/>
      <c r="P8" s="308"/>
      <c r="Q8" s="316" t="str">
        <f>YourData!$J$5</f>
        <v>11/1/2016</v>
      </c>
    </row>
    <row r="9" spans="1:17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E+</v>
      </c>
    </row>
    <row r="10" spans="1:17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NREL</v>
      </c>
    </row>
    <row r="11" spans="1:17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>
        <f>A!L223</f>
        <v>2.4034045064398342</v>
      </c>
    </row>
    <row r="12" spans="1:17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>
        <f>A!L224</f>
        <v>3.3994048498941893</v>
      </c>
    </row>
    <row r="13" spans="1:17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>
        <f>A!L225</f>
        <v>3.6059992665080252</v>
      </c>
    </row>
    <row r="14" spans="1:17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>
        <f>A!L226</f>
        <v>1.9029745742018391</v>
      </c>
    </row>
    <row r="15" spans="1:17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>
        <f>A!L227</f>
        <v>2.7701413999423985</v>
      </c>
    </row>
    <row r="16" spans="1:17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>
        <f>A!L228</f>
        <v>3.647208299507263</v>
      </c>
    </row>
    <row r="17" spans="1:17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>
        <f>A!L229</f>
        <v>3.8526860609070588</v>
      </c>
    </row>
    <row r="18" spans="1:17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>
        <f>A!L230</f>
        <v>2.9362028108306846</v>
      </c>
    </row>
    <row r="19" spans="1:17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>
        <f>A!L231</f>
        <v>3.3853487847161414</v>
      </c>
    </row>
    <row r="20" spans="1:17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>
        <f>A!L232</f>
        <v>4.0304979234556928</v>
      </c>
    </row>
    <row r="21" spans="1:17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>
        <f>A!L233</f>
        <v>2.8446988326722797</v>
      </c>
    </row>
    <row r="22" spans="1:17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>
        <f>A!L234</f>
        <v>3.3856754078826525</v>
      </c>
    </row>
    <row r="23" spans="1:17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>
        <f>A!L235</f>
        <v>2.2988579322014546</v>
      </c>
    </row>
    <row r="24" spans="1:17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>
        <f>A!L236</f>
        <v>3.6376258498851985</v>
      </c>
    </row>
    <row r="25" spans="1:17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5" t="s">
        <v>391</v>
      </c>
      <c r="K25" s="616"/>
      <c r="L25" s="617"/>
      <c r="M25" s="341"/>
      <c r="N25" s="341"/>
      <c r="O25" s="366"/>
      <c r="P25" s="308"/>
      <c r="Q25" s="316" t="str">
        <f>YourData!$J$5</f>
        <v>11/1/2016</v>
      </c>
    </row>
    <row r="26" spans="1:17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E+</v>
      </c>
    </row>
    <row r="27" spans="1:17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NREL</v>
      </c>
    </row>
    <row r="28" spans="1:17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>
        <f>A!L406</f>
        <v>3.1934453978558191E-3</v>
      </c>
    </row>
    <row r="29" spans="1:17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>
        <f>A!L407</f>
        <v>2.5491397761996559E-3</v>
      </c>
    </row>
    <row r="30" spans="1:17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>
        <f>A!L408</f>
        <v>2.5514276364030828E-3</v>
      </c>
    </row>
    <row r="31" spans="1:17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>
        <f>A!L409</f>
        <v>4.3642090063391202E-3</v>
      </c>
    </row>
    <row r="32" spans="1:17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>
        <f>A!L410</f>
        <v>3.5422485027971446E-3</v>
      </c>
    </row>
    <row r="33" spans="1:17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>
        <f>A!L411</f>
        <v>2.6720403204721194E-3</v>
      </c>
    </row>
    <row r="34" spans="1:17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>
        <f>A!L412</f>
        <v>2.6144204654771699E-3</v>
      </c>
    </row>
    <row r="35" spans="1:17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>
        <f>A!L413</f>
        <v>3.3722805938383527E-3</v>
      </c>
    </row>
    <row r="36" spans="1:17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>
        <f>A!L414</f>
        <v>2.9923289167911597E-3</v>
      </c>
    </row>
    <row r="37" spans="1:17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>
        <f>A!L415</f>
        <v>3.0061957302906475E-3</v>
      </c>
    </row>
    <row r="38" spans="1:17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>
        <f>A!L416</f>
        <v>4.7108249396155101E-3</v>
      </c>
    </row>
    <row r="39" spans="1:17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>
        <f>A!L417</f>
        <v>6.0919873844293045E-3</v>
      </c>
    </row>
    <row r="40" spans="1:17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>
        <f>A!L418</f>
        <v>1.214999316295603E-2</v>
      </c>
    </row>
    <row r="41" spans="1:17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>
        <f>A!L419</f>
        <v>3.0126309713675967E-3</v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</vt:vector>
  </HeadingPairs>
  <TitlesOfParts>
    <vt:vector size="57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2010-10-15T16:04:40Z</cp:lastPrinted>
  <dcterms:created xsi:type="dcterms:W3CDTF">2001-04-24T01:56:49Z</dcterms:created>
  <dcterms:modified xsi:type="dcterms:W3CDTF">2017-05-16T20:29:28Z</dcterms:modified>
</cp:coreProperties>
</file>