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3420" yWindow="-20" windowWidth="37780" windowHeight="28260" tabRatio="562" activeTab="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7" l="1"/>
  <c r="B35" i="7"/>
  <c r="B34" i="7"/>
  <c r="B33" i="7"/>
  <c r="B32" i="7"/>
  <c r="B31" i="7"/>
  <c r="B30" i="7"/>
  <c r="B29" i="7"/>
  <c r="B28" i="7"/>
  <c r="B27" i="7"/>
  <c r="B26" i="7"/>
  <c r="B25" i="7"/>
  <c r="B23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E7" i="7"/>
  <c r="E8" i="7"/>
  <c r="E9" i="7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<sst xmlns="http://schemas.openxmlformats.org/spreadsheetml/2006/main" count="2243" uniqueCount="795">
  <si>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</si>
  <si>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</si>
  <si>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</si>
  <si>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</si>
  <si>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</si>
  <si>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</si>
  <si>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</si>
  <si>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</si>
  <si>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</si>
  <si>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</si>
  <si>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</si>
  <si>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</si>
  <si>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</si>
  <si>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</si>
  <si>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</si>
  <si>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</si>
  <si>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</si>
  <si>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</si>
  <si>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</si>
  <si>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</si>
  <si>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</si>
  <si>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</si>
  <si>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</si>
  <si>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</si>
  <si>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</si>
  <si>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</si>
  <si>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</si>
  <si>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</si>
  <si>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</si>
  <si>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</si>
  <si>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</si>
  <si>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</si>
  <si>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</si>
  <si>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</si>
  <si>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</si>
  <si>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</si>
  <si>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</si>
  <si>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</si>
  <si>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</si>
  <si>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</si>
  <si>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</si>
  <si>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</si>
  <si>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</si>
  <si>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</si>
  <si>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</si>
  <si>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</si>
  <si>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</si>
  <si>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</si>
  <si>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</si>
  <si>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</si>
  <si>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</si>
  <si>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</si>
  <si>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</si>
  <si>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</si>
  <si>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</si>
  <si>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</si>
  <si>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</si>
  <si>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</si>
  <si>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</si>
  <si>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</si>
  <si>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</si>
  <si>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</si>
  <si>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</si>
  <si>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</si>
  <si>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</si>
  <si>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</si>
  <si>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</si>
  <si>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</si>
  <si>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</si>
  <si>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</si>
  <si>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</si>
  <si>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</si>
  <si>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</si>
  <si>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</si>
  <si>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</si>
  <si>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</si>
  <si>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</si>
  <si>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</si>
  <si>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</si>
  <si>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</si>
  <si>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</si>
  <si>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</si>
  <si>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</si>
  <si>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</si>
  <si>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</si>
  <si>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</si>
  <si>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</si>
  <si>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</si>
  <si>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</si>
  <si>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</si>
  <si>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</si>
  <si>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</si>
  <si>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</si>
  <si>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</si>
  <si>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</si>
  <si>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</si>
  <si>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</si>
  <si>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</si>
  <si>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</si>
  <si>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</si>
  <si>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</si>
  <si>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</si>
  <si>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</si>
  <si>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</si>
  <si>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</si>
  <si>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</si>
  <si>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</si>
  <si>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</si>
  <si>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</si>
  <si>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</si>
  <si>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</si>
  <si>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</si>
  <si>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</si>
  <si>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</si>
  <si>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</si>
  <si>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</si>
  <si>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</si>
  <si>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</si>
  <si>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</si>
  <si>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</si>
  <si>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</si>
  <si>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</si>
  <si>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</si>
  <si>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</si>
  <si>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</si>
  <si>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</si>
  <si>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</si>
  <si>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</si>
  <si>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</si>
  <si>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</si>
  <si>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</si>
  <si>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</si>
  <si>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</si>
  <si>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</si>
  <si>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</si>
  <si>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</si>
  <si>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</si>
  <si>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</si>
  <si>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</si>
  <si>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</si>
  <si>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</si>
  <si>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</si>
  <si>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</si>
  <si>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</si>
  <si>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</si>
  <si>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</si>
  <si>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</si>
  <si>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</si>
  <si>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</si>
  <si>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</si>
  <si>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</si>
  <si>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</si>
  <si>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</si>
  <si>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</si>
  <si>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</si>
  <si>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</si>
  <si>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</si>
  <si>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</si>
  <si>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</si>
  <si>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</si>
  <si>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</si>
  <si>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</si>
  <si>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</si>
  <si>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</si>
  <si>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</si>
  <si>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</si>
  <si>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</si>
  <si>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</si>
  <si>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</si>
  <si>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</si>
  <si>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</si>
  <si>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</si>
  <si>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</si>
  <si>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</si>
  <si>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</si>
  <si>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</si>
  <si>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</si>
  <si>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</si>
  <si>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</si>
  <si>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</si>
  <si>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</si>
  <si>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</si>
  <si>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</si>
  <si>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</si>
  <si>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</si>
  <si>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</si>
  <si>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</si>
  <si>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</si>
  <si>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</si>
  <si>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</si>
  <si>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</si>
  <si>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</si>
  <si>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</si>
  <si>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</si>
  <si>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</si>
  <si>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</si>
  <si>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</si>
  <si>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</si>
  <si>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</si>
  <si>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</si>
  <si>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</si>
  <si>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</si>
  <si>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</si>
  <si>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</si>
  <si>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</si>
  <si>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</si>
  <si>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</si>
  <si>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</si>
  <si>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</si>
  <si>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</si>
  <si>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</si>
  <si>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</si>
  <si>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</si>
  <si>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</si>
  <si>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</si>
  <si>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</si>
  <si>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</si>
  <si>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</si>
  <si>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</si>
  <si>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</si>
  <si>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</si>
  <si>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</si>
  <si>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</si>
  <si>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</si>
  <si>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</si>
  <si>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</si>
  <si>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</si>
  <si>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</si>
  <si>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</si>
  <si>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</si>
  <si>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</si>
  <si>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</si>
  <si>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</si>
  <si>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</si>
  <si>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</si>
  <si>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</si>
  <si>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</si>
  <si>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</si>
  <si>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</si>
  <si>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</si>
  <si>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</si>
  <si>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</si>
  <si>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</si>
  <si>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</si>
  <si>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</si>
  <si>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</si>
  <si>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</si>
  <si>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</si>
  <si>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</si>
  <si>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</si>
  <si>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</si>
  <si>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</si>
  <si>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</si>
  <si>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</si>
  <si>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</si>
  <si>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</si>
  <si>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</si>
  <si>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</si>
  <si>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</si>
  <si>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</si>
  <si>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</si>
  <si>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</si>
  <si>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</si>
  <si>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</si>
  <si>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</si>
  <si>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</si>
  <si>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</si>
  <si>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</si>
  <si>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</si>
  <si>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</si>
  <si>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</si>
  <si>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</si>
  <si>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</si>
  <si>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</si>
  <si>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</si>
  <si>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</si>
  <si>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</si>
  <si>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</si>
  <si>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</si>
  <si>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</si>
  <si>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</si>
  <si>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</si>
  <si>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</si>
  <si>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</si>
  <si>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</si>
  <si>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</si>
  <si>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</si>
  <si>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</si>
  <si>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</si>
  <si>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</si>
  <si>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</si>
  <si>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</si>
  <si>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</si>
  <si>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</si>
  <si>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</si>
  <si>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</si>
  <si>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</si>
  <si>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</si>
  <si>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</si>
  <si>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</si>
  <si>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</si>
  <si>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</si>
  <si>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</si>
  <si>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</si>
  <si>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</si>
  <si>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</si>
  <si>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</si>
  <si>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</si>
  <si>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</si>
  <si>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</si>
  <si>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</si>
  <si>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</si>
  <si>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</si>
  <si>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</si>
  <si>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</si>
  <si>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</si>
  <si>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</si>
  <si>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</si>
  <si>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</si>
  <si>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</si>
  <si>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</si>
  <si>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</si>
  <si>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</si>
  <si>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</si>
  <si>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</si>
  <si>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</si>
  <si>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</si>
  <si>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</si>
  <si>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</si>
  <si>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</si>
  <si>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</si>
  <si>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</si>
  <si>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</si>
  <si>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</si>
  <si>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</si>
  <si>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</si>
  <si>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</si>
  <si>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</si>
  <si>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</si>
  <si>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</si>
  <si>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</si>
  <si>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</si>
  <si>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</si>
  <si>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</si>
  <si>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</si>
  <si>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</si>
  <si>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</si>
  <si>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</si>
  <si>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</si>
  <si>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</si>
  <si>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</si>
  <si>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</si>
  <si>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</si>
  <si>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</si>
  <si>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</si>
  <si>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</si>
  <si>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</si>
  <si>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</si>
  <si>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</si>
  <si>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</si>
  <si>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</si>
  <si>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</si>
  <si>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</si>
  <si>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</si>
  <si>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</si>
  <si>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</si>
  <si>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</si>
  <si>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</si>
  <si>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</si>
  <si>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</si>
  <si>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</si>
  <si>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</si>
  <si>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</si>
  <si>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</si>
  <si>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</si>
  <si>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</si>
  <si>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</si>
  <si>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</si>
  <si>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</si>
  <si>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</si>
  <si>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</si>
  <si>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</si>
  <si>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</si>
  <si>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</si>
  <si>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</si>
  <si>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</si>
  <si>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</si>
  <si>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</si>
  <si>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</si>
  <si>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</si>
  <si>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</si>
  <si>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</si>
  <si>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</si>
  <si>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</si>
  <si>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</si>
  <si>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</si>
  <si>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</si>
  <si>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</si>
  <si>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</si>
  <si>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</si>
  <si>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</si>
  <si>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</si>
  <si>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</si>
  <si>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</si>
  <si>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</si>
  <si>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</si>
  <si>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</si>
  <si>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</si>
  <si>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</si>
  <si>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</si>
  <si>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</si>
  <si>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</si>
  <si>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</si>
  <si>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</si>
  <si>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</si>
  <si>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</si>
  <si>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</si>
  <si>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</si>
  <si>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</si>
  <si>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</si>
  <si>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</si>
  <si>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</si>
  <si>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</si>
  <si>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</si>
  <si>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</si>
  <si>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</si>
  <si>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</si>
  <si>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</si>
  <si>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</si>
  <si>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</si>
  <si>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</si>
  <si>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</si>
  <si>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</si>
  <si>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</si>
  <si>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</si>
  <si>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</si>
  <si>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</si>
  <si>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</si>
  <si>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</si>
  <si>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</si>
  <si>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</si>
  <si>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</si>
  <si>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</si>
  <si>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</si>
  <si>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</si>
  <si>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</si>
  <si>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</si>
  <si>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</si>
  <si>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</si>
  <si>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</si>
  <si>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</si>
  <si>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</si>
  <si>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</si>
  <si>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</si>
  <si>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</si>
  <si>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</si>
  <si>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</si>
  <si>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</si>
  <si>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</si>
  <si>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</si>
  <si>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</si>
  <si>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</si>
  <si>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</si>
  <si>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</si>
  <si>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</si>
  <si>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</si>
  <si>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</si>
  <si>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</si>
  <si>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</si>
  <si>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</si>
  <si>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</si>
  <si>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</si>
  <si>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</si>
  <si>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</si>
  <si>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</si>
  <si>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</si>
  <si>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</si>
  <si>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</si>
  <si>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</si>
  <si>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</si>
  <si>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</si>
  <si>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</si>
  <si>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</si>
  <si>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</si>
  <si>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</si>
  <si>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</si>
  <si>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</si>
  <si>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</si>
  <si>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</si>
  <si>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</si>
  <si>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</si>
  <si>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</si>
  <si>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</si>
  <si>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</si>
  <si>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</si>
  <si>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</si>
  <si>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</si>
  <si>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</si>
  <si>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</si>
  <si>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</si>
  <si>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</si>
  <si>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</si>
  <si>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</si>
  <si>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</si>
  <si>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</si>
  <si>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</si>
  <si>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</si>
  <si>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</si>
  <si>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</si>
  <si>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</si>
  <si>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</si>
  <si>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</si>
  <si>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</si>
  <si>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</si>
  <si>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</si>
  <si>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</si>
  <si>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</si>
  <si>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</si>
  <si>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</si>
  <si>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</si>
  <si>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</si>
  <si>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</si>
  <si>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</si>
  <si>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</si>
  <si>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</si>
  <si>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</si>
  <si>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</si>
  <si>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</si>
  <si>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</si>
  <si>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</si>
  <si>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</si>
  <si>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</si>
  <si>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</si>
  <si>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</si>
  <si>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</si>
  <si>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</si>
  <si>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</si>
  <si>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</si>
  <si>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</si>
  <si>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</si>
  <si>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</si>
  <si>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</si>
  <si>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</si>
  <si>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</si>
  <si>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</si>
  <si>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</si>
  <si>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</si>
  <si>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</si>
  <si>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</si>
  <si>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</si>
  <si>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</si>
  <si>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</si>
  <si>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</si>
  <si>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</si>
  <si>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</si>
  <si>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</si>
  <si>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</si>
  <si>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</si>
  <si>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</si>
  <si>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</si>
  <si>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</si>
  <si>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</si>
  <si>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</si>
  <si>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</si>
  <si>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</si>
  <si>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</si>
  <si>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</si>
  <si>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</si>
  <si>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</si>
  <si>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</si>
  <si>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</si>
  <si>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</si>
  <si>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</si>
  <si>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</si>
  <si>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</si>
  <si>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</si>
  <si>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</si>
  <si>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</si>
  <si>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</si>
  <si>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</si>
  <si>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</si>
  <si>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</si>
  <si>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</si>
  <si>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</si>
  <si>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</si>
  <si>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</si>
  <si>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</si>
  <si>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</si>
  <si>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</si>
  <si>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</si>
  <si>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</si>
  <si>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</si>
  <si>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</si>
  <si>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</si>
  <si>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</si>
  <si>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</si>
  <si>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</si>
  <si>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</si>
  <si>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</si>
  <si>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</si>
  <si>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</si>
  <si>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</si>
  <si>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</si>
  <si>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</si>
  <si>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</si>
  <si>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</si>
  <si>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</si>
  <si>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</si>
  <si>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</si>
  <si>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</si>
  <si>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</si>
  <si>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</si>
  <si>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</si>
  <si>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</si>
  <si>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</si>
  <si>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</si>
  <si>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</si>
  <si>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</si>
  <si>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</si>
  <si>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</si>
  <si>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</si>
  <si>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</si>
  <si>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</si>
  <si>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</si>
  <si>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</si>
  <si>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</si>
  <si>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</si>
  <si>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</si>
  <si>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</si>
  <si>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</si>
  <si>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</si>
  <si>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</si>
  <si>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</si>
  <si>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</si>
  <si>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</si>
  <si>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</si>
  <si>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</si>
  <si>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</si>
  <si>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</si>
  <si>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</si>
  <si>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</si>
  <si>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</si>
  <si>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</si>
  <si>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</si>
  <si>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</si>
  <si>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</si>
  <si>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</si>
  <si>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</si>
  <si>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</si>
  <si>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</si>
  <si>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Unmet Cooling Hours</t>
  </si>
  <si>
    <t>hrs</t>
  </si>
  <si>
    <t>Unmet Heating Hours</t>
  </si>
  <si>
    <t>Total Unmet Hours</t>
  </si>
  <si>
    <t>Building Area</t>
  </si>
  <si>
    <t>m2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</si>
  <si>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</si>
  <si>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</si>
  <si>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</si>
  <si>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</si>
  <si>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</si>
  <si>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</si>
  <si>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</si>
  <si>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</si>
  <si>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</si>
  <si>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</si>
  <si>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</si>
  <si>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</si>
  <si>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</si>
  <si>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</si>
  <si>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</si>
  <si>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</si>
  <si>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</si>
  <si>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</si>
  <si>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</si>
  <si>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</si>
  <si>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</si>
  <si>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</si>
  <si>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</si>
  <si>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</si>
  <si>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</si>
  <si>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</si>
  <si>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</si>
  <si>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</si>
  <si>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</si>
  <si>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</si>
  <si>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</si>
  <si>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</si>
  <si>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</si>
  <si>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</si>
  <si>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</si>
  <si>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</si>
  <si>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</si>
  <si>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</si>
  <si>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</si>
  <si>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</si>
  <si>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</si>
  <si>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</si>
  <si>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</si>
  <si>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</si>
  <si>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</si>
  <si>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</si>
  <si>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</si>
  <si>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</si>
  <si>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</si>
  <si>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seed</t>
  </si>
  <si>
    <t>discrete</t>
  </si>
  <si>
    <t>kBtu/ft^2</t>
  </si>
  <si>
    <t>../../measures</t>
  </si>
  <si>
    <t>../seeds/seed_empty.osm</t>
  </si>
  <si>
    <t>case_num</t>
  </si>
  <si>
    <t>Case Number</t>
  </si>
  <si>
    <t>EUI</t>
  </si>
  <si>
    <t>EUI (Kbtu/ft^2)</t>
  </si>
  <si>
    <t>standard_reports.eui</t>
  </si>
  <si>
    <t>["195 - Solid Conduction Test","200 - Surface Convection/Infrared Radiation","210 - Interior Infrared Radiation","215 - Exterior Infrared Radiation","220 - In-Depth Series Base Case","230 - Infiltration","240 - Internal Gains","250 - Exterior Shortwave Absorptance","270 - South Solar Gains","280 - Cavity Albedo","290 - South Shading","300 - East/West Window Orientation","310 - East/West Shading","320 - Thermostat","395 - Solid Conduction Test","400 - Opaque Windows with Deadband","410 - Infiltration","420 - Internal Gains","430 - Exterior Shortwave Absorptance","440 - Cavity Albedo","600 - Base Case","610 - South Shading","620 - East/West Window Orientation","630 - East/West Shading","640 - Thermostat Setback","650 - Night Ventilation","800 - High-Mass without Solar Gains","810 - High-Mass Cavity Albedo","900 - High-Mass Base Case","910 - High-Mass South Shading","920 - High-Mass East/West Window Orientation","930 - High-Mass East/West Shading","940 - High-Mass Thermostat Setback","950 - High-Mass Night Ventilation","960 - Sunspace","600FF","900FF","650FF","950FF"]</t>
  </si>
  <si>
    <t>600 - Base Case</t>
  </si>
  <si>
    <t>|600 - Base Case|</t>
  </si>
  <si>
    <t>../weather/USA_MA_Boston-Logan.Intl.AP.725090_TMY3.epw</t>
  </si>
  <si>
    <t>Annual Cooling</t>
  </si>
  <si>
    <t>MWh</t>
  </si>
  <si>
    <t>Ann Clg (MWh)</t>
  </si>
  <si>
    <t>Annual Heating</t>
  </si>
  <si>
    <t>Ann Htg (MWh)</t>
  </si>
  <si>
    <t>Peak Heating Value</t>
  </si>
  <si>
    <t>Peak Cooling Value</t>
  </si>
  <si>
    <t>kW</t>
  </si>
  <si>
    <t>Peak Htg Time</t>
  </si>
  <si>
    <t>Peak Clg Time</t>
  </si>
  <si>
    <t>Peak Htg Value</t>
  </si>
  <si>
    <t>Peak Clg Value</t>
  </si>
  <si>
    <t>Peak Heating Time</t>
  </si>
  <si>
    <t>Peak Cooling Time</t>
  </si>
  <si>
    <t>Annual Heating and Cooling</t>
  </si>
  <si>
    <t>Ann Htg and Clg</t>
  </si>
  <si>
    <t>Temperature January 4th</t>
  </si>
  <si>
    <t>Temp 0104</t>
  </si>
  <si>
    <t>C</t>
  </si>
  <si>
    <t>Temp 0727</t>
  </si>
  <si>
    <t>Temperature July 27th</t>
  </si>
  <si>
    <t>Surface Incident South March 5th</t>
  </si>
  <si>
    <t>Surface Incident West March 5th</t>
  </si>
  <si>
    <t>Incident South 0305</t>
  </si>
  <si>
    <t>Incident West 0305</t>
  </si>
  <si>
    <t>1 deg C Temperature Bins</t>
  </si>
  <si>
    <t>Temp Bins</t>
  </si>
  <si>
    <t>Min Temp</t>
  </si>
  <si>
    <t>Max Temp</t>
  </si>
  <si>
    <t>Avg Temp</t>
  </si>
  <si>
    <t>Surface Incident South July 27th</t>
  </si>
  <si>
    <t>Surface Incident West July 27th</t>
  </si>
  <si>
    <t>Incident South 0727</t>
  </si>
  <si>
    <t>Incident West 0727</t>
  </si>
  <si>
    <t>North Incident Solar</t>
  </si>
  <si>
    <t>East Incident Solar</t>
  </si>
  <si>
    <t>West Incident Solar</t>
  </si>
  <si>
    <t>South Incident Solar</t>
  </si>
  <si>
    <t>Horizontal Incident Solar</t>
  </si>
  <si>
    <t>kWh/m^2</t>
  </si>
  <si>
    <t>Max Temp Position</t>
  </si>
  <si>
    <t>Min Temp Position</t>
  </si>
  <si>
    <t>Zone Total Transmitted Solar</t>
  </si>
  <si>
    <t>1.17.0</t>
  </si>
  <si>
    <t>BestestBuildingThermalEnvelopeAndFabricLoadReporting.annual_heating</t>
  </si>
  <si>
    <t>BestestBuildingThermalEnvelopeAndFabricLoadReporting.annual_cooling</t>
  </si>
  <si>
    <t>BestestBuildingThermalEnvelopeAndFabricLoadReporting.peak_heating_value</t>
  </si>
  <si>
    <t>BestestBuildingThermalEnvelopeAndFabricLoadReporting.peak_cooling_value</t>
  </si>
  <si>
    <t>BestestBuildingThermalEnvelopeAndFabricLoadReporting.sens_htg_clg_0104</t>
  </si>
  <si>
    <t>BestestBuildingThermalEnvelopeAndFabricLoadReporting.temp_0104</t>
  </si>
  <si>
    <t>BestestBuildingThermalEnvelopeAndFabricLoadReporting.temp_0727</t>
  </si>
  <si>
    <t>BestestBuildingThermalEnvelopeAndFabricLoadReporting.surf_out_inst_slr_rad_0305_zone_surface_south</t>
  </si>
  <si>
    <t>BestestBuildingThermalEnvelopeAndFabricLoadReporting.surf_out_inst_slr_rad_0305_zone_surface_west</t>
  </si>
  <si>
    <t>BestestBuildingThermalEnvelopeAndFabricLoadReporting.surf_out_inst_slr_rad_0727_zone_surface_south</t>
  </si>
  <si>
    <t>BestestBuildingThermalEnvelopeAndFabricLoadReporting.surf_out_inst_slr_rad_0727_zone_surface_west</t>
  </si>
  <si>
    <t>BestestBuildingThermalEnvelopeAndFabricLoadReporting.temp_bins</t>
  </si>
  <si>
    <t>BestestBuildingThermalEnvelopeAndFabricLoadReporting.max_temp</t>
  </si>
  <si>
    <t>BestestBuildingThermalEnvelopeAndFabricLoadReporting.min_temp</t>
  </si>
  <si>
    <t>BestestBuildingThermalEnvelopeAndFabricLoadReporting.avg_temp</t>
  </si>
  <si>
    <t>BestestBuildingThermalEnvelopeAndFabricLoadReporting.north_incident_solar_radiation</t>
  </si>
  <si>
    <t>BestestBuildingThermalEnvelopeAndFabricLoadReporting.east_incident_solar_radiation</t>
  </si>
  <si>
    <t>BestestBuildingThermalEnvelopeAndFabricLoadReporting.west_incident_solar_radiation</t>
  </si>
  <si>
    <t>BestestBuildingThermalEnvelopeAndFabricLoadReporting.south_incident_solar_radiation</t>
  </si>
  <si>
    <t>BestestBuildingThermalEnvelopeAndFabricLoadReporting.horizontal_incident_solar_radiation</t>
  </si>
  <si>
    <t>BestestBuildingThermalEnvelopeAndFabricLoadReporting.zone_total_transmitted_solar_radiation</t>
  </si>
  <si>
    <t>BestestBuildingThermalEnvelopeAndFabricLoadReporting.max_index_position</t>
  </si>
  <si>
    <t>BestestBuildingThermalEnvelopeAndFabricLoadReporting.min_index_position</t>
  </si>
  <si>
    <t>BESTEST Building Thermal Envelope and Fabric Load Reporting</t>
  </si>
  <si>
    <t>bestest_building_thermal_envelope_and_fabric_load_reporting</t>
  </si>
  <si>
    <t>BESTESTBuildingThermalEnvelopeAndFabricLoadReporting</t>
  </si>
  <si>
    <t>BESTEST Building Thermal Envelope and Fabric Load</t>
  </si>
  <si>
    <t>bestest_building_thermal_envelope_and_fabric_load</t>
  </si>
  <si>
    <t>BESTESTBuildingThermalEnvelopeAndFabricLoad</t>
  </si>
  <si>
    <t>BESTEST Envelope 0512b</t>
  </si>
  <si>
    <t>BestestBuildingThermalEnvelopeAndFabricLoadReporting.peak_heating_time</t>
  </si>
  <si>
    <t>BestestBuildingThermalEnvelopeAndFabricLoadReporting.peak_cooling_time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</si>
</sst>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6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4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7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7" fillId="8" borderId="0" xfId="0" applyFont="1" applyFill="1"/>
    <xf numFmtId="0" fontId="8" fillId="8" borderId="0" xfId="0" applyFont="1" applyFill="1"/>
    <xf numFmtId="0" fontId="8" fillId="9" borderId="0" xfId="0" applyFont="1" applyFill="1"/>
    <xf numFmtId="0" fontId="8" fillId="10" borderId="0" xfId="0" applyFont="1" applyFill="1"/>
    <xf numFmtId="0" fontId="5" fillId="12" borderId="0" xfId="0" applyFont="1" applyFill="1"/>
    <xf numFmtId="0" fontId="5" fillId="12" borderId="0" xfId="0" applyFont="1" applyFill="1" applyAlignment="1">
      <alignment wrapText="1"/>
    </xf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horizontal="left" wrapText="1"/>
    </xf>
    <xf numFmtId="0" fontId="5" fillId="12" borderId="0" xfId="0" applyFont="1" applyFill="1" applyAlignment="1">
      <alignment horizontal="right" wrapText="1"/>
    </xf>
    <xf numFmtId="0" fontId="7" fillId="0" borderId="0" xfId="0" applyFont="1" applyAlignment="1">
      <alignment horizontal="right"/>
    </xf>
    <xf numFmtId="0" fontId="6" fillId="13" borderId="0" xfId="0" applyFont="1" applyFill="1"/>
    <xf numFmtId="0" fontId="6" fillId="14" borderId="0" xfId="0" applyFont="1" applyFill="1"/>
    <xf numFmtId="0" fontId="0" fillId="3" borderId="1" xfId="0" applyFill="1" applyBorder="1" applyAlignment="1">
      <alignment horizontal="left" wrapText="1"/>
    </xf>
    <xf numFmtId="0" fontId="1" fillId="7" borderId="0" xfId="0" applyFont="1" applyFill="1"/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1" fillId="6" borderId="0" xfId="0" applyFont="1" applyFill="1"/>
    <xf numFmtId="0" fontId="6" fillId="14" borderId="0" xfId="0" applyFont="1" applyFill="1" applyAlignment="1"/>
    <xf numFmtId="0" fontId="7" fillId="0" borderId="0" xfId="0" applyFont="1" applyFill="1"/>
    <xf numFmtId="0" fontId="8" fillId="11" borderId="0" xfId="0" applyFont="1" applyFill="1" applyAlignment="1">
      <alignment horizontal="center"/>
    </xf>
  </cellXfs>
  <cellStyles count="16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B14" sqref="B14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44.83203125" style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675</v>
      </c>
      <c r="F3" s="1" t="s">
        <v>436</v>
      </c>
    </row>
    <row r="4" spans="1:6" ht="28">
      <c r="A4" s="1" t="s">
        <v>457</v>
      </c>
      <c r="B4" s="16" t="s">
        <v>691</v>
      </c>
      <c r="F4" s="2" t="s">
        <v>458</v>
      </c>
    </row>
    <row r="5" spans="1:6" ht="42">
      <c r="A5" s="1" t="s">
        <v>468</v>
      </c>
      <c r="B5" s="17" t="s">
        <v>762</v>
      </c>
      <c r="F5" s="2" t="s">
        <v>609</v>
      </c>
    </row>
    <row r="6" spans="1:6" ht="46" customHeight="1">
      <c r="A6" s="1" t="s">
        <v>469</v>
      </c>
      <c r="B6" s="16" t="s">
        <v>692</v>
      </c>
      <c r="F6" s="2" t="s">
        <v>471</v>
      </c>
    </row>
    <row r="7" spans="1:6">
      <c r="A7" s="1" t="s">
        <v>441</v>
      </c>
      <c r="B7" s="16" t="s">
        <v>590</v>
      </c>
      <c r="C7" s="23" t="str">
        <f>VLOOKUP($B7,instance_defs,5,FALSE)</f>
        <v>Recommended for Server</v>
      </c>
      <c r="D7" s="23" t="str">
        <f>VLOOKUP($B7,instance_defs,2,FALSE)&amp;" with "&amp;VLOOKUP($B7,instance_defs,4,FALSE)</f>
        <v>4 Cores with 40 GB</v>
      </c>
      <c r="E7" s="23" t="str">
        <f>VLOOKUP($B7,instance_defs,3,FALSE)</f>
        <v>$0.28/hour</v>
      </c>
      <c r="F7" s="1" t="s">
        <v>603</v>
      </c>
    </row>
    <row r="8" spans="1:6" ht="28">
      <c r="A8" s="1" t="s">
        <v>442</v>
      </c>
      <c r="B8" s="16" t="s">
        <v>601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 ht="28">
      <c r="A9" s="1" t="s">
        <v>459</v>
      </c>
      <c r="B9" s="16">
        <v>1</v>
      </c>
      <c r="C9" s="3"/>
      <c r="D9" s="23" t="s">
        <v>649</v>
      </c>
      <c r="E9" s="23" t="str">
        <f>"$"&amp;VALUE(LEFT(E7,5))+B9*VALUE(LEFT(E8,5))&amp;"/hour"</f>
        <v>$1.96/hour</v>
      </c>
      <c r="F9" s="2" t="s">
        <v>674</v>
      </c>
    </row>
    <row r="10" spans="1:6" s="22" customFormat="1" ht="28">
      <c r="A10" s="22" t="s">
        <v>664</v>
      </c>
      <c r="B10" s="16" t="s">
        <v>665</v>
      </c>
      <c r="C10" s="3"/>
      <c r="D10" s="23"/>
      <c r="E10" s="23"/>
      <c r="F10" s="2" t="s">
        <v>666</v>
      </c>
    </row>
    <row r="12" spans="1:6" s="7" customFormat="1">
      <c r="A12" s="6" t="s">
        <v>27</v>
      </c>
      <c r="B12" s="18"/>
      <c r="C12" s="6"/>
      <c r="D12" s="8"/>
      <c r="E12" s="8"/>
      <c r="F12" s="8"/>
    </row>
    <row r="13" spans="1:6">
      <c r="A13" s="1" t="s">
        <v>38</v>
      </c>
      <c r="B13" s="16" t="s">
        <v>792</v>
      </c>
      <c r="F13" s="1" t="s">
        <v>470</v>
      </c>
    </row>
    <row r="14" spans="1:6" s="22" customFormat="1">
      <c r="A14" s="22" t="s">
        <v>24</v>
      </c>
      <c r="B14" s="16" t="s">
        <v>708</v>
      </c>
      <c r="D14" s="2"/>
      <c r="E14" s="2"/>
    </row>
    <row r="15" spans="1:6">
      <c r="A15" s="1" t="s">
        <v>25</v>
      </c>
      <c r="B15" s="16" t="s">
        <v>451</v>
      </c>
      <c r="F15" s="22" t="s">
        <v>610</v>
      </c>
    </row>
    <row r="16" spans="1:6">
      <c r="A16" s="1" t="s">
        <v>463</v>
      </c>
      <c r="B16" s="17" t="s">
        <v>464</v>
      </c>
      <c r="F16" s="1" t="s">
        <v>436</v>
      </c>
    </row>
    <row r="17" spans="1:6">
      <c r="A17" s="1" t="s">
        <v>465</v>
      </c>
      <c r="B17" s="17" t="s">
        <v>543</v>
      </c>
      <c r="F17" s="1" t="s">
        <v>436</v>
      </c>
    </row>
    <row r="19" spans="1:6" s="2" customFormat="1" ht="42">
      <c r="A19" s="6" t="s">
        <v>26</v>
      </c>
      <c r="B19" s="18" t="s">
        <v>604</v>
      </c>
      <c r="C19" s="6"/>
      <c r="D19" s="6"/>
      <c r="E19" s="6"/>
      <c r="F19" s="8" t="s">
        <v>456</v>
      </c>
    </row>
    <row r="20" spans="1:6">
      <c r="A20" s="1" t="s">
        <v>452</v>
      </c>
      <c r="B20" s="16" t="s">
        <v>15</v>
      </c>
    </row>
    <row r="21" spans="1:6" s="22" customFormat="1">
      <c r="B21" s="17"/>
      <c r="D21" s="2"/>
      <c r="E21" s="2"/>
    </row>
    <row r="22" spans="1:6" s="2" customFormat="1" ht="42">
      <c r="A22" s="6" t="s">
        <v>450</v>
      </c>
      <c r="B22" s="18" t="s">
        <v>607</v>
      </c>
      <c r="C22" s="6" t="s">
        <v>605</v>
      </c>
      <c r="D22" s="6" t="s">
        <v>606</v>
      </c>
      <c r="E22" s="6"/>
      <c r="F22" s="8" t="s">
        <v>456</v>
      </c>
    </row>
    <row r="23" spans="1:6">
      <c r="A23" s="22" t="str">
        <f>IF(LEN(INDEX(Lookups!$C$19:$AI$28,1,3*MATCH(Setup!$B20,Lookups!$A$19:$A$30,0)-2))=0,"",INDEX(Lookups!$C$19:$AI$28,1,3*MATCH(Setup!$B20,Lookups!$A$19:$A$30,0)-2))</f>
        <v>Sample Method</v>
      </c>
      <c r="B23" s="17" t="str">
        <f>IF(D23&lt;&gt;"",D23,IF(LEN(INDEX(Lookups!$C$19:$AI$28,1,3*MATCH(Setup!$B20,Lookups!$A$19:$A$30,0)-1))=0,"",INDEX(Lookups!$C$19:$AI$28,1,3*MATCH(Setup!$B20,Lookups!$A$19:$A$30,0)-1)))</f>
        <v>individual_variables</v>
      </c>
      <c r="C23" s="24" t="str">
        <f>IF(LEN(INDEX(Lookups!$C$19:$AI$28,1,3*MATCH(Setup!$B20,Lookups!$A$19:$A$30,0)))=0,"",INDEX(Lookups!$C$19:$AI$28,1,3*MATCH(Setup!$B20,Lookups!$A$19:$A$29,0)))</f>
        <v>individual_variables / all_variables</v>
      </c>
      <c r="D23" s="25"/>
      <c r="E23" s="22"/>
    </row>
    <row r="24" spans="1:6" ht="28">
      <c r="A24" s="22" t="str">
        <f>IF(LEN(INDEX(Lookups!$C$19:$AI$28,2,3*MATCH(Setup!$B20,Lookups!$A$19:$A$30,0)-2))=0,"",INDEX(Lookups!$C$19:$AI$28,2,3*MATCH(Setup!$B20,Lookups!$A$19:$A$30,0)-2))</f>
        <v>Number of Samples</v>
      </c>
      <c r="B24" s="17">
        <v>100</v>
      </c>
      <c r="C24" s="24" t="str">
        <f>IF(LEN(INDEX(Lookups!$C$19:$AI$28,2,3*MATCH(Setup!$B20,Lookups!$A$19:$A$30,0)))=0,"",INDEX(Lookups!$C$19:$AI$28,2,3*MATCH(Setup!$B20,Lookups!$A$19:$A$29,0)))</f>
        <v>positive integer (if individual, total simulations is this times each variable)</v>
      </c>
      <c r="D24" s="25">
        <v>40</v>
      </c>
      <c r="E24" s="22"/>
    </row>
    <row r="25" spans="1:6">
      <c r="A25" s="22" t="str">
        <f>IF(LEN(INDEX(Lookups!$C$19:$AI$28,3,3*MATCH(Setup!$B20,Lookups!$A$19:$A$30,0)-2))=0,"",INDEX(Lookups!$C$19:$AI$28,3,3*MATCH(Setup!$B20,Lookups!$A$19:$A$30,0)-2))</f>
        <v/>
      </c>
      <c r="B25" s="17" t="str">
        <f>IF(D25&lt;&gt;"",D25,IF(LEN(INDEX(Lookups!$C$19:$AI$28,3,3*MATCH(Setup!$B20,Lookups!$A$19:$A$30,0)-1))=0,"",INDEX(Lookups!$C$19:$AI$28,3,3*MATCH(Setup!$B20,Lookups!$A$19:$A$30,0)-1)))</f>
        <v/>
      </c>
      <c r="C25" s="24" t="str">
        <f>IF(LEN(INDEX(Lookups!$C$19:$AI$28,3,3*MATCH(Setup!$B20,Lookups!$A$19:$A$30,0)))=0,"",INDEX(Lookups!$C$19:$AI$28,3,3*MATCH(Setup!$B20,Lookups!$A$19:$A$29,0)))</f>
        <v/>
      </c>
      <c r="D25" s="25"/>
      <c r="E25" s="22"/>
    </row>
    <row r="26" spans="1:6" s="22" customFormat="1">
      <c r="A26" s="22" t="str">
        <f>IF(LEN(INDEX(Lookups!$C$19:$AI$28,4,3*MATCH(Setup!$B20,Lookups!$A$19:$A$30,0)-2))=0,"",INDEX(Lookups!$C$19:$AI$28,4,3*MATCH(Setup!$B20,Lookups!$A$19:$A$30,0)-2))</f>
        <v/>
      </c>
      <c r="B26" s="17" t="str">
        <f>IF(D26&lt;&gt;"",D26,IF(LEN(INDEX(Lookups!$C$19:$AI$28,4,3*MATCH(Setup!$B20,Lookups!$A$19:$A$30,0)-1))=0,"",INDEX(Lookups!$C$19:$AI$28,4,3*MATCH(Setup!$B20,Lookups!$A$19:$A$30,0)-1)))</f>
        <v/>
      </c>
      <c r="C26" s="24" t="str">
        <f>IF(LEN(INDEX(Lookups!$C$19:$AI$28,4,3*MATCH(Setup!$B20,Lookups!$A$19:$A$30,0)))=0,"",INDEX(Lookups!$C$19:$AI$28,4,3*MATCH(Setup!$B20,Lookups!$A$19:$A$29,0)))</f>
        <v/>
      </c>
      <c r="D26" s="25"/>
    </row>
    <row r="27" spans="1:6" s="22" customFormat="1">
      <c r="A27" s="22" t="str">
        <f>IF(LEN(INDEX(Lookups!$C$19:$AI$28,5,3*MATCH(Setup!$B20,Lookups!$A$19:$A$30,0)-2))=0,"",INDEX(Lookups!$C$19:$AI$28,5,3*MATCH(Setup!$B20,Lookups!$A$19:$A$30,0)-2))</f>
        <v/>
      </c>
      <c r="B27" s="17" t="str">
        <f>IF(D27&lt;&gt;"",D27,IF(LEN(INDEX(Lookups!$C$19:$AI$28,5,3*MATCH(Setup!$B20,Lookups!$A$19:$A$30,0)-1))=0,"",INDEX(Lookups!$C$19:$AI$28,5,3*MATCH(Setup!$B20,Lookups!$A$19:$A$30,0)-1)))</f>
        <v/>
      </c>
      <c r="C27" s="24" t="str">
        <f>IF(LEN(INDEX(Lookups!$C$19:$AI$28,5,3*MATCH(Setup!$B20,Lookups!$A$19:$A$30,0)))=0,"",INDEX(Lookups!$C$19:$AI$28,5,3*MATCH(Setup!$B20,Lookups!$A$19:$A$29,0)))</f>
        <v/>
      </c>
      <c r="D27" s="25"/>
    </row>
    <row r="28" spans="1:6" s="22" customFormat="1">
      <c r="A28" s="22" t="str">
        <f>IF(LEN(INDEX(Lookups!$C$19:$AI$28,6,3*MATCH(Setup!$B20,Lookups!$A$19:$A$30,0)-2))=0,"",INDEX(Lookups!$C$19:$AI$28,6,3*MATCH(Setup!$B20,Lookups!$A$19:$A$30,0)-2))</f>
        <v/>
      </c>
      <c r="B28" s="17" t="str">
        <f>IF(D28&lt;&gt;"",D28,IF(LEN(INDEX(Lookups!$C$19:$AI$28,6,3*MATCH(Setup!$B20,Lookups!$A$19:$A$30,0)-1))=0,"",INDEX(Lookups!$C$19:$AI$28,6,3*MATCH(Setup!$B20,Lookups!$A$19:$A$30,0)-1)))</f>
        <v/>
      </c>
      <c r="C28" s="24" t="str">
        <f>IF(LEN(INDEX(Lookups!$C$19:$AI$28,6,3*MATCH(Setup!$B20,Lookups!$A$19:$A$30,0)))=0,"",INDEX(Lookups!$C$19:$AI$28,6,3*MATCH(Setup!$B20,Lookups!$A$19:$A$29,0)))</f>
        <v/>
      </c>
      <c r="D28" s="25"/>
    </row>
    <row r="29" spans="1:6" s="22" customFormat="1">
      <c r="A29" s="22" t="str">
        <f>IF(LEN(INDEX(Lookups!$C$19:$AI$28,7,3*MATCH(Setup!$B20,Lookups!$A$19:$A$30,0)-2))=0,"",INDEX(Lookups!$C$19:$AI$28,7,3*MATCH(Setup!$B20,Lookups!$A$19:$A$30,0)-2))</f>
        <v/>
      </c>
      <c r="B29" s="17" t="str">
        <f>IF(D29&lt;&gt;"",D29,IF(LEN(INDEX(Lookups!$C$19:$AI$28,7,3*MATCH(Setup!$B20,Lookups!$A$19:$A$30,0)-1))=0,"",INDEX(Lookups!$C$19:$AI$28,7,3*MATCH(Setup!$B20,Lookups!$A$19:$A$30,0)-1)))</f>
        <v/>
      </c>
      <c r="C29" s="24" t="str">
        <f>IF(LEN(INDEX(Lookups!$C$19:$AI$28,7,3*MATCH(Setup!$B20,Lookups!$A$19:$A$30,0)))=0,"",INDEX(Lookups!$C$19:$AI$28,7,3*MATCH(Setup!$B20,Lookups!$A$19:$A$29,0)))</f>
        <v/>
      </c>
      <c r="D29" s="25"/>
    </row>
    <row r="30" spans="1:6" s="22" customFormat="1">
      <c r="A30" s="22" t="str">
        <f>IF(LEN(INDEX(Lookups!$C$19:$AI$28,8,3*MATCH(Setup!$B20,Lookups!$A$19:$A$30,0)-2))=0,"",INDEX(Lookups!$C$19:$AI$28,8,3*MATCH(Setup!$B20,Lookups!$A$19:$A$30,0)-2))</f>
        <v/>
      </c>
      <c r="B30" s="17" t="str">
        <f>IF(D30&lt;&gt;"",D30,IF(LEN(INDEX(Lookups!$C$19:$AI$28,8,3*MATCH(Setup!$B20,Lookups!$A$19:$A$30,0)-1))=0,"",INDEX(Lookups!$C$19:$AI$28,8,3*MATCH(Setup!$B20,Lookups!$A$19:$A$30,0)-1)))</f>
        <v/>
      </c>
      <c r="C30" s="24" t="str">
        <f>IF(LEN(INDEX(Lookups!$C$19:$AI$28,8,3*MATCH(Setup!$B20,Lookups!$A$19:$A$30,0)))=0,"",INDEX(Lookups!$C$19:$AI$28,8,3*MATCH(Setup!$B20,Lookups!$A$19:$A$29,0)))</f>
        <v/>
      </c>
      <c r="D30" s="25"/>
    </row>
    <row r="31" spans="1:6" s="22" customFormat="1">
      <c r="A31" s="22" t="str">
        <f>IF(LEN(INDEX(Lookups!$C$19:$AI$28,9,3*MATCH(Setup!$B20,Lookups!$A$19:$A$30,0)-2))=0,"",INDEX(Lookups!$C$19:$AI$28,9,3*MATCH(Setup!$B20,Lookups!$A$19:$A$30,0)-2))</f>
        <v/>
      </c>
      <c r="B31" s="17" t="str">
        <f>IF(D31&lt;&gt;"",D31,IF(LEN(INDEX(Lookups!$C$19:$AI$28,9,3*MATCH(Setup!$B20,Lookups!$A$19:$A$30,0)-1))=0,"",INDEX(Lookups!$C$19:$AI$28,9,3*MATCH(Setup!$B20,Lookups!$A$19:$A$30,0)-1)))</f>
        <v/>
      </c>
      <c r="C31" s="24" t="str">
        <f>IF(LEN(INDEX(Lookups!$C$19:$AI$28,9,3*MATCH(Setup!$B20,Lookups!$A$19:$A$30,0)))=0,"",INDEX(Lookups!$C$19:$AI$28,9,3*MATCH(Setup!$B20,Lookups!$A$19:$A$29,0)))</f>
        <v/>
      </c>
      <c r="D31" s="25"/>
    </row>
    <row r="32" spans="1:6">
      <c r="A32" s="22" t="str">
        <f>IF(LEN(INDEX(Lookups!$C$19:$AI$28,10,3*MATCH(Setup!$B20,Lookups!$A$19:$A$30,0)-2))=0,"",INDEX(Lookups!$C$19:$AI$28,10,3*MATCH(Setup!$B20,Lookups!$A$19:$A$30,0)-2))</f>
        <v/>
      </c>
      <c r="B32" s="17" t="str">
        <f>IF(D32&lt;&gt;"",D32,IF(LEN(INDEX(Lookups!$C$19:$AI$28,10,3*MATCH(Setup!$B20,Lookups!$A$19:$A$30,0)-1))=0,"",INDEX(Lookups!$C$19:$AI$28,10,3*MATCH(Setup!$B20,Lookups!$A$19:$A$30,0)-1)))</f>
        <v/>
      </c>
      <c r="C32" s="24" t="str">
        <f>IF(LEN(INDEX(Lookups!$C$19:$AI$28,10,3*MATCH(Setup!$B20,Lookups!$A$19:$A$30,0)))=0,"",INDEX(Lookups!$C$19:$AI$28,10,3*MATCH(Setup!$B20,Lookups!$A$19:$A$29,0)))</f>
        <v/>
      </c>
      <c r="D32" s="25"/>
      <c r="E32" s="22"/>
    </row>
    <row r="33" spans="1:6" s="22" customFormat="1">
      <c r="A33" s="22" t="str">
        <f>IF(LEN(INDEX(Lookups!$C$19:$AI$32,11,3*MATCH(Setup!$B20,Lookups!$A$19:$A$30,0)-2))=0,"",INDEX(Lookups!$C$19:$AI$32,11,3*MATCH(Setup!$B20,Lookups!$A$19:$A$30,0)-2))</f>
        <v/>
      </c>
      <c r="B33" s="17" t="str">
        <f>IF(D33&lt;&gt;"",D33,IF(LEN(INDEX(Lookups!$C$19:$AI$29,11,3*MATCH(Setup!$B20,Lookups!$A$19:$A$30,0)-1))=0,"",INDEX(Lookups!$C$19:$AI$29,11,3*MATCH(Setup!$B20,Lookups!$A$19:$A$30,0)-1)))</f>
        <v/>
      </c>
      <c r="C33" s="24" t="str">
        <f>IF(LEN(INDEX(Lookups!$C$19:$AI$32,11,3*MATCH(Setup!$B20,Lookups!$A$19:$A$30,0)))=0,"",INDEX(Lookups!$C$19:$AI$32,11,3*MATCH(Setup!$B20,Lookups!$A$19:$A$29,0)))</f>
        <v/>
      </c>
      <c r="D33" s="25"/>
    </row>
    <row r="34" spans="1:6" s="22" customFormat="1">
      <c r="A34" s="22" t="str">
        <f>IF(LEN(INDEX(Lookups!$C$19:$AI$32,12,3*MATCH(Setup!$B20,Lookups!$A$19:$A$30,0)-2))=0,"",INDEX(Lookups!$C$19:$AI$32,12,3*MATCH(Setup!$B20,Lookups!$A$19:$A$30,0)-2))</f>
        <v/>
      </c>
      <c r="B34" s="17" t="str">
        <f>IF(D34&lt;&gt;"",D34,IF(LEN(INDEX(Lookups!$C$19:$AI$32,12,3*MATCH(Setup!$B20,Lookups!$A$19:$A$30,0)-1))=0,"",INDEX(Lookups!$C$19:$AI$32,12,3*MATCH(Setup!$B20,Lookups!$A$19:$A$30,0)-1)))</f>
        <v/>
      </c>
      <c r="C34" s="24" t="str">
        <f>IF(LEN(INDEX(Lookups!$C$19:$AI$32,12,3*MATCH(Setup!$B20,Lookups!$A$19:$A$30,0)))=0,"",INDEX(Lookups!$C$19:$AI$32,12,3*MATCH(Setup!$B20,Lookups!$A$19:$A$29,0)))</f>
        <v/>
      </c>
      <c r="D34" s="2"/>
      <c r="E34" s="2"/>
    </row>
    <row r="35" spans="1:6" s="22" customFormat="1">
      <c r="A35" s="22" t="str">
        <f>IF(LEN(INDEX(Lookups!$C$19:$AI$32,13,3*MATCH(Setup!$B20,Lookups!$A$19:$A$30,0)-2))=0,"",INDEX(Lookups!$C$19:$AI$32,13,3*MATCH(Setup!$B20,Lookups!$A$19:$A$30,0)-2))</f>
        <v/>
      </c>
      <c r="B35" s="17" t="str">
        <f>IF(D35&lt;&gt;"",D35,IF(LEN(INDEX(Lookups!$C$19:$AI$32,13,3*MATCH(Setup!$B20,Lookups!$A$19:$A$30,0)-1))=0,"",INDEX(Lookups!$C$19:$AI$32,13,3*MATCH(Setup!$B20,Lookups!$A$19:$A$30,0)-1)))</f>
        <v/>
      </c>
      <c r="C35" s="24" t="str">
        <f>IF(LEN(INDEX(Lookups!$C$19:$AI$32,13,3*MATCH(Setup!$B20,Lookups!$A$19:$A$30,0)))=0,"",INDEX(Lookups!$C$19:$AI$32,13,3*MATCH(Setup!$B20,Lookups!$A$19:$A$29,0)))</f>
        <v/>
      </c>
      <c r="D35" s="2"/>
      <c r="E35" s="2"/>
    </row>
    <row r="36" spans="1:6" s="22" customFormat="1">
      <c r="A36" s="22" t="str">
        <f>IF(LEN(INDEX(Lookups!$C$19:$AI$32,14,3*MATCH(Setup!$B20,Lookups!$A$19:$A$30,0)-2))=0,"",INDEX(Lookups!$C$19:$AI$32,14,3*MATCH(Setup!$B20,Lookups!$A$19:$A$30,0)-2))</f>
        <v/>
      </c>
      <c r="B36" s="17" t="str">
        <f>IF(D36&lt;&gt;"",D36,IF(LEN(INDEX(Lookups!$C$19:$AI$32,14,3*MATCH(Setup!$B20,Lookups!$A$19:$A$30,0)-1))=0,"",INDEX(Lookups!$C$19:$AI$32,14,3*MATCH(Setup!$B20,Lookups!$A$19:$A$30,0)-1)))</f>
        <v/>
      </c>
      <c r="C36" s="24" t="str">
        <f>IF(LEN(INDEX(Lookups!$C$19:$AI$32,14,3*MATCH(Setup!$B20,Lookups!$A$19:$A$30,0)))=0,"",INDEX(Lookups!$C$19:$AI$32,14,3*MATCH(Setup!$B20,Lookups!$A$19:$A$29,0)))</f>
        <v/>
      </c>
      <c r="D36" s="2"/>
      <c r="E36" s="2"/>
    </row>
    <row r="37" spans="1:6" s="2" customFormat="1" ht="28">
      <c r="A37" s="6" t="s">
        <v>32</v>
      </c>
      <c r="B37" s="18" t="s">
        <v>611</v>
      </c>
      <c r="C37" s="6" t="s">
        <v>30</v>
      </c>
      <c r="D37" s="6"/>
      <c r="E37" s="6"/>
      <c r="F37" s="8"/>
    </row>
    <row r="38" spans="1:6">
      <c r="A38" s="1" t="s">
        <v>28</v>
      </c>
      <c r="B38" s="16" t="s">
        <v>718</v>
      </c>
    </row>
    <row r="40" spans="1:6" s="2" customFormat="1" ht="28">
      <c r="A40" s="6" t="s">
        <v>29</v>
      </c>
      <c r="B40" s="38" t="s">
        <v>454</v>
      </c>
      <c r="C40" s="6" t="s">
        <v>37</v>
      </c>
      <c r="D40" s="6" t="s">
        <v>611</v>
      </c>
      <c r="E40" s="6"/>
      <c r="F40" s="8" t="s">
        <v>448</v>
      </c>
    </row>
    <row r="41" spans="1:6" ht="28">
      <c r="A41" s="22" t="s">
        <v>31</v>
      </c>
      <c r="B41" s="16" t="s">
        <v>705</v>
      </c>
      <c r="C41" s="14" t="s">
        <v>40</v>
      </c>
      <c r="D41" s="14" t="s">
        <v>709</v>
      </c>
      <c r="F41" s="2" t="s">
        <v>449</v>
      </c>
    </row>
    <row r="43" spans="1:6" s="2" customFormat="1" ht="42">
      <c r="A43" s="6" t="s">
        <v>34</v>
      </c>
      <c r="B43" s="18" t="s">
        <v>33</v>
      </c>
      <c r="C43" s="6" t="s">
        <v>612</v>
      </c>
      <c r="D43" s="6"/>
      <c r="E43" s="6"/>
      <c r="F43" s="8" t="s">
        <v>608</v>
      </c>
    </row>
    <row r="46" spans="1:6" s="2" customFormat="1" ht="56">
      <c r="A46" s="6" t="s">
        <v>667</v>
      </c>
      <c r="B46" s="18" t="s">
        <v>668</v>
      </c>
      <c r="C46" s="6" t="s">
        <v>669</v>
      </c>
      <c r="D46" s="18"/>
      <c r="E46" s="18"/>
      <c r="F46" s="8" t="s">
        <v>670</v>
      </c>
    </row>
    <row r="47" spans="1:6" s="2" customFormat="1">
      <c r="B47" s="24"/>
      <c r="D47" s="24"/>
      <c r="E47" s="24"/>
      <c r="F47" s="7"/>
    </row>
    <row r="48" spans="1:6" s="22" customFormat="1">
      <c r="B48" s="17"/>
      <c r="D48" s="2"/>
    </row>
    <row r="49" spans="1:6" s="2" customFormat="1" ht="42">
      <c r="A49" s="6" t="s">
        <v>671</v>
      </c>
      <c r="B49" s="18" t="s">
        <v>672</v>
      </c>
      <c r="C49" s="6" t="s">
        <v>669</v>
      </c>
      <c r="D49" s="18"/>
      <c r="E49" s="18"/>
      <c r="F49" s="8" t="s">
        <v>673</v>
      </c>
    </row>
  </sheetData>
  <dataConsolidate/>
  <dataValidations disablePrompts="1" count="4">
    <dataValidation type="list" allowBlank="1" showInputMessage="1" showErrorMessage="1" sqref="B20">
      <formula1>AnalysisType</formula1>
    </dataValidation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B22" sqref="B22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26"/>
      <c r="B1" s="26"/>
      <c r="C1" s="26"/>
      <c r="D1" s="27" t="s">
        <v>39</v>
      </c>
      <c r="E1" s="26"/>
      <c r="F1" s="26"/>
      <c r="G1" s="26"/>
      <c r="H1" s="26"/>
      <c r="I1" s="26"/>
      <c r="J1" s="26"/>
      <c r="K1" s="28" t="s">
        <v>472</v>
      </c>
      <c r="L1" s="28"/>
      <c r="M1" s="28"/>
      <c r="N1" s="28"/>
      <c r="O1" s="28"/>
      <c r="P1" s="29" t="s">
        <v>473</v>
      </c>
      <c r="Q1" s="29"/>
      <c r="R1" s="29"/>
      <c r="S1" s="26"/>
      <c r="T1" s="26"/>
      <c r="U1" s="45" t="s">
        <v>60</v>
      </c>
      <c r="V1" s="45"/>
      <c r="W1" s="45"/>
      <c r="X1" s="45"/>
      <c r="Y1" s="45"/>
      <c r="Z1" s="45"/>
    </row>
    <row r="2" spans="1:26" s="5" customFormat="1" ht="15">
      <c r="A2" s="30" t="s">
        <v>3</v>
      </c>
      <c r="B2" s="30" t="s">
        <v>36</v>
      </c>
      <c r="C2" s="30" t="s">
        <v>546</v>
      </c>
      <c r="D2" s="30" t="s">
        <v>545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s="9" customFormat="1" ht="45">
      <c r="A3" s="31" t="s">
        <v>1</v>
      </c>
      <c r="B3" s="31" t="s">
        <v>0</v>
      </c>
      <c r="C3" s="31" t="s">
        <v>24</v>
      </c>
      <c r="D3" s="31" t="s">
        <v>41</v>
      </c>
      <c r="E3" s="31" t="s">
        <v>35</v>
      </c>
      <c r="F3" s="32" t="s">
        <v>632</v>
      </c>
      <c r="G3" s="33" t="s">
        <v>11</v>
      </c>
      <c r="H3" s="31" t="s">
        <v>7</v>
      </c>
      <c r="I3" s="31" t="s">
        <v>84</v>
      </c>
      <c r="J3" s="31" t="s">
        <v>12</v>
      </c>
      <c r="K3" s="34" t="s">
        <v>13</v>
      </c>
      <c r="L3" s="34" t="s">
        <v>14</v>
      </c>
      <c r="M3" s="34" t="s">
        <v>10</v>
      </c>
      <c r="N3" s="34" t="s">
        <v>9</v>
      </c>
      <c r="O3" s="34" t="s">
        <v>544</v>
      </c>
      <c r="P3" s="34" t="s">
        <v>474</v>
      </c>
      <c r="Q3" s="34" t="s">
        <v>475</v>
      </c>
      <c r="R3" s="31" t="s">
        <v>8</v>
      </c>
      <c r="S3" s="31" t="s">
        <v>6</v>
      </c>
      <c r="T3" s="31" t="s">
        <v>5</v>
      </c>
      <c r="U3" s="31" t="s">
        <v>20</v>
      </c>
      <c r="V3" s="31" t="s">
        <v>16</v>
      </c>
      <c r="W3" s="31" t="s">
        <v>17</v>
      </c>
      <c r="X3" s="31" t="s">
        <v>18</v>
      </c>
      <c r="Y3" s="31" t="s">
        <v>19</v>
      </c>
      <c r="Z3" s="31"/>
    </row>
    <row r="4" spans="1:26" s="39" customFormat="1" ht="15">
      <c r="A4" s="36" t="b">
        <v>1</v>
      </c>
      <c r="B4" s="36" t="s">
        <v>789</v>
      </c>
      <c r="C4" s="36" t="s">
        <v>790</v>
      </c>
      <c r="D4" s="36" t="s">
        <v>791</v>
      </c>
      <c r="E4" s="36" t="s">
        <v>67</v>
      </c>
      <c r="F4" s="36"/>
      <c r="G4" s="36"/>
      <c r="H4" s="36"/>
      <c r="I4" s="36"/>
      <c r="J4" s="36"/>
      <c r="K4" s="40"/>
      <c r="L4" s="40"/>
      <c r="M4" s="40"/>
      <c r="N4" s="40"/>
      <c r="O4" s="40"/>
      <c r="P4" s="40"/>
      <c r="Q4" s="40"/>
      <c r="R4" s="36"/>
      <c r="S4" s="36"/>
      <c r="T4" s="36"/>
      <c r="U4" s="36"/>
      <c r="V4" s="36"/>
      <c r="W4" s="36"/>
      <c r="X4" s="36"/>
      <c r="Y4" s="36"/>
      <c r="Z4" s="36"/>
    </row>
    <row r="5" spans="1:26" s="42" customFormat="1" ht="15">
      <c r="A5" s="37"/>
      <c r="B5" s="37" t="s">
        <v>22</v>
      </c>
      <c r="C5" s="37"/>
      <c r="D5" s="37" t="s">
        <v>711</v>
      </c>
      <c r="E5" s="37" t="s">
        <v>710</v>
      </c>
      <c r="F5" s="37"/>
      <c r="G5" s="37" t="s">
        <v>61</v>
      </c>
      <c r="H5" s="37"/>
      <c r="I5" s="37" t="s">
        <v>716</v>
      </c>
      <c r="J5" s="37" t="s">
        <v>717</v>
      </c>
      <c r="K5" s="37" t="s">
        <v>716</v>
      </c>
      <c r="L5" s="37" t="s">
        <v>716</v>
      </c>
      <c r="M5" s="37" t="s">
        <v>716</v>
      </c>
      <c r="N5" s="37" t="s">
        <v>716</v>
      </c>
      <c r="O5" s="41"/>
      <c r="P5" s="43" t="s">
        <v>715</v>
      </c>
      <c r="Q5" s="41"/>
      <c r="R5" s="37" t="s">
        <v>706</v>
      </c>
      <c r="S5" s="37"/>
      <c r="T5" s="37"/>
      <c r="U5" s="37"/>
      <c r="V5" s="37"/>
      <c r="W5" s="37"/>
      <c r="X5" s="37"/>
      <c r="Y5" s="37"/>
      <c r="Z5" s="37"/>
    </row>
    <row r="6" spans="1:26" s="39" customFormat="1" ht="15">
      <c r="A6" s="36" t="b">
        <v>1</v>
      </c>
      <c r="B6" s="36" t="s">
        <v>786</v>
      </c>
      <c r="C6" s="36" t="s">
        <v>787</v>
      </c>
      <c r="D6" s="36" t="s">
        <v>788</v>
      </c>
      <c r="E6" s="36" t="s">
        <v>232</v>
      </c>
      <c r="F6" s="36"/>
      <c r="G6" s="36"/>
      <c r="H6" s="36"/>
      <c r="I6" s="36"/>
      <c r="J6" s="36"/>
      <c r="K6" s="40"/>
      <c r="L6" s="40"/>
      <c r="M6" s="40"/>
      <c r="N6" s="40"/>
      <c r="O6" s="40"/>
      <c r="P6" s="40"/>
      <c r="Q6" s="40"/>
      <c r="R6" s="36"/>
      <c r="S6" s="36"/>
      <c r="T6" s="36"/>
      <c r="U6" s="36"/>
      <c r="V6" s="36"/>
      <c r="W6" s="36"/>
      <c r="X6" s="36"/>
      <c r="Y6" s="36"/>
      <c r="Z6" s="36"/>
    </row>
    <row r="7" spans="1:26" customFormat="1" ht="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customFormat="1" ht="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customFormat="1" ht="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customFormat="1" ht="15">
      <c r="A10" s="15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customForma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35"/>
      <c r="Q12" s="3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5">
      <c r="A13" s="15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35"/>
      <c r="N15" s="35"/>
      <c r="O15" s="35"/>
      <c r="P15" s="35"/>
      <c r="Q15" s="3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5">
      <c r="A16" s="15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35"/>
      <c r="N18" s="35"/>
      <c r="O18" s="35"/>
      <c r="P18" s="35"/>
      <c r="Q18" s="3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35"/>
      <c r="N21" s="35"/>
      <c r="O21" s="35"/>
      <c r="P21" s="35"/>
      <c r="Q21" s="3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">
      <c r="A22" s="15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35"/>
      <c r="N24" s="35"/>
      <c r="O24" s="35"/>
      <c r="P24" s="35"/>
      <c r="Q24" s="35"/>
      <c r="R24" s="15"/>
      <c r="S24" s="15"/>
      <c r="T24" s="15"/>
      <c r="U24" s="15"/>
      <c r="V24" s="15"/>
      <c r="W24" s="15"/>
      <c r="X24" s="15"/>
      <c r="Y24" s="15"/>
      <c r="Z24" s="15"/>
    </row>
    <row r="25" spans="1:26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35"/>
      <c r="P28" s="3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0"/>
      <c r="O34" s="35"/>
      <c r="P34" s="3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">
      <c r="A41" s="10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35"/>
      <c r="P41" s="3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35"/>
      <c r="P43" s="3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35"/>
      <c r="P44" s="3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35"/>
      <c r="P46" s="3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35"/>
      <c r="P48" s="3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35"/>
      <c r="P50" s="3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35"/>
      <c r="P52" s="3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pane ySplit="3" topLeftCell="A4" activePane="bottomLeft" state="frozen"/>
      <selection pane="bottomLeft" activeCell="D17" sqref="D17"/>
    </sheetView>
  </sheetViews>
  <sheetFormatPr baseColWidth="10" defaultColWidth="11.5" defaultRowHeight="14" x14ac:dyDescent="0"/>
  <cols>
    <col min="1" max="1" width="33.5" style="1" customWidth="1"/>
    <col min="2" max="2" width="27.33203125" style="22" bestFit="1" customWidth="1"/>
    <col min="3" max="3" width="14.33203125" style="1" customWidth="1"/>
    <col min="4" max="4" width="104.1640625" style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8.5" style="1" customWidth="1"/>
    <col min="12" max="12" width="25.6640625" style="1" bestFit="1" customWidth="1"/>
    <col min="13" max="13" width="7.5" style="1" customWidth="1"/>
    <col min="14" max="16384" width="11.5" style="1"/>
  </cols>
  <sheetData>
    <row r="1" spans="1:13" s="22" customFormat="1" ht="18">
      <c r="A1" s="26"/>
      <c r="B1" s="26"/>
      <c r="C1" s="26"/>
      <c r="D1" s="27"/>
      <c r="E1" s="27" t="s">
        <v>466</v>
      </c>
      <c r="F1" s="27"/>
      <c r="G1" s="27"/>
      <c r="H1" s="26"/>
      <c r="I1" s="26"/>
      <c r="J1" s="26"/>
      <c r="K1" s="26"/>
      <c r="L1" s="15"/>
      <c r="M1" s="15"/>
    </row>
    <row r="2" spans="1:13" s="5" customFormat="1" ht="30">
      <c r="A2" s="31" t="s">
        <v>460</v>
      </c>
      <c r="B2" s="31" t="s">
        <v>633</v>
      </c>
      <c r="C2" s="31" t="s">
        <v>613</v>
      </c>
      <c r="D2" s="31" t="s">
        <v>461</v>
      </c>
      <c r="E2" s="31" t="s">
        <v>7</v>
      </c>
      <c r="F2" s="31" t="s">
        <v>11</v>
      </c>
      <c r="G2" s="31" t="s">
        <v>614</v>
      </c>
      <c r="H2" s="31" t="s">
        <v>615</v>
      </c>
      <c r="I2" s="31" t="s">
        <v>616</v>
      </c>
      <c r="J2" s="31" t="s">
        <v>617</v>
      </c>
      <c r="K2" s="31" t="s">
        <v>618</v>
      </c>
      <c r="L2" s="31" t="s">
        <v>619</v>
      </c>
      <c r="M2" s="31"/>
    </row>
    <row r="3" spans="1:13" s="9" customFormat="1" ht="60">
      <c r="A3" s="31" t="s">
        <v>620</v>
      </c>
      <c r="B3" s="31" t="s">
        <v>634</v>
      </c>
      <c r="C3" s="31" t="s">
        <v>621</v>
      </c>
      <c r="D3" s="31" t="s">
        <v>622</v>
      </c>
      <c r="E3" s="31"/>
      <c r="F3" s="31" t="s">
        <v>623</v>
      </c>
      <c r="G3" s="31" t="s">
        <v>462</v>
      </c>
      <c r="H3" s="31" t="s">
        <v>462</v>
      </c>
      <c r="I3" s="31" t="s">
        <v>462</v>
      </c>
      <c r="J3" s="33" t="s">
        <v>624</v>
      </c>
      <c r="K3" s="31" t="s">
        <v>624</v>
      </c>
      <c r="L3" s="31" t="s">
        <v>625</v>
      </c>
      <c r="M3" s="31"/>
    </row>
    <row r="4" spans="1:13" s="22" customFormat="1">
      <c r="A4" s="15" t="s">
        <v>626</v>
      </c>
      <c r="B4" s="15" t="s">
        <v>656</v>
      </c>
      <c r="C4" s="15" t="s">
        <v>627</v>
      </c>
      <c r="D4" s="15" t="s">
        <v>628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2" customFormat="1">
      <c r="A5" s="15" t="s">
        <v>629</v>
      </c>
      <c r="B5" s="15" t="s">
        <v>657</v>
      </c>
      <c r="C5" s="15" t="s">
        <v>630</v>
      </c>
      <c r="D5" s="15" t="s">
        <v>631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>
      <c r="A6" s="15" t="s">
        <v>712</v>
      </c>
      <c r="B6" s="15" t="s">
        <v>713</v>
      </c>
      <c r="C6" s="15"/>
      <c r="D6" s="15" t="s">
        <v>714</v>
      </c>
      <c r="E6" s="15" t="s">
        <v>707</v>
      </c>
      <c r="F6" s="15" t="s">
        <v>63</v>
      </c>
      <c r="G6" s="15" t="b">
        <v>1</v>
      </c>
      <c r="H6" s="15" t="b">
        <v>1</v>
      </c>
      <c r="I6" s="15" t="b">
        <v>1</v>
      </c>
      <c r="J6" s="15"/>
      <c r="K6" s="15"/>
      <c r="L6" s="15"/>
      <c r="M6" s="15"/>
    </row>
    <row r="7" spans="1:13" s="22" customFormat="1">
      <c r="A7" s="15" t="s">
        <v>650</v>
      </c>
      <c r="B7" s="15"/>
      <c r="C7" s="15"/>
      <c r="D7" s="15" t="s">
        <v>658</v>
      </c>
      <c r="E7" s="15" t="s">
        <v>651</v>
      </c>
      <c r="F7" s="15" t="s">
        <v>63</v>
      </c>
      <c r="G7" s="15" t="b">
        <v>0</v>
      </c>
      <c r="H7" s="15" t="b">
        <v>0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652</v>
      </c>
      <c r="B8" s="15"/>
      <c r="C8" s="15"/>
      <c r="D8" s="15" t="s">
        <v>659</v>
      </c>
      <c r="E8" s="15" t="s">
        <v>651</v>
      </c>
      <c r="F8" s="15" t="s">
        <v>63</v>
      </c>
      <c r="G8" s="15" t="b">
        <v>0</v>
      </c>
      <c r="H8" s="15" t="b">
        <v>0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653</v>
      </c>
      <c r="B9" s="15"/>
      <c r="C9" s="15"/>
      <c r="D9" s="15" t="s">
        <v>660</v>
      </c>
      <c r="E9" s="15" t="s">
        <v>651</v>
      </c>
      <c r="F9" s="15" t="s">
        <v>63</v>
      </c>
      <c r="G9" s="15" t="b">
        <v>0</v>
      </c>
      <c r="H9" s="15" t="b">
        <v>0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654</v>
      </c>
      <c r="B10" s="15"/>
      <c r="C10" s="15"/>
      <c r="D10" s="15" t="s">
        <v>661</v>
      </c>
      <c r="E10" s="15" t="s">
        <v>655</v>
      </c>
      <c r="F10" s="15" t="s">
        <v>63</v>
      </c>
      <c r="G10" s="15" t="b">
        <v>0</v>
      </c>
      <c r="H10" s="15" t="b">
        <v>0</v>
      </c>
      <c r="I10" s="15" t="b">
        <v>0</v>
      </c>
      <c r="J10" s="15"/>
      <c r="K10" s="15"/>
      <c r="L10" s="15"/>
      <c r="M10" s="15"/>
    </row>
    <row r="11" spans="1:13">
      <c r="A11" s="44" t="s">
        <v>722</v>
      </c>
      <c r="B11" s="21" t="s">
        <v>723</v>
      </c>
      <c r="D11" s="44" t="s">
        <v>763</v>
      </c>
      <c r="E11" s="44" t="s">
        <v>720</v>
      </c>
      <c r="F11" s="44" t="s">
        <v>63</v>
      </c>
      <c r="G11" s="44" t="b">
        <v>1</v>
      </c>
      <c r="H11" s="44" t="b">
        <v>1</v>
      </c>
      <c r="I11" s="44" t="b">
        <v>1</v>
      </c>
    </row>
    <row r="12" spans="1:13">
      <c r="A12" s="44" t="s">
        <v>719</v>
      </c>
      <c r="B12" s="21" t="s">
        <v>721</v>
      </c>
      <c r="C12" s="22"/>
      <c r="D12" s="44" t="s">
        <v>764</v>
      </c>
      <c r="E12" s="44" t="s">
        <v>720</v>
      </c>
      <c r="F12" s="44" t="s">
        <v>63</v>
      </c>
      <c r="G12" s="44" t="b">
        <v>1</v>
      </c>
      <c r="H12" s="44" t="b">
        <v>1</v>
      </c>
      <c r="I12" s="44" t="b">
        <v>1</v>
      </c>
    </row>
    <row r="13" spans="1:13">
      <c r="A13" s="44" t="s">
        <v>724</v>
      </c>
      <c r="B13" s="21" t="s">
        <v>729</v>
      </c>
      <c r="C13" s="22"/>
      <c r="D13" s="44" t="s">
        <v>765</v>
      </c>
      <c r="E13" s="44" t="s">
        <v>726</v>
      </c>
      <c r="F13" s="44" t="s">
        <v>63</v>
      </c>
      <c r="G13" s="44" t="b">
        <v>1</v>
      </c>
      <c r="H13" s="44" t="b">
        <v>1</v>
      </c>
      <c r="I13" s="44" t="b">
        <v>1</v>
      </c>
    </row>
    <row r="14" spans="1:13">
      <c r="A14" s="44" t="s">
        <v>725</v>
      </c>
      <c r="B14" s="21" t="s">
        <v>730</v>
      </c>
      <c r="C14" s="22"/>
      <c r="D14" s="44" t="s">
        <v>766</v>
      </c>
      <c r="E14" s="44" t="s">
        <v>726</v>
      </c>
      <c r="F14" s="44" t="s">
        <v>63</v>
      </c>
      <c r="G14" s="44" t="b">
        <v>1</v>
      </c>
      <c r="H14" s="44" t="b">
        <v>1</v>
      </c>
      <c r="I14" s="44" t="b">
        <v>1</v>
      </c>
    </row>
    <row r="15" spans="1:13" s="22" customFormat="1">
      <c r="A15" s="44" t="s">
        <v>731</v>
      </c>
      <c r="B15" s="21" t="s">
        <v>727</v>
      </c>
      <c r="D15" s="44" t="s">
        <v>793</v>
      </c>
      <c r="E15" s="44"/>
      <c r="F15" s="44" t="s">
        <v>103</v>
      </c>
      <c r="G15" s="44" t="b">
        <v>1</v>
      </c>
      <c r="H15" s="44" t="b">
        <v>1</v>
      </c>
      <c r="I15" s="44" t="b">
        <v>1</v>
      </c>
    </row>
    <row r="16" spans="1:13" s="22" customFormat="1">
      <c r="A16" s="44" t="s">
        <v>732</v>
      </c>
      <c r="B16" s="21" t="s">
        <v>728</v>
      </c>
      <c r="D16" s="44" t="s">
        <v>794</v>
      </c>
      <c r="E16" s="44"/>
      <c r="F16" s="44" t="s">
        <v>103</v>
      </c>
      <c r="G16" s="44" t="b">
        <v>1</v>
      </c>
      <c r="H16" s="44" t="b">
        <v>1</v>
      </c>
      <c r="I16" s="44" t="b">
        <v>1</v>
      </c>
    </row>
    <row r="17" spans="1:9">
      <c r="A17" s="44" t="s">
        <v>733</v>
      </c>
      <c r="B17" s="21" t="s">
        <v>734</v>
      </c>
      <c r="D17" s="44" t="s">
        <v>767</v>
      </c>
      <c r="F17" s="44" t="s">
        <v>103</v>
      </c>
      <c r="G17" s="15" t="b">
        <v>0</v>
      </c>
      <c r="H17" s="44" t="b">
        <v>1</v>
      </c>
      <c r="I17" s="44" t="b">
        <v>1</v>
      </c>
    </row>
    <row r="18" spans="1:9">
      <c r="A18" s="44" t="s">
        <v>735</v>
      </c>
      <c r="B18" s="21" t="s">
        <v>736</v>
      </c>
      <c r="D18" s="44" t="s">
        <v>768</v>
      </c>
      <c r="E18" s="1" t="s">
        <v>737</v>
      </c>
      <c r="F18" s="44" t="s">
        <v>63</v>
      </c>
      <c r="G18" s="44" t="b">
        <v>1</v>
      </c>
      <c r="H18" s="44" t="b">
        <v>1</v>
      </c>
      <c r="I18" s="44" t="b">
        <v>1</v>
      </c>
    </row>
    <row r="19" spans="1:9">
      <c r="A19" s="44" t="s">
        <v>739</v>
      </c>
      <c r="B19" s="21" t="s">
        <v>738</v>
      </c>
      <c r="D19" s="44" t="s">
        <v>769</v>
      </c>
      <c r="E19" s="22" t="s">
        <v>737</v>
      </c>
      <c r="F19" s="44" t="s">
        <v>63</v>
      </c>
      <c r="G19" s="44" t="b">
        <v>1</v>
      </c>
      <c r="H19" s="44" t="b">
        <v>1</v>
      </c>
      <c r="I19" s="44" t="b">
        <v>1</v>
      </c>
    </row>
    <row r="20" spans="1:9">
      <c r="A20" s="44" t="s">
        <v>740</v>
      </c>
      <c r="B20" s="21" t="s">
        <v>742</v>
      </c>
      <c r="D20" s="44" t="s">
        <v>770</v>
      </c>
      <c r="F20" s="44" t="s">
        <v>103</v>
      </c>
      <c r="G20" s="15" t="b">
        <v>0</v>
      </c>
      <c r="H20" s="44" t="b">
        <v>1</v>
      </c>
      <c r="I20" s="44" t="b">
        <v>1</v>
      </c>
    </row>
    <row r="21" spans="1:9">
      <c r="A21" s="44" t="s">
        <v>741</v>
      </c>
      <c r="B21" s="21" t="s">
        <v>743</v>
      </c>
      <c r="D21" s="44" t="s">
        <v>771</v>
      </c>
      <c r="F21" s="44" t="s">
        <v>103</v>
      </c>
      <c r="G21" s="15" t="b">
        <v>0</v>
      </c>
      <c r="H21" s="44" t="b">
        <v>1</v>
      </c>
      <c r="I21" s="44" t="b">
        <v>1</v>
      </c>
    </row>
    <row r="22" spans="1:9">
      <c r="A22" s="44" t="s">
        <v>749</v>
      </c>
      <c r="B22" s="21" t="s">
        <v>751</v>
      </c>
      <c r="D22" s="44" t="s">
        <v>772</v>
      </c>
      <c r="F22" s="44" t="s">
        <v>103</v>
      </c>
      <c r="G22" s="15" t="b">
        <v>0</v>
      </c>
      <c r="H22" s="44" t="b">
        <v>1</v>
      </c>
      <c r="I22" s="44" t="b">
        <v>1</v>
      </c>
    </row>
    <row r="23" spans="1:9">
      <c r="A23" s="44" t="s">
        <v>750</v>
      </c>
      <c r="B23" s="21" t="s">
        <v>752</v>
      </c>
      <c r="D23" s="44" t="s">
        <v>773</v>
      </c>
      <c r="F23" s="44" t="s">
        <v>103</v>
      </c>
      <c r="G23" s="15" t="b">
        <v>0</v>
      </c>
      <c r="H23" s="44" t="b">
        <v>1</v>
      </c>
      <c r="I23" s="44" t="b">
        <v>1</v>
      </c>
    </row>
    <row r="24" spans="1:9">
      <c r="A24" s="44" t="s">
        <v>744</v>
      </c>
      <c r="B24" s="21" t="s">
        <v>745</v>
      </c>
      <c r="D24" s="44" t="s">
        <v>774</v>
      </c>
      <c r="F24" s="44" t="s">
        <v>103</v>
      </c>
      <c r="G24" s="15" t="b">
        <v>0</v>
      </c>
      <c r="H24" s="44" t="b">
        <v>1</v>
      </c>
      <c r="I24" s="44" t="b">
        <v>1</v>
      </c>
    </row>
    <row r="25" spans="1:9">
      <c r="A25" s="44" t="s">
        <v>747</v>
      </c>
      <c r="B25" s="21"/>
      <c r="C25" s="22"/>
      <c r="D25" s="44" t="s">
        <v>775</v>
      </c>
      <c r="E25" s="22" t="s">
        <v>737</v>
      </c>
      <c r="F25" s="44" t="s">
        <v>63</v>
      </c>
      <c r="G25" s="44" t="b">
        <v>1</v>
      </c>
      <c r="H25" s="44" t="b">
        <v>1</v>
      </c>
      <c r="I25" s="44" t="b">
        <v>1</v>
      </c>
    </row>
    <row r="26" spans="1:9">
      <c r="A26" s="44" t="s">
        <v>746</v>
      </c>
      <c r="B26" s="21"/>
      <c r="D26" s="44" t="s">
        <v>776</v>
      </c>
      <c r="E26" s="22" t="s">
        <v>737</v>
      </c>
      <c r="F26" s="44" t="s">
        <v>63</v>
      </c>
      <c r="G26" s="44" t="b">
        <v>1</v>
      </c>
      <c r="H26" s="44" t="b">
        <v>1</v>
      </c>
      <c r="I26" s="44" t="b">
        <v>1</v>
      </c>
    </row>
    <row r="27" spans="1:9">
      <c r="A27" s="44" t="s">
        <v>748</v>
      </c>
      <c r="B27" s="21"/>
      <c r="D27" s="44" t="s">
        <v>777</v>
      </c>
      <c r="E27" s="22" t="s">
        <v>737</v>
      </c>
      <c r="F27" s="44" t="s">
        <v>63</v>
      </c>
      <c r="G27" s="44" t="b">
        <v>1</v>
      </c>
      <c r="H27" s="44" t="b">
        <v>1</v>
      </c>
      <c r="I27" s="44" t="b">
        <v>1</v>
      </c>
    </row>
    <row r="28" spans="1:9">
      <c r="A28" s="44" t="s">
        <v>753</v>
      </c>
      <c r="B28" s="21"/>
      <c r="C28" s="22"/>
      <c r="D28" s="44" t="s">
        <v>778</v>
      </c>
      <c r="E28" s="22" t="s">
        <v>758</v>
      </c>
      <c r="F28" s="44" t="s">
        <v>63</v>
      </c>
      <c r="G28" s="44" t="b">
        <v>1</v>
      </c>
      <c r="H28" s="44" t="b">
        <v>1</v>
      </c>
      <c r="I28" s="44" t="b">
        <v>1</v>
      </c>
    </row>
    <row r="29" spans="1:9">
      <c r="A29" s="44" t="s">
        <v>754</v>
      </c>
      <c r="B29" s="21"/>
      <c r="C29" s="22"/>
      <c r="D29" s="44" t="s">
        <v>779</v>
      </c>
      <c r="E29" s="22" t="s">
        <v>758</v>
      </c>
      <c r="F29" s="44" t="s">
        <v>63</v>
      </c>
      <c r="G29" s="44" t="b">
        <v>1</v>
      </c>
      <c r="H29" s="44" t="b">
        <v>1</v>
      </c>
      <c r="I29" s="44" t="b">
        <v>1</v>
      </c>
    </row>
    <row r="30" spans="1:9">
      <c r="A30" s="44" t="s">
        <v>755</v>
      </c>
      <c r="B30" s="21"/>
      <c r="C30" s="22"/>
      <c r="D30" s="44" t="s">
        <v>780</v>
      </c>
      <c r="E30" s="22" t="s">
        <v>758</v>
      </c>
      <c r="F30" s="44" t="s">
        <v>63</v>
      </c>
      <c r="G30" s="44" t="b">
        <v>1</v>
      </c>
      <c r="H30" s="44" t="b">
        <v>1</v>
      </c>
      <c r="I30" s="44" t="b">
        <v>1</v>
      </c>
    </row>
    <row r="31" spans="1:9">
      <c r="A31" s="44" t="s">
        <v>756</v>
      </c>
      <c r="B31" s="21"/>
      <c r="C31" s="22"/>
      <c r="D31" s="44" t="s">
        <v>781</v>
      </c>
      <c r="E31" s="22" t="s">
        <v>758</v>
      </c>
      <c r="F31" s="44" t="s">
        <v>63</v>
      </c>
      <c r="G31" s="44" t="b">
        <v>1</v>
      </c>
      <c r="H31" s="44" t="b">
        <v>1</v>
      </c>
      <c r="I31" s="44" t="b">
        <v>1</v>
      </c>
    </row>
    <row r="32" spans="1:9">
      <c r="A32" s="44" t="s">
        <v>757</v>
      </c>
      <c r="B32" s="21"/>
      <c r="C32" s="22"/>
      <c r="D32" s="44" t="s">
        <v>782</v>
      </c>
      <c r="E32" s="22" t="s">
        <v>758</v>
      </c>
      <c r="F32" s="44" t="s">
        <v>63</v>
      </c>
      <c r="G32" s="44" t="b">
        <v>1</v>
      </c>
      <c r="H32" s="44" t="b">
        <v>1</v>
      </c>
      <c r="I32" s="44" t="b">
        <v>1</v>
      </c>
    </row>
    <row r="33" spans="1:9">
      <c r="A33" s="44" t="s">
        <v>761</v>
      </c>
      <c r="B33" s="21"/>
      <c r="C33" s="22"/>
      <c r="D33" s="44" t="s">
        <v>783</v>
      </c>
      <c r="E33" s="22" t="s">
        <v>758</v>
      </c>
      <c r="F33" s="44" t="s">
        <v>63</v>
      </c>
      <c r="G33" s="44" t="b">
        <v>1</v>
      </c>
      <c r="H33" s="44" t="b">
        <v>1</v>
      </c>
      <c r="I33" s="44" t="b">
        <v>1</v>
      </c>
    </row>
    <row r="34" spans="1:9" s="22" customFormat="1">
      <c r="A34" s="44" t="s">
        <v>759</v>
      </c>
      <c r="B34" s="21"/>
      <c r="D34" s="44" t="s">
        <v>784</v>
      </c>
      <c r="F34" s="44" t="s">
        <v>64</v>
      </c>
      <c r="G34" s="44" t="b">
        <v>1</v>
      </c>
      <c r="H34" s="44" t="b">
        <v>1</v>
      </c>
      <c r="I34" s="44" t="b">
        <v>1</v>
      </c>
    </row>
    <row r="35" spans="1:9" s="22" customFormat="1">
      <c r="A35" s="44" t="s">
        <v>760</v>
      </c>
      <c r="B35" s="21"/>
      <c r="D35" s="44" t="s">
        <v>785</v>
      </c>
      <c r="F35" s="44" t="s">
        <v>64</v>
      </c>
      <c r="G35" s="44" t="b">
        <v>1</v>
      </c>
      <c r="H35" s="44" t="b">
        <v>1</v>
      </c>
      <c r="I35" s="44" t="b">
        <v>1</v>
      </c>
    </row>
    <row r="36" spans="1:9">
      <c r="B36" s="21"/>
    </row>
    <row r="37" spans="1:9">
      <c r="B37" s="21"/>
    </row>
    <row r="38" spans="1:9">
      <c r="B38" s="21"/>
    </row>
    <row r="39" spans="1:9">
      <c r="B39" s="21"/>
    </row>
    <row r="40" spans="1:9">
      <c r="B40" s="21"/>
    </row>
    <row r="41" spans="1:9">
      <c r="B41" s="21"/>
    </row>
    <row r="42" spans="1:9">
      <c r="B42" s="21"/>
    </row>
    <row r="43" spans="1:9">
      <c r="B43" s="21"/>
    </row>
    <row r="44" spans="1:9">
      <c r="B44" s="21"/>
    </row>
    <row r="45" spans="1:9">
      <c r="B45" s="21"/>
    </row>
    <row r="46" spans="1:9">
      <c r="B46" s="21"/>
    </row>
    <row r="47" spans="1:9">
      <c r="B47" s="21"/>
    </row>
    <row r="48" spans="1:9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648</v>
      </c>
      <c r="E1" t="s">
        <v>5</v>
      </c>
    </row>
    <row r="2" spans="1:7" s="21" customFormat="1">
      <c r="A2" s="21" t="s">
        <v>635</v>
      </c>
      <c r="B2" s="21" t="s">
        <v>636</v>
      </c>
      <c r="C2" s="21" t="s">
        <v>637</v>
      </c>
      <c r="D2" s="21" t="s">
        <v>638</v>
      </c>
      <c r="E2" s="21" t="s">
        <v>646</v>
      </c>
    </row>
    <row r="3" spans="1:7" s="21" customFormat="1">
      <c r="A3" s="21" t="s">
        <v>588</v>
      </c>
      <c r="B3" s="21" t="s">
        <v>444</v>
      </c>
      <c r="C3" s="21" t="s">
        <v>589</v>
      </c>
      <c r="D3" s="21" t="s">
        <v>639</v>
      </c>
      <c r="E3" s="21" t="s">
        <v>647</v>
      </c>
    </row>
    <row r="4" spans="1:7" s="21" customFormat="1">
      <c r="A4" s="21" t="s">
        <v>590</v>
      </c>
      <c r="B4" s="21" t="s">
        <v>445</v>
      </c>
      <c r="C4" s="21" t="s">
        <v>591</v>
      </c>
      <c r="D4" s="21" t="s">
        <v>640</v>
      </c>
      <c r="E4" s="21" t="s">
        <v>647</v>
      </c>
    </row>
    <row r="5" spans="1:7" s="21" customFormat="1">
      <c r="A5" s="21" t="s">
        <v>592</v>
      </c>
      <c r="B5" s="21" t="s">
        <v>446</v>
      </c>
      <c r="C5" s="21" t="s">
        <v>593</v>
      </c>
      <c r="D5" s="21" t="s">
        <v>641</v>
      </c>
      <c r="E5" s="21" t="s">
        <v>647</v>
      </c>
    </row>
    <row r="6" spans="1:7" s="21" customFormat="1">
      <c r="A6" s="21" t="s">
        <v>594</v>
      </c>
      <c r="B6" s="21" t="s">
        <v>444</v>
      </c>
      <c r="C6" s="21" t="s">
        <v>595</v>
      </c>
      <c r="D6" s="21" t="s">
        <v>642</v>
      </c>
      <c r="E6" s="21" t="s">
        <v>662</v>
      </c>
    </row>
    <row r="7" spans="1:7" s="21" customFormat="1">
      <c r="A7" s="21" t="s">
        <v>596</v>
      </c>
      <c r="B7" s="21" t="s">
        <v>445</v>
      </c>
      <c r="C7" s="21" t="s">
        <v>597</v>
      </c>
      <c r="D7" s="21" t="s">
        <v>640</v>
      </c>
      <c r="E7" s="21" t="s">
        <v>662</v>
      </c>
    </row>
    <row r="8" spans="1:7" s="21" customFormat="1">
      <c r="A8" s="21" t="s">
        <v>439</v>
      </c>
      <c r="B8" s="21" t="s">
        <v>446</v>
      </c>
      <c r="C8" s="21" t="s">
        <v>598</v>
      </c>
      <c r="D8" s="21" t="s">
        <v>641</v>
      </c>
      <c r="E8" s="21" t="s">
        <v>663</v>
      </c>
    </row>
    <row r="9" spans="1:7" s="21" customFormat="1">
      <c r="A9" s="21" t="s">
        <v>599</v>
      </c>
      <c r="B9" s="21" t="s">
        <v>447</v>
      </c>
      <c r="C9" s="21" t="s">
        <v>600</v>
      </c>
      <c r="D9" s="21" t="s">
        <v>643</v>
      </c>
      <c r="E9" s="21" t="s">
        <v>663</v>
      </c>
    </row>
    <row r="10" spans="1:7">
      <c r="A10" s="21" t="s">
        <v>601</v>
      </c>
      <c r="B10" s="21" t="s">
        <v>644</v>
      </c>
      <c r="C10" s="21" t="s">
        <v>602</v>
      </c>
      <c r="D10" s="21" t="s">
        <v>645</v>
      </c>
      <c r="E10" s="21" t="s">
        <v>663</v>
      </c>
    </row>
    <row r="11" spans="1:7" s="21" customFormat="1"/>
    <row r="12" spans="1:7" s="21" customFormat="1"/>
    <row r="13" spans="1:7">
      <c r="A13" t="s">
        <v>568</v>
      </c>
      <c r="C13" s="11" t="s">
        <v>552</v>
      </c>
      <c r="E13" t="s">
        <v>553</v>
      </c>
      <c r="G13" t="s">
        <v>570</v>
      </c>
    </row>
    <row r="14" spans="1:7">
      <c r="A14" t="s">
        <v>455</v>
      </c>
      <c r="C14" t="b">
        <v>1</v>
      </c>
      <c r="E14" t="s">
        <v>554</v>
      </c>
      <c r="G14" t="s">
        <v>464</v>
      </c>
    </row>
    <row r="15" spans="1:7">
      <c r="A15" t="s">
        <v>453</v>
      </c>
      <c r="C15" t="b">
        <v>0</v>
      </c>
      <c r="E15" t="s">
        <v>543</v>
      </c>
    </row>
    <row r="16" spans="1:7" s="21" customFormat="1"/>
    <row r="18" spans="1:35">
      <c r="A18" t="s">
        <v>547</v>
      </c>
      <c r="C18" t="s">
        <v>548</v>
      </c>
      <c r="F18" s="21" t="s">
        <v>698</v>
      </c>
      <c r="G18" s="21"/>
      <c r="H18" s="21"/>
      <c r="I18" t="s">
        <v>15</v>
      </c>
      <c r="L18" t="s">
        <v>555</v>
      </c>
      <c r="O18" t="s">
        <v>558</v>
      </c>
      <c r="R18" t="s">
        <v>562</v>
      </c>
      <c r="U18" s="21" t="s">
        <v>551</v>
      </c>
      <c r="X18" s="21" t="s">
        <v>681</v>
      </c>
      <c r="Y18" s="21"/>
      <c r="Z18" s="21"/>
      <c r="AA18" t="s">
        <v>676</v>
      </c>
      <c r="AD18" t="s">
        <v>677</v>
      </c>
      <c r="AG18" s="21" t="s">
        <v>693</v>
      </c>
      <c r="AH18" s="21"/>
      <c r="AI18" s="21"/>
    </row>
    <row r="19" spans="1:35">
      <c r="A19" t="s">
        <v>548</v>
      </c>
      <c r="F19" s="21" t="s">
        <v>699</v>
      </c>
      <c r="G19" s="21">
        <v>10</v>
      </c>
      <c r="H19" t="s">
        <v>704</v>
      </c>
      <c r="I19" t="s">
        <v>569</v>
      </c>
      <c r="J19" t="s">
        <v>455</v>
      </c>
      <c r="K19" t="s">
        <v>571</v>
      </c>
      <c r="L19" s="1" t="s">
        <v>537</v>
      </c>
      <c r="M19" s="20">
        <v>0.01</v>
      </c>
      <c r="N19" s="22" t="s">
        <v>576</v>
      </c>
      <c r="O19" s="1" t="s">
        <v>560</v>
      </c>
      <c r="P19">
        <v>30</v>
      </c>
      <c r="Q19" t="s">
        <v>578</v>
      </c>
      <c r="R19" t="s">
        <v>4</v>
      </c>
      <c r="S19">
        <v>30</v>
      </c>
      <c r="T19" s="21" t="s">
        <v>578</v>
      </c>
      <c r="X19" s="21" t="s">
        <v>690</v>
      </c>
      <c r="Y19" s="21" t="s">
        <v>683</v>
      </c>
      <c r="Z19" s="21" t="s">
        <v>683</v>
      </c>
      <c r="AD19" s="21" t="s">
        <v>678</v>
      </c>
      <c r="AE19" s="21">
        <v>30</v>
      </c>
      <c r="AF19" s="21" t="s">
        <v>587</v>
      </c>
      <c r="AG19" s="21" t="s">
        <v>694</v>
      </c>
      <c r="AH19" s="21" t="b">
        <v>1</v>
      </c>
      <c r="AI19" s="21" t="s">
        <v>695</v>
      </c>
    </row>
    <row r="20" spans="1:35">
      <c r="A20" s="21" t="s">
        <v>698</v>
      </c>
      <c r="F20" s="21" t="s">
        <v>700</v>
      </c>
      <c r="G20" s="21">
        <v>10</v>
      </c>
      <c r="H20" t="s">
        <v>703</v>
      </c>
      <c r="I20" t="s">
        <v>4</v>
      </c>
      <c r="J20">
        <v>30</v>
      </c>
      <c r="K20" t="s">
        <v>587</v>
      </c>
      <c r="L20" s="1" t="s">
        <v>542</v>
      </c>
      <c r="M20" s="20">
        <v>0.01</v>
      </c>
      <c r="N20" t="s">
        <v>575</v>
      </c>
      <c r="O20" s="22" t="s">
        <v>563</v>
      </c>
      <c r="P20">
        <v>5</v>
      </c>
      <c r="Q20" s="21" t="s">
        <v>577</v>
      </c>
      <c r="R20" s="22" t="s">
        <v>563</v>
      </c>
      <c r="S20">
        <v>3</v>
      </c>
      <c r="T20" t="s">
        <v>577</v>
      </c>
      <c r="X20" s="21" t="s">
        <v>4</v>
      </c>
      <c r="Y20" s="21">
        <v>2</v>
      </c>
      <c r="Z20" s="21" t="s">
        <v>682</v>
      </c>
      <c r="AG20" s="21" t="s">
        <v>696</v>
      </c>
      <c r="AH20" s="21" t="b">
        <v>1</v>
      </c>
      <c r="AI20" s="21" t="s">
        <v>697</v>
      </c>
    </row>
    <row r="21" spans="1:35">
      <c r="A21" t="s">
        <v>15</v>
      </c>
      <c r="F21" s="21" t="s">
        <v>701</v>
      </c>
      <c r="G21" s="21">
        <v>1</v>
      </c>
      <c r="H21" s="21"/>
      <c r="L21" s="1" t="s">
        <v>556</v>
      </c>
      <c r="M21" s="20">
        <v>45036000000000</v>
      </c>
      <c r="N21" t="s">
        <v>574</v>
      </c>
      <c r="O21" s="1" t="s">
        <v>559</v>
      </c>
      <c r="P21">
        <v>2</v>
      </c>
      <c r="Q21" t="s">
        <v>582</v>
      </c>
      <c r="R21" s="22" t="s">
        <v>564</v>
      </c>
      <c r="S21">
        <v>0.85</v>
      </c>
      <c r="T21" t="s">
        <v>583</v>
      </c>
    </row>
    <row r="22" spans="1:35">
      <c r="A22" t="s">
        <v>541</v>
      </c>
      <c r="F22" s="21" t="s">
        <v>0</v>
      </c>
      <c r="G22" s="21" t="s">
        <v>702</v>
      </c>
      <c r="H22" s="21" t="s">
        <v>702</v>
      </c>
      <c r="L22" s="1" t="s">
        <v>557</v>
      </c>
      <c r="M22">
        <v>100</v>
      </c>
      <c r="N22" t="s">
        <v>573</v>
      </c>
      <c r="O22" t="s">
        <v>579</v>
      </c>
      <c r="P22">
        <v>2</v>
      </c>
      <c r="Q22" t="s">
        <v>580</v>
      </c>
      <c r="R22" s="22" t="s">
        <v>565</v>
      </c>
      <c r="S22">
        <v>5</v>
      </c>
      <c r="T22" t="s">
        <v>585</v>
      </c>
    </row>
    <row r="23" spans="1:35">
      <c r="A23" t="s">
        <v>550</v>
      </c>
      <c r="F23" s="21"/>
      <c r="G23" s="21"/>
      <c r="H23" s="21"/>
      <c r="L23" s="1" t="s">
        <v>538</v>
      </c>
      <c r="M23" s="22" t="s">
        <v>539</v>
      </c>
      <c r="O23" s="21" t="s">
        <v>686</v>
      </c>
      <c r="P23" s="21">
        <v>1</v>
      </c>
      <c r="Q23" s="22" t="s">
        <v>687</v>
      </c>
      <c r="R23" s="22" t="s">
        <v>566</v>
      </c>
      <c r="S23">
        <v>5</v>
      </c>
      <c r="T23" s="21" t="s">
        <v>586</v>
      </c>
    </row>
    <row r="24" spans="1:35">
      <c r="A24" t="s">
        <v>549</v>
      </c>
      <c r="F24" s="21"/>
      <c r="G24" s="21"/>
      <c r="H24" s="21"/>
      <c r="L24" s="1" t="s">
        <v>540</v>
      </c>
      <c r="M24" s="22">
        <v>2</v>
      </c>
      <c r="N24" t="s">
        <v>572</v>
      </c>
      <c r="O24" s="1" t="s">
        <v>561</v>
      </c>
      <c r="P24" s="20">
        <v>0.01</v>
      </c>
      <c r="Q24" s="22" t="s">
        <v>581</v>
      </c>
      <c r="R24" s="22" t="s">
        <v>567</v>
      </c>
      <c r="S24">
        <v>0.8</v>
      </c>
      <c r="T24" t="s">
        <v>584</v>
      </c>
    </row>
    <row r="25" spans="1:35">
      <c r="A25" t="s">
        <v>551</v>
      </c>
      <c r="F25" s="21"/>
      <c r="G25" s="21"/>
      <c r="H25" s="21"/>
      <c r="L25" s="21" t="s">
        <v>679</v>
      </c>
      <c r="M25" s="22">
        <v>0</v>
      </c>
      <c r="N25" s="22" t="s">
        <v>680</v>
      </c>
      <c r="O25" s="1" t="s">
        <v>537</v>
      </c>
      <c r="P25" s="20">
        <v>0.01</v>
      </c>
      <c r="Q25" s="22" t="s">
        <v>576</v>
      </c>
      <c r="R25" s="22" t="s">
        <v>688</v>
      </c>
      <c r="S25" s="21">
        <v>2</v>
      </c>
      <c r="T25" s="21" t="s">
        <v>689</v>
      </c>
    </row>
    <row r="26" spans="1:35">
      <c r="A26" t="s">
        <v>681</v>
      </c>
      <c r="F26" s="21"/>
      <c r="G26" s="21"/>
      <c r="H26" s="21"/>
      <c r="O26" s="1" t="s">
        <v>542</v>
      </c>
      <c r="P26" s="20">
        <v>0.01</v>
      </c>
      <c r="Q26" s="21" t="s">
        <v>575</v>
      </c>
      <c r="R26" s="22" t="s">
        <v>538</v>
      </c>
      <c r="S26" s="22" t="s">
        <v>539</v>
      </c>
    </row>
    <row r="27" spans="1:35">
      <c r="A27" t="s">
        <v>676</v>
      </c>
      <c r="F27" s="21"/>
      <c r="G27" s="21"/>
      <c r="H27" s="21"/>
      <c r="O27" s="1" t="s">
        <v>556</v>
      </c>
      <c r="P27" s="20">
        <v>45036000000000</v>
      </c>
      <c r="Q27" s="21" t="s">
        <v>574</v>
      </c>
      <c r="R27" s="22" t="s">
        <v>540</v>
      </c>
      <c r="S27" s="22">
        <v>2</v>
      </c>
      <c r="T27" s="21" t="s">
        <v>572</v>
      </c>
    </row>
    <row r="28" spans="1:35">
      <c r="A28" t="s">
        <v>677</v>
      </c>
      <c r="F28" s="21"/>
      <c r="G28" s="21"/>
      <c r="H28" s="21"/>
      <c r="O28" s="1" t="s">
        <v>557</v>
      </c>
      <c r="P28" s="21">
        <v>100</v>
      </c>
      <c r="Q28" s="21" t="s">
        <v>573</v>
      </c>
      <c r="R28" t="s">
        <v>679</v>
      </c>
      <c r="S28" s="22">
        <v>0</v>
      </c>
      <c r="T28" s="22" t="s">
        <v>680</v>
      </c>
    </row>
    <row r="29" spans="1:35">
      <c r="A29" s="21" t="s">
        <v>693</v>
      </c>
      <c r="F29" s="21"/>
      <c r="G29" s="21"/>
      <c r="H29" s="21"/>
      <c r="O29" s="1" t="s">
        <v>538</v>
      </c>
      <c r="P29" s="22" t="s">
        <v>539</v>
      </c>
    </row>
    <row r="30" spans="1:35">
      <c r="F30" s="21"/>
      <c r="G30" s="21"/>
      <c r="H30" s="21"/>
      <c r="O30" s="1" t="s">
        <v>540</v>
      </c>
      <c r="P30" s="22">
        <v>2</v>
      </c>
      <c r="Q30" s="21" t="s">
        <v>572</v>
      </c>
    </row>
    <row r="31" spans="1:35">
      <c r="F31" s="21"/>
      <c r="G31" s="21"/>
      <c r="H31" s="21"/>
      <c r="O31" s="21" t="s">
        <v>679</v>
      </c>
      <c r="P31" s="22">
        <v>0</v>
      </c>
      <c r="Q31" s="22" t="s">
        <v>680</v>
      </c>
    </row>
    <row r="32" spans="1:35">
      <c r="F32" s="21"/>
      <c r="G32" s="21"/>
      <c r="H32" s="21"/>
      <c r="O32" t="s">
        <v>684</v>
      </c>
      <c r="P32" s="22">
        <v>1</v>
      </c>
      <c r="Q32" s="22" t="s">
        <v>685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2017-05-16T16:40:32Z</dcterms:modified>
</cp:coreProperties>
</file>