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'ri'El\Documents\"/>
    </mc:Choice>
  </mc:AlternateContent>
  <xr:revisionPtr revIDLastSave="0" documentId="8_{BBA5744B-A90A-4A77-BECF-D3BC38DA60DA}" xr6:coauthVersionLast="47" xr6:coauthVersionMax="47" xr10:uidLastSave="{00000000-0000-0000-0000-000000000000}"/>
  <bookViews>
    <workbookView xWindow="-120" yWindow="-120" windowWidth="29040" windowHeight="15840" activeTab="4" xr2:uid="{C77C49CE-D241-44B9-A235-8F3BFB10873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5" l="1"/>
  <c r="I44" i="5"/>
  <c r="I43" i="5"/>
  <c r="D45" i="5"/>
  <c r="D44" i="5"/>
  <c r="D43" i="5"/>
  <c r="D38" i="5"/>
  <c r="D37" i="5"/>
  <c r="D36" i="5"/>
  <c r="G25" i="5"/>
  <c r="G26" i="5"/>
  <c r="G24" i="5"/>
  <c r="B19" i="5"/>
  <c r="B20" i="5"/>
  <c r="B18" i="5"/>
  <c r="G19" i="5"/>
  <c r="G20" i="5"/>
  <c r="G18" i="5"/>
  <c r="B26" i="4"/>
  <c r="B30" i="4"/>
  <c r="K19" i="4"/>
  <c r="L19" i="4" s="1"/>
  <c r="K20" i="4"/>
  <c r="L20" i="4" s="1"/>
  <c r="K18" i="4"/>
  <c r="L18" i="4" s="1"/>
  <c r="L13" i="4"/>
  <c r="L11" i="4"/>
  <c r="K12" i="4"/>
  <c r="L12" i="4" s="1"/>
  <c r="K11" i="4"/>
  <c r="L18" i="3"/>
  <c r="K18" i="3"/>
  <c r="D18" i="3"/>
  <c r="C18" i="3"/>
  <c r="J18" i="3"/>
  <c r="B18" i="3"/>
  <c r="H4" i="2"/>
  <c r="G4" i="2"/>
  <c r="C10" i="2"/>
  <c r="B10" i="2"/>
  <c r="C16" i="2"/>
  <c r="B16" i="2"/>
  <c r="H37" i="1"/>
  <c r="I37" i="1"/>
  <c r="G37" i="1"/>
  <c r="G19" i="1"/>
  <c r="H19" i="1"/>
  <c r="I19" i="1"/>
  <c r="C43" i="5"/>
  <c r="C36" i="5"/>
  <c r="C45" i="5"/>
  <c r="C38" i="5"/>
  <c r="H44" i="5"/>
  <c r="H43" i="5"/>
  <c r="C37" i="5"/>
  <c r="C44" i="5"/>
</calcChain>
</file>

<file path=xl/sharedStrings.xml><?xml version="1.0" encoding="utf-8"?>
<sst xmlns="http://schemas.openxmlformats.org/spreadsheetml/2006/main" count="218" uniqueCount="115">
  <si>
    <t>Walt Mart</t>
  </si>
  <si>
    <t>Dollar Trap</t>
  </si>
  <si>
    <t>Office Repo</t>
  </si>
  <si>
    <t>Ball Point Pen</t>
  </si>
  <si>
    <t>Ti-35 Calculater</t>
  </si>
  <si>
    <t>100 page notebook</t>
  </si>
  <si>
    <t>8 oz Glue</t>
  </si>
  <si>
    <t>Clear Tape</t>
  </si>
  <si>
    <t>Earazer</t>
  </si>
  <si>
    <t>10 No. 2 Penciles</t>
  </si>
  <si>
    <t>2 inch binder</t>
  </si>
  <si>
    <t>USB Stick 5gb</t>
  </si>
  <si>
    <t xml:space="preserve">8 color markers </t>
  </si>
  <si>
    <t>Stapler</t>
  </si>
  <si>
    <t>Planner Book</t>
  </si>
  <si>
    <t>Protractor</t>
  </si>
  <si>
    <t>Compass</t>
  </si>
  <si>
    <t>Liquid paper</t>
  </si>
  <si>
    <t>Susan</t>
  </si>
  <si>
    <t>Totals compared</t>
  </si>
  <si>
    <t>Tim</t>
  </si>
  <si>
    <t>Dog vs Cat Econimics</t>
  </si>
  <si>
    <t>Dog</t>
  </si>
  <si>
    <t>Cat</t>
  </si>
  <si>
    <t>Adoption</t>
  </si>
  <si>
    <t>Collar</t>
  </si>
  <si>
    <t>ID Tag</t>
  </si>
  <si>
    <t>Food and Water Bowl</t>
  </si>
  <si>
    <t>Leash</t>
  </si>
  <si>
    <t>Box of food</t>
  </si>
  <si>
    <t>Kitty litter</t>
  </si>
  <si>
    <t>Dog treats</t>
  </si>
  <si>
    <t>One time purchase</t>
  </si>
  <si>
    <t>Total cost Per Year</t>
  </si>
  <si>
    <t>Ongoing purchases</t>
  </si>
  <si>
    <t>Totals</t>
  </si>
  <si>
    <t>Vacation List</t>
  </si>
  <si>
    <t>Caribbean Cruise</t>
  </si>
  <si>
    <t>Cruise</t>
  </si>
  <si>
    <t>Air fair</t>
  </si>
  <si>
    <t>Orlando Theme Parks</t>
  </si>
  <si>
    <t>Disnyland</t>
  </si>
  <si>
    <t>Universal Studios</t>
  </si>
  <si>
    <t>Sea World</t>
  </si>
  <si>
    <t>Busch Gardens</t>
  </si>
  <si>
    <t>Food per day</t>
  </si>
  <si>
    <t>Hotel per Night</t>
  </si>
  <si>
    <t xml:space="preserve">Susan </t>
  </si>
  <si>
    <t>Chicago Museum Tour</t>
  </si>
  <si>
    <t>Natural History</t>
  </si>
  <si>
    <t xml:space="preserve">Chicago Museum </t>
  </si>
  <si>
    <t>Science Museum</t>
  </si>
  <si>
    <t>Museum of Broadcast History</t>
  </si>
  <si>
    <t>Car rental per day</t>
  </si>
  <si>
    <t>Hotel / Night</t>
  </si>
  <si>
    <t>2 People</t>
  </si>
  <si>
    <t>5 Nights</t>
  </si>
  <si>
    <t>4 Days</t>
  </si>
  <si>
    <t>4 People</t>
  </si>
  <si>
    <t xml:space="preserve">Totals </t>
  </si>
  <si>
    <t>Epsilon</t>
  </si>
  <si>
    <t>Heavy Package</t>
  </si>
  <si>
    <t>Zero</t>
  </si>
  <si>
    <t>Price</t>
  </si>
  <si>
    <t>Cartrige Package</t>
  </si>
  <si>
    <t>Printer</t>
  </si>
  <si>
    <t xml:space="preserve">Zero </t>
  </si>
  <si>
    <t>Cartrige Capacity Pages</t>
  </si>
  <si>
    <t>Needs 15 Pages a day 5 days a week for 2 years</t>
  </si>
  <si>
    <t>Total of pages needed</t>
  </si>
  <si>
    <t xml:space="preserve">Tim </t>
  </si>
  <si>
    <t>Needs 500 Pages a day 5 days a week for 1 year</t>
  </si>
  <si>
    <t>Pages needed</t>
  </si>
  <si>
    <t>Pages per cartrige</t>
  </si>
  <si>
    <t>Cartrige Price</t>
  </si>
  <si>
    <t>Price of cartriges need</t>
  </si>
  <si>
    <t>Total Price</t>
  </si>
  <si>
    <t xml:space="preserve">Cost of running printer </t>
  </si>
  <si>
    <t>Car price comparison</t>
  </si>
  <si>
    <t>Drive for Miles</t>
  </si>
  <si>
    <t>Miles driven Yearly</t>
  </si>
  <si>
    <t>Cars</t>
  </si>
  <si>
    <t>Chevy Spark</t>
  </si>
  <si>
    <t>HP Engine</t>
  </si>
  <si>
    <t>MPG</t>
  </si>
  <si>
    <t>Insurance per Year</t>
  </si>
  <si>
    <t>Sales Tax</t>
  </si>
  <si>
    <t>Liicense per Year</t>
  </si>
  <si>
    <t>Ford Mustang</t>
  </si>
  <si>
    <t>Cadilac</t>
  </si>
  <si>
    <t>Cadilac Escalade</t>
  </si>
  <si>
    <t xml:space="preserve">Loan on total price </t>
  </si>
  <si>
    <t>Loan on Total Price</t>
  </si>
  <si>
    <t>Gas per galon</t>
  </si>
  <si>
    <t>Initial Cost</t>
  </si>
  <si>
    <t>No Loan</t>
  </si>
  <si>
    <t>Loan %40</t>
  </si>
  <si>
    <t>Coat to run per year</t>
  </si>
  <si>
    <t>Insurance</t>
  </si>
  <si>
    <t>License</t>
  </si>
  <si>
    <t>Miles per year</t>
  </si>
  <si>
    <t>Miles per galon</t>
  </si>
  <si>
    <t>Cost per year Total</t>
  </si>
  <si>
    <t>Total miles expected to run</t>
  </si>
  <si>
    <t>Per year</t>
  </si>
  <si>
    <t>Total life time</t>
  </si>
  <si>
    <t>Total years</t>
  </si>
  <si>
    <t>Running cost over lifetime</t>
  </si>
  <si>
    <t>Expected Years</t>
  </si>
  <si>
    <t>Cost per Year</t>
  </si>
  <si>
    <t>Total</t>
  </si>
  <si>
    <t>Total price in lifetime</t>
  </si>
  <si>
    <t>Total Price in Lifetime</t>
  </si>
  <si>
    <t>Grand total</t>
  </si>
  <si>
    <t>Printer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</si>
</sst>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2" borderId="0" xfId="0" applyFill="1"/>
    <xf numFmtId="44" fontId="0" fillId="2" borderId="0" xfId="1" applyFont="1" applyFill="1"/>
    <xf numFmtId="0" fontId="2" fillId="4" borderId="0" xfId="0" applyFont="1" applyFill="1"/>
    <xf numFmtId="44" fontId="2" fillId="4" borderId="0" xfId="1" applyFont="1" applyFill="1"/>
    <xf numFmtId="0" fontId="0" fillId="3" borderId="1" xfId="0" applyFill="1" applyBorder="1"/>
    <xf numFmtId="0" fontId="0" fillId="0" borderId="1" xfId="0" applyBorder="1"/>
    <xf numFmtId="0" fontId="0" fillId="5" borderId="0" xfId="0" applyFill="1"/>
    <xf numFmtId="44" fontId="0" fillId="5" borderId="0" xfId="0" applyNumberForma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1" applyFont="1" applyFill="1"/>
    <xf numFmtId="0" fontId="0" fillId="0" borderId="0" xfId="0" applyFill="1"/>
    <xf numFmtId="0" fontId="0" fillId="7" borderId="1" xfId="0" applyFill="1" applyBorder="1"/>
    <xf numFmtId="0" fontId="0" fillId="6" borderId="1" xfId="0" applyFill="1" applyBorder="1"/>
    <xf numFmtId="44" fontId="0" fillId="8" borderId="0" xfId="1" applyFont="1" applyFill="1"/>
    <xf numFmtId="0" fontId="0" fillId="9" borderId="0" xfId="0" applyFill="1"/>
    <xf numFmtId="44" fontId="0" fillId="9" borderId="0" xfId="1" applyFont="1" applyFill="1"/>
    <xf numFmtId="44" fontId="0" fillId="5" borderId="0" xfId="1" applyFont="1" applyFill="1"/>
    <xf numFmtId="0" fontId="0" fillId="10" borderId="0" xfId="0" applyFill="1"/>
    <xf numFmtId="0" fontId="0" fillId="10" borderId="0" xfId="0" applyFill="1" applyAlignment="1">
      <alignment wrapText="1"/>
    </xf>
    <xf numFmtId="0" fontId="0" fillId="11" borderId="0" xfId="0" applyFill="1"/>
    <xf numFmtId="0" fontId="0" fillId="11" borderId="0" xfId="0" applyFill="1" applyAlignment="1">
      <alignment wrapText="1"/>
    </xf>
    <xf numFmtId="0" fontId="0" fillId="10" borderId="0" xfId="1" applyNumberFormat="1" applyFont="1" applyFill="1"/>
    <xf numFmtId="44" fontId="0" fillId="10" borderId="0" xfId="1" applyFont="1" applyFill="1"/>
    <xf numFmtId="44" fontId="0" fillId="10" borderId="0" xfId="0" applyNumberFormat="1" applyFill="1"/>
    <xf numFmtId="0" fontId="0" fillId="10" borderId="0" xfId="0" applyNumberFormat="1" applyFill="1"/>
    <xf numFmtId="44" fontId="0" fillId="11" borderId="0" xfId="1" applyFont="1" applyFill="1"/>
    <xf numFmtId="44" fontId="0" fillId="11" borderId="0" xfId="0" applyNumberFormat="1" applyFill="1"/>
    <xf numFmtId="0" fontId="0" fillId="12" borderId="0" xfId="0" applyFill="1"/>
    <xf numFmtId="9" fontId="0" fillId="12" borderId="0" xfId="0" applyNumberFormat="1" applyFill="1"/>
    <xf numFmtId="0" fontId="0" fillId="13" borderId="0" xfId="0" applyFill="1"/>
    <xf numFmtId="44" fontId="0" fillId="0" borderId="0" xfId="1" applyFont="1" applyFill="1"/>
    <xf numFmtId="0" fontId="0" fillId="14" borderId="0" xfId="0" applyFill="1"/>
    <xf numFmtId="44" fontId="0" fillId="14" borderId="0" xfId="0" applyNumberFormat="1" applyFill="1"/>
    <xf numFmtId="0" fontId="0" fillId="15" borderId="0" xfId="0" applyFill="1"/>
    <xf numFmtId="44" fontId="0" fillId="0" borderId="0" xfId="0" applyNumberFormat="1" applyFill="1"/>
    <xf numFmtId="0" fontId="0" fillId="16" borderId="0" xfId="0" applyFill="1"/>
    <xf numFmtId="44" fontId="0" fillId="16" borderId="0" xfId="0" applyNumberFormat="1" applyFill="1"/>
    <xf numFmtId="44" fontId="0" fillId="16" borderId="0" xfId="1" applyFont="1" applyFill="1"/>
    <xf numFmtId="0" fontId="0" fillId="13" borderId="1" xfId="0" applyFill="1" applyBorder="1"/>
    <xf numFmtId="44" fontId="0" fillId="13" borderId="0" xfId="0" applyNumberFormat="1" applyFill="1"/>
    <xf numFmtId="44" fontId="0" fillId="13" borderId="0" xfId="1" applyFont="1" applyFill="1"/>
    <xf numFmtId="0" fontId="0" fillId="12" borderId="1" xfId="0" applyFill="1" applyBorder="1"/>
    <xf numFmtId="44" fontId="0" fillId="1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Price</a:t>
            </a:r>
            <a:r>
              <a:rPr lang="en-ZA" baseline="0"/>
              <a:t> Comparison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Sheet1!$G$18:$I$18</c:f>
              <c:strCache>
                <c:ptCount val="3"/>
                <c:pt idx="0">
                  <c:v>Walt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3-4545-BD5D-A1D66037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7592"/>
        <c:axId val="520448904"/>
      </c:barChart>
      <c:catAx>
        <c:axId val="52044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8904"/>
        <c:crosses val="autoZero"/>
        <c:auto val="1"/>
        <c:lblAlgn val="ctr"/>
        <c:lblOffset val="100"/>
        <c:noMultiLvlLbl val="0"/>
      </c:catAx>
      <c:valAx>
        <c:axId val="5204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4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Sheet1!$G$36:$I$36</c:f>
              <c:strCache>
                <c:ptCount val="3"/>
                <c:pt idx="0">
                  <c:v>Walt 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Sheet1!$G$37:$I$37</c:f>
              <c:numCache>
                <c:formatCode>_("$"* #,##0.00_);_("$"* \(#,##0.00\);_("$"* "-"??_);_(@_)</c:formatCode>
                <c:ptCount val="3"/>
                <c:pt idx="0">
                  <c:v>99.55</c:v>
                </c:pt>
                <c:pt idx="1">
                  <c:v>113.14999999999999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3E4-9BF2-87855266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133216"/>
        <c:axId val="520132560"/>
      </c:barChart>
      <c:catAx>
        <c:axId val="5201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2560"/>
        <c:crosses val="autoZero"/>
        <c:auto val="1"/>
        <c:lblAlgn val="ctr"/>
        <c:lblOffset val="100"/>
        <c:noMultiLvlLbl val="0"/>
      </c:catAx>
      <c:valAx>
        <c:axId val="520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Dog</a:t>
            </a:r>
            <a:r>
              <a:rPr lang="en-ZA" baseline="0"/>
              <a:t> vs Cat year round expensis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4781277340335"/>
          <c:y val="0.15782407407407409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Sheet2!$G$3:$H$3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Sheet2!$G$4:$H$4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D84-B59C-8A936C4AE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78976"/>
        <c:axId val="608783120"/>
      </c:barChart>
      <c:catAx>
        <c:axId val="5227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3120"/>
        <c:crosses val="autoZero"/>
        <c:auto val="1"/>
        <c:lblAlgn val="ctr"/>
        <c:lblOffset val="100"/>
        <c:noMultiLvlLbl val="0"/>
      </c:catAx>
      <c:valAx>
        <c:axId val="6087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Vacations</a:t>
            </a:r>
            <a:r>
              <a:rPr lang="en-ZA" baseline="0"/>
              <a:t> Price Comparison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Sheet3!$A$21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Sheet3!$B$20:$D$20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Sheet3!$B$21:$D$21</c:f>
              <c:numCache>
                <c:formatCode>_("$"* #,##0.00_);_("$"* \(#,##0.00\);_("$"* "-"??_);_(@_)</c:formatCode>
                <c:ptCount val="3"/>
                <c:pt idx="0">
                  <c:v>1800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E-4996-BA35-326A0B3EAE44}"/>
            </c:ext>
          </c:extLst>
        </c:ser>
        <c:ser>
          <c:idx val="1"/>
          <c:order val="1"/>
          <c:tx>
            <c:strRef>
              <c:f>Sheet3!$A$22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Sheet3!$B$20:$D$20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Sheet3!$B$22:$D$22</c:f>
              <c:numCache>
                <c:formatCode>_("$"* #,##0.00_);_("$"* \(#,##0.00\);_("$"* "-"??_);_(@_)</c:formatCode>
                <c:ptCount val="3"/>
                <c:pt idx="0">
                  <c:v>3600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E-4996-BA35-326A0B3EA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57920"/>
        <c:axId val="432260216"/>
      </c:barChart>
      <c:catAx>
        <c:axId val="4322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0216"/>
        <c:crosses val="autoZero"/>
        <c:auto val="1"/>
        <c:lblAlgn val="ctr"/>
        <c:lblOffset val="100"/>
        <c:noMultiLvlLbl val="0"/>
      </c:catAx>
      <c:valAx>
        <c:axId val="4322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Sheet5!$A$43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Sheet5!$B$41:$D$42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Sheet5!$B$43:$D$43</c:f>
              <c:numCache>
                <c:formatCode>_("$"* #,##0.00_);_("$"* \(#,##0.00\);_("$"* "-"??_);_(@_)</c:formatCode>
                <c:ptCount val="3"/>
                <c:pt idx="0" formatCode="General">
                  <c:v>41428.559999999998</c:v>
                </c:pt>
                <c:pt idx="1">
                  <c:v>15950</c:v>
                </c:pt>
                <c:pt idx="2">
                  <c:v>57378.559999999998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5-47C9-AA52-519AD7E8D732}"/>
            </c:ext>
          </c:extLst>
        </c:ser>
        <c:ser>
          <c:idx val="1"/>
          <c:order val="1"/>
          <c:tx>
            <c:strRef>
              <c:f>Sheet5!$A$44</c:f>
              <c:strCache>
                <c:ptCount val="1"/>
                <c:pt idx="0">
                  <c:v>Ford Mustang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Sheet5!$B$41:$D$42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Sheet5!$B$44:$D$44</c:f>
              <c:numCache>
                <c:formatCode>_("$"* #,##0.00_);_("$"* \(#,##0.00\);_("$"* "-"??_);_(@_)</c:formatCode>
                <c:ptCount val="3"/>
                <c:pt idx="0" formatCode="General">
                  <c:v>72926.320000000007</c:v>
                </c:pt>
                <c:pt idx="1">
                  <c:v>34100</c:v>
                </c:pt>
                <c:pt idx="2">
                  <c:v>107026.32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5-47C9-AA52-519AD7E8D732}"/>
            </c:ext>
          </c:extLst>
        </c:ser>
        <c:ser>
          <c:idx val="2"/>
          <c:order val="2"/>
          <c:tx>
            <c:strRef>
              <c:f>Sheet5!$A$45</c:f>
              <c:strCache>
                <c:ptCount val="1"/>
                <c:pt idx="0">
                  <c:v>Cadilac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Sheet5!$B$41:$D$42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Sheet5!$B$45:$D$45</c:f>
              <c:numCache>
                <c:formatCode>_("$"* #,##0.00_);_("$"* \(#,##0.00\);_("$"* "-"??_);_(@_)</c:formatCode>
                <c:ptCount val="3"/>
                <c:pt idx="0" formatCode="General">
                  <c:v>84870.56</c:v>
                </c:pt>
                <c:pt idx="1">
                  <c:v>79200</c:v>
                </c:pt>
                <c:pt idx="2">
                  <c:v>164070.56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5-47C9-AA52-519AD7E8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338440"/>
        <c:axId val="509342376"/>
      </c:barChart>
      <c:catAx>
        <c:axId val="50933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2376"/>
        <c:crosses val="autoZero"/>
        <c:auto val="1"/>
        <c:lblAlgn val="ctr"/>
        <c:lblOffset val="100"/>
        <c:noMultiLvlLbl val="0"/>
      </c:catAx>
      <c:valAx>
        <c:axId val="5093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Sheet5!$F$43</c:f>
              <c:strCache>
                <c:ptCount val="1"/>
                <c:pt idx="0">
                  <c:v>Chevy Spark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Sheet5!$G$41:$I$42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Sheet5!$G$43:$I$43</c:f>
              <c:numCache>
                <c:formatCode>_("$"* #,##0.00_);_("$"* \(#,##0.00\);_("$"* "-"??_);_(@_)</c:formatCode>
                <c:ptCount val="3"/>
                <c:pt idx="0" formatCode="General">
                  <c:v>41428.559999999998</c:v>
                </c:pt>
                <c:pt idx="1">
                  <c:v>21750</c:v>
                </c:pt>
                <c:pt idx="2">
                  <c:v>63178.559999999998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1-4095-8AC1-8AA177AF4120}"/>
            </c:ext>
          </c:extLst>
        </c:ser>
        <c:ser>
          <c:idx val="1"/>
          <c:order val="1"/>
          <c:tx>
            <c:strRef>
              <c:f>Sheet5!$F$44</c:f>
              <c:strCache>
                <c:ptCount val="1"/>
                <c:pt idx="0">
                  <c:v>Ford Mustang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Sheet5!$G$41:$I$42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Sheet5!$G$44:$I$44</c:f>
              <c:numCache>
                <c:formatCode>_("$"* #,##0.00_);_("$"* \(#,##0.00\);_("$"* "-"??_);_(@_)</c:formatCode>
                <c:ptCount val="3"/>
                <c:pt idx="0" formatCode="General">
                  <c:v>72926.320000000007</c:v>
                </c:pt>
                <c:pt idx="1">
                  <c:v>46500</c:v>
                </c:pt>
                <c:pt idx="2">
                  <c:v>119426.32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1-4095-8AC1-8AA177AF4120}"/>
            </c:ext>
          </c:extLst>
        </c:ser>
        <c:ser>
          <c:idx val="2"/>
          <c:order val="2"/>
          <c:tx>
            <c:strRef>
              <c:f>Sheet5!$F$45</c:f>
              <c:strCache>
                <c:ptCount val="1"/>
                <c:pt idx="0">
                  <c:v>Cadilac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Sheet5!$G$41:$I$42</c:f>
              <c:strCache>
                <c:ptCount val="3"/>
                <c:pt idx="0">
                  <c:v>Running cost over lifetime</c:v>
                </c:pt>
                <c:pt idx="1">
                  <c:v>Initial Cost</c:v>
                </c:pt>
                <c:pt idx="2">
                  <c:v>Grand total</c:v>
                </c:pt>
              </c:strCache>
            </c:strRef>
          </c:cat>
          <c:val>
            <c:numRef>
              <c:f>Sheet5!$G$45:$I$45</c:f>
              <c:numCache>
                <c:formatCode>_("$"* #,##0.00_);_("$"* \(#,##0.00\);_("$"* "-"??_);_(@_)</c:formatCode>
                <c:ptCount val="3"/>
                <c:pt idx="0" formatCode="General">
                  <c:v>84870.56</c:v>
                </c:pt>
                <c:pt idx="1">
                  <c:v>108000</c:v>
                </c:pt>
                <c:pt idx="2">
                  <c:v>192870.56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1-4095-8AC1-8AA177AF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96560"/>
        <c:axId val="512861792"/>
      </c:barChart>
      <c:catAx>
        <c:axId val="5127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1792"/>
        <c:crosses val="autoZero"/>
        <c:auto val="1"/>
        <c:lblAlgn val="ctr"/>
        <c:lblOffset val="100"/>
        <c:noMultiLvlLbl val="0"/>
      </c:catAx>
      <c:valAx>
        <c:axId val="512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185737</xdr:rowOff>
    </xdr:from>
    <xdr:to>
      <xdr:col>13</xdr:col>
      <xdr:colOff>238125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72987-9AC2-5988-E7A3-FAF9C1EC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20</xdr:row>
      <xdr:rowOff>95250</xdr:rowOff>
    </xdr:from>
    <xdr:to>
      <xdr:col>13</xdr:col>
      <xdr:colOff>209550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803C6-0289-F48D-CD81-3FDB9AC0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6</xdr:row>
      <xdr:rowOff>4762</xdr:rowOff>
    </xdr:from>
    <xdr:to>
      <xdr:col>11</xdr:col>
      <xdr:colOff>390525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F24D2-0EC5-414E-8DC9-E39B3A5D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22</xdr:row>
      <xdr:rowOff>109537</xdr:rowOff>
    </xdr:from>
    <xdr:to>
      <xdr:col>3</xdr:col>
      <xdr:colOff>942975</xdr:colOff>
      <xdr:row>36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84998-8B8A-884E-909C-030DF713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45</xdr:row>
      <xdr:rowOff>147637</xdr:rowOff>
    </xdr:from>
    <xdr:to>
      <xdr:col>3</xdr:col>
      <xdr:colOff>723900</xdr:colOff>
      <xdr:row>60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D839C-B623-514A-17D5-2CFC28088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45</xdr:row>
      <xdr:rowOff>119062</xdr:rowOff>
    </xdr:from>
    <xdr:to>
      <xdr:col>8</xdr:col>
      <xdr:colOff>1457325</xdr:colOff>
      <xdr:row>60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70E53-BF52-A62C-0DE1-1C13E0F23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B02C-24FA-4C6C-AE53-596D06B2F79F}">
  <dimension ref="A2:I37"/>
  <sheetViews>
    <sheetView workbookViewId="0">
      <selection activeCell="Q29" sqref="Q29"/>
    </sheetView>
  </sheetViews>
  <sheetFormatPr defaultRowHeight="15" x14ac:dyDescent="0.25"/>
  <cols>
    <col min="1" max="1" width="18" bestFit="1" customWidth="1"/>
    <col min="2" max="2" width="12.85546875" customWidth="1"/>
    <col min="3" max="3" width="13.140625" customWidth="1"/>
    <col min="4" max="4" width="12.85546875" customWidth="1"/>
    <col min="5" max="5" width="18" bestFit="1" customWidth="1"/>
    <col min="6" max="6" width="15.7109375" bestFit="1" customWidth="1"/>
    <col min="7" max="7" width="9.7109375" bestFit="1" customWidth="1"/>
    <col min="8" max="8" width="10.5703125" bestFit="1" customWidth="1"/>
    <col min="9" max="9" width="11.42578125" bestFit="1" customWidth="1"/>
  </cols>
  <sheetData>
    <row r="2" spans="1:6" x14ac:dyDescent="0.25">
      <c r="B2" t="s">
        <v>0</v>
      </c>
      <c r="C2" t="s">
        <v>1</v>
      </c>
      <c r="D2" t="s">
        <v>2</v>
      </c>
      <c r="F2" s="20" t="s">
        <v>18</v>
      </c>
    </row>
    <row r="3" spans="1:6" x14ac:dyDescent="0.25">
      <c r="A3" t="s">
        <v>3</v>
      </c>
      <c r="B3" s="1">
        <v>0.5</v>
      </c>
      <c r="C3" s="1">
        <v>0.4</v>
      </c>
      <c r="D3" s="1">
        <v>1.4</v>
      </c>
      <c r="F3" s="3">
        <v>3</v>
      </c>
    </row>
    <row r="4" spans="1:6" x14ac:dyDescent="0.25">
      <c r="A4" t="s">
        <v>4</v>
      </c>
      <c r="B4" s="1">
        <v>28</v>
      </c>
      <c r="C4" s="1">
        <v>33</v>
      </c>
      <c r="D4" s="1">
        <v>31</v>
      </c>
      <c r="F4" s="3">
        <v>1</v>
      </c>
    </row>
    <row r="5" spans="1:6" x14ac:dyDescent="0.25">
      <c r="A5" t="s">
        <v>5</v>
      </c>
      <c r="B5" s="1">
        <v>1.8</v>
      </c>
      <c r="C5" s="1">
        <v>1</v>
      </c>
      <c r="D5" s="1">
        <v>2</v>
      </c>
      <c r="F5" s="3">
        <v>7</v>
      </c>
    </row>
    <row r="6" spans="1:6" x14ac:dyDescent="0.25">
      <c r="A6" t="s">
        <v>6</v>
      </c>
      <c r="B6" s="1">
        <v>1.2</v>
      </c>
      <c r="C6" s="1">
        <v>0.8</v>
      </c>
      <c r="D6" s="1">
        <v>1.5</v>
      </c>
      <c r="F6" s="3">
        <v>1</v>
      </c>
    </row>
    <row r="7" spans="1:6" x14ac:dyDescent="0.25">
      <c r="A7" t="s">
        <v>7</v>
      </c>
      <c r="B7" s="1">
        <v>2.4</v>
      </c>
      <c r="C7" s="1">
        <v>1.4</v>
      </c>
      <c r="D7" s="1">
        <v>2.4</v>
      </c>
      <c r="F7" s="3">
        <v>2</v>
      </c>
    </row>
    <row r="8" spans="1:6" x14ac:dyDescent="0.25">
      <c r="A8" t="s">
        <v>8</v>
      </c>
      <c r="B8" s="1">
        <v>0.9</v>
      </c>
      <c r="C8" s="1">
        <v>0.2</v>
      </c>
      <c r="D8" s="1">
        <v>0.8</v>
      </c>
      <c r="F8" s="3">
        <v>2</v>
      </c>
    </row>
    <row r="9" spans="1:6" x14ac:dyDescent="0.25">
      <c r="A9" t="s">
        <v>9</v>
      </c>
      <c r="B9" s="1">
        <v>0.99</v>
      </c>
      <c r="C9" s="1">
        <v>0.59</v>
      </c>
      <c r="D9" s="1">
        <v>2.59</v>
      </c>
      <c r="F9" s="3">
        <v>1</v>
      </c>
    </row>
    <row r="10" spans="1:6" x14ac:dyDescent="0.25">
      <c r="A10" t="s">
        <v>10</v>
      </c>
      <c r="B10" s="1">
        <v>1.25</v>
      </c>
      <c r="C10" s="1">
        <v>3.25</v>
      </c>
      <c r="D10" s="1">
        <v>2.15</v>
      </c>
      <c r="F10" s="3">
        <v>4</v>
      </c>
    </row>
    <row r="11" spans="1:6" x14ac:dyDescent="0.25">
      <c r="A11" t="s">
        <v>11</v>
      </c>
      <c r="B11" s="1">
        <v>9.5</v>
      </c>
      <c r="C11" s="1">
        <v>14</v>
      </c>
      <c r="D11" s="1">
        <v>13</v>
      </c>
      <c r="F11" s="3">
        <v>1</v>
      </c>
    </row>
    <row r="12" spans="1:6" x14ac:dyDescent="0.25">
      <c r="A12" t="s">
        <v>12</v>
      </c>
      <c r="B12" s="1">
        <v>4.55</v>
      </c>
      <c r="C12" s="1">
        <v>2.5499999999999998</v>
      </c>
      <c r="D12" s="1">
        <v>6</v>
      </c>
      <c r="F12" s="3">
        <v>1</v>
      </c>
    </row>
    <row r="13" spans="1:6" x14ac:dyDescent="0.25">
      <c r="A13" t="s">
        <v>13</v>
      </c>
      <c r="B13" s="1">
        <v>4.2</v>
      </c>
      <c r="C13" s="1">
        <v>2.2000000000000002</v>
      </c>
      <c r="D13" s="1">
        <v>3</v>
      </c>
      <c r="F13" s="3">
        <v>1</v>
      </c>
    </row>
    <row r="14" spans="1:6" x14ac:dyDescent="0.25">
      <c r="A14" t="s">
        <v>14</v>
      </c>
      <c r="B14" s="1">
        <v>3.9</v>
      </c>
      <c r="C14" s="1">
        <v>5</v>
      </c>
      <c r="D14" s="1">
        <v>8</v>
      </c>
      <c r="F14" s="3">
        <v>1</v>
      </c>
    </row>
    <row r="15" spans="1:6" x14ac:dyDescent="0.25">
      <c r="A15" t="s">
        <v>15</v>
      </c>
      <c r="B15" s="1">
        <v>1</v>
      </c>
      <c r="C15" s="1">
        <v>2</v>
      </c>
      <c r="D15" s="1">
        <v>1</v>
      </c>
      <c r="F15" s="3">
        <v>1</v>
      </c>
    </row>
    <row r="16" spans="1:6" x14ac:dyDescent="0.25">
      <c r="A16" t="s">
        <v>16</v>
      </c>
      <c r="B16" s="1">
        <v>1.75</v>
      </c>
      <c r="C16" s="1">
        <v>2</v>
      </c>
      <c r="D16" s="1">
        <v>1</v>
      </c>
      <c r="F16" s="3">
        <v>1</v>
      </c>
    </row>
    <row r="17" spans="1:9" x14ac:dyDescent="0.25">
      <c r="A17" t="s">
        <v>17</v>
      </c>
      <c r="B17" s="1">
        <v>2</v>
      </c>
      <c r="C17" s="1">
        <v>1</v>
      </c>
      <c r="D17" s="1">
        <v>3</v>
      </c>
      <c r="F17" s="3">
        <v>1</v>
      </c>
    </row>
    <row r="18" spans="1:9" x14ac:dyDescent="0.25">
      <c r="G18" t="s">
        <v>0</v>
      </c>
      <c r="H18" t="s">
        <v>1</v>
      </c>
      <c r="I18" t="s">
        <v>2</v>
      </c>
    </row>
    <row r="19" spans="1:9" x14ac:dyDescent="0.25">
      <c r="F19" t="s">
        <v>19</v>
      </c>
      <c r="G19" s="2">
        <f>SUMPRODUCT(B3:B17,$F3:$F17)</f>
        <v>82.79</v>
      </c>
      <c r="H19" s="2">
        <f>SUMPRODUCT(C3:C17,$F3:$F17)</f>
        <v>87.539999999999992</v>
      </c>
      <c r="I19" s="2">
        <f>SUMPRODUCT(D3:D17,$F3:$F17)</f>
        <v>103.28999999999999</v>
      </c>
    </row>
    <row r="21" spans="1:9" x14ac:dyDescent="0.25">
      <c r="F21" s="10" t="s">
        <v>20</v>
      </c>
    </row>
    <row r="25" spans="1:9" x14ac:dyDescent="0.25">
      <c r="A25" t="s">
        <v>3</v>
      </c>
      <c r="B25" s="1">
        <v>0.5</v>
      </c>
      <c r="C25" s="1">
        <v>0.4</v>
      </c>
      <c r="D25" s="1">
        <v>1.4</v>
      </c>
      <c r="F25">
        <v>5</v>
      </c>
    </row>
    <row r="26" spans="1:9" x14ac:dyDescent="0.25">
      <c r="A26" t="s">
        <v>4</v>
      </c>
      <c r="B26" s="1">
        <v>28</v>
      </c>
      <c r="C26" s="1">
        <v>33</v>
      </c>
      <c r="D26" s="1">
        <v>31</v>
      </c>
      <c r="F26">
        <v>1</v>
      </c>
    </row>
    <row r="27" spans="1:9" x14ac:dyDescent="0.25">
      <c r="A27" t="s">
        <v>5</v>
      </c>
      <c r="B27" s="1">
        <v>1.8</v>
      </c>
      <c r="C27" s="1">
        <v>1</v>
      </c>
      <c r="D27" s="1">
        <v>2</v>
      </c>
      <c r="F27">
        <v>4</v>
      </c>
    </row>
    <row r="28" spans="1:9" x14ac:dyDescent="0.25">
      <c r="A28" t="s">
        <v>6</v>
      </c>
      <c r="B28" s="1">
        <v>1.2</v>
      </c>
      <c r="C28" s="1">
        <v>0.8</v>
      </c>
      <c r="D28" s="1">
        <v>1.5</v>
      </c>
      <c r="F28">
        <v>2</v>
      </c>
    </row>
    <row r="29" spans="1:9" x14ac:dyDescent="0.25">
      <c r="A29" t="s">
        <v>7</v>
      </c>
      <c r="B29" s="1">
        <v>2.4</v>
      </c>
      <c r="C29" s="1">
        <v>1.4</v>
      </c>
      <c r="D29" s="1">
        <v>2.4</v>
      </c>
      <c r="F29">
        <v>2</v>
      </c>
    </row>
    <row r="30" spans="1:9" x14ac:dyDescent="0.25">
      <c r="A30" t="s">
        <v>8</v>
      </c>
      <c r="B30" s="1">
        <v>0.9</v>
      </c>
      <c r="C30" s="1">
        <v>0.2</v>
      </c>
      <c r="D30" s="1">
        <v>0.8</v>
      </c>
      <c r="F30">
        <v>2</v>
      </c>
    </row>
    <row r="31" spans="1:9" x14ac:dyDescent="0.25">
      <c r="A31" t="s">
        <v>9</v>
      </c>
      <c r="B31" s="1">
        <v>0.99</v>
      </c>
      <c r="C31" s="1">
        <v>0.59</v>
      </c>
      <c r="D31" s="1">
        <v>2.59</v>
      </c>
      <c r="F31">
        <v>20</v>
      </c>
    </row>
    <row r="32" spans="1:9" x14ac:dyDescent="0.25">
      <c r="A32" t="s">
        <v>10</v>
      </c>
      <c r="B32" s="1">
        <v>1.25</v>
      </c>
      <c r="C32" s="1">
        <v>3.25</v>
      </c>
      <c r="D32" s="1">
        <v>2.15</v>
      </c>
      <c r="F32">
        <v>12</v>
      </c>
    </row>
    <row r="33" spans="1:9" x14ac:dyDescent="0.25">
      <c r="A33" t="s">
        <v>11</v>
      </c>
      <c r="B33" s="1">
        <v>9.5</v>
      </c>
      <c r="C33" s="1">
        <v>14</v>
      </c>
      <c r="D33" s="1">
        <v>13</v>
      </c>
      <c r="F33">
        <v>1</v>
      </c>
    </row>
    <row r="34" spans="1:9" x14ac:dyDescent="0.25">
      <c r="A34" t="s">
        <v>12</v>
      </c>
      <c r="B34" s="1">
        <v>4.55</v>
      </c>
      <c r="C34" s="1">
        <v>2.5499999999999998</v>
      </c>
      <c r="D34" s="1">
        <v>6</v>
      </c>
      <c r="F34">
        <v>1</v>
      </c>
    </row>
    <row r="35" spans="1:9" x14ac:dyDescent="0.25">
      <c r="A35" t="s">
        <v>17</v>
      </c>
      <c r="B35" s="1">
        <v>2</v>
      </c>
      <c r="C35" s="1">
        <v>1</v>
      </c>
      <c r="D35" s="1">
        <v>3</v>
      </c>
      <c r="F35">
        <v>2</v>
      </c>
    </row>
    <row r="36" spans="1:9" x14ac:dyDescent="0.25">
      <c r="G36" t="s">
        <v>0</v>
      </c>
      <c r="H36" t="s">
        <v>1</v>
      </c>
      <c r="I36" t="s">
        <v>2</v>
      </c>
    </row>
    <row r="37" spans="1:9" x14ac:dyDescent="0.25">
      <c r="F37" t="s">
        <v>19</v>
      </c>
      <c r="G37" s="1">
        <f>SUMPRODUCT(B25:B35,$F25:$F35)</f>
        <v>99.55</v>
      </c>
      <c r="H37" s="1">
        <f>SUMPRODUCT(C25:C35,$F25:$F35)</f>
        <v>113.14999999999999</v>
      </c>
      <c r="I37" s="1">
        <f>SUMPRODUCT(D25:D35,$F25:$F35)</f>
        <v>158</v>
      </c>
    </row>
  </sheetData>
  <conditionalFormatting sqref="G19:I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I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AC25-F854-4DBB-8E9B-5A6C1414CCD9}">
  <dimension ref="A1:H27"/>
  <sheetViews>
    <sheetView workbookViewId="0">
      <selection activeCell="L4" sqref="L4"/>
    </sheetView>
  </sheetViews>
  <sheetFormatPr defaultRowHeight="15" x14ac:dyDescent="0.25"/>
  <cols>
    <col min="1" max="1" width="20.140625" bestFit="1" customWidth="1"/>
    <col min="2" max="2" width="24.7109375" bestFit="1" customWidth="1"/>
    <col min="4" max="4" width="14.28515625" bestFit="1" customWidth="1"/>
    <col min="6" max="6" width="17.42578125" bestFit="1" customWidth="1"/>
  </cols>
  <sheetData>
    <row r="1" spans="1:8" x14ac:dyDescent="0.25">
      <c r="B1" t="s">
        <v>21</v>
      </c>
    </row>
    <row r="3" spans="1:8" x14ac:dyDescent="0.25">
      <c r="B3" t="s">
        <v>22</v>
      </c>
      <c r="C3" t="s">
        <v>23</v>
      </c>
      <c r="G3" t="s">
        <v>22</v>
      </c>
      <c r="H3" t="s">
        <v>23</v>
      </c>
    </row>
    <row r="4" spans="1:8" x14ac:dyDescent="0.25">
      <c r="A4" s="9" t="s">
        <v>32</v>
      </c>
      <c r="F4" s="10" t="s">
        <v>33</v>
      </c>
      <c r="G4" s="11">
        <f>SUM(B10,B16)</f>
        <v>644</v>
      </c>
      <c r="H4" s="11">
        <f>SUM(C10,C16)</f>
        <v>559.5</v>
      </c>
    </row>
    <row r="5" spans="1:8" x14ac:dyDescent="0.25">
      <c r="A5" s="4" t="s">
        <v>24</v>
      </c>
      <c r="B5" s="5">
        <v>50</v>
      </c>
      <c r="C5" s="5">
        <v>90</v>
      </c>
    </row>
    <row r="6" spans="1:8" x14ac:dyDescent="0.25">
      <c r="A6" s="4" t="s">
        <v>25</v>
      </c>
      <c r="B6" s="5">
        <v>2.5</v>
      </c>
      <c r="C6" s="5">
        <v>2</v>
      </c>
    </row>
    <row r="7" spans="1:8" x14ac:dyDescent="0.25">
      <c r="A7" s="4" t="s">
        <v>26</v>
      </c>
      <c r="B7" s="5">
        <v>5.5</v>
      </c>
      <c r="C7" s="5">
        <v>4.5</v>
      </c>
    </row>
    <row r="8" spans="1:8" x14ac:dyDescent="0.25">
      <c r="A8" s="4" t="s">
        <v>27</v>
      </c>
      <c r="B8" s="5">
        <v>7</v>
      </c>
      <c r="C8" s="5">
        <v>7</v>
      </c>
    </row>
    <row r="9" spans="1:8" x14ac:dyDescent="0.25">
      <c r="A9" s="4" t="s">
        <v>28</v>
      </c>
      <c r="B9" s="5">
        <v>3</v>
      </c>
      <c r="C9" s="5">
        <v>0</v>
      </c>
    </row>
    <row r="10" spans="1:8" x14ac:dyDescent="0.25">
      <c r="A10" s="4" t="s">
        <v>35</v>
      </c>
      <c r="B10" s="2">
        <f>SUM(B5:B9)</f>
        <v>68</v>
      </c>
      <c r="C10" s="2">
        <f>SUM(C5:C9)</f>
        <v>103.5</v>
      </c>
    </row>
    <row r="12" spans="1:8" x14ac:dyDescent="0.25">
      <c r="A12" s="8" t="s">
        <v>34</v>
      </c>
    </row>
    <row r="13" spans="1:8" x14ac:dyDescent="0.25">
      <c r="A13" s="6" t="s">
        <v>29</v>
      </c>
      <c r="B13" s="7">
        <v>21</v>
      </c>
      <c r="C13" s="7">
        <v>11</v>
      </c>
    </row>
    <row r="14" spans="1:8" x14ac:dyDescent="0.25">
      <c r="A14" s="6" t="s">
        <v>30</v>
      </c>
      <c r="B14" s="7">
        <v>0</v>
      </c>
      <c r="C14" s="7">
        <v>8</v>
      </c>
    </row>
    <row r="15" spans="1:8" x14ac:dyDescent="0.25">
      <c r="A15" s="6" t="s">
        <v>31</v>
      </c>
      <c r="B15" s="7">
        <v>3</v>
      </c>
      <c r="C15" s="7">
        <v>0</v>
      </c>
    </row>
    <row r="16" spans="1:8" x14ac:dyDescent="0.25">
      <c r="A16" s="6" t="s">
        <v>35</v>
      </c>
      <c r="B16" s="2">
        <f>(B13+B14+B15)*24</f>
        <v>576</v>
      </c>
      <c r="C16" s="2">
        <f>(C13+C14+C15)*24</f>
        <v>456</v>
      </c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1933-6EE1-4DDC-BA84-52655701689B}">
  <dimension ref="A1:O24"/>
  <sheetViews>
    <sheetView workbookViewId="0">
      <selection activeCell="G25" sqref="G25"/>
    </sheetView>
  </sheetViews>
  <sheetFormatPr defaultRowHeight="15" x14ac:dyDescent="0.25"/>
  <cols>
    <col min="1" max="1" width="27.28515625" bestFit="1" customWidth="1"/>
    <col min="2" max="2" width="16.140625" bestFit="1" customWidth="1"/>
    <col min="3" max="3" width="20.140625" bestFit="1" customWidth="1"/>
    <col min="4" max="4" width="20.7109375" bestFit="1" customWidth="1"/>
    <col min="7" max="7" width="11.140625" customWidth="1"/>
    <col min="8" max="8" width="13.140625" customWidth="1"/>
    <col min="9" max="9" width="27.28515625" bestFit="1" customWidth="1"/>
    <col min="10" max="10" width="20.140625" bestFit="1" customWidth="1"/>
    <col min="11" max="12" width="20.7109375" bestFit="1" customWidth="1"/>
  </cols>
  <sheetData>
    <row r="1" spans="1:15" x14ac:dyDescent="0.25">
      <c r="B1" t="s">
        <v>36</v>
      </c>
    </row>
    <row r="2" spans="1:15" x14ac:dyDescent="0.25">
      <c r="A2" t="s">
        <v>47</v>
      </c>
      <c r="I2" t="s">
        <v>20</v>
      </c>
    </row>
    <row r="3" spans="1:15" x14ac:dyDescent="0.25">
      <c r="B3" t="s">
        <v>37</v>
      </c>
      <c r="C3" t="s">
        <v>40</v>
      </c>
      <c r="D3" t="s">
        <v>48</v>
      </c>
      <c r="E3" t="s">
        <v>55</v>
      </c>
      <c r="F3" t="s">
        <v>56</v>
      </c>
      <c r="G3" t="s">
        <v>57</v>
      </c>
      <c r="J3" t="s">
        <v>37</v>
      </c>
      <c r="K3" t="s">
        <v>40</v>
      </c>
      <c r="L3" t="s">
        <v>48</v>
      </c>
      <c r="M3" t="s">
        <v>58</v>
      </c>
      <c r="N3" t="s">
        <v>56</v>
      </c>
      <c r="O3" t="s">
        <v>57</v>
      </c>
    </row>
    <row r="4" spans="1:15" x14ac:dyDescent="0.25">
      <c r="A4" s="12" t="s">
        <v>38</v>
      </c>
      <c r="B4" s="13">
        <v>550</v>
      </c>
      <c r="C4" s="12"/>
      <c r="D4" s="12"/>
      <c r="I4" s="14" t="s">
        <v>38</v>
      </c>
      <c r="J4" s="15">
        <v>550</v>
      </c>
      <c r="K4" s="14"/>
      <c r="L4" s="14"/>
    </row>
    <row r="5" spans="1:15" x14ac:dyDescent="0.25">
      <c r="A5" s="12" t="s">
        <v>39</v>
      </c>
      <c r="B5" s="13">
        <v>350</v>
      </c>
      <c r="C5" s="13">
        <v>100</v>
      </c>
      <c r="D5" s="13">
        <v>280</v>
      </c>
      <c r="I5" s="14" t="s">
        <v>39</v>
      </c>
      <c r="J5" s="15">
        <v>350</v>
      </c>
      <c r="K5" s="15">
        <v>100</v>
      </c>
      <c r="L5" s="15">
        <v>280</v>
      </c>
    </row>
    <row r="6" spans="1:15" x14ac:dyDescent="0.25">
      <c r="A6" s="12" t="s">
        <v>41</v>
      </c>
      <c r="B6" s="13">
        <v>0</v>
      </c>
      <c r="C6" s="13">
        <v>99</v>
      </c>
      <c r="D6" s="13">
        <v>0</v>
      </c>
      <c r="I6" s="14" t="s">
        <v>41</v>
      </c>
      <c r="J6" s="15">
        <v>0</v>
      </c>
      <c r="K6" s="15">
        <v>99</v>
      </c>
      <c r="L6" s="15">
        <v>0</v>
      </c>
    </row>
    <row r="7" spans="1:15" x14ac:dyDescent="0.25">
      <c r="A7" s="12" t="s">
        <v>42</v>
      </c>
      <c r="B7" s="13">
        <v>0</v>
      </c>
      <c r="C7" s="13">
        <v>95</v>
      </c>
      <c r="D7" s="13">
        <v>0</v>
      </c>
      <c r="I7" s="14" t="s">
        <v>42</v>
      </c>
      <c r="J7" s="15">
        <v>0</v>
      </c>
      <c r="K7" s="15">
        <v>95</v>
      </c>
      <c r="L7" s="15">
        <v>0</v>
      </c>
    </row>
    <row r="8" spans="1:15" x14ac:dyDescent="0.25">
      <c r="A8" s="12" t="s">
        <v>43</v>
      </c>
      <c r="B8" s="13">
        <v>0</v>
      </c>
      <c r="C8" s="13">
        <v>85</v>
      </c>
      <c r="D8" s="13">
        <v>0</v>
      </c>
      <c r="I8" s="14" t="s">
        <v>43</v>
      </c>
      <c r="J8" s="15">
        <v>0</v>
      </c>
      <c r="K8" s="15">
        <v>85</v>
      </c>
      <c r="L8" s="15">
        <v>0</v>
      </c>
    </row>
    <row r="9" spans="1:15" x14ac:dyDescent="0.25">
      <c r="A9" s="12" t="s">
        <v>44</v>
      </c>
      <c r="B9" s="13">
        <v>0</v>
      </c>
      <c r="C9" s="13">
        <v>85</v>
      </c>
      <c r="D9" s="13">
        <v>0</v>
      </c>
      <c r="I9" s="14" t="s">
        <v>44</v>
      </c>
      <c r="J9" s="15">
        <v>0</v>
      </c>
      <c r="K9" s="15">
        <v>85</v>
      </c>
      <c r="L9" s="15">
        <v>0</v>
      </c>
    </row>
    <row r="10" spans="1:15" x14ac:dyDescent="0.25">
      <c r="A10" s="12" t="s">
        <v>54</v>
      </c>
      <c r="B10" s="13">
        <v>0</v>
      </c>
      <c r="C10" s="13">
        <v>105</v>
      </c>
      <c r="D10" s="13">
        <v>120</v>
      </c>
      <c r="I10" s="14" t="s">
        <v>46</v>
      </c>
      <c r="J10" s="15">
        <v>0</v>
      </c>
      <c r="K10" s="15">
        <v>105</v>
      </c>
      <c r="L10" s="15">
        <v>120</v>
      </c>
    </row>
    <row r="11" spans="1:15" x14ac:dyDescent="0.25">
      <c r="A11" s="12" t="s">
        <v>45</v>
      </c>
      <c r="B11" s="13">
        <v>0</v>
      </c>
      <c r="C11" s="13">
        <v>50</v>
      </c>
      <c r="D11" s="13">
        <v>50</v>
      </c>
      <c r="I11" s="14" t="s">
        <v>45</v>
      </c>
      <c r="J11" s="15">
        <v>0</v>
      </c>
      <c r="K11" s="15">
        <v>50</v>
      </c>
      <c r="L11" s="15">
        <v>50</v>
      </c>
    </row>
    <row r="12" spans="1:15" x14ac:dyDescent="0.25">
      <c r="A12" s="12" t="s">
        <v>49</v>
      </c>
      <c r="B12" s="13">
        <v>0</v>
      </c>
      <c r="C12" s="13">
        <v>0</v>
      </c>
      <c r="D12" s="13">
        <v>18</v>
      </c>
      <c r="I12" s="14" t="s">
        <v>49</v>
      </c>
      <c r="J12" s="15">
        <v>0</v>
      </c>
      <c r="K12" s="15">
        <v>0</v>
      </c>
      <c r="L12" s="15">
        <v>18</v>
      </c>
    </row>
    <row r="13" spans="1:15" x14ac:dyDescent="0.25">
      <c r="A13" s="12" t="s">
        <v>50</v>
      </c>
      <c r="B13" s="13">
        <v>0</v>
      </c>
      <c r="C13" s="13">
        <v>0</v>
      </c>
      <c r="D13" s="13">
        <v>25</v>
      </c>
      <c r="I13" s="14" t="s">
        <v>50</v>
      </c>
      <c r="J13" s="15">
        <v>0</v>
      </c>
      <c r="K13" s="15">
        <v>0</v>
      </c>
      <c r="L13" s="15">
        <v>25</v>
      </c>
    </row>
    <row r="14" spans="1:15" x14ac:dyDescent="0.25">
      <c r="A14" s="12" t="s">
        <v>51</v>
      </c>
      <c r="B14" s="13">
        <v>0</v>
      </c>
      <c r="C14" s="13">
        <v>0</v>
      </c>
      <c r="D14" s="13">
        <v>15</v>
      </c>
      <c r="I14" s="14" t="s">
        <v>51</v>
      </c>
      <c r="J14" s="15">
        <v>0</v>
      </c>
      <c r="K14" s="15">
        <v>0</v>
      </c>
      <c r="L14" s="15">
        <v>15</v>
      </c>
    </row>
    <row r="15" spans="1:15" x14ac:dyDescent="0.25">
      <c r="A15" s="12" t="s">
        <v>52</v>
      </c>
      <c r="B15" s="13">
        <v>0</v>
      </c>
      <c r="C15" s="13">
        <v>0</v>
      </c>
      <c r="D15" s="13">
        <v>9</v>
      </c>
      <c r="I15" s="14" t="s">
        <v>52</v>
      </c>
      <c r="J15" s="15">
        <v>0</v>
      </c>
      <c r="K15" s="15">
        <v>0</v>
      </c>
      <c r="L15" s="15">
        <v>9</v>
      </c>
    </row>
    <row r="16" spans="1:15" x14ac:dyDescent="0.25">
      <c r="A16" s="12" t="s">
        <v>53</v>
      </c>
      <c r="B16" s="13">
        <v>0</v>
      </c>
      <c r="C16" s="13">
        <v>0</v>
      </c>
      <c r="D16" s="13">
        <v>40</v>
      </c>
      <c r="I16" s="14" t="s">
        <v>53</v>
      </c>
      <c r="J16" s="15">
        <v>0</v>
      </c>
      <c r="K16" s="15">
        <v>0</v>
      </c>
      <c r="L16" s="15">
        <v>40</v>
      </c>
    </row>
    <row r="17" spans="1:12" x14ac:dyDescent="0.25">
      <c r="B17" s="16"/>
      <c r="C17" s="16"/>
      <c r="I17" s="16"/>
      <c r="J17" s="16"/>
      <c r="K17" s="16"/>
    </row>
    <row r="18" spans="1:12" x14ac:dyDescent="0.25">
      <c r="A18" s="18" t="s">
        <v>59</v>
      </c>
      <c r="B18" s="2">
        <f>(B4+B5)*2</f>
        <v>1800</v>
      </c>
      <c r="C18" s="2">
        <f>(C5*2)+(C6+C7+C8+C9)*2+(C10*5)+(C11*4)*2</f>
        <v>1853</v>
      </c>
      <c r="D18" s="2">
        <f>(D5*2)+(D10*5)+(D11*4)*2+(D12+D13+D14+D15)*2+(D16*4)</f>
        <v>1854</v>
      </c>
      <c r="I18" s="17" t="s">
        <v>35</v>
      </c>
      <c r="J18" s="2">
        <f>(J4+J5)*4</f>
        <v>3600</v>
      </c>
      <c r="K18" s="2">
        <f>(K6+K7+K8+K9)*4+(K5*4)+(K10*5)+(K11*4)*4</f>
        <v>3181</v>
      </c>
      <c r="L18" s="2">
        <f>(L12+L13+L14+L15)*4+(L16*4)+(L11*4)*4+(L10*5)+(L5*4)</f>
        <v>2948</v>
      </c>
    </row>
    <row r="19" spans="1:12" x14ac:dyDescent="0.25">
      <c r="L19" s="2"/>
    </row>
    <row r="20" spans="1:12" x14ac:dyDescent="0.25">
      <c r="B20" t="s">
        <v>37</v>
      </c>
      <c r="C20" t="s">
        <v>40</v>
      </c>
      <c r="D20" t="s">
        <v>48</v>
      </c>
      <c r="L20" s="2"/>
    </row>
    <row r="21" spans="1:12" x14ac:dyDescent="0.25">
      <c r="A21" t="s">
        <v>18</v>
      </c>
      <c r="B21" s="19">
        <v>1800</v>
      </c>
      <c r="C21" s="19">
        <v>1853</v>
      </c>
      <c r="D21" s="19">
        <v>1854</v>
      </c>
    </row>
    <row r="22" spans="1:12" x14ac:dyDescent="0.25">
      <c r="A22" t="s">
        <v>20</v>
      </c>
      <c r="B22" s="19">
        <v>3600</v>
      </c>
      <c r="C22" s="19">
        <v>3181</v>
      </c>
      <c r="D22" s="19">
        <v>2948</v>
      </c>
    </row>
    <row r="24" spans="1:12" x14ac:dyDescent="0.25">
      <c r="D24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FA2A-17EC-4A14-ADB2-4D4BA2D7DBFF}">
  <dimension ref="A5:P30"/>
  <sheetViews>
    <sheetView workbookViewId="0">
      <selection activeCell="K22" sqref="K22"/>
    </sheetView>
  </sheetViews>
  <sheetFormatPr defaultRowHeight="15" x14ac:dyDescent="0.25"/>
  <cols>
    <col min="1" max="1" width="20.85546875" bestFit="1" customWidth="1"/>
    <col min="2" max="2" width="20.140625" bestFit="1" customWidth="1"/>
    <col min="3" max="3" width="21.85546875" bestFit="1" customWidth="1"/>
    <col min="4" max="4" width="21.85546875" customWidth="1"/>
    <col min="5" max="5" width="11" customWidth="1"/>
    <col min="6" max="6" width="21.85546875" bestFit="1" customWidth="1"/>
    <col min="7" max="7" width="16.85546875" bestFit="1" customWidth="1"/>
    <col min="8" max="8" width="20.85546875" bestFit="1" customWidth="1"/>
    <col min="9" max="9" width="14.7109375" bestFit="1" customWidth="1"/>
    <col min="10" max="10" width="13.28515625" bestFit="1" customWidth="1"/>
    <col min="11" max="11" width="21" bestFit="1" customWidth="1"/>
    <col min="12" max="12" width="11.5703125" bestFit="1" customWidth="1"/>
    <col min="14" max="14" width="14.140625" bestFit="1" customWidth="1"/>
    <col min="15" max="15" width="11.5703125" bestFit="1" customWidth="1"/>
  </cols>
  <sheetData>
    <row r="5" spans="1:16" x14ac:dyDescent="0.25">
      <c r="I5" s="1"/>
      <c r="J5" s="1"/>
      <c r="K5" s="1"/>
      <c r="N5" s="1"/>
      <c r="O5" s="1"/>
      <c r="P5" s="1"/>
    </row>
    <row r="6" spans="1:16" x14ac:dyDescent="0.25">
      <c r="I6" s="1"/>
      <c r="J6" s="1"/>
      <c r="K6" s="1"/>
      <c r="N6" s="1"/>
      <c r="O6" s="1"/>
      <c r="P6" s="1"/>
    </row>
    <row r="8" spans="1:16" x14ac:dyDescent="0.25">
      <c r="A8" s="20" t="s">
        <v>60</v>
      </c>
      <c r="B8" s="20"/>
      <c r="C8" s="20"/>
      <c r="D8" s="20"/>
      <c r="F8" s="23" t="s">
        <v>77</v>
      </c>
      <c r="G8" s="23"/>
      <c r="H8" s="23" t="s">
        <v>18</v>
      </c>
      <c r="I8" s="23"/>
      <c r="J8" s="23"/>
      <c r="K8" s="23"/>
      <c r="L8" s="23"/>
    </row>
    <row r="9" spans="1:16" x14ac:dyDescent="0.25">
      <c r="A9" s="20"/>
      <c r="B9" s="20" t="s">
        <v>63</v>
      </c>
      <c r="C9" s="20" t="s">
        <v>67</v>
      </c>
      <c r="D9" s="20"/>
      <c r="F9" s="23"/>
      <c r="G9" s="23"/>
      <c r="H9" s="23"/>
      <c r="I9" s="23"/>
      <c r="J9" s="23"/>
      <c r="K9" s="23"/>
      <c r="L9" s="23"/>
    </row>
    <row r="10" spans="1:16" x14ac:dyDescent="0.25">
      <c r="A10" s="20" t="s">
        <v>64</v>
      </c>
      <c r="B10" s="21">
        <v>40</v>
      </c>
      <c r="C10" s="20">
        <v>200</v>
      </c>
      <c r="D10" s="20"/>
      <c r="F10" s="23"/>
      <c r="G10" s="23" t="s">
        <v>73</v>
      </c>
      <c r="H10" s="23" t="s">
        <v>72</v>
      </c>
      <c r="I10" s="23" t="s">
        <v>74</v>
      </c>
      <c r="J10" s="23" t="s">
        <v>114</v>
      </c>
      <c r="K10" s="23" t="s">
        <v>75</v>
      </c>
      <c r="L10" s="23" t="s">
        <v>76</v>
      </c>
    </row>
    <row r="11" spans="1:16" x14ac:dyDescent="0.25">
      <c r="A11" s="20" t="s">
        <v>65</v>
      </c>
      <c r="B11" s="21">
        <v>29</v>
      </c>
      <c r="C11" s="20"/>
      <c r="D11" s="20"/>
      <c r="F11" s="23" t="s">
        <v>60</v>
      </c>
      <c r="G11" s="27">
        <v>200</v>
      </c>
      <c r="H11" s="27">
        <v>7500</v>
      </c>
      <c r="I11" s="28">
        <v>40</v>
      </c>
      <c r="J11" s="28">
        <v>29</v>
      </c>
      <c r="K11" s="29">
        <f>(H11/G11)*I11</f>
        <v>1500</v>
      </c>
      <c r="L11" s="29">
        <f>K11+J11</f>
        <v>1529</v>
      </c>
    </row>
    <row r="12" spans="1:16" x14ac:dyDescent="0.25">
      <c r="F12" s="23" t="s">
        <v>61</v>
      </c>
      <c r="G12" s="27">
        <v>1000</v>
      </c>
      <c r="H12" s="27">
        <v>7500</v>
      </c>
      <c r="I12" s="28">
        <v>90</v>
      </c>
      <c r="J12" s="28">
        <v>149</v>
      </c>
      <c r="K12" s="29">
        <f t="shared" ref="K12:K13" si="0">(H12/G12)*I12</f>
        <v>675</v>
      </c>
      <c r="L12" s="29">
        <f t="shared" ref="L12:L13" si="1">K12+J12</f>
        <v>824</v>
      </c>
    </row>
    <row r="13" spans="1:16" x14ac:dyDescent="0.25">
      <c r="A13" s="4" t="s">
        <v>61</v>
      </c>
      <c r="B13" s="4"/>
      <c r="C13" s="4"/>
      <c r="D13" s="4"/>
      <c r="F13" s="23" t="s">
        <v>62</v>
      </c>
      <c r="G13" s="30">
        <v>11000</v>
      </c>
      <c r="H13" s="27">
        <v>7500</v>
      </c>
      <c r="I13" s="28">
        <v>370</v>
      </c>
      <c r="J13" s="28">
        <v>549</v>
      </c>
      <c r="K13" s="29">
        <v>370</v>
      </c>
      <c r="L13" s="29">
        <f t="shared" si="1"/>
        <v>919</v>
      </c>
    </row>
    <row r="14" spans="1:16" x14ac:dyDescent="0.25">
      <c r="A14" s="4"/>
      <c r="B14" s="4" t="s">
        <v>63</v>
      </c>
      <c r="C14" s="4" t="s">
        <v>67</v>
      </c>
      <c r="D14" s="4"/>
    </row>
    <row r="15" spans="1:16" x14ac:dyDescent="0.25">
      <c r="A15" s="4" t="s">
        <v>64</v>
      </c>
      <c r="B15" s="5">
        <v>90</v>
      </c>
      <c r="C15" s="4">
        <v>1000</v>
      </c>
      <c r="D15" s="4"/>
      <c r="F15" s="25" t="s">
        <v>77</v>
      </c>
      <c r="G15" s="25"/>
      <c r="H15" s="25" t="s">
        <v>20</v>
      </c>
      <c r="I15" s="25"/>
      <c r="J15" s="25"/>
      <c r="K15" s="25"/>
      <c r="L15" s="25"/>
    </row>
    <row r="16" spans="1:16" x14ac:dyDescent="0.25">
      <c r="A16" s="4" t="s">
        <v>65</v>
      </c>
      <c r="B16" s="5">
        <v>149</v>
      </c>
      <c r="C16" s="4"/>
      <c r="D16" s="4"/>
      <c r="F16" s="25"/>
      <c r="G16" s="25"/>
      <c r="H16" s="25"/>
      <c r="I16" s="25"/>
      <c r="J16" s="25"/>
      <c r="K16" s="25"/>
      <c r="L16" s="25"/>
    </row>
    <row r="17" spans="1:12" x14ac:dyDescent="0.25">
      <c r="A17" s="16"/>
      <c r="C17" s="16"/>
      <c r="D17" s="16"/>
      <c r="F17" s="25"/>
      <c r="G17" s="25" t="s">
        <v>73</v>
      </c>
      <c r="H17" s="25" t="s">
        <v>72</v>
      </c>
      <c r="I17" s="25" t="s">
        <v>74</v>
      </c>
      <c r="J17" s="25" t="s">
        <v>114</v>
      </c>
      <c r="K17" s="25" t="s">
        <v>75</v>
      </c>
      <c r="L17" s="25" t="s">
        <v>76</v>
      </c>
    </row>
    <row r="18" spans="1:12" x14ac:dyDescent="0.25">
      <c r="A18" s="10" t="s">
        <v>66</v>
      </c>
      <c r="B18" s="10"/>
      <c r="C18" s="10"/>
      <c r="D18" s="10"/>
      <c r="F18" s="25" t="s">
        <v>60</v>
      </c>
      <c r="G18" s="25">
        <v>200</v>
      </c>
      <c r="H18" s="25">
        <v>125000</v>
      </c>
      <c r="I18" s="31">
        <v>40</v>
      </c>
      <c r="J18" s="31">
        <v>29</v>
      </c>
      <c r="K18" s="32">
        <f>(H18/G18)*I18</f>
        <v>25000</v>
      </c>
      <c r="L18" s="32">
        <f>K18+J18</f>
        <v>25029</v>
      </c>
    </row>
    <row r="19" spans="1:12" x14ac:dyDescent="0.25">
      <c r="A19" s="10"/>
      <c r="B19" s="10" t="s">
        <v>63</v>
      </c>
      <c r="C19" s="10" t="s">
        <v>67</v>
      </c>
      <c r="D19" s="10"/>
      <c r="F19" s="25" t="s">
        <v>61</v>
      </c>
      <c r="G19" s="25">
        <v>1000</v>
      </c>
      <c r="H19" s="25">
        <v>125000</v>
      </c>
      <c r="I19" s="31">
        <v>90</v>
      </c>
      <c r="J19" s="31">
        <v>149</v>
      </c>
      <c r="K19" s="32">
        <f t="shared" ref="K19:K20" si="2">(H19/G19)*I19</f>
        <v>11250</v>
      </c>
      <c r="L19" s="32">
        <f t="shared" ref="L19:L20" si="3">K19+J19</f>
        <v>11399</v>
      </c>
    </row>
    <row r="20" spans="1:12" x14ac:dyDescent="0.25">
      <c r="A20" s="10" t="s">
        <v>64</v>
      </c>
      <c r="B20" s="22">
        <v>370</v>
      </c>
      <c r="C20" s="10">
        <v>11000</v>
      </c>
      <c r="D20" s="10"/>
      <c r="F20" s="25" t="s">
        <v>62</v>
      </c>
      <c r="G20" s="25">
        <v>11000</v>
      </c>
      <c r="H20" s="25">
        <v>125000</v>
      </c>
      <c r="I20" s="31">
        <v>370</v>
      </c>
      <c r="J20" s="31">
        <v>549</v>
      </c>
      <c r="K20" s="32">
        <f t="shared" si="2"/>
        <v>4204.545454545454</v>
      </c>
      <c r="L20" s="32">
        <f t="shared" si="3"/>
        <v>4753.545454545454</v>
      </c>
    </row>
    <row r="21" spans="1:12" x14ac:dyDescent="0.25">
      <c r="A21" s="10" t="s">
        <v>65</v>
      </c>
      <c r="B21" s="22">
        <v>549</v>
      </c>
      <c r="C21" s="10"/>
      <c r="D21" s="10"/>
    </row>
    <row r="24" spans="1:12" x14ac:dyDescent="0.25">
      <c r="A24" s="23" t="s">
        <v>47</v>
      </c>
      <c r="B24" s="23"/>
    </row>
    <row r="25" spans="1:12" ht="45" x14ac:dyDescent="0.25">
      <c r="A25" s="23"/>
      <c r="B25" s="24" t="s">
        <v>68</v>
      </c>
    </row>
    <row r="26" spans="1:12" x14ac:dyDescent="0.25">
      <c r="A26" s="23" t="s">
        <v>69</v>
      </c>
      <c r="B26" s="23">
        <f>(100*5)*15</f>
        <v>7500</v>
      </c>
    </row>
    <row r="28" spans="1:12" x14ac:dyDescent="0.25">
      <c r="A28" s="25" t="s">
        <v>70</v>
      </c>
      <c r="B28" s="25"/>
    </row>
    <row r="29" spans="1:12" ht="45" x14ac:dyDescent="0.25">
      <c r="A29" s="25"/>
      <c r="B29" s="26" t="s">
        <v>71</v>
      </c>
    </row>
    <row r="30" spans="1:12" x14ac:dyDescent="0.25">
      <c r="A30" s="25" t="s">
        <v>69</v>
      </c>
      <c r="B30" s="25">
        <f>500*(50*5)</f>
        <v>125000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B3E7-5099-46C3-922E-D34D1BB1D7D7}">
  <dimension ref="A1:O45"/>
  <sheetViews>
    <sheetView tabSelected="1" topLeftCell="A7" workbookViewId="0">
      <selection activeCell="G18" sqref="G18"/>
    </sheetView>
  </sheetViews>
  <sheetFormatPr defaultRowHeight="15" x14ac:dyDescent="0.25"/>
  <cols>
    <col min="1" max="1" width="25.7109375" bestFit="1" customWidth="1"/>
    <col min="2" max="2" width="24.7109375" bestFit="1" customWidth="1"/>
    <col min="3" max="3" width="13.5703125" bestFit="1" customWidth="1"/>
    <col min="4" max="4" width="18.140625" bestFit="1" customWidth="1"/>
    <col min="5" max="5" width="18.5703125" bestFit="1" customWidth="1"/>
    <col min="6" max="6" width="14.7109375" bestFit="1" customWidth="1"/>
    <col min="7" max="7" width="24.7109375" bestFit="1" customWidth="1"/>
    <col min="8" max="8" width="18.5703125" bestFit="1" customWidth="1"/>
    <col min="9" max="9" width="25.7109375" bestFit="1" customWidth="1"/>
    <col min="10" max="10" width="24.7109375" bestFit="1" customWidth="1"/>
    <col min="11" max="11" width="14.42578125" bestFit="1" customWidth="1"/>
    <col min="12" max="12" width="13.5703125" bestFit="1" customWidth="1"/>
    <col min="13" max="13" width="14.7109375" bestFit="1" customWidth="1"/>
    <col min="14" max="14" width="13.7109375" bestFit="1" customWidth="1"/>
    <col min="15" max="16" width="17.7109375" bestFit="1" customWidth="1"/>
  </cols>
  <sheetData>
    <row r="1" spans="1:10" x14ac:dyDescent="0.25">
      <c r="A1" t="s">
        <v>78</v>
      </c>
    </row>
    <row r="2" spans="1:10" x14ac:dyDescent="0.25">
      <c r="E2" s="16"/>
      <c r="F2" s="16"/>
      <c r="G2" s="16"/>
      <c r="H2" s="16"/>
      <c r="I2" s="16"/>
      <c r="J2" s="16"/>
    </row>
    <row r="3" spans="1:10" x14ac:dyDescent="0.25">
      <c r="A3" s="35" t="s">
        <v>18</v>
      </c>
      <c r="B3" s="35"/>
      <c r="D3" s="33" t="s">
        <v>20</v>
      </c>
      <c r="E3" s="33"/>
    </row>
    <row r="4" spans="1:10" x14ac:dyDescent="0.25">
      <c r="A4" s="35"/>
      <c r="B4" s="35"/>
      <c r="D4" s="33"/>
      <c r="E4" s="33"/>
    </row>
    <row r="5" spans="1:10" x14ac:dyDescent="0.25">
      <c r="A5" s="35" t="s">
        <v>79</v>
      </c>
      <c r="B5" s="35">
        <v>250000</v>
      </c>
      <c r="D5" s="33" t="s">
        <v>79</v>
      </c>
      <c r="E5" s="33">
        <v>250000</v>
      </c>
    </row>
    <row r="6" spans="1:10" x14ac:dyDescent="0.25">
      <c r="A6" s="35" t="s">
        <v>80</v>
      </c>
      <c r="B6" s="35">
        <v>30000</v>
      </c>
      <c r="D6" s="33" t="s">
        <v>80</v>
      </c>
      <c r="E6" s="33">
        <v>30000</v>
      </c>
    </row>
    <row r="7" spans="1:10" x14ac:dyDescent="0.25">
      <c r="A7" s="35" t="s">
        <v>92</v>
      </c>
      <c r="B7" s="35">
        <v>0</v>
      </c>
      <c r="D7" s="33" t="s">
        <v>91</v>
      </c>
      <c r="E7" s="34">
        <v>0.4</v>
      </c>
    </row>
    <row r="9" spans="1:10" x14ac:dyDescent="0.25">
      <c r="A9" s="4" t="s">
        <v>81</v>
      </c>
      <c r="B9" s="4"/>
      <c r="C9" s="4"/>
      <c r="D9" s="4"/>
      <c r="E9" s="4"/>
      <c r="F9" s="4"/>
      <c r="G9" s="4"/>
      <c r="H9" s="4"/>
      <c r="I9" s="16"/>
      <c r="J9" s="16"/>
    </row>
    <row r="10" spans="1:10" x14ac:dyDescent="0.25">
      <c r="A10" s="4"/>
      <c r="B10" s="4" t="s">
        <v>63</v>
      </c>
      <c r="C10" s="4" t="s">
        <v>83</v>
      </c>
      <c r="D10" s="4" t="s">
        <v>84</v>
      </c>
      <c r="E10" s="4" t="s">
        <v>85</v>
      </c>
      <c r="F10" s="4" t="s">
        <v>86</v>
      </c>
      <c r="G10" s="4" t="s">
        <v>87</v>
      </c>
      <c r="H10" s="4" t="s">
        <v>93</v>
      </c>
    </row>
    <row r="11" spans="1:10" x14ac:dyDescent="0.25">
      <c r="A11" s="4" t="s">
        <v>82</v>
      </c>
      <c r="B11" s="5">
        <v>14500</v>
      </c>
      <c r="C11" s="4">
        <v>90</v>
      </c>
      <c r="D11" s="4">
        <v>35</v>
      </c>
      <c r="E11" s="5">
        <v>1500</v>
      </c>
      <c r="F11" s="5">
        <v>1450</v>
      </c>
      <c r="G11" s="5">
        <v>250</v>
      </c>
      <c r="H11" s="5">
        <v>4</v>
      </c>
    </row>
    <row r="12" spans="1:10" x14ac:dyDescent="0.25">
      <c r="A12" s="4" t="s">
        <v>88</v>
      </c>
      <c r="B12" s="5">
        <v>31000</v>
      </c>
      <c r="C12" s="4">
        <v>390</v>
      </c>
      <c r="D12" s="4">
        <v>19</v>
      </c>
      <c r="E12" s="5">
        <v>2500</v>
      </c>
      <c r="F12" s="5">
        <v>3100</v>
      </c>
      <c r="G12" s="5">
        <v>300</v>
      </c>
      <c r="H12" s="5">
        <v>4</v>
      </c>
    </row>
    <row r="13" spans="1:10" x14ac:dyDescent="0.25">
      <c r="A13" s="4" t="s">
        <v>90</v>
      </c>
      <c r="B13" s="5">
        <v>72000</v>
      </c>
      <c r="C13" s="4">
        <v>420</v>
      </c>
      <c r="D13" s="4">
        <v>17</v>
      </c>
      <c r="E13" s="5">
        <v>3100</v>
      </c>
      <c r="F13" s="5">
        <v>7200</v>
      </c>
      <c r="G13" s="5">
        <v>450</v>
      </c>
      <c r="H13" s="5">
        <v>4</v>
      </c>
    </row>
    <row r="16" spans="1:10" x14ac:dyDescent="0.25">
      <c r="A16" s="37" t="s">
        <v>94</v>
      </c>
      <c r="B16" s="37" t="s">
        <v>95</v>
      </c>
      <c r="C16" s="35" t="s">
        <v>47</v>
      </c>
      <c r="F16" s="37" t="s">
        <v>94</v>
      </c>
      <c r="G16" s="37" t="s">
        <v>96</v>
      </c>
      <c r="H16" s="33" t="s">
        <v>20</v>
      </c>
    </row>
    <row r="17" spans="1:15" x14ac:dyDescent="0.25">
      <c r="A17" s="37"/>
      <c r="B17" s="37"/>
      <c r="F17" s="37"/>
      <c r="G17" s="37"/>
    </row>
    <row r="18" spans="1:15" x14ac:dyDescent="0.25">
      <c r="A18" s="37" t="s">
        <v>82</v>
      </c>
      <c r="B18" s="38">
        <f>B11+F11</f>
        <v>15950</v>
      </c>
      <c r="F18" s="37" t="s">
        <v>82</v>
      </c>
      <c r="G18" s="38">
        <f>(B11*1.4)+F11</f>
        <v>21750</v>
      </c>
    </row>
    <row r="19" spans="1:15" x14ac:dyDescent="0.25">
      <c r="A19" s="37" t="s">
        <v>88</v>
      </c>
      <c r="B19" s="38">
        <f t="shared" ref="B19:B20" si="0">B12+F12</f>
        <v>34100</v>
      </c>
      <c r="F19" s="37" t="s">
        <v>88</v>
      </c>
      <c r="G19" s="38">
        <f>(B12*1.4)+F12</f>
        <v>46500</v>
      </c>
    </row>
    <row r="20" spans="1:15" x14ac:dyDescent="0.25">
      <c r="A20" s="37" t="s">
        <v>90</v>
      </c>
      <c r="B20" s="38">
        <f t="shared" si="0"/>
        <v>79200</v>
      </c>
      <c r="F20" s="37" t="s">
        <v>90</v>
      </c>
      <c r="G20" s="38">
        <f>(B13*1.4)+F13</f>
        <v>108000</v>
      </c>
    </row>
    <row r="22" spans="1:15" x14ac:dyDescent="0.25">
      <c r="A22" s="10" t="s">
        <v>97</v>
      </c>
      <c r="B22" s="10"/>
      <c r="C22" s="10"/>
      <c r="D22" s="10"/>
      <c r="E22" s="10"/>
      <c r="F22" s="10"/>
      <c r="G22" s="10"/>
      <c r="I22" s="16"/>
      <c r="J22" s="16"/>
      <c r="K22" s="16"/>
      <c r="L22" s="16"/>
      <c r="M22" s="16"/>
      <c r="N22" s="16"/>
      <c r="O22" s="16"/>
    </row>
    <row r="23" spans="1:15" x14ac:dyDescent="0.25">
      <c r="A23" s="10"/>
      <c r="B23" s="10" t="s">
        <v>98</v>
      </c>
      <c r="C23" s="10" t="s">
        <v>99</v>
      </c>
      <c r="D23" s="10" t="s">
        <v>93</v>
      </c>
      <c r="E23" s="10" t="s">
        <v>100</v>
      </c>
      <c r="F23" s="10" t="s">
        <v>101</v>
      </c>
      <c r="G23" s="10" t="s">
        <v>102</v>
      </c>
      <c r="I23" s="16"/>
      <c r="J23" s="16"/>
      <c r="K23" s="16"/>
      <c r="L23" s="16"/>
      <c r="M23" s="16"/>
      <c r="N23" s="16"/>
      <c r="O23" s="16"/>
    </row>
    <row r="24" spans="1:15" x14ac:dyDescent="0.25">
      <c r="A24" s="10" t="s">
        <v>82</v>
      </c>
      <c r="B24" s="22">
        <v>1500</v>
      </c>
      <c r="C24" s="22">
        <v>250</v>
      </c>
      <c r="D24" s="10">
        <v>4</v>
      </c>
      <c r="E24" s="10">
        <v>30000</v>
      </c>
      <c r="F24" s="10">
        <v>35</v>
      </c>
      <c r="G24" s="11">
        <f>$B24+$C24+($E24/$F24)*$D24</f>
        <v>5178.5714285714284</v>
      </c>
      <c r="I24" s="16"/>
      <c r="J24" s="36"/>
      <c r="K24" s="36"/>
      <c r="L24" s="16"/>
      <c r="M24" s="16"/>
      <c r="N24" s="16"/>
      <c r="O24" s="40"/>
    </row>
    <row r="25" spans="1:15" x14ac:dyDescent="0.25">
      <c r="A25" s="10" t="s">
        <v>88</v>
      </c>
      <c r="B25" s="22">
        <v>2500</v>
      </c>
      <c r="C25" s="22">
        <v>300</v>
      </c>
      <c r="D25" s="10">
        <v>4</v>
      </c>
      <c r="E25" s="10">
        <v>30000</v>
      </c>
      <c r="F25" s="10">
        <v>19</v>
      </c>
      <c r="G25" s="11">
        <f t="shared" ref="G25:G26" si="1">$B25+$C25+($E25/$F25)*$D25</f>
        <v>9115.78947368421</v>
      </c>
      <c r="I25" s="16"/>
      <c r="J25" s="36"/>
      <c r="K25" s="36"/>
      <c r="L25" s="16"/>
      <c r="M25" s="16"/>
      <c r="N25" s="16"/>
      <c r="O25" s="40"/>
    </row>
    <row r="26" spans="1:15" x14ac:dyDescent="0.25">
      <c r="A26" s="10" t="s">
        <v>89</v>
      </c>
      <c r="B26" s="22">
        <v>3100</v>
      </c>
      <c r="C26" s="22">
        <v>450</v>
      </c>
      <c r="D26" s="10">
        <v>4</v>
      </c>
      <c r="E26" s="10">
        <v>30000</v>
      </c>
      <c r="F26" s="10">
        <v>17</v>
      </c>
      <c r="G26" s="11">
        <f t="shared" si="1"/>
        <v>10608.823529411766</v>
      </c>
      <c r="I26" s="16"/>
      <c r="J26" s="36"/>
      <c r="K26" s="36"/>
      <c r="L26" s="16"/>
      <c r="M26" s="16"/>
      <c r="N26" s="16"/>
      <c r="O26" s="40"/>
    </row>
    <row r="27" spans="1:15" x14ac:dyDescent="0.25">
      <c r="I27" s="16"/>
      <c r="J27" s="16"/>
      <c r="K27" s="16"/>
      <c r="L27" s="16"/>
      <c r="M27" s="16"/>
      <c r="N27" s="16"/>
      <c r="O27" s="16"/>
    </row>
    <row r="28" spans="1:15" x14ac:dyDescent="0.25">
      <c r="A28" s="39" t="s">
        <v>103</v>
      </c>
      <c r="B28" s="39"/>
      <c r="C28" s="39"/>
      <c r="D28" s="39"/>
      <c r="I28" s="16"/>
      <c r="J28" s="16"/>
      <c r="K28" s="16"/>
      <c r="L28" s="16"/>
      <c r="M28" s="16"/>
      <c r="N28" s="16"/>
      <c r="O28" s="16"/>
    </row>
    <row r="29" spans="1:15" x14ac:dyDescent="0.25">
      <c r="A29" s="39"/>
      <c r="B29" s="39" t="s">
        <v>104</v>
      </c>
      <c r="C29" s="39" t="s">
        <v>105</v>
      </c>
      <c r="D29" s="39" t="s">
        <v>106</v>
      </c>
      <c r="I29" s="16"/>
      <c r="J29" s="16"/>
      <c r="K29" s="16"/>
      <c r="L29" s="16"/>
      <c r="M29" s="16"/>
      <c r="N29" s="16"/>
      <c r="O29" s="16"/>
    </row>
    <row r="30" spans="1:15" x14ac:dyDescent="0.25">
      <c r="A30" s="39" t="s">
        <v>82</v>
      </c>
      <c r="B30" s="39">
        <v>30000</v>
      </c>
      <c r="C30" s="39">
        <v>250000</v>
      </c>
      <c r="D30" s="39">
        <v>8</v>
      </c>
      <c r="I30" s="16"/>
      <c r="J30" s="16"/>
      <c r="K30" s="16"/>
      <c r="L30" s="16"/>
      <c r="M30" s="16"/>
      <c r="N30" s="16"/>
      <c r="O30" s="16"/>
    </row>
    <row r="31" spans="1:15" x14ac:dyDescent="0.25">
      <c r="A31" s="39" t="s">
        <v>88</v>
      </c>
      <c r="B31" s="39">
        <v>30000</v>
      </c>
      <c r="C31" s="39">
        <v>250000</v>
      </c>
      <c r="D31" s="39">
        <v>8</v>
      </c>
      <c r="I31" s="16"/>
      <c r="J31" s="16"/>
      <c r="K31" s="16"/>
      <c r="L31" s="16"/>
      <c r="M31" s="16"/>
      <c r="N31" s="16"/>
      <c r="O31" s="16"/>
    </row>
    <row r="32" spans="1:15" x14ac:dyDescent="0.25">
      <c r="A32" s="39" t="s">
        <v>89</v>
      </c>
      <c r="B32" s="39">
        <v>30000</v>
      </c>
      <c r="C32" s="39">
        <v>250000</v>
      </c>
      <c r="D32" s="39">
        <v>8</v>
      </c>
      <c r="I32" s="16"/>
      <c r="J32" s="16"/>
      <c r="K32" s="16"/>
      <c r="L32" s="16"/>
      <c r="M32" s="16"/>
      <c r="N32" s="16"/>
      <c r="O32" s="16"/>
    </row>
    <row r="33" spans="1:15" x14ac:dyDescent="0.25">
      <c r="I33" s="16"/>
      <c r="J33" s="16"/>
      <c r="K33" s="16"/>
      <c r="L33" s="16"/>
      <c r="M33" s="16"/>
      <c r="N33" s="16"/>
      <c r="O33" s="16"/>
    </row>
    <row r="34" spans="1:15" x14ac:dyDescent="0.25">
      <c r="A34" s="41" t="s">
        <v>107</v>
      </c>
      <c r="B34" s="41"/>
      <c r="C34" s="41"/>
      <c r="D34" s="41"/>
      <c r="I34" s="16"/>
      <c r="J34" s="16"/>
      <c r="K34" s="16"/>
      <c r="L34" s="16"/>
      <c r="M34" s="16"/>
      <c r="N34" s="16"/>
      <c r="O34" s="16"/>
    </row>
    <row r="35" spans="1:15" x14ac:dyDescent="0.25">
      <c r="A35" s="41"/>
      <c r="B35" s="41" t="s">
        <v>108</v>
      </c>
      <c r="C35" s="41" t="s">
        <v>109</v>
      </c>
      <c r="D35" s="41" t="s">
        <v>110</v>
      </c>
      <c r="I35" s="16"/>
      <c r="J35" s="16"/>
      <c r="K35" s="16"/>
      <c r="L35" s="16"/>
      <c r="M35" s="16"/>
      <c r="N35" s="16"/>
      <c r="O35" s="16"/>
    </row>
    <row r="36" spans="1:15" x14ac:dyDescent="0.25">
      <c r="A36" s="41" t="s">
        <v>82</v>
      </c>
      <c r="B36" s="41">
        <v>8</v>
      </c>
      <c r="C36" s="42">
        <f ca="1">$B36+$C36+($E36/$F36)*$D36</f>
        <v>5178.5714285714284</v>
      </c>
      <c r="D36" s="42">
        <f>8*5178.57</f>
        <v>41428.559999999998</v>
      </c>
      <c r="I36" s="16"/>
      <c r="J36" s="16"/>
      <c r="K36" s="40"/>
      <c r="L36" s="40"/>
      <c r="M36" s="16"/>
      <c r="N36" s="16"/>
      <c r="O36" s="16"/>
    </row>
    <row r="37" spans="1:15" x14ac:dyDescent="0.25">
      <c r="A37" s="41" t="s">
        <v>88</v>
      </c>
      <c r="B37" s="41">
        <v>8</v>
      </c>
      <c r="C37" s="42">
        <f t="shared" ref="C37:C38" ca="1" si="2">$B37+$C37+($E37/$F37)*$D37</f>
        <v>9115.78947368421</v>
      </c>
      <c r="D37" s="43">
        <f>B37*9115.79</f>
        <v>72926.320000000007</v>
      </c>
      <c r="I37" s="16"/>
      <c r="J37" s="16"/>
      <c r="K37" s="40"/>
      <c r="L37" s="36"/>
      <c r="M37" s="16"/>
      <c r="N37" s="16"/>
      <c r="O37" s="16"/>
    </row>
    <row r="38" spans="1:15" x14ac:dyDescent="0.25">
      <c r="A38" s="41" t="s">
        <v>89</v>
      </c>
      <c r="B38" s="41">
        <v>8</v>
      </c>
      <c r="C38" s="42">
        <f t="shared" ca="1" si="2"/>
        <v>10608.823529411766</v>
      </c>
      <c r="D38" s="43">
        <f>B38*10608.82</f>
        <v>84870.56</v>
      </c>
      <c r="I38" s="16"/>
      <c r="J38" s="16"/>
      <c r="K38" s="40"/>
      <c r="L38" s="36"/>
      <c r="M38" s="16"/>
      <c r="N38" s="16"/>
      <c r="O38" s="16"/>
    </row>
    <row r="41" spans="1:15" x14ac:dyDescent="0.25">
      <c r="A41" s="35" t="s">
        <v>111</v>
      </c>
      <c r="B41" s="35"/>
      <c r="C41" s="35"/>
      <c r="D41" s="35"/>
      <c r="F41" s="33" t="s">
        <v>112</v>
      </c>
      <c r="G41" s="33"/>
      <c r="H41" s="33"/>
      <c r="I41" s="33"/>
    </row>
    <row r="42" spans="1:15" x14ac:dyDescent="0.25">
      <c r="A42" s="35"/>
      <c r="B42" s="35" t="s">
        <v>107</v>
      </c>
      <c r="C42" s="35" t="s">
        <v>94</v>
      </c>
      <c r="D42" s="44" t="s">
        <v>113</v>
      </c>
      <c r="F42" s="33"/>
      <c r="G42" s="33" t="s">
        <v>107</v>
      </c>
      <c r="H42" s="33" t="s">
        <v>94</v>
      </c>
      <c r="I42" s="47" t="s">
        <v>113</v>
      </c>
    </row>
    <row r="43" spans="1:15" x14ac:dyDescent="0.25">
      <c r="A43" s="35" t="s">
        <v>82</v>
      </c>
      <c r="B43" s="35">
        <v>41428.559999999998</v>
      </c>
      <c r="C43" s="45">
        <f ca="1">C36+G36</f>
        <v>15950</v>
      </c>
      <c r="D43" s="46">
        <f>41428.56+15950</f>
        <v>57378.559999999998</v>
      </c>
      <c r="F43" s="33" t="s">
        <v>82</v>
      </c>
      <c r="G43" s="33">
        <v>41428.559999999998</v>
      </c>
      <c r="H43" s="48">
        <f ca="1">(C37*1.4)+G37</f>
        <v>21750</v>
      </c>
      <c r="I43" s="48">
        <f>G43+G18</f>
        <v>63178.559999999998</v>
      </c>
    </row>
    <row r="44" spans="1:15" x14ac:dyDescent="0.25">
      <c r="A44" s="35" t="s">
        <v>88</v>
      </c>
      <c r="B44" s="35">
        <v>72926.320000000007</v>
      </c>
      <c r="C44" s="45">
        <f t="shared" ref="C44:C45" ca="1" si="3">C37+G37</f>
        <v>34100</v>
      </c>
      <c r="D44" s="46">
        <f>B44+34100</f>
        <v>107026.32</v>
      </c>
      <c r="F44" s="33" t="s">
        <v>88</v>
      </c>
      <c r="G44" s="33">
        <v>72926.320000000007</v>
      </c>
      <c r="H44" s="48">
        <f ca="1">(C38*1.4)+G38</f>
        <v>46500</v>
      </c>
      <c r="I44" s="48">
        <f>G44+G19</f>
        <v>119426.32</v>
      </c>
    </row>
    <row r="45" spans="1:15" x14ac:dyDescent="0.25">
      <c r="A45" s="35" t="s">
        <v>89</v>
      </c>
      <c r="B45" s="35">
        <v>84870.56</v>
      </c>
      <c r="C45" s="45">
        <f t="shared" ca="1" si="3"/>
        <v>79200</v>
      </c>
      <c r="D45" s="46">
        <f>B45+79200</f>
        <v>164070.56</v>
      </c>
      <c r="F45" s="33" t="s">
        <v>89</v>
      </c>
      <c r="G45" s="33">
        <v>84870.56</v>
      </c>
      <c r="H45" s="48">
        <v>108000</v>
      </c>
      <c r="I45" s="48">
        <f>G45+G20</f>
        <v>192870.56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A'ri'El Theron</dc:creator>
  <cp:lastModifiedBy>A'ri'El Theron</cp:lastModifiedBy>
  <dcterms:created xsi:type="dcterms:W3CDTF">2022-09-22T12:56:18Z</dcterms:created>
  <dcterms:modified xsi:type="dcterms:W3CDTF">2022-09-27T16:03:20Z</dcterms:modified>
</cp:coreProperties>
</file>